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15" windowWidth="19200" windowHeight="11580" tabRatio="859" activeTab="0"/>
  </bookViews>
  <sheets>
    <sheet name="1 lentelė" sheetId="1" r:id="rId1"/>
    <sheet name="bendras lesu poreikis" sheetId="2" r:id="rId2"/>
    <sheet name="vertinimo kriterijai" sheetId="3" r:id="rId3"/>
    <sheet name="02.01.01" sheetId="4" r:id="rId4"/>
    <sheet name="02.01.03" sheetId="5" r:id="rId5"/>
    <sheet name="02.01.06" sheetId="6" r:id="rId6"/>
    <sheet name="02.01.07" sheetId="7" r:id="rId7"/>
    <sheet name="02.01.08" sheetId="8" r:id="rId8"/>
    <sheet name="02.02.01" sheetId="9" r:id="rId9"/>
    <sheet name="02.02.03" sheetId="10" r:id="rId10"/>
    <sheet name="02.03.01" sheetId="11" r:id="rId11"/>
  </sheets>
  <definedNames>
    <definedName name="_xlnm.Print_Area" localSheetId="2">'vertinimo kriterijai'!$A$1:$G$44</definedName>
    <definedName name="_xlnm.Print_Titles" localSheetId="0">'1 lentelė'!$6:$8</definedName>
    <definedName name="_xlnm.Print_Titles" localSheetId="2">'vertinimo kriterijai'!$7:$8</definedName>
  </definedNames>
  <calcPr fullCalcOnLoad="1"/>
</workbook>
</file>

<file path=xl/comments1.xml><?xml version="1.0" encoding="utf-8"?>
<comments xmlns="http://schemas.openxmlformats.org/spreadsheetml/2006/main">
  <authors>
    <author>S.Kacerauskaite</author>
    <author>Snieguole Kacerauskaite</author>
  </authors>
  <commentList>
    <comment ref="D72" authorId="0">
      <text>
        <r>
          <rPr>
            <sz val="9"/>
            <rFont val="Tahoma"/>
            <family val="2"/>
          </rPr>
          <t>Planuojama įrengti liftą su šachta neįgaliųjų patekimui į mokymo klases</t>
        </r>
      </text>
    </comment>
    <comment ref="D96" authorId="1">
      <text>
        <r>
          <rPr>
            <sz val="9"/>
            <rFont val="Tahoma"/>
            <family val="2"/>
          </rPr>
          <t>Klaipėdos miesto centrinės ir šiaurinės dalies ikimokyklinio ugdymo įstaigų patalpų renovacija ir įrangos įsigijimas įvykdyti 2011 m., 2012 m. lėšos reikalingos kreditiniams įsiskolinimams padengti.</t>
        </r>
        <r>
          <rPr>
            <sz val="9"/>
            <rFont val="Tahoma"/>
            <family val="2"/>
          </rPr>
          <t xml:space="preserve">
</t>
        </r>
      </text>
    </comment>
  </commentList>
</comments>
</file>

<file path=xl/comments3.xml><?xml version="1.0" encoding="utf-8"?>
<comments xmlns="http://schemas.openxmlformats.org/spreadsheetml/2006/main">
  <authors>
    <author>Snieguole Kacerauskaite</author>
  </authors>
  <commentList>
    <comment ref="E34" authorId="0">
      <text>
        <r>
          <rPr>
            <sz val="9"/>
            <rFont val="Tahoma"/>
            <family val="2"/>
          </rPr>
          <t xml:space="preserve">1) Klaipėdos ,,Varpo“ gimnazijos pastato šiluminė renovacija,
2) Klaipėdos Liudviko Stulpino  pagrindinės mokyklos pastato  šiluminė renovacija,
3) Klaipėdos Sendvario pagrindinės mokyklos pastato šiluminė renovacija, 
4) Vitės pagrindinės mokyklos pastato modernizavimas,
5) Klaipėdos „Santarvės“ pagrindinės mokyklos pastato rekonstrukcija
</t>
        </r>
      </text>
    </comment>
    <comment ref="D18" authorId="0">
      <text>
        <r>
          <rPr>
            <sz val="9"/>
            <rFont val="Tahoma"/>
            <family val="2"/>
          </rPr>
          <t xml:space="preserve">Projekto "Gamtos mokslų kokybės gerinimas Vakarų Latvijoje ir Lietuvoje" įgyvendinimas  („Vėtrungės“, Vytauto Didžiojo ir Hermano Zudermano gimnazijose)
</t>
        </r>
      </text>
    </comment>
    <comment ref="D15" authorId="0">
      <text>
        <r>
          <rPr>
            <sz val="9"/>
            <rFont val="Tahoma"/>
            <family val="2"/>
          </rPr>
          <t xml:space="preserve">Projekto "Gamtos mokslų kokybės gerinimas Vakarų Latvijoje ir Lietuvoje" įgyvendinimas  („Vėtrungės“, Vytauto Didžiojo ir Hermano Zudermano gimnazijose)
</t>
        </r>
      </text>
    </comment>
  </commentList>
</comments>
</file>

<file path=xl/comments4.xml><?xml version="1.0" encoding="utf-8"?>
<comments xmlns="http://schemas.openxmlformats.org/spreadsheetml/2006/main">
  <authors>
    <author>S.Kacerauskaite</author>
  </authors>
  <commentList>
    <comment ref="D25" authorId="0">
      <text>
        <r>
          <rPr>
            <sz val="9"/>
            <rFont val="Tahoma"/>
            <family val="2"/>
          </rPr>
          <t>2012 m. planuojamas pastogės patalpų pritaikymas mokymo reikmėms, drenažo sistemos rekonstrukcija, kompiuterinių telefoninių tinklų sutvarkymas, apšvietimo klasėje sutvarkymas, vėdinimo sistemos pajungimas</t>
        </r>
      </text>
    </comment>
  </commentList>
</comments>
</file>

<file path=xl/comments5.xml><?xml version="1.0" encoding="utf-8"?>
<comments xmlns="http://schemas.openxmlformats.org/spreadsheetml/2006/main">
  <authors>
    <author>S.Kacerauskaite</author>
  </authors>
  <commentList>
    <comment ref="D8" authorId="0">
      <text>
        <r>
          <rPr>
            <sz val="9"/>
            <rFont val="Tahoma"/>
            <family val="2"/>
          </rPr>
          <t>Pastatas-architektūrinis paminklas. Planinė pastato renovacija (Klaipėdos miesto savivaldybės tarybos 2004-10-21 sprendimu Nr. 1-383 patvirtinta Klaipėdos miesto švietimo įstaigų pastatų renovacijos iki 2015 m.programa), siekiant pagerinti pastato būklę (sutvarkyti fasadą, renovuoti šlaitinį stogą, pakeisti langus ir duris, pakeisti grindų dangą, atlikti elektros instaliacijos remontą, atnaujinti šilumos ir vėdinimo sistemas, atlikti sporto salės sanitarinių mazgų kapitalinį remontą, įrengti tris pandusus neįgaliesiems). 2013 m. planuojama parengti techninį projektą.</t>
        </r>
      </text>
    </comment>
  </commentList>
</comments>
</file>

<file path=xl/comments6.xml><?xml version="1.0" encoding="utf-8"?>
<comments xmlns="http://schemas.openxmlformats.org/spreadsheetml/2006/main">
  <authors>
    <author>S.Kacerauskaite</author>
  </authors>
  <commentList>
    <comment ref="D4" authorId="0">
      <text>
        <r>
          <rPr>
            <sz val="9"/>
            <rFont val="Tahoma"/>
            <family val="2"/>
          </rPr>
          <t>fizikos kabinetas ir laboratorija</t>
        </r>
      </text>
    </comment>
    <comment ref="D10" authorId="0">
      <text>
        <r>
          <rPr>
            <sz val="9"/>
            <rFont val="Tahoma"/>
            <family val="2"/>
          </rPr>
          <t>Fizikos kabinetas su laboratorija ir biologijos kab.</t>
        </r>
      </text>
    </comment>
  </commentList>
</comments>
</file>

<file path=xl/sharedStrings.xml><?xml version="1.0" encoding="utf-8"?>
<sst xmlns="http://schemas.openxmlformats.org/spreadsheetml/2006/main" count="781" uniqueCount="313">
  <si>
    <t>P5.1.2.3</t>
  </si>
  <si>
    <r>
      <t xml:space="preserve">Gautinos lėšos iš kitų savivaldybių atsiskaitymui už atvykusius mokinius </t>
    </r>
    <r>
      <rPr>
        <b/>
        <sz val="10"/>
        <rFont val="Times New Roman"/>
        <family val="1"/>
      </rPr>
      <t>SB(MK)</t>
    </r>
  </si>
  <si>
    <r>
      <t>Savivaldybės privatizavimo fondo lėšos</t>
    </r>
    <r>
      <rPr>
        <b/>
        <sz val="10"/>
        <rFont val="Times New Roman"/>
        <family val="1"/>
      </rPr>
      <t xml:space="preserve"> PF</t>
    </r>
  </si>
  <si>
    <r>
      <t xml:space="preserve">Valstybės biudžeto lėšos </t>
    </r>
    <r>
      <rPr>
        <b/>
        <sz val="10"/>
        <rFont val="Times New Roman"/>
        <family val="1"/>
      </rPr>
      <t>LRVB</t>
    </r>
  </si>
  <si>
    <t>Finansavimo šaltinių suvestinė</t>
  </si>
  <si>
    <t>Finansavimo šaltiniai</t>
  </si>
  <si>
    <t>I</t>
  </si>
  <si>
    <t>LRVB</t>
  </si>
  <si>
    <t>ES</t>
  </si>
  <si>
    <t>PF</t>
  </si>
  <si>
    <t>08</t>
  </si>
  <si>
    <t>tūkst. Lt</t>
  </si>
  <si>
    <t>10</t>
  </si>
  <si>
    <t>11</t>
  </si>
  <si>
    <t>Iš viso tikslui:</t>
  </si>
  <si>
    <t>Iš viso programai:</t>
  </si>
  <si>
    <t>Programos tikslo kodas</t>
  </si>
  <si>
    <t>SB(MK)</t>
  </si>
  <si>
    <t>Uždavinio kodas</t>
  </si>
  <si>
    <t>Priemonės kodas</t>
  </si>
  <si>
    <t>Priemonės požymis</t>
  </si>
  <si>
    <t>Asignavimų valdytojo kodas</t>
  </si>
  <si>
    <t>Finansavimo šaltinis</t>
  </si>
  <si>
    <t>Iš viso</t>
  </si>
  <si>
    <t>Išlaidoms</t>
  </si>
  <si>
    <t>01</t>
  </si>
  <si>
    <t>09</t>
  </si>
  <si>
    <t>SB</t>
  </si>
  <si>
    <t>Iš viso:</t>
  </si>
  <si>
    <t>02</t>
  </si>
  <si>
    <t>SB(VB)</t>
  </si>
  <si>
    <t>03</t>
  </si>
  <si>
    <t>Iš viso uždaviniui:</t>
  </si>
  <si>
    <t>04</t>
  </si>
  <si>
    <t>05</t>
  </si>
  <si>
    <t>06</t>
  </si>
  <si>
    <t>Turtui įsigyti ir finansiniams įsipareigojimams vykdyti</t>
  </si>
  <si>
    <t>Pavadinimas</t>
  </si>
  <si>
    <t>Iš jų darbo užmokesčiui</t>
  </si>
  <si>
    <t>SAVIVALDYBĖS  LĖŠOS, IŠ VISO:</t>
  </si>
  <si>
    <t>KITI ŠALTINIAI, IŠ VISO:</t>
  </si>
  <si>
    <t>IŠ VISO:</t>
  </si>
  <si>
    <t>SB(SP)</t>
  </si>
  <si>
    <t>VERTINIMO KRITERIJŲ SUVESTINĖ</t>
  </si>
  <si>
    <t>2 lentelė</t>
  </si>
  <si>
    <t xml:space="preserve">Kodas </t>
  </si>
  <si>
    <t>(Savivaldybės strateginio tikslo pavadinimas)</t>
  </si>
  <si>
    <t>(Programos, skirtos šiam strateginiam tikslui įgyvendinti, pavadinimas)</t>
  </si>
  <si>
    <t>Įgyvendinamas įstaigos strateginio tikslo kodas, programos kodas</t>
  </si>
  <si>
    <t>Vertinimo kriterijus</t>
  </si>
  <si>
    <t>Vertinimo kriterijaus kodas</t>
  </si>
  <si>
    <t>2012-ųjų metų planas</t>
  </si>
  <si>
    <t>Mato vienetas</t>
  </si>
  <si>
    <t>Rezultato:</t>
  </si>
  <si>
    <t>1-ajam programos tikslui</t>
  </si>
  <si>
    <t>2-ajam programos tikslui</t>
  </si>
  <si>
    <t>Produkto:</t>
  </si>
  <si>
    <t>1-ajam uždaviniui</t>
  </si>
  <si>
    <t>2-ajam uždaviniui</t>
  </si>
  <si>
    <t>03.10</t>
  </si>
  <si>
    <t>KLAIPĖDOS MIESTO SAVIVALDYBĖS UGDYMO PROCESO UŽTIKRINIMO PROGRAMA (Nr. 10)</t>
  </si>
  <si>
    <t>P-10-01-01-01</t>
  </si>
  <si>
    <t>P-10-01-02-01</t>
  </si>
  <si>
    <t>P-10-02-01-01</t>
  </si>
  <si>
    <t>P-10-02-01-02</t>
  </si>
  <si>
    <r>
      <t xml:space="preserve">Savivaldybės biudžeto lėšos </t>
    </r>
    <r>
      <rPr>
        <b/>
        <sz val="10"/>
        <rFont val="Times New Roman"/>
        <family val="1"/>
      </rPr>
      <t>SB</t>
    </r>
  </si>
  <si>
    <r>
      <t xml:space="preserve">Valstybės biudžeto specialiosios tikslinės dotacijos lėšos </t>
    </r>
    <r>
      <rPr>
        <b/>
        <sz val="10"/>
        <rFont val="Times New Roman"/>
        <family val="1"/>
      </rPr>
      <t>SB(VB)</t>
    </r>
  </si>
  <si>
    <r>
      <t xml:space="preserve">Europos Sąjungos paramos lėšos </t>
    </r>
    <r>
      <rPr>
        <b/>
        <sz val="10"/>
        <rFont val="Times New Roman"/>
        <family val="1"/>
      </rPr>
      <t>ES</t>
    </r>
  </si>
  <si>
    <r>
      <t xml:space="preserve">Kiti finansavimo šaltiniai </t>
    </r>
    <r>
      <rPr>
        <b/>
        <sz val="10"/>
        <rFont val="Times New Roman"/>
        <family val="1"/>
      </rPr>
      <t>Kt</t>
    </r>
  </si>
  <si>
    <t>UGDYMO PROCESO UŽTIKRINIMO PROGRAMOS (NR. 10)</t>
  </si>
  <si>
    <t>10 Ugdymo proceso užtikrinimo programa</t>
  </si>
  <si>
    <t>Savivaldybės biudžetas, iš jo:</t>
  </si>
  <si>
    <t>2013-ųjų metų planas</t>
  </si>
  <si>
    <t>P-10-01-01-02</t>
  </si>
  <si>
    <t>1 lentelė</t>
  </si>
  <si>
    <t>R-10-01-01</t>
  </si>
  <si>
    <t>R-10-01-03</t>
  </si>
  <si>
    <t>R-10-02-01</t>
  </si>
  <si>
    <t>R-10-02-02</t>
  </si>
  <si>
    <t xml:space="preserve"> P5.1.4.6</t>
  </si>
  <si>
    <t>P11</t>
  </si>
  <si>
    <t>P5.1.4.1</t>
  </si>
  <si>
    <t>P5.1.4.8</t>
  </si>
  <si>
    <t xml:space="preserve"> P5.1.2.2</t>
  </si>
  <si>
    <t xml:space="preserve"> P5.1.3.4</t>
  </si>
  <si>
    <r>
      <t>03 Strateginis tikslas. Užtikrinti gyventojams aukštą švietimo, kultūros, socialinių, sporto ir sveikatos apsaugos paslaugų kokybę ir prieinamu</t>
    </r>
    <r>
      <rPr>
        <b/>
        <sz val="10"/>
        <rFont val="Times New Roman"/>
        <family val="1"/>
      </rPr>
      <t>mą</t>
    </r>
    <r>
      <rPr>
        <b/>
        <sz val="10"/>
        <rFont val="Times New Roman"/>
        <family val="1"/>
      </rPr>
      <t xml:space="preserve"> </t>
    </r>
  </si>
  <si>
    <t>Kt</t>
  </si>
  <si>
    <t>3-iajam uždaviniui</t>
  </si>
  <si>
    <r>
      <t xml:space="preserve">Lifto įrengimas </t>
    </r>
    <r>
      <rPr>
        <sz val="10"/>
        <rFont val="Times New Roman"/>
        <family val="1"/>
      </rPr>
      <t>Klaipėdos 2-ojoje specialiojoje mokykloje</t>
    </r>
  </si>
  <si>
    <t>P5.1.2.2.</t>
  </si>
  <si>
    <t xml:space="preserve">Turtui įsigyti ir finansiniams įsipareigojimams vykdyti </t>
  </si>
  <si>
    <t>1</t>
  </si>
  <si>
    <t>2</t>
  </si>
  <si>
    <r>
      <t xml:space="preserve">Pajamų įmokos už paslaugas </t>
    </r>
    <r>
      <rPr>
        <b/>
        <sz val="10"/>
        <rFont val="Times New Roman"/>
        <family val="1"/>
      </rPr>
      <t>SB(SP)</t>
    </r>
  </si>
  <si>
    <t xml:space="preserve">2011–2014 METŲ KLAIPĖDOS MIESTO SAVIVALDYBĖS </t>
  </si>
  <si>
    <t>Asignavimai 2011-iesiems metams</t>
  </si>
  <si>
    <t>2012-ųjų metų asignavimų planas</t>
  </si>
  <si>
    <t>Asignavimai 2011-iesiems metams*</t>
  </si>
  <si>
    <t>Brandos egzaminų administravimas ir išorės vertinimo vykdymas</t>
  </si>
  <si>
    <t>KVJUD</t>
  </si>
  <si>
    <t>Sudaryti sąlygas gauti pedagoginę, psichologinę, metodinę ir kitą ugdymo proceso kokybės gerinimui įtakos turinčią pagalbą</t>
  </si>
  <si>
    <t>2014-ųjų metų planas</t>
  </si>
  <si>
    <t>Sudaryti sąlygas aukštesnei bendrojo lavinimo ir neformaliojo švietimo kokybei</t>
  </si>
  <si>
    <t>P-10-01-02-02</t>
  </si>
  <si>
    <t>2090/1130</t>
  </si>
  <si>
    <t>2100/1110</t>
  </si>
  <si>
    <t>2120/1100</t>
  </si>
  <si>
    <t>1. Pedagoginėje psichologinėje tarnyboje aptarnautų asmenų skaičius per metus</t>
  </si>
  <si>
    <t>2. Ugdytinių skaičius Regos ugdymo centre</t>
  </si>
  <si>
    <t xml:space="preserve">1. Įstaigų, per metus prijungtų prie LITNET paslaugų sistemos, skaičius </t>
  </si>
  <si>
    <t>Edukacinių renginių organizavimas, dalyvavimas respublikiniuose renginiuose, kitų projektų vykdymas</t>
  </si>
  <si>
    <t>Jaunimo saviraiškos centro išvystymo galimybių studijos (koncepcijos ir ekonominio modelio) parengimas</t>
  </si>
  <si>
    <t>Ugdymo proceso ir aplinkos užtikrinimas neformaliojo ugdymo įstaigose</t>
  </si>
  <si>
    <t>Vadovų atestavimas, dalyvavimas respublikiniuose mokymuose ir miesto metodinėje veikloje</t>
  </si>
  <si>
    <t>Lėšų poreikis biudžetiniams 2012-iesiems metams</t>
  </si>
  <si>
    <t>*Švietimo įstaigų paruošimas naujiems mokslo metams</t>
  </si>
  <si>
    <t>*Šilumos tinklų ir karšto vandens tinklų sistemų priežiūra</t>
  </si>
  <si>
    <t>*Ryšių kabelių kanalų nuoma</t>
  </si>
  <si>
    <t>*Šilumos ir karšto vandens tiekimo sistemų renovacija ir remontas</t>
  </si>
  <si>
    <t>*Švietimo įstaigų pastatų apsauga</t>
  </si>
  <si>
    <t>*Priešgaisrinių reikalavimų vykdymas švietimo įstaigose</t>
  </si>
  <si>
    <t>*Kiemų ir privažiavimų kelių prie švietimo įstaigų sutvarkymas</t>
  </si>
  <si>
    <t>Neformaliojo švietimo įstaigų pastatų rekonstrukcija:</t>
  </si>
  <si>
    <t>Ikimokyklinio ugdymo įstaigų, kuriose vykdomi struktūriniai pertvarkymai, patalpų pritaikymas ugdymo proceso organizavimui:</t>
  </si>
  <si>
    <t>P5.1.1.4</t>
  </si>
  <si>
    <t>Neformaliojo švietimo įstaigų patalpų pritaikymas ugdymo proceso organizavimui:</t>
  </si>
  <si>
    <t>Vaikų laisvalaikio centro (Molo g. 2);</t>
  </si>
  <si>
    <t>Moksleivių saviraiškos centro (naujų patalpų Smiltelės  g .22 pritaikymas).</t>
  </si>
  <si>
    <t>Renovuoti ugdymo įstaigų pastatus ir patalpas</t>
  </si>
  <si>
    <t>Organizuoti materialinį, ūkinį ir techninį ugdymo įstaigų aptarnavimą</t>
  </si>
  <si>
    <t>Padidinti ikimokyklinio ugdymo paslaugų prieinamumą</t>
  </si>
  <si>
    <t>*LITNET paslaugų užtikrinimas</t>
  </si>
  <si>
    <t>Ikimokyklinio amžiaus vaikų registravimo ir apskaitos informacinės sistemos sukūrimas</t>
  </si>
  <si>
    <t>Ugdymo įstaigų ūkinio aptarnavimo organizavimas:</t>
  </si>
  <si>
    <t>Užtikrinti kokybišką ugdymo proceso organizavimą</t>
  </si>
  <si>
    <t>12</t>
  </si>
  <si>
    <t>Transporto priemonės įsigijimas Klaipėdos lopšelio-darželio „Sakalėlis“ specialiųjų  poreikių vaikams pavėžėti</t>
  </si>
  <si>
    <r>
      <t xml:space="preserve">BĮ Klaipėdos pedagoginės psichologinės tarnybos </t>
    </r>
    <r>
      <rPr>
        <sz val="10"/>
        <rFont val="Times New Roman"/>
        <family val="1"/>
      </rPr>
      <t>veiklos organizavimo užtikrinimas</t>
    </r>
  </si>
  <si>
    <r>
      <t xml:space="preserve">Klaipėdos regos ugdymo centro </t>
    </r>
    <r>
      <rPr>
        <sz val="10"/>
        <rFont val="Times New Roman"/>
        <family val="1"/>
      </rPr>
      <t>veiklos organizavimo užtikrinimas</t>
    </r>
  </si>
  <si>
    <r>
      <t xml:space="preserve">BĮ Klaipėdos pedagogų švietimo ir kultūros centro </t>
    </r>
    <r>
      <rPr>
        <sz val="10"/>
        <rFont val="Times New Roman"/>
        <family val="1"/>
      </rPr>
      <t xml:space="preserve"> veiklos organizavimo užtikrinimas</t>
    </r>
  </si>
  <si>
    <r>
      <t xml:space="preserve">Ugdymo proceso ir aplinkos užtikrinimas </t>
    </r>
    <r>
      <rPr>
        <b/>
        <sz val="10"/>
        <rFont val="Times New Roman"/>
        <family val="1"/>
      </rPr>
      <t>lopšeliuose-darželiuose</t>
    </r>
  </si>
  <si>
    <r>
      <t xml:space="preserve">Ugdymo proceso ir aplinkos užtikrinimas </t>
    </r>
    <r>
      <rPr>
        <b/>
        <sz val="10"/>
        <rFont val="Times New Roman"/>
        <family val="1"/>
      </rPr>
      <t>mokyklose-darželiuose ir pradinėse mokyklose</t>
    </r>
  </si>
  <si>
    <t xml:space="preserve">Ugdymo proceso ir aplinkos užtikrinimas gimnazijose, vidurinio  ugdymo mokyklose, progimnazijose, pagrindinio ugdymo ir  nevalstybinėse bendrojo ugdymo mokyklose </t>
  </si>
  <si>
    <r>
      <t xml:space="preserve">Klaipėdos miesto </t>
    </r>
    <r>
      <rPr>
        <b/>
        <sz val="10"/>
        <rFont val="Times New Roman"/>
        <family val="1"/>
      </rPr>
      <t>ikimokyklinio ugdymo įstaigų</t>
    </r>
    <r>
      <rPr>
        <sz val="10"/>
        <rFont val="Times New Roman"/>
        <family val="1"/>
      </rPr>
      <t xml:space="preserve"> patalpų renovacija ir įrangos įsigijimas</t>
    </r>
  </si>
  <si>
    <r>
      <t>Įrengimų įsigijimas ugdymo įstaigų maisto blokuose</t>
    </r>
    <r>
      <rPr>
        <sz val="10"/>
        <rFont val="Times New Roman"/>
        <family val="1"/>
      </rPr>
      <t xml:space="preserve"> pagal tikrinančių institucijų reikalavimus </t>
    </r>
  </si>
  <si>
    <r>
      <t xml:space="preserve">Sanitarinių patalpų einamasis remontas </t>
    </r>
    <r>
      <rPr>
        <b/>
        <sz val="10"/>
        <rFont val="Times New Roman"/>
        <family val="1"/>
      </rPr>
      <t>ugdymo įstaigose</t>
    </r>
  </si>
  <si>
    <t>Sudaryti sąlygas ugdytis ir įgyti išsilavinimą pagal įvairias ugdymo programas</t>
  </si>
  <si>
    <t>3. Įsigytų vaikiškų lovyčių skaičius</t>
  </si>
  <si>
    <t>2-iajam programos tikslui</t>
  </si>
  <si>
    <t>R-10-01-04</t>
  </si>
  <si>
    <t>P-10-01-01-04</t>
  </si>
  <si>
    <t>P-10-01-01-05</t>
  </si>
  <si>
    <t>P-10-01-02-04</t>
  </si>
  <si>
    <t>P-10-02-03-01</t>
  </si>
  <si>
    <t>P-10-02-03-02</t>
  </si>
  <si>
    <t>P-10-02-03-04</t>
  </si>
  <si>
    <t>P-10-02-02-01</t>
  </si>
  <si>
    <t>P-10-02-02-02</t>
  </si>
  <si>
    <t>P-10-02-02-03</t>
  </si>
  <si>
    <t>2013-ųjų metų lėšų poreikis</t>
  </si>
  <si>
    <t>2014-ųjų metų  lėšų poreikis</t>
  </si>
  <si>
    <t>Patalpų pritaikymas bendrojo ugdymo mokyklų reikmėms:</t>
  </si>
  <si>
    <t>SB(P)</t>
  </si>
  <si>
    <r>
      <t xml:space="preserve">Paskolos lėšos </t>
    </r>
    <r>
      <rPr>
        <b/>
        <sz val="10"/>
        <rFont val="Times New Roman"/>
        <family val="1"/>
      </rPr>
      <t>SB(P)</t>
    </r>
  </si>
  <si>
    <t>Ikimokyklinio ugdymo įstaigų pastatų modernizavimas:</t>
  </si>
  <si>
    <t xml:space="preserve">Programos (Nr. 10) lėšų poreikis ir numatomi finansavimo šaltiniai       </t>
  </si>
  <si>
    <t>Ekonominės klasifikacijos grupės</t>
  </si>
  <si>
    <t>1. IŠ VISO LĖŠŲ POREIKIS:</t>
  </si>
  <si>
    <t>1.1. išlaidoms, iš jų:</t>
  </si>
  <si>
    <t>1.1.1. darbo užmokesčiui</t>
  </si>
  <si>
    <t>1.2. turtui įsigyti ir finansiniams įsipareigojimams vykdyti</t>
  </si>
  <si>
    <t>2. FINANSAVIMO ŠALTINIAI:</t>
  </si>
  <si>
    <t>2.1. SAVIVALDYBĖS  LĖŠOS, IŠ VISO:</t>
  </si>
  <si>
    <t>2.1.1. Savivaldybės biudžetas, iš jo:</t>
  </si>
  <si>
    <r>
      <t xml:space="preserve">2.1.1.1.  savivaldybės biudžeto lėšos </t>
    </r>
    <r>
      <rPr>
        <b/>
        <sz val="10"/>
        <rFont val="Times New Roman"/>
        <family val="1"/>
      </rPr>
      <t>SB</t>
    </r>
  </si>
  <si>
    <t>2.1.2. Savivaldybės privatizavimo fondo lėšos PF</t>
  </si>
  <si>
    <t>2.2. KITI ŠALTINIAI, IŠ VISO:</t>
  </si>
  <si>
    <r>
      <t xml:space="preserve">2.2.1. Europos Sąjungos paramos lėšos </t>
    </r>
    <r>
      <rPr>
        <b/>
        <sz val="10"/>
        <rFont val="Times New Roman"/>
        <family val="1"/>
      </rPr>
      <t>ES</t>
    </r>
  </si>
  <si>
    <r>
      <t xml:space="preserve">2.2.2. valstybės biudžeto lėšos </t>
    </r>
    <r>
      <rPr>
        <b/>
        <sz val="10"/>
        <rFont val="Times New Roman"/>
        <family val="1"/>
      </rPr>
      <t>LRVB</t>
    </r>
  </si>
  <si>
    <r>
      <t xml:space="preserve">2.2.3. kiti finansavimo šaltiniai </t>
    </r>
    <r>
      <rPr>
        <b/>
        <sz val="10"/>
        <rFont val="Times New Roman"/>
        <family val="1"/>
      </rPr>
      <t>Kt</t>
    </r>
  </si>
  <si>
    <r>
      <t xml:space="preserve">2.1.1.3. Pajamų įmokos už paslaugas </t>
    </r>
    <r>
      <rPr>
        <b/>
        <sz val="10"/>
        <rFont val="Times New Roman"/>
        <family val="1"/>
      </rPr>
      <t>SB(SP)</t>
    </r>
  </si>
  <si>
    <r>
      <t xml:space="preserve">2.1.1.4.  Valstybės biudžeto specialiosios tikslinės dotacijos lėšos </t>
    </r>
    <r>
      <rPr>
        <b/>
        <sz val="10"/>
        <rFont val="Times New Roman"/>
        <family val="1"/>
      </rPr>
      <t>SB(VB)</t>
    </r>
  </si>
  <si>
    <r>
      <t xml:space="preserve">2.1.1.5. gautinos lėšos iš kitų savivaldybių atsiskaitymui už atvykusius mokinius </t>
    </r>
    <r>
      <rPr>
        <b/>
        <sz val="10"/>
        <rFont val="Times New Roman"/>
        <family val="1"/>
      </rPr>
      <t>SB(MK)</t>
    </r>
  </si>
  <si>
    <r>
      <t xml:space="preserve">2.1.1.6. paskolos lėšos </t>
    </r>
    <r>
      <rPr>
        <b/>
        <sz val="10"/>
        <rFont val="Times New Roman"/>
        <family val="1"/>
      </rPr>
      <t>SB(P)</t>
    </r>
  </si>
  <si>
    <t>2014-ųjų metų lėšų poreikis</t>
  </si>
  <si>
    <t>07</t>
  </si>
  <si>
    <t xml:space="preserve"> TIKSLŲ, UŽDAVINIŲ, PRIEMONIŲ IR PRIEMONIŲ IŠLAIDŲ SUVESTINĖ</t>
  </si>
  <si>
    <t>Gerinti ugdymo sąlygas ir aplinką</t>
  </si>
  <si>
    <t>2010-ųjų metų faktas</t>
  </si>
  <si>
    <t>Bendrojo ugdymo mokyklų pastatų modernizavimas:</t>
  </si>
  <si>
    <t>R-10-01-02</t>
  </si>
  <si>
    <t xml:space="preserve">2. Mokyklos ūkiui steigėjo skirtų lėšų suma (tūkst. Lt), tenkanti vienam mokiniui </t>
  </si>
  <si>
    <t>3. Mokinių, kuriems kompensuojamos pavežėjimo išlaidos, skaičius</t>
  </si>
  <si>
    <t>1497/633</t>
  </si>
  <si>
    <t>4. Suorganizuotų renginių, skirtų miesto mokiniams ir mokytojams, sk.</t>
  </si>
  <si>
    <t>P1</t>
  </si>
  <si>
    <t>*Švietimo įstaigų patalpų šildymas</t>
  </si>
  <si>
    <t>n.d.</t>
  </si>
  <si>
    <t>augantis</t>
  </si>
  <si>
    <t>R-10-01-05</t>
  </si>
  <si>
    <t>1. Gyventojų, kurie mieste teikiamas ugdymo paslaugas vertina teigiamai, dalis, proc.</t>
  </si>
  <si>
    <t>3. Įgijusių išsilavinimą mokinių dalis, proc.</t>
  </si>
  <si>
    <t>1. Švietimo įstaigų dalis, kuriose atlikta rekonstrukcijos ar renovacijos darbų, proc.</t>
  </si>
  <si>
    <t>2. Švietimo įstaigų dalis, neturinčių higienos paso, proc.</t>
  </si>
  <si>
    <t>1. Ugdoma vaikų ikimokyklinio ugdymo įstaigose, skaičius</t>
  </si>
  <si>
    <t>3. Mokinių skaičius bendrojo ugdymo mokyklose</t>
  </si>
  <si>
    <t>4. Mokinių skaičius nevalstybinėse bendrojo ugdymo mokyklose</t>
  </si>
  <si>
    <t>5. Ugdytinių, dalyvaujančių neformaliojo ugdymo įgyvendinimo programose, skaičius</t>
  </si>
  <si>
    <t>3. Bendrojo lavinimo mokyklų pedagogų kvalifikacijai tobulinti panaudotų ir skirtų mokinio krepšelio lėšų santykis, proc.</t>
  </si>
  <si>
    <t>P-10-01-02-03</t>
  </si>
  <si>
    <t>1. Modernizuota bendrojo ugdymo mokyklų pastatų, skaičius</t>
  </si>
  <si>
    <t>5. Modernias gamtos mokslų laboratorijas turinčių gimnazijų ir vidurinių mokyklų dalis, proc.</t>
  </si>
  <si>
    <t>3. Modernizuota neformaliojo švietimo įstaigų pastatų, skaičius</t>
  </si>
  <si>
    <t>2. Modernizuota ikimokyklinio ugdymo įstaigų pastatų, skaičius</t>
  </si>
  <si>
    <t>P-10-02-01-03</t>
  </si>
  <si>
    <t>2. Sukurta ikimokyklinio amžiaus vaikų registravimo ir apskaitos programa, vnt.</t>
  </si>
  <si>
    <t>P-10-01-01-03</t>
  </si>
  <si>
    <r>
      <t xml:space="preserve">Klaipėdos valstybinio jūrų uosto direkcijos lėšos </t>
    </r>
    <r>
      <rPr>
        <b/>
        <sz val="10"/>
        <rFont val="Times New Roman"/>
        <family val="1"/>
      </rPr>
      <t>KVJUD</t>
    </r>
  </si>
  <si>
    <r>
      <t xml:space="preserve">2.2.3. Klaipėdos valstybinio jūrų uosto direkcijos lėšos </t>
    </r>
    <r>
      <rPr>
        <b/>
        <sz val="10"/>
        <rFont val="Times New Roman"/>
        <family val="1"/>
      </rPr>
      <t>KVJUD</t>
    </r>
  </si>
  <si>
    <t>Klaipėdos lopšelio-darželio ,,Obelėlė“ Valstiečių g. 10 pastato renovacija</t>
  </si>
  <si>
    <t>Klaipėdos „Varpo“ gimnazijos pastato šiluminė renovacija;</t>
  </si>
  <si>
    <t>Klaipėdos „Santarvės“ pagrindinės mokyklos pastato rekonstrukcija;</t>
  </si>
  <si>
    <t>Klaipėdos „Vėtrungės“ gimnazijos  pastato rekonstrukcija;</t>
  </si>
  <si>
    <t>Klaipėdos lopšelių-darželių (2013 m.: „Dobiliukas“, „Papartėlis“, „Žiburėlis“, , „Putinėlis“, „Vėrinėlis“, mokyklos-darželio „Šaltinėlis“, 2014 m. : „Du gaideliai“, „Linelis“,  „Bangelė“, „Berželis“)  ir  Regos ugdymo centro pastatų langų pakeitimas</t>
  </si>
  <si>
    <t>Klaipėdos Liudviko Stulpino  pagrindinės mokyklos pastato Klaipėdoje,  Bandužių g. 4, energetinių charakteristikų gerinimas (pastato šiluminė renovacija);</t>
  </si>
  <si>
    <t>Sendvario pagrindinės mokyklos pastato modernizavimas (atnaujinimas) Tilžės g. 39, Klaipėda;</t>
  </si>
  <si>
    <t>Klaipėdos Vitės pagrindinės mokyklos Švyturio g. 2, pastato modernizavimas;</t>
  </si>
  <si>
    <t>Klaipėdos Vytauto Didžiojo gimnazijos pastato (S. Daukanto g. 3) rekonstrukcija</t>
  </si>
  <si>
    <t>Klaipėdos Adomo Brako dailės mokyklos pastato kapitalinis remontas (šiluminė renovacija);</t>
  </si>
  <si>
    <t>Klaipėdos jaunimo centro pastatų (Puodžių g. 1) modernizavimas</t>
  </si>
  <si>
    <t xml:space="preserve">Klaipėdos Liudviko Stulpino pagrindinės mokyklos teritorijos aptvėrimas                </t>
  </si>
  <si>
    <t>Klaipėdos „Baltijos“ gimnazijos (Baltijos pr. 51);</t>
  </si>
  <si>
    <t>Klaipėdos Vydūno vidurinės mokyklos (Sulupės g. 26);</t>
  </si>
  <si>
    <t>Klaipėdos „Aukuro“ gimnazijos (Statybininkų pr. 7)</t>
  </si>
  <si>
    <r>
      <t>Projekto</t>
    </r>
    <r>
      <rPr>
        <b/>
        <sz val="10"/>
        <rFont val="Times New Roman"/>
        <family val="1"/>
      </rPr>
      <t xml:space="preserve"> „Pedagoginių psichologinių tarnybų infrastruktūros, švietimo įstaigose dirbančių specialiųjų pedagogų, psichologų, logopedų darbo aplinkos modernizavimas“ </t>
    </r>
    <r>
      <rPr>
        <sz val="10"/>
        <rFont val="Times New Roman"/>
        <family val="1"/>
      </rPr>
      <t>įgyvendinimas</t>
    </r>
  </si>
  <si>
    <r>
      <t xml:space="preserve">Projekto „Gamtos mokslų kokybės gerinimas Vakarų Latvijoje ir Lietuvoje“ įgyvendinimas </t>
    </r>
    <r>
      <rPr>
        <sz val="10"/>
        <rFont val="Times New Roman"/>
        <family val="1"/>
      </rPr>
      <t xml:space="preserve"> („Vėtrungės“, Vytauto Didžiojo ir Hermano Zudermano gimnazijose)</t>
    </r>
  </si>
  <si>
    <t>Lopšelio-darželio „Aitvarėlis“;</t>
  </si>
  <si>
    <t>Lopšelio-darželio „Pumpurėlis“;</t>
  </si>
  <si>
    <t>Regos ugdymo centro</t>
  </si>
  <si>
    <t>Mokyklos-darželio „Nykštukas“;</t>
  </si>
  <si>
    <t>Spec. mokyklos-darželio „Versmė“;</t>
  </si>
  <si>
    <t>Mokyklos-darželio „Inkarėlis“;</t>
  </si>
  <si>
    <r>
      <t>Vaikiškų lovyčių įsigijimas</t>
    </r>
    <r>
      <rPr>
        <sz val="10"/>
        <rFont val="Times New Roman"/>
        <family val="1"/>
      </rPr>
      <t xml:space="preserve"> vaikų lopšeliuose-darželiuose (2012 m.: „Puriena“, „Želmenėlis“, „Volungėlė“, „Žiogelis“, „Traukinukas“)</t>
    </r>
  </si>
  <si>
    <t>Mokinių pavėžėjimo užtikrinimas</t>
  </si>
  <si>
    <t>2. Ikimokyklinio ugdymo įstaigose ugdomų 1–6 metų vaikų dalis, palyginti su bendru to amžiaus  vaikų skaičiumi, pokytis, proc.</t>
  </si>
  <si>
    <t xml:space="preserve">4. Vaikų, dalyvaujančių neformaliojo ugdymo programose, finansuojamose iš mokinio krepšelio lėšų, dalis nuo visų besimokančių mokinių skaičiaus, proc. </t>
  </si>
  <si>
    <t>2. Ugdoma vaikų mokyklose-darželiuose, iš jų mokinių, skaičius</t>
  </si>
  <si>
    <t>1. Įrengta lopšelio grupių 1–3 metų vaikams, skaičius</t>
  </si>
  <si>
    <r>
      <t xml:space="preserve">Funkcinės klasifikacijos kodas </t>
    </r>
    <r>
      <rPr>
        <b/>
        <sz val="10"/>
        <rFont val="Times New Roman"/>
        <family val="1"/>
      </rPr>
      <t xml:space="preserve"> </t>
    </r>
  </si>
  <si>
    <t>2012-ųjų metų asignavimų planas**</t>
  </si>
  <si>
    <t>* pagal Klaipėdos miesto savivaldybės tarybos 2011-02-10 sprendimą Nr. T2-29</t>
  </si>
  <si>
    <t>** pagal Klaipėdos miesto savivaldybės tarybos 2012-02-28 sprendimą Nr. T2-35</t>
  </si>
  <si>
    <t>2012-ųjų asignavimų planas**</t>
  </si>
  <si>
    <t>Bendrojo lavinimo mokyklų pastatų rekonstrukcija:</t>
  </si>
  <si>
    <r>
      <t xml:space="preserve">Klaipėdos ,,Varpo“ gimnazijos </t>
    </r>
    <r>
      <rPr>
        <sz val="10"/>
        <rFont val="Times New Roman"/>
        <family val="1"/>
      </rPr>
      <t>pastato šiluminė renovacija</t>
    </r>
  </si>
  <si>
    <t>P9</t>
  </si>
  <si>
    <r>
      <t xml:space="preserve">Klaipėdos Liudviko Stulpino  pagrindinės mokyklos </t>
    </r>
    <r>
      <rPr>
        <sz val="10"/>
        <rFont val="Times New Roman"/>
        <family val="1"/>
      </rPr>
      <t xml:space="preserve">pastato, Klaipėdoje  Bandužių g. 4 energetinių charakteristikų gerinimas (pastato šiluminė renovacija) </t>
    </r>
  </si>
  <si>
    <r>
      <t xml:space="preserve">Sendvario pagrindinės mokyklos </t>
    </r>
    <r>
      <rPr>
        <sz val="10"/>
        <rFont val="Times New Roman"/>
        <family val="1"/>
      </rPr>
      <t>pastato modernizavimas (atnaujinimas), Tilžės g. 39, Klaipėda</t>
    </r>
  </si>
  <si>
    <r>
      <t xml:space="preserve">Klaipėdos „Vitės“ pagrindinės mokyklos, </t>
    </r>
    <r>
      <rPr>
        <sz val="10"/>
        <rFont val="Times New Roman"/>
        <family val="1"/>
      </rPr>
      <t>Švyturio g. 2, pastato modernizavimas</t>
    </r>
  </si>
  <si>
    <r>
      <t xml:space="preserve">Klaipėdos „Santarvės“ pagrindinės mokyklos </t>
    </r>
    <r>
      <rPr>
        <sz val="10"/>
        <rFont val="Times New Roman"/>
        <family val="1"/>
      </rPr>
      <t>pastato rekonstrukcija</t>
    </r>
  </si>
  <si>
    <r>
      <t xml:space="preserve">Klaipėdos „Vėtrungės“ gimnazijos  </t>
    </r>
    <r>
      <rPr>
        <sz val="10"/>
        <rFont val="Times New Roman"/>
        <family val="1"/>
      </rPr>
      <t>pastato rekonstrukcija</t>
    </r>
  </si>
  <si>
    <r>
      <t>Klaipėdos Vytauto Didžiojo gimnazijos pastato</t>
    </r>
    <r>
      <rPr>
        <sz val="10"/>
        <rFont val="Times New Roman"/>
        <family val="1"/>
      </rPr>
      <t>, S. Daukanto g. 31, rekonstrukcija</t>
    </r>
  </si>
  <si>
    <r>
      <t xml:space="preserve">Klaipėdos „Verdenės“ pagrindinės mokyklos </t>
    </r>
    <r>
      <rPr>
        <sz val="10"/>
        <rFont val="Times New Roman"/>
        <family val="1"/>
      </rPr>
      <t>pastato Kretingos g. 22 energetinių charakteristikų gerinimas</t>
    </r>
  </si>
  <si>
    <r>
      <t xml:space="preserve">Visuomeninės paskirties pastato Baltijos pr. 49 </t>
    </r>
    <r>
      <rPr>
        <sz val="10"/>
        <rFont val="Times New Roman"/>
        <family val="1"/>
      </rPr>
      <t xml:space="preserve">šiluminė renovacija </t>
    </r>
  </si>
  <si>
    <r>
      <t>Klaipėdos Adomo Brako dailės mokyklos</t>
    </r>
    <r>
      <rPr>
        <sz val="10"/>
        <rFont val="Times New Roman"/>
        <family val="1"/>
      </rPr>
      <t xml:space="preserve"> pastato kapitalinis remontas (šiluminė renovacia)</t>
    </r>
  </si>
  <si>
    <t xml:space="preserve">P9        </t>
  </si>
  <si>
    <r>
      <t xml:space="preserve">Klaipėdos jaunimo centro pastatų modernizavimas </t>
    </r>
    <r>
      <rPr>
        <sz val="10"/>
        <rFont val="Times New Roman"/>
        <family val="1"/>
      </rPr>
      <t>(atnaujinimas),</t>
    </r>
    <r>
      <rPr>
        <b/>
        <sz val="10"/>
        <rFont val="Times New Roman"/>
        <family val="1"/>
      </rPr>
      <t xml:space="preserve"> </t>
    </r>
    <r>
      <rPr>
        <sz val="10"/>
        <rFont val="Times New Roman"/>
        <family val="1"/>
      </rPr>
      <t>Puodžių g. 1</t>
    </r>
  </si>
  <si>
    <r>
      <t>Klaipėdos Juozo Karoso muzikos mokyklos</t>
    </r>
    <r>
      <rPr>
        <sz val="10"/>
        <rFont val="Times New Roman"/>
        <family val="1"/>
      </rPr>
      <t xml:space="preserve"> pastato šiluminė renovacija </t>
    </r>
  </si>
  <si>
    <t>P9        I</t>
  </si>
  <si>
    <t>Kiti darželiai</t>
  </si>
  <si>
    <t>Bendrojo lavinimo mokyklų, kuriose vykdomi struktūriniai pertvarkymai, patalpų pritaikymas ugdymo proceso organizavimui:</t>
  </si>
  <si>
    <r>
      <t xml:space="preserve">Klaipėdos Baltijos gimnazijos </t>
    </r>
    <r>
      <rPr>
        <sz val="10"/>
        <rFont val="Times New Roman"/>
        <family val="1"/>
      </rPr>
      <t xml:space="preserve">patalpų pritaikymas ugdymo proceso organizavimui </t>
    </r>
  </si>
  <si>
    <r>
      <t xml:space="preserve">Klaipėdos „Vydūno“ vidurinės mokyklos </t>
    </r>
    <r>
      <rPr>
        <sz val="10"/>
        <rFont val="Times New Roman"/>
        <family val="1"/>
      </rPr>
      <t>patalpų pritaikymas ugdymo proceso organizavimui</t>
    </r>
  </si>
  <si>
    <t>P8</t>
  </si>
  <si>
    <r>
      <t>Klaipėdos „Aukuro“ gimnazijos</t>
    </r>
    <r>
      <rPr>
        <sz val="10"/>
        <rFont val="Times New Roman"/>
        <family val="1"/>
      </rPr>
      <t xml:space="preserve"> patalpų pritaikymas ugdymo proceso organizavimui </t>
    </r>
  </si>
  <si>
    <t>P12</t>
  </si>
  <si>
    <r>
      <t xml:space="preserve">Patalpų (Molo g. 2) pritaikymas </t>
    </r>
    <r>
      <rPr>
        <b/>
        <sz val="10"/>
        <rFont val="Times New Roman"/>
        <family val="1"/>
      </rPr>
      <t>Vaikų laisvalaikio centro</t>
    </r>
    <r>
      <rPr>
        <sz val="10"/>
        <rFont val="Times New Roman"/>
        <family val="1"/>
      </rPr>
      <t xml:space="preserve"> veiklai </t>
    </r>
  </si>
  <si>
    <r>
      <t xml:space="preserve">Patalpų (Smiltelės g. 22) pritaikymas </t>
    </r>
    <r>
      <rPr>
        <b/>
        <sz val="10"/>
        <rFont val="Times New Roman"/>
        <family val="1"/>
      </rPr>
      <t>Moksleivių saviraiškos centro</t>
    </r>
    <r>
      <rPr>
        <sz val="10"/>
        <rFont val="Times New Roman"/>
        <family val="1"/>
      </rPr>
      <t xml:space="preserve"> veiklai </t>
    </r>
  </si>
  <si>
    <t>„Dobiliukas“</t>
  </si>
  <si>
    <t>„Papartėlis“</t>
  </si>
  <si>
    <t>„Žiburėlis“</t>
  </si>
  <si>
    <t>„Du gaideliai“</t>
  </si>
  <si>
    <t>„Putinėlis“</t>
  </si>
  <si>
    <t>„Linelis“</t>
  </si>
  <si>
    <t xml:space="preserve"> „Bangelė“</t>
  </si>
  <si>
    <t>„Berželis“</t>
  </si>
  <si>
    <t xml:space="preserve"> „Vėrinėlis“</t>
  </si>
  <si>
    <t>Mokykla-darželis „Šaltinėlis“</t>
  </si>
  <si>
    <t>Regos ugdymo centras</t>
  </si>
  <si>
    <t>Lopšelyje-darželyje „Aitvarėlis“</t>
  </si>
  <si>
    <t>Lopšelyje-darželyje „Pumpurėlis“</t>
  </si>
  <si>
    <t>Mokykloje-darželyje "Nykštukas"</t>
  </si>
  <si>
    <t>Spec. mokykloje-darželyje "Versmė"</t>
  </si>
  <si>
    <t>Mokykloje-darželis "Inkarėlis"</t>
  </si>
  <si>
    <t>Regos ugdymo centras.</t>
  </si>
  <si>
    <r>
      <t xml:space="preserve">Pastaba. </t>
    </r>
    <r>
      <rPr>
        <sz val="12"/>
        <rFont val="Times New Roman"/>
        <family val="1"/>
      </rPr>
      <t>Planuojama pritaikyti patalpas 2-3 grupėms kiekviename darželyje.</t>
    </r>
  </si>
  <si>
    <r>
      <t>Vaikiškų lovyčių įsigijimas</t>
    </r>
    <r>
      <rPr>
        <sz val="10"/>
        <rFont val="Times New Roman"/>
        <family val="1"/>
      </rPr>
      <t xml:space="preserve"> vaikų lopšeliuose-darželiuose (2012 m.: "Puriena", "Želmenėlis", "Volungėlė", "Žiogelis", "Traukinukas")</t>
    </r>
  </si>
  <si>
    <t>"Puriena" (140 lovyčių)</t>
  </si>
  <si>
    <t>"Želmenėlis" (160 lovyčoų)</t>
  </si>
  <si>
    <t>"Volungėlė" (180 lovyčių)</t>
  </si>
  <si>
    <t>"Žiogelis" (96 lovytės)</t>
  </si>
  <si>
    <t>"Traukinukas" (40 lovyčių)</t>
  </si>
  <si>
    <t>Švietimo įstaigų paruošimas naujiems mokslo metams</t>
  </si>
  <si>
    <t>Šilumos tinklų ir karšto vandens tinklų sistemų priežiūra</t>
  </si>
  <si>
    <t>Ryšių kabelių kanalų nuoma</t>
  </si>
  <si>
    <t xml:space="preserve">LITNET paslaugų užtikrinimas </t>
  </si>
  <si>
    <t>P5.1.4.6</t>
  </si>
  <si>
    <t>6</t>
  </si>
  <si>
    <t>Šilumos ir karšto vandens tiekimo sistemų renovacija ir remontas</t>
  </si>
  <si>
    <t>Švietimo įstaigų patalpų šildymas</t>
  </si>
  <si>
    <t>Švietimo įstaigų pastatų apsauga</t>
  </si>
  <si>
    <t xml:space="preserve">Priešgaisrinių reikalavimų vykdymas </t>
  </si>
  <si>
    <t>Kiemų ir privažiavimų kelių prie švietimo įstaigų sutvarkymas</t>
  </si>
</sst>
</file>

<file path=xl/styles.xml><?xml version="1.0" encoding="utf-8"?>
<styleSheet xmlns="http://schemas.openxmlformats.org/spreadsheetml/2006/main">
  <numFmts count="24">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00"/>
    <numFmt numFmtId="174" formatCode="&quot;Taip&quot;;&quot;Taip&quot;;&quot;Ne&quot;"/>
    <numFmt numFmtId="175" formatCode="&quot;Teisinga&quot;;&quot;Teisinga&quot;;&quot;Klaidinga&quot;"/>
    <numFmt numFmtId="176" formatCode="[$€-2]\ ###,000_);[Red]\([$€-2]\ ###,000\)"/>
    <numFmt numFmtId="177" formatCode="0.0E+00"/>
    <numFmt numFmtId="178" formatCode="0.0;[Red]0.0"/>
    <numFmt numFmtId="179" formatCode="[$-427]yyyy\ &quot;m.&quot;\ mmmm\ d\ &quot;d.&quot;"/>
  </numFmts>
  <fonts count="60">
    <font>
      <sz val="10"/>
      <name val="Arial"/>
      <family val="0"/>
    </font>
    <font>
      <sz val="8"/>
      <name val="Arial"/>
      <family val="2"/>
    </font>
    <font>
      <sz val="9"/>
      <name val="Times New Roman"/>
      <family val="1"/>
    </font>
    <font>
      <sz val="10"/>
      <name val="Times New Roman"/>
      <family val="1"/>
    </font>
    <font>
      <b/>
      <sz val="10"/>
      <name val="Times New Roman"/>
      <family val="1"/>
    </font>
    <font>
      <sz val="10"/>
      <name val="TimesLT"/>
      <family val="0"/>
    </font>
    <font>
      <sz val="12"/>
      <name val="Times New Roman"/>
      <family val="1"/>
    </font>
    <font>
      <b/>
      <sz val="9"/>
      <name val="Times New Roman"/>
      <family val="1"/>
    </font>
    <font>
      <u val="single"/>
      <sz val="10"/>
      <color indexed="12"/>
      <name val="Arial"/>
      <family val="2"/>
    </font>
    <font>
      <u val="single"/>
      <sz val="10"/>
      <color indexed="36"/>
      <name val="Arial"/>
      <family val="2"/>
    </font>
    <font>
      <b/>
      <u val="single"/>
      <sz val="10"/>
      <name val="Times New Roman"/>
      <family val="1"/>
    </font>
    <font>
      <b/>
      <sz val="10"/>
      <name val="Arial"/>
      <family val="2"/>
    </font>
    <font>
      <b/>
      <sz val="11"/>
      <name val="Times New Roman"/>
      <family val="1"/>
    </font>
    <font>
      <sz val="9"/>
      <name val="Tahoma"/>
      <family val="2"/>
    </font>
    <font>
      <b/>
      <sz val="12"/>
      <name val="Times New Roman"/>
      <family val="1"/>
    </font>
    <font>
      <sz val="10"/>
      <name val="Times New Roman Baltic"/>
      <family val="0"/>
    </font>
    <font>
      <b/>
      <sz val="12"/>
      <name val="Times New Roman Baltic"/>
      <family val="1"/>
    </font>
    <font>
      <b/>
      <sz val="10"/>
      <name val="Times New Roman Baltic"/>
      <family val="1"/>
    </font>
    <font>
      <i/>
      <u val="single"/>
      <sz val="10"/>
      <name val="Times New Roman Baltic"/>
      <family val="0"/>
    </font>
    <font>
      <u val="single"/>
      <sz val="10"/>
      <name val="Times New Roman Baltic"/>
      <family val="0"/>
    </font>
    <font>
      <i/>
      <u val="single"/>
      <sz val="10"/>
      <name val="Times New Roman"/>
      <family val="1"/>
    </font>
    <font>
      <sz val="12"/>
      <name val="Arial"/>
      <family val="2"/>
    </font>
    <font>
      <b/>
      <sz val="11"/>
      <name val="Times New Roman Baltic"/>
      <family val="1"/>
    </font>
    <font>
      <b/>
      <sz val="8"/>
      <name val="Times New Roman Baltic"/>
      <family val="1"/>
    </font>
    <font>
      <sz val="10"/>
      <color indexed="10"/>
      <name val="Times New Roman"/>
      <family val="1"/>
    </font>
    <font>
      <b/>
      <sz val="15"/>
      <color indexed="56"/>
      <name val="Calibri"/>
      <family val="2"/>
    </font>
    <font>
      <b/>
      <sz val="13"/>
      <color indexed="56"/>
      <name val="Calibri"/>
      <family val="2"/>
    </font>
    <font>
      <sz val="11"/>
      <color indexed="8"/>
      <name val="Calibri"/>
      <family val="2"/>
    </font>
    <font>
      <b/>
      <sz val="11"/>
      <color indexed="56"/>
      <name val="Calibri"/>
      <family val="2"/>
    </font>
    <font>
      <sz val="11"/>
      <color indexed="9"/>
      <name val="Calibri"/>
      <family val="2"/>
    </font>
    <font>
      <i/>
      <sz val="11"/>
      <color indexed="23"/>
      <name val="Calibri"/>
      <family val="2"/>
    </font>
    <font>
      <sz val="11"/>
      <color indexed="20"/>
      <name val="Calibri"/>
      <family val="2"/>
    </font>
    <font>
      <sz val="11"/>
      <color indexed="17"/>
      <name val="Calibri"/>
      <family val="2"/>
    </font>
    <font>
      <b/>
      <sz val="11"/>
      <color indexed="63"/>
      <name val="Calibri"/>
      <family val="2"/>
    </font>
    <font>
      <sz val="11"/>
      <color indexed="10"/>
      <name val="Calibri"/>
      <family val="2"/>
    </font>
    <font>
      <sz val="11"/>
      <color indexed="62"/>
      <name val="Calibri"/>
      <family val="2"/>
    </font>
    <font>
      <sz val="11"/>
      <color indexed="60"/>
      <name val="Calibri"/>
      <family val="2"/>
    </font>
    <font>
      <b/>
      <sz val="18"/>
      <color indexed="56"/>
      <name val="Cambria"/>
      <family val="2"/>
    </font>
    <font>
      <b/>
      <sz val="11"/>
      <color indexed="52"/>
      <name val="Calibri"/>
      <family val="2"/>
    </font>
    <font>
      <b/>
      <sz val="11"/>
      <color indexed="8"/>
      <name val="Calibri"/>
      <family val="2"/>
    </font>
    <font>
      <sz val="11"/>
      <color indexed="52"/>
      <name val="Calibri"/>
      <family val="2"/>
    </font>
    <font>
      <b/>
      <sz val="11"/>
      <color indexed="9"/>
      <name val="Calibri"/>
      <family val="2"/>
    </font>
    <font>
      <b/>
      <sz val="15"/>
      <color theme="3"/>
      <name val="Calibri"/>
      <family val="2"/>
    </font>
    <font>
      <b/>
      <sz val="13"/>
      <color theme="3"/>
      <name val="Calibri"/>
      <family val="2"/>
    </font>
    <font>
      <sz val="11"/>
      <color theme="1"/>
      <name val="Calibri"/>
      <family val="2"/>
    </font>
    <font>
      <b/>
      <sz val="11"/>
      <color theme="3"/>
      <name val="Calibri"/>
      <family val="2"/>
    </font>
    <font>
      <sz val="11"/>
      <color theme="0"/>
      <name val="Calibri"/>
      <family val="2"/>
    </font>
    <font>
      <i/>
      <sz val="11"/>
      <color rgb="FF7F7F7F"/>
      <name val="Calibri"/>
      <family val="2"/>
    </font>
    <font>
      <sz val="11"/>
      <color rgb="FF9C0006"/>
      <name val="Calibri"/>
      <family val="2"/>
    </font>
    <font>
      <sz val="11"/>
      <color rgb="FF006100"/>
      <name val="Calibri"/>
      <family val="2"/>
    </font>
    <font>
      <b/>
      <sz val="11"/>
      <color rgb="FF3F3F3F"/>
      <name val="Calibri"/>
      <family val="2"/>
    </font>
    <font>
      <sz val="11"/>
      <color rgb="FFFF0000"/>
      <name val="Calibri"/>
      <family val="2"/>
    </font>
    <font>
      <sz val="11"/>
      <color rgb="FF3F3F76"/>
      <name val="Calibri"/>
      <family val="2"/>
    </font>
    <font>
      <sz val="11"/>
      <color rgb="FF9C6500"/>
      <name val="Calibri"/>
      <family val="2"/>
    </font>
    <font>
      <b/>
      <sz val="18"/>
      <color theme="3"/>
      <name val="Cambria"/>
      <family val="2"/>
    </font>
    <font>
      <b/>
      <sz val="11"/>
      <color rgb="FFFA7D00"/>
      <name val="Calibri"/>
      <family val="2"/>
    </font>
    <font>
      <b/>
      <sz val="11"/>
      <color theme="1"/>
      <name val="Calibri"/>
      <family val="2"/>
    </font>
    <font>
      <sz val="11"/>
      <color rgb="FFFA7D00"/>
      <name val="Calibri"/>
      <family val="2"/>
    </font>
    <font>
      <b/>
      <sz val="11"/>
      <color theme="0"/>
      <name val="Calibri"/>
      <family val="2"/>
    </font>
    <font>
      <b/>
      <sz val="8"/>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indexed="44"/>
        <bgColor indexed="64"/>
      </patternFill>
    </fill>
    <fill>
      <patternFill patternType="solid">
        <fgColor indexed="13"/>
        <bgColor indexed="64"/>
      </patternFill>
    </fill>
    <fill>
      <patternFill patternType="solid">
        <fgColor indexed="43"/>
        <bgColor indexed="64"/>
      </patternFill>
    </fill>
    <fill>
      <patternFill patternType="solid">
        <fgColor indexed="41"/>
        <bgColor indexed="64"/>
      </patternFill>
    </fill>
    <fill>
      <patternFill patternType="solid">
        <fgColor theme="0" tint="-0.1499900072813034"/>
        <bgColor indexed="64"/>
      </patternFill>
    </fill>
    <fill>
      <patternFill patternType="solid">
        <fgColor indexed="45"/>
        <bgColor indexed="64"/>
      </patternFill>
    </fill>
  </fills>
  <borders count="9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medium"/>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medium"/>
      <right style="medium"/>
      <top style="medium"/>
      <bottom style="thin"/>
    </border>
    <border>
      <left style="medium"/>
      <right style="thin"/>
      <top style="medium"/>
      <bottom style="thin"/>
    </border>
    <border>
      <left style="thin"/>
      <right style="medium"/>
      <top style="medium"/>
      <bottom style="thin"/>
    </border>
    <border>
      <left style="thin"/>
      <right style="thin"/>
      <top>
        <color indexed="63"/>
      </top>
      <bottom style="thin"/>
    </border>
    <border>
      <left style="medium"/>
      <right style="thin"/>
      <top>
        <color indexed="63"/>
      </top>
      <bottom style="thin"/>
    </border>
    <border>
      <left style="medium"/>
      <right style="medium"/>
      <top style="thin"/>
      <bottom style="thin"/>
    </border>
    <border>
      <left style="medium"/>
      <right style="thin"/>
      <top style="thin"/>
      <bottom style="thin"/>
    </border>
    <border>
      <left style="medium"/>
      <right style="medium"/>
      <top style="thin"/>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medium"/>
      <bottom style="medium"/>
    </border>
    <border>
      <left>
        <color indexed="63"/>
      </left>
      <right style="medium"/>
      <top style="medium"/>
      <bottom style="thin"/>
    </border>
    <border>
      <left style="medium"/>
      <right style="medium"/>
      <top>
        <color indexed="63"/>
      </top>
      <bottom>
        <color indexed="63"/>
      </bottom>
    </border>
    <border>
      <left style="medium"/>
      <right style="thin"/>
      <top>
        <color indexed="63"/>
      </top>
      <bottom>
        <color indexed="63"/>
      </bottom>
    </border>
    <border>
      <left>
        <color indexed="63"/>
      </left>
      <right style="medium"/>
      <top>
        <color indexed="63"/>
      </top>
      <bottom>
        <color indexed="63"/>
      </bottom>
    </border>
    <border>
      <left style="thin"/>
      <right>
        <color indexed="63"/>
      </right>
      <top style="medium"/>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style="medium"/>
      <bottom style="thin"/>
    </border>
    <border>
      <left>
        <color indexed="63"/>
      </left>
      <right style="medium"/>
      <top style="medium"/>
      <bottom>
        <color indexed="63"/>
      </bottom>
    </border>
    <border>
      <left style="thin"/>
      <right style="medium"/>
      <top style="thin"/>
      <bottom style="thin"/>
    </border>
    <border>
      <left style="thin"/>
      <right>
        <color indexed="63"/>
      </right>
      <top style="thin"/>
      <bottom>
        <color indexed="63"/>
      </bottom>
    </border>
    <border>
      <left style="thin"/>
      <right style="medium"/>
      <top>
        <color indexed="63"/>
      </top>
      <bottom>
        <color indexed="63"/>
      </bottom>
    </border>
    <border>
      <left>
        <color indexed="63"/>
      </left>
      <right style="thin"/>
      <top style="thin"/>
      <bottom style="medium"/>
    </border>
    <border>
      <left style="medium"/>
      <right style="thin"/>
      <top style="thin"/>
      <bottom style="medium"/>
    </border>
    <border>
      <left>
        <color indexed="63"/>
      </left>
      <right style="thin"/>
      <top style="thin"/>
      <bottom>
        <color indexed="63"/>
      </bottom>
    </border>
    <border>
      <left style="medium"/>
      <right>
        <color indexed="63"/>
      </right>
      <top>
        <color indexed="63"/>
      </top>
      <bottom>
        <color indexed="63"/>
      </bottom>
    </border>
    <border>
      <left style="medium"/>
      <right>
        <color indexed="63"/>
      </right>
      <top style="medium"/>
      <bottom style="medium"/>
    </border>
    <border>
      <left style="thin"/>
      <right style="thin"/>
      <top style="medium"/>
      <bottom>
        <color indexed="63"/>
      </bottom>
    </border>
    <border>
      <left style="thin"/>
      <right style="medium"/>
      <top style="medium"/>
      <bottom>
        <color indexed="63"/>
      </bottom>
    </border>
    <border>
      <left style="medium"/>
      <right style="thin"/>
      <top style="medium"/>
      <bottom>
        <color indexed="63"/>
      </bottom>
    </border>
    <border>
      <left style="thin"/>
      <right>
        <color indexed="63"/>
      </right>
      <top style="medium"/>
      <bottom>
        <color indexed="63"/>
      </bottom>
    </border>
    <border>
      <left style="medium"/>
      <right style="medium"/>
      <top style="medium"/>
      <bottom>
        <color indexed="63"/>
      </bottom>
    </border>
    <border>
      <left style="thin"/>
      <right style="thin"/>
      <top style="thin"/>
      <bottom style="medium"/>
    </border>
    <border>
      <left style="thin"/>
      <right>
        <color indexed="63"/>
      </right>
      <top style="thin"/>
      <bottom style="medium"/>
    </border>
    <border>
      <left style="medium"/>
      <right style="medium"/>
      <top style="thin"/>
      <bottom style="medium"/>
    </border>
    <border>
      <left style="medium"/>
      <right style="medium"/>
      <top style="medium"/>
      <bottom style="medium"/>
    </border>
    <border>
      <left>
        <color indexed="63"/>
      </left>
      <right style="medium"/>
      <top style="thin"/>
      <bottom style="medium"/>
    </border>
    <border>
      <left style="medium"/>
      <right style="medium"/>
      <top>
        <color indexed="63"/>
      </top>
      <bottom style="thin"/>
    </border>
    <border>
      <left style="thin"/>
      <right style="medium"/>
      <top style="thin"/>
      <bottom style="medium"/>
    </border>
    <border>
      <left style="medium"/>
      <right>
        <color indexed="63"/>
      </right>
      <top style="thin"/>
      <bottom style="medium"/>
    </border>
    <border>
      <left>
        <color indexed="63"/>
      </left>
      <right style="thin"/>
      <top style="medium"/>
      <bottom>
        <color indexed="63"/>
      </bottom>
    </border>
    <border>
      <left>
        <color indexed="63"/>
      </left>
      <right>
        <color indexed="63"/>
      </right>
      <top style="medium"/>
      <bottom style="medium"/>
    </border>
    <border>
      <left style="medium"/>
      <right style="medium"/>
      <top>
        <color indexed="63"/>
      </top>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thin"/>
      <bottom style="medium"/>
    </border>
    <border>
      <left>
        <color indexed="63"/>
      </left>
      <right>
        <color indexed="63"/>
      </right>
      <top style="thin"/>
      <bottom style="thin"/>
    </border>
    <border>
      <left>
        <color indexed="63"/>
      </left>
      <right>
        <color indexed="63"/>
      </right>
      <top style="medium"/>
      <bottom>
        <color indexed="63"/>
      </bottom>
    </border>
    <border>
      <left>
        <color indexed="63"/>
      </left>
      <right style="medium"/>
      <top style="thin"/>
      <bottom style="thin"/>
    </border>
    <border>
      <left style="medium"/>
      <right>
        <color indexed="63"/>
      </right>
      <top>
        <color indexed="63"/>
      </top>
      <bottom style="thin"/>
    </border>
    <border>
      <left style="medium"/>
      <right>
        <color indexed="63"/>
      </right>
      <top style="thin"/>
      <bottom>
        <color indexed="63"/>
      </bottom>
    </border>
    <border>
      <left>
        <color indexed="63"/>
      </left>
      <right>
        <color indexed="63"/>
      </right>
      <top style="medium"/>
      <bottom style="thin"/>
    </border>
    <border>
      <left>
        <color indexed="63"/>
      </left>
      <right>
        <color indexed="63"/>
      </right>
      <top style="thin"/>
      <bottom>
        <color indexed="63"/>
      </bottom>
    </border>
    <border>
      <left style="medium"/>
      <right>
        <color indexed="63"/>
      </right>
      <top style="medium"/>
      <bottom>
        <color indexed="63"/>
      </bottom>
    </border>
    <border>
      <left>
        <color indexed="63"/>
      </left>
      <right>
        <color indexed="63"/>
      </right>
      <top>
        <color indexed="63"/>
      </top>
      <bottom style="thin"/>
    </border>
    <border>
      <left style="thin"/>
      <right style="medium"/>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style="medium"/>
      <top style="thin"/>
      <bottom>
        <color indexed="63"/>
      </bottom>
    </border>
    <border>
      <left>
        <color indexed="63"/>
      </left>
      <right style="medium"/>
      <top>
        <color indexed="63"/>
      </top>
      <bottom style="thin"/>
    </border>
    <border>
      <left>
        <color indexed="63"/>
      </left>
      <right style="medium"/>
      <top>
        <color indexed="63"/>
      </top>
      <bottom style="medium"/>
    </border>
    <border>
      <left style="thin"/>
      <right>
        <color indexed="63"/>
      </right>
      <top>
        <color indexed="63"/>
      </top>
      <bottom style="medium"/>
    </border>
    <border>
      <left style="thin"/>
      <right style="thin"/>
      <top>
        <color indexed="63"/>
      </top>
      <bottom style="medium"/>
    </border>
    <border>
      <left style="medium"/>
      <right>
        <color indexed="63"/>
      </right>
      <top>
        <color indexed="63"/>
      </top>
      <bottom style="medium"/>
    </border>
    <border>
      <left style="thin"/>
      <right style="medium"/>
      <top>
        <color indexed="63"/>
      </top>
      <bottom style="medium"/>
    </border>
    <border>
      <left style="medium"/>
      <right style="thin"/>
      <top>
        <color indexed="63"/>
      </top>
      <bottom style="medium"/>
    </border>
    <border>
      <left style="thin"/>
      <right>
        <color indexed="63"/>
      </right>
      <top style="medium"/>
      <bottom style="medium"/>
    </border>
    <border>
      <left>
        <color indexed="63"/>
      </left>
      <right>
        <color indexed="63"/>
      </right>
      <top>
        <color indexed="63"/>
      </top>
      <bottom style="medium"/>
    </border>
    <border>
      <left style="medium"/>
      <right>
        <color indexed="63"/>
      </right>
      <top style="medium"/>
      <bottom style="thin"/>
    </border>
    <border>
      <left style="medium"/>
      <right>
        <color indexed="63"/>
      </right>
      <top style="thin"/>
      <bottom style="thin"/>
    </border>
    <border>
      <left>
        <color indexed="63"/>
      </left>
      <right style="thin"/>
      <top>
        <color indexed="63"/>
      </top>
      <bottom style="medium"/>
    </border>
    <border>
      <left style="medium"/>
      <right style="medium"/>
      <top>
        <color indexed="63"/>
      </top>
      <bottom style="thin">
        <color indexed="8"/>
      </bottom>
    </border>
    <border>
      <left>
        <color indexed="63"/>
      </left>
      <right style="thin"/>
      <top>
        <color indexed="63"/>
      </top>
      <bottom style="thin">
        <color indexed="8"/>
      </bottom>
    </border>
    <border>
      <left>
        <color indexed="63"/>
      </left>
      <right style="medium"/>
      <top>
        <color indexed="63"/>
      </top>
      <bottom style="thin">
        <color indexed="8"/>
      </bottom>
    </border>
    <border>
      <left>
        <color indexed="63"/>
      </left>
      <right style="medium"/>
      <top style="medium"/>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0" borderId="1" applyNumberFormat="0" applyFill="0" applyAlignment="0" applyProtection="0"/>
    <xf numFmtId="0" fontId="43" fillId="0" borderId="2" applyNumberFormat="0" applyFill="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5" fillId="0" borderId="3" applyNumberFormat="0" applyFill="0" applyAlignment="0" applyProtection="0"/>
    <xf numFmtId="0" fontId="45" fillId="0" borderId="0" applyNumberFormat="0" applyFill="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0" borderId="0" applyNumberFormat="0" applyFill="0" applyBorder="0" applyAlignment="0" applyProtection="0"/>
    <xf numFmtId="0" fontId="9" fillId="0" borderId="0" applyNumberFormat="0" applyFill="0" applyBorder="0" applyAlignment="0" applyProtection="0"/>
    <xf numFmtId="0" fontId="48" fillId="20" borderId="0" applyNumberFormat="0" applyBorder="0" applyAlignment="0" applyProtection="0"/>
    <xf numFmtId="0" fontId="49" fillId="21" borderId="0" applyNumberFormat="0" applyBorder="0" applyAlignment="0" applyProtection="0"/>
    <xf numFmtId="0" fontId="8" fillId="0" borderId="0" applyNumberFormat="0" applyFill="0" applyBorder="0" applyAlignment="0" applyProtection="0"/>
    <xf numFmtId="0" fontId="50" fillId="22" borderId="4" applyNumberFormat="0" applyAlignment="0" applyProtection="0"/>
    <xf numFmtId="0" fontId="0" fillId="0" borderId="0">
      <alignment/>
      <protection/>
    </xf>
    <xf numFmtId="0" fontId="51" fillId="0" borderId="0" applyNumberFormat="0" applyFill="0" applyBorder="0" applyAlignment="0" applyProtection="0"/>
    <xf numFmtId="0" fontId="52" fillId="23"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3" fillId="24" borderId="0" applyNumberFormat="0" applyBorder="0" applyAlignment="0" applyProtection="0"/>
    <xf numFmtId="0" fontId="5" fillId="0" borderId="0">
      <alignment/>
      <protection/>
    </xf>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0" fillId="31" borderId="6" applyNumberFormat="0" applyFont="0" applyAlignment="0" applyProtection="0"/>
    <xf numFmtId="0" fontId="54" fillId="0" borderId="0" applyNumberFormat="0" applyFill="0" applyBorder="0" applyAlignment="0" applyProtection="0"/>
    <xf numFmtId="9" fontId="0" fillId="0" borderId="0" applyFont="0" applyFill="0" applyBorder="0" applyAlignment="0" applyProtection="0"/>
    <xf numFmtId="0" fontId="55" fillId="22" borderId="5" applyNumberFormat="0" applyAlignment="0" applyProtection="0"/>
    <xf numFmtId="0" fontId="56" fillId="0" borderId="7" applyNumberFormat="0" applyFill="0" applyAlignment="0" applyProtection="0"/>
    <xf numFmtId="0" fontId="57" fillId="0" borderId="8" applyNumberFormat="0" applyFill="0" applyAlignment="0" applyProtection="0"/>
    <xf numFmtId="0" fontId="58" fillId="32" borderId="9" applyNumberFormat="0" applyAlignment="0" applyProtection="0"/>
    <xf numFmtId="44" fontId="0" fillId="0" borderId="0" applyFont="0" applyFill="0" applyBorder="0" applyAlignment="0" applyProtection="0"/>
    <xf numFmtId="42" fontId="0" fillId="0" borderId="0" applyFont="0" applyFill="0" applyBorder="0" applyAlignment="0" applyProtection="0"/>
  </cellStyleXfs>
  <cellXfs count="1543">
    <xf numFmtId="0" fontId="0" fillId="0" borderId="0" xfId="0" applyAlignment="1">
      <alignment/>
    </xf>
    <xf numFmtId="172" fontId="4" fillId="0" borderId="0" xfId="0" applyNumberFormat="1" applyFont="1" applyFill="1" applyBorder="1" applyAlignment="1">
      <alignment horizontal="center" vertical="top"/>
    </xf>
    <xf numFmtId="172" fontId="4" fillId="0" borderId="0" xfId="0" applyNumberFormat="1" applyFont="1" applyFill="1" applyBorder="1" applyAlignment="1">
      <alignment vertical="top"/>
    </xf>
    <xf numFmtId="172" fontId="3" fillId="0" borderId="10" xfId="0" applyNumberFormat="1" applyFont="1" applyFill="1" applyBorder="1" applyAlignment="1">
      <alignment horizontal="center" vertical="top"/>
    </xf>
    <xf numFmtId="172" fontId="3" fillId="0" borderId="11" xfId="0" applyNumberFormat="1" applyFont="1" applyFill="1" applyBorder="1" applyAlignment="1">
      <alignment horizontal="center" vertical="top"/>
    </xf>
    <xf numFmtId="172" fontId="3" fillId="0" borderId="12" xfId="0" applyNumberFormat="1" applyFont="1" applyFill="1" applyBorder="1" applyAlignment="1">
      <alignment horizontal="center" vertical="top"/>
    </xf>
    <xf numFmtId="172" fontId="3" fillId="0" borderId="13" xfId="0" applyNumberFormat="1" applyFont="1" applyFill="1" applyBorder="1" applyAlignment="1">
      <alignment horizontal="center" vertical="top"/>
    </xf>
    <xf numFmtId="0" fontId="3" fillId="0" borderId="14" xfId="0" applyFont="1" applyBorder="1" applyAlignment="1">
      <alignment horizontal="center" vertical="top"/>
    </xf>
    <xf numFmtId="172" fontId="3" fillId="0" borderId="15" xfId="0" applyNumberFormat="1" applyFont="1" applyFill="1" applyBorder="1" applyAlignment="1">
      <alignment horizontal="center" vertical="top"/>
    </xf>
    <xf numFmtId="172" fontId="3" fillId="0" borderId="10" xfId="0" applyNumberFormat="1" applyFont="1" applyFill="1" applyBorder="1" applyAlignment="1">
      <alignment horizontal="center" vertical="top"/>
    </xf>
    <xf numFmtId="172" fontId="3" fillId="0" borderId="16" xfId="0" applyNumberFormat="1" applyFont="1" applyBorder="1" applyAlignment="1">
      <alignment horizontal="center" vertical="top"/>
    </xf>
    <xf numFmtId="172" fontId="3" fillId="0" borderId="15" xfId="0" applyNumberFormat="1" applyFont="1" applyBorder="1" applyAlignment="1">
      <alignment horizontal="center" vertical="top"/>
    </xf>
    <xf numFmtId="172" fontId="3" fillId="0" borderId="10" xfId="0" applyNumberFormat="1" applyFont="1" applyBorder="1" applyAlignment="1">
      <alignment horizontal="center" vertical="top"/>
    </xf>
    <xf numFmtId="172" fontId="3" fillId="33" borderId="15" xfId="0" applyNumberFormat="1" applyFont="1" applyFill="1" applyBorder="1" applyAlignment="1">
      <alignment horizontal="center" vertical="top"/>
    </xf>
    <xf numFmtId="172" fontId="3" fillId="33" borderId="10" xfId="0" applyNumberFormat="1" applyFont="1" applyFill="1" applyBorder="1" applyAlignment="1">
      <alignment horizontal="center" vertical="top"/>
    </xf>
    <xf numFmtId="172" fontId="3" fillId="0" borderId="16" xfId="0" applyNumberFormat="1" applyFont="1" applyFill="1" applyBorder="1" applyAlignment="1">
      <alignment horizontal="center" vertical="top"/>
    </xf>
    <xf numFmtId="172" fontId="3" fillId="34" borderId="14" xfId="0" applyNumberFormat="1" applyFont="1" applyFill="1" applyBorder="1" applyAlignment="1">
      <alignment horizontal="center" vertical="top" wrapText="1"/>
    </xf>
    <xf numFmtId="172" fontId="3" fillId="0" borderId="17" xfId="0" applyNumberFormat="1" applyFont="1" applyFill="1" applyBorder="1" applyAlignment="1">
      <alignment horizontal="center" vertical="top"/>
    </xf>
    <xf numFmtId="172" fontId="3" fillId="0" borderId="18" xfId="0" applyNumberFormat="1" applyFont="1" applyBorder="1" applyAlignment="1">
      <alignment horizontal="center" vertical="top"/>
    </xf>
    <xf numFmtId="172" fontId="3" fillId="0" borderId="17" xfId="0" applyNumberFormat="1" applyFont="1" applyBorder="1" applyAlignment="1">
      <alignment horizontal="center" vertical="top"/>
    </xf>
    <xf numFmtId="172" fontId="3" fillId="33" borderId="17" xfId="0" applyNumberFormat="1" applyFont="1" applyFill="1" applyBorder="1" applyAlignment="1">
      <alignment horizontal="center" vertical="top"/>
    </xf>
    <xf numFmtId="0" fontId="3" fillId="0" borderId="19" xfId="0" applyFont="1" applyBorder="1" applyAlignment="1">
      <alignment horizontal="center" vertical="top"/>
    </xf>
    <xf numFmtId="172" fontId="3" fillId="0" borderId="11" xfId="0" applyNumberFormat="1" applyFont="1" applyFill="1" applyBorder="1" applyAlignment="1">
      <alignment horizontal="center" vertical="top"/>
    </xf>
    <xf numFmtId="172" fontId="3" fillId="0" borderId="11" xfId="0" applyNumberFormat="1" applyFont="1" applyBorder="1" applyAlignment="1">
      <alignment horizontal="center" vertical="top"/>
    </xf>
    <xf numFmtId="172" fontId="3" fillId="33" borderId="20" xfId="0" applyNumberFormat="1" applyFont="1" applyFill="1" applyBorder="1" applyAlignment="1">
      <alignment horizontal="center" vertical="top"/>
    </xf>
    <xf numFmtId="172" fontId="3" fillId="33" borderId="11" xfId="0" applyNumberFormat="1" applyFont="1" applyFill="1" applyBorder="1" applyAlignment="1">
      <alignment horizontal="center" vertical="top"/>
    </xf>
    <xf numFmtId="0" fontId="3" fillId="0" borderId="21" xfId="0" applyFont="1" applyBorder="1" applyAlignment="1">
      <alignment horizontal="center" vertical="top"/>
    </xf>
    <xf numFmtId="172" fontId="3" fillId="0" borderId="22" xfId="0" applyNumberFormat="1" applyFont="1" applyFill="1" applyBorder="1" applyAlignment="1">
      <alignment horizontal="center" vertical="top"/>
    </xf>
    <xf numFmtId="172" fontId="3" fillId="0" borderId="23" xfId="0" applyNumberFormat="1" applyFont="1" applyFill="1" applyBorder="1" applyAlignment="1">
      <alignment horizontal="center" vertical="top"/>
    </xf>
    <xf numFmtId="172" fontId="3" fillId="0" borderId="24" xfId="0" applyNumberFormat="1" applyFont="1" applyBorder="1" applyAlignment="1">
      <alignment horizontal="center" vertical="top"/>
    </xf>
    <xf numFmtId="172" fontId="3" fillId="0" borderId="22" xfId="0" applyNumberFormat="1" applyFont="1" applyBorder="1" applyAlignment="1">
      <alignment horizontal="center" vertical="top"/>
    </xf>
    <xf numFmtId="172" fontId="3" fillId="0" borderId="23" xfId="0" applyNumberFormat="1" applyFont="1" applyBorder="1" applyAlignment="1">
      <alignment horizontal="center" vertical="top"/>
    </xf>
    <xf numFmtId="172" fontId="3" fillId="0" borderId="24" xfId="0" applyNumberFormat="1" applyFont="1" applyFill="1" applyBorder="1" applyAlignment="1">
      <alignment horizontal="center" vertical="top"/>
    </xf>
    <xf numFmtId="172" fontId="3" fillId="34" borderId="21" xfId="0" applyNumberFormat="1" applyFont="1" applyFill="1" applyBorder="1" applyAlignment="1">
      <alignment horizontal="center" vertical="top" wrapText="1"/>
    </xf>
    <xf numFmtId="172" fontId="4" fillId="35" borderId="25" xfId="0" applyNumberFormat="1" applyFont="1" applyFill="1" applyBorder="1" applyAlignment="1">
      <alignment horizontal="center" vertical="top"/>
    </xf>
    <xf numFmtId="172" fontId="3" fillId="0" borderId="26" xfId="0" applyNumberFormat="1" applyFont="1" applyBorder="1" applyAlignment="1">
      <alignment horizontal="center" vertical="top"/>
    </xf>
    <xf numFmtId="0" fontId="3" fillId="0" borderId="27" xfId="0" applyFont="1" applyFill="1" applyBorder="1" applyAlignment="1">
      <alignment horizontal="center" vertical="top" wrapText="1"/>
    </xf>
    <xf numFmtId="0" fontId="3" fillId="0" borderId="0" xfId="0" applyFont="1" applyBorder="1" applyAlignment="1">
      <alignment vertical="top"/>
    </xf>
    <xf numFmtId="172" fontId="3" fillId="0" borderId="12" xfId="0" applyNumberFormat="1" applyFont="1" applyFill="1" applyBorder="1" applyAlignment="1">
      <alignment horizontal="center" vertical="top"/>
    </xf>
    <xf numFmtId="172" fontId="3" fillId="0" borderId="19" xfId="0" applyNumberFormat="1" applyFont="1" applyBorder="1" applyAlignment="1">
      <alignment horizontal="center" vertical="top"/>
    </xf>
    <xf numFmtId="0" fontId="3" fillId="0" borderId="27" xfId="0" applyFont="1" applyBorder="1" applyAlignment="1">
      <alignment horizontal="center" vertical="top"/>
    </xf>
    <xf numFmtId="172" fontId="3" fillId="0" borderId="28" xfId="0" applyNumberFormat="1" applyFont="1" applyFill="1" applyBorder="1" applyAlignment="1">
      <alignment horizontal="center" vertical="top"/>
    </xf>
    <xf numFmtId="172" fontId="3" fillId="0" borderId="0" xfId="0" applyNumberFormat="1" applyFont="1" applyBorder="1" applyAlignment="1">
      <alignment horizontal="center" vertical="top"/>
    </xf>
    <xf numFmtId="172" fontId="3" fillId="33" borderId="29" xfId="0" applyNumberFormat="1" applyFont="1" applyFill="1" applyBorder="1" applyAlignment="1">
      <alignment horizontal="center" vertical="top"/>
    </xf>
    <xf numFmtId="172" fontId="3" fillId="0" borderId="30" xfId="0" applyNumberFormat="1" applyFont="1" applyFill="1" applyBorder="1" applyAlignment="1">
      <alignment horizontal="center" vertical="top"/>
    </xf>
    <xf numFmtId="172" fontId="3" fillId="0" borderId="31" xfId="0" applyNumberFormat="1" applyFont="1" applyFill="1" applyBorder="1" applyAlignment="1">
      <alignment horizontal="center" vertical="top"/>
    </xf>
    <xf numFmtId="172" fontId="3" fillId="0" borderId="32" xfId="0" applyNumberFormat="1" applyFont="1" applyFill="1" applyBorder="1" applyAlignment="1">
      <alignment horizontal="center" vertical="top"/>
    </xf>
    <xf numFmtId="172" fontId="3" fillId="0" borderId="27" xfId="0" applyNumberFormat="1" applyFont="1" applyBorder="1" applyAlignment="1">
      <alignment horizontal="center" vertical="top" wrapText="1"/>
    </xf>
    <xf numFmtId="172" fontId="3" fillId="0" borderId="32" xfId="0" applyNumberFormat="1" applyFont="1" applyBorder="1" applyAlignment="1">
      <alignment horizontal="center" vertical="top"/>
    </xf>
    <xf numFmtId="172" fontId="3" fillId="0" borderId="28" xfId="0" applyNumberFormat="1" applyFont="1" applyBorder="1" applyAlignment="1">
      <alignment horizontal="center" vertical="top"/>
    </xf>
    <xf numFmtId="172" fontId="3" fillId="0" borderId="31" xfId="0" applyNumberFormat="1" applyFont="1" applyBorder="1" applyAlignment="1">
      <alignment horizontal="center" vertical="top"/>
    </xf>
    <xf numFmtId="172" fontId="3" fillId="33" borderId="31" xfId="0" applyNumberFormat="1" applyFont="1" applyFill="1" applyBorder="1" applyAlignment="1">
      <alignment horizontal="center" vertical="top"/>
    </xf>
    <xf numFmtId="172" fontId="3" fillId="0" borderId="33" xfId="0" applyNumberFormat="1" applyFont="1" applyFill="1" applyBorder="1" applyAlignment="1">
      <alignment horizontal="center" vertical="top"/>
    </xf>
    <xf numFmtId="0" fontId="3" fillId="0" borderId="34" xfId="0" applyFont="1" applyFill="1" applyBorder="1" applyAlignment="1">
      <alignment horizontal="center" vertical="top" wrapText="1"/>
    </xf>
    <xf numFmtId="172" fontId="3" fillId="0" borderId="19" xfId="0" applyNumberFormat="1" applyFont="1" applyFill="1" applyBorder="1" applyAlignment="1">
      <alignment horizontal="center" vertical="top"/>
    </xf>
    <xf numFmtId="172" fontId="3" fillId="33" borderId="30" xfId="0" applyNumberFormat="1" applyFont="1" applyFill="1" applyBorder="1" applyAlignment="1">
      <alignment horizontal="center" vertical="top"/>
    </xf>
    <xf numFmtId="172" fontId="3" fillId="0" borderId="14" xfId="0" applyNumberFormat="1" applyFont="1" applyBorder="1" applyAlignment="1">
      <alignment horizontal="center" vertical="top"/>
    </xf>
    <xf numFmtId="172" fontId="3" fillId="0" borderId="20" xfId="0" applyNumberFormat="1" applyFont="1" applyFill="1" applyBorder="1" applyAlignment="1">
      <alignment horizontal="center" vertical="top"/>
    </xf>
    <xf numFmtId="172" fontId="3" fillId="0" borderId="35" xfId="0" applyNumberFormat="1" applyFont="1" applyFill="1" applyBorder="1" applyAlignment="1">
      <alignment horizontal="center" vertical="top"/>
    </xf>
    <xf numFmtId="172" fontId="3" fillId="33" borderId="20" xfId="0" applyNumberFormat="1" applyFont="1" applyFill="1" applyBorder="1" applyAlignment="1">
      <alignment horizontal="center" vertical="top"/>
    </xf>
    <xf numFmtId="172" fontId="3" fillId="33" borderId="11" xfId="0" applyNumberFormat="1" applyFont="1" applyFill="1" applyBorder="1" applyAlignment="1">
      <alignment horizontal="center" vertical="top"/>
    </xf>
    <xf numFmtId="172" fontId="3" fillId="0" borderId="36" xfId="0" applyNumberFormat="1" applyFont="1" applyFill="1" applyBorder="1" applyAlignment="1">
      <alignment horizontal="center" vertical="top"/>
    </xf>
    <xf numFmtId="172" fontId="3" fillId="0" borderId="37" xfId="0" applyNumberFormat="1" applyFont="1" applyBorder="1" applyAlignment="1">
      <alignment horizontal="center" vertical="top"/>
    </xf>
    <xf numFmtId="172" fontId="3" fillId="0" borderId="37" xfId="0" applyNumberFormat="1" applyFont="1" applyFill="1" applyBorder="1" applyAlignment="1">
      <alignment horizontal="center" vertical="top"/>
    </xf>
    <xf numFmtId="172" fontId="4" fillId="33" borderId="38" xfId="0" applyNumberFormat="1" applyFont="1" applyFill="1" applyBorder="1" applyAlignment="1">
      <alignment horizontal="center" vertical="top"/>
    </xf>
    <xf numFmtId="172" fontId="4" fillId="33" borderId="39" xfId="0" applyNumberFormat="1" applyFont="1" applyFill="1" applyBorder="1" applyAlignment="1">
      <alignment horizontal="center" vertical="top"/>
    </xf>
    <xf numFmtId="0" fontId="3" fillId="0" borderId="19" xfId="0" applyFont="1" applyFill="1" applyBorder="1" applyAlignment="1">
      <alignment horizontal="center" vertical="top"/>
    </xf>
    <xf numFmtId="172" fontId="3" fillId="0" borderId="40" xfId="0" applyNumberFormat="1" applyFont="1" applyFill="1" applyBorder="1" applyAlignment="1">
      <alignment horizontal="center" vertical="top"/>
    </xf>
    <xf numFmtId="172" fontId="3" fillId="0" borderId="23" xfId="0" applyNumberFormat="1" applyFont="1" applyFill="1" applyBorder="1" applyAlignment="1">
      <alignment horizontal="center" vertical="top"/>
    </xf>
    <xf numFmtId="172" fontId="3" fillId="0" borderId="24" xfId="0" applyNumberFormat="1" applyFont="1" applyFill="1" applyBorder="1" applyAlignment="1">
      <alignment horizontal="center" vertical="top"/>
    </xf>
    <xf numFmtId="172" fontId="3" fillId="0" borderId="13" xfId="0" applyNumberFormat="1" applyFont="1" applyFill="1" applyBorder="1" applyAlignment="1">
      <alignment horizontal="center" vertical="top"/>
    </xf>
    <xf numFmtId="0" fontId="3" fillId="0" borderId="41" xfId="0" applyFont="1" applyFill="1" applyBorder="1" applyAlignment="1">
      <alignment horizontal="center" vertical="top" wrapText="1"/>
    </xf>
    <xf numFmtId="172" fontId="4" fillId="35" borderId="42" xfId="0" applyNumberFormat="1" applyFont="1" applyFill="1" applyBorder="1" applyAlignment="1">
      <alignment horizontal="center" vertical="top"/>
    </xf>
    <xf numFmtId="172" fontId="3" fillId="0" borderId="43" xfId="0" applyNumberFormat="1" applyFont="1" applyFill="1" applyBorder="1" applyAlignment="1">
      <alignment horizontal="center" vertical="top"/>
    </xf>
    <xf numFmtId="172" fontId="3" fillId="0" borderId="44" xfId="0" applyNumberFormat="1" applyFont="1" applyFill="1" applyBorder="1" applyAlignment="1">
      <alignment horizontal="center" vertical="top"/>
    </xf>
    <xf numFmtId="172" fontId="3" fillId="0" borderId="45" xfId="0" applyNumberFormat="1" applyFont="1" applyBorder="1" applyAlignment="1">
      <alignment horizontal="center" vertical="top"/>
    </xf>
    <xf numFmtId="172" fontId="3" fillId="33" borderId="43" xfId="0" applyNumberFormat="1" applyFont="1" applyFill="1" applyBorder="1" applyAlignment="1">
      <alignment horizontal="center" vertical="top"/>
    </xf>
    <xf numFmtId="172" fontId="3" fillId="33" borderId="46" xfId="0" applyNumberFormat="1" applyFont="1" applyFill="1" applyBorder="1" applyAlignment="1">
      <alignment horizontal="center" vertical="top"/>
    </xf>
    <xf numFmtId="172" fontId="3" fillId="34" borderId="47" xfId="0" applyNumberFormat="1" applyFont="1" applyFill="1" applyBorder="1" applyAlignment="1">
      <alignment horizontal="center" vertical="top" wrapText="1"/>
    </xf>
    <xf numFmtId="172" fontId="4" fillId="33" borderId="48" xfId="0" applyNumberFormat="1" applyFont="1" applyFill="1" applyBorder="1" applyAlignment="1">
      <alignment horizontal="center" vertical="top"/>
    </xf>
    <xf numFmtId="172" fontId="4" fillId="33" borderId="49" xfId="0" applyNumberFormat="1" applyFont="1" applyFill="1" applyBorder="1" applyAlignment="1">
      <alignment horizontal="center" vertical="top"/>
    </xf>
    <xf numFmtId="172" fontId="4" fillId="33" borderId="50" xfId="0" applyNumberFormat="1" applyFont="1" applyFill="1" applyBorder="1" applyAlignment="1">
      <alignment horizontal="center" vertical="top"/>
    </xf>
    <xf numFmtId="172" fontId="3" fillId="0" borderId="36" xfId="0" applyNumberFormat="1" applyFont="1" applyFill="1" applyBorder="1" applyAlignment="1">
      <alignment horizontal="center" vertical="top"/>
    </xf>
    <xf numFmtId="0" fontId="4" fillId="33" borderId="50" xfId="0" applyFont="1" applyFill="1" applyBorder="1" applyAlignment="1">
      <alignment horizontal="center" vertical="top" wrapText="1"/>
    </xf>
    <xf numFmtId="172" fontId="3" fillId="0" borderId="27" xfId="0" applyNumberFormat="1" applyFont="1" applyFill="1" applyBorder="1" applyAlignment="1">
      <alignment horizontal="center" vertical="top" wrapText="1"/>
    </xf>
    <xf numFmtId="172" fontId="4" fillId="35" borderId="51" xfId="0" applyNumberFormat="1" applyFont="1" applyFill="1" applyBorder="1" applyAlignment="1">
      <alignment horizontal="center" vertical="top"/>
    </xf>
    <xf numFmtId="172" fontId="4" fillId="33" borderId="52" xfId="0" applyNumberFormat="1" applyFont="1" applyFill="1" applyBorder="1" applyAlignment="1">
      <alignment horizontal="center" vertical="top"/>
    </xf>
    <xf numFmtId="172" fontId="3" fillId="0" borderId="47" xfId="0" applyNumberFormat="1" applyFont="1" applyBorder="1" applyAlignment="1">
      <alignment horizontal="center" vertical="top"/>
    </xf>
    <xf numFmtId="172" fontId="3" fillId="0" borderId="53" xfId="0" applyNumberFormat="1" applyFont="1" applyBorder="1" applyAlignment="1">
      <alignment horizontal="center" vertical="top"/>
    </xf>
    <xf numFmtId="0" fontId="3" fillId="0" borderId="0" xfId="0" applyFont="1" applyFill="1" applyBorder="1" applyAlignment="1">
      <alignment vertical="top"/>
    </xf>
    <xf numFmtId="172" fontId="3" fillId="0" borderId="0" xfId="0" applyNumberFormat="1" applyFont="1" applyFill="1" applyBorder="1" applyAlignment="1">
      <alignment horizontal="center" vertical="top"/>
    </xf>
    <xf numFmtId="172" fontId="3" fillId="33" borderId="41" xfId="0" applyNumberFormat="1" applyFont="1" applyFill="1" applyBorder="1" applyAlignment="1">
      <alignment horizontal="center" vertical="top"/>
    </xf>
    <xf numFmtId="172" fontId="4" fillId="33" borderId="54" xfId="0" applyNumberFormat="1" applyFont="1" applyFill="1" applyBorder="1" applyAlignment="1">
      <alignment horizontal="center" vertical="top"/>
    </xf>
    <xf numFmtId="172" fontId="3" fillId="0" borderId="16" xfId="0" applyNumberFormat="1" applyFont="1" applyFill="1" applyBorder="1" applyAlignment="1">
      <alignment horizontal="center" vertical="top"/>
    </xf>
    <xf numFmtId="172" fontId="3" fillId="0" borderId="22" xfId="0" applyNumberFormat="1" applyFont="1" applyFill="1" applyBorder="1" applyAlignment="1">
      <alignment horizontal="center" vertical="top"/>
    </xf>
    <xf numFmtId="172" fontId="4" fillId="33" borderId="39" xfId="0" applyNumberFormat="1" applyFont="1" applyFill="1" applyBorder="1" applyAlignment="1">
      <alignment horizontal="center" vertical="top"/>
    </xf>
    <xf numFmtId="172" fontId="4" fillId="33" borderId="55" xfId="0" applyNumberFormat="1" applyFont="1" applyFill="1" applyBorder="1" applyAlignment="1">
      <alignment horizontal="center" vertical="top"/>
    </xf>
    <xf numFmtId="172" fontId="4" fillId="33" borderId="50" xfId="0" applyNumberFormat="1" applyFont="1" applyFill="1" applyBorder="1" applyAlignment="1">
      <alignment horizontal="center" vertical="top"/>
    </xf>
    <xf numFmtId="172" fontId="4" fillId="33" borderId="55" xfId="0" applyNumberFormat="1" applyFont="1" applyFill="1" applyBorder="1" applyAlignment="1">
      <alignment horizontal="center" vertical="top"/>
    </xf>
    <xf numFmtId="172" fontId="3" fillId="0" borderId="56" xfId="0" applyNumberFormat="1" applyFont="1" applyFill="1" applyBorder="1" applyAlignment="1">
      <alignment horizontal="center" vertical="top"/>
    </xf>
    <xf numFmtId="0" fontId="0" fillId="0" borderId="0" xfId="0" applyFont="1" applyBorder="1" applyAlignment="1">
      <alignment/>
    </xf>
    <xf numFmtId="0" fontId="3" fillId="0" borderId="0" xfId="0" applyFont="1" applyAlignment="1">
      <alignment vertical="top"/>
    </xf>
    <xf numFmtId="172" fontId="3" fillId="0" borderId="0" xfId="0" applyNumberFormat="1" applyFont="1" applyAlignment="1">
      <alignment vertical="top"/>
    </xf>
    <xf numFmtId="0" fontId="3" fillId="0" borderId="0" xfId="0" applyFont="1" applyFill="1" applyAlignment="1">
      <alignment vertical="top"/>
    </xf>
    <xf numFmtId="172" fontId="3" fillId="0" borderId="41" xfId="0" applyNumberFormat="1" applyFont="1" applyFill="1" applyBorder="1" applyAlignment="1">
      <alignment horizontal="center" vertical="top"/>
    </xf>
    <xf numFmtId="172" fontId="4" fillId="35" borderId="57" xfId="0" applyNumberFormat="1" applyFont="1" applyFill="1" applyBorder="1" applyAlignment="1">
      <alignment horizontal="center" vertical="top"/>
    </xf>
    <xf numFmtId="0" fontId="3" fillId="0" borderId="0" xfId="0" applyFont="1" applyBorder="1" applyAlignment="1">
      <alignment horizontal="center" vertical="top"/>
    </xf>
    <xf numFmtId="0" fontId="3" fillId="0" borderId="21" xfId="0" applyFont="1" applyFill="1" applyBorder="1" applyAlignment="1">
      <alignment horizontal="center" vertical="top" wrapText="1"/>
    </xf>
    <xf numFmtId="49" fontId="3" fillId="0" borderId="47" xfId="0" applyNumberFormat="1" applyFont="1" applyBorder="1" applyAlignment="1">
      <alignment horizontal="center" vertical="top" wrapText="1"/>
    </xf>
    <xf numFmtId="49" fontId="3" fillId="0" borderId="27" xfId="0" applyNumberFormat="1" applyFont="1" applyBorder="1" applyAlignment="1">
      <alignment horizontal="center" vertical="top" wrapText="1"/>
    </xf>
    <xf numFmtId="49" fontId="3" fillId="0" borderId="58" xfId="0" applyNumberFormat="1" applyFont="1" applyBorder="1" applyAlignment="1">
      <alignment horizontal="center" vertical="top" wrapText="1"/>
    </xf>
    <xf numFmtId="172" fontId="4" fillId="35" borderId="59" xfId="0" applyNumberFormat="1" applyFont="1" applyFill="1" applyBorder="1" applyAlignment="1">
      <alignment horizontal="center" vertical="top"/>
    </xf>
    <xf numFmtId="172" fontId="4" fillId="35" borderId="60" xfId="0" applyNumberFormat="1" applyFont="1" applyFill="1" applyBorder="1" applyAlignment="1">
      <alignment horizontal="center" vertical="top"/>
    </xf>
    <xf numFmtId="172" fontId="4" fillId="35" borderId="61" xfId="0" applyNumberFormat="1" applyFont="1" applyFill="1" applyBorder="1" applyAlignment="1">
      <alignment horizontal="center" vertical="top"/>
    </xf>
    <xf numFmtId="0" fontId="4" fillId="33" borderId="55" xfId="0" applyFont="1" applyFill="1" applyBorder="1" applyAlignment="1">
      <alignment horizontal="center" vertical="top" wrapText="1"/>
    </xf>
    <xf numFmtId="172" fontId="3" fillId="0" borderId="47" xfId="0" applyNumberFormat="1" applyFont="1" applyBorder="1" applyAlignment="1">
      <alignment horizontal="center" vertical="top" wrapText="1"/>
    </xf>
    <xf numFmtId="172" fontId="4" fillId="33" borderId="62" xfId="0" applyNumberFormat="1" applyFont="1" applyFill="1" applyBorder="1" applyAlignment="1">
      <alignment horizontal="center" vertical="top"/>
    </xf>
    <xf numFmtId="0" fontId="3" fillId="0" borderId="47" xfId="0" applyFont="1" applyBorder="1" applyAlignment="1">
      <alignment horizontal="center" vertical="top"/>
    </xf>
    <xf numFmtId="172" fontId="3" fillId="33" borderId="63" xfId="0" applyNumberFormat="1" applyFont="1" applyFill="1" applyBorder="1" applyAlignment="1">
      <alignment horizontal="center" vertical="top"/>
    </xf>
    <xf numFmtId="172" fontId="3" fillId="0" borderId="64" xfId="0" applyNumberFormat="1" applyFont="1" applyFill="1" applyBorder="1" applyAlignment="1">
      <alignment horizontal="center" vertical="top"/>
    </xf>
    <xf numFmtId="172" fontId="3" fillId="0" borderId="65" xfId="0" applyNumberFormat="1" applyFont="1" applyBorder="1" applyAlignment="1">
      <alignment horizontal="center" vertical="top"/>
    </xf>
    <xf numFmtId="0" fontId="3" fillId="0" borderId="66" xfId="0" applyFont="1" applyBorder="1" applyAlignment="1">
      <alignment horizontal="center" vertical="top"/>
    </xf>
    <xf numFmtId="0" fontId="3" fillId="0" borderId="67" xfId="0" applyFont="1" applyBorder="1" applyAlignment="1">
      <alignment horizontal="center" vertical="top"/>
    </xf>
    <xf numFmtId="172" fontId="3" fillId="0" borderId="67" xfId="0" applyNumberFormat="1" applyFont="1" applyFill="1" applyBorder="1" applyAlignment="1">
      <alignment horizontal="center" vertical="top"/>
    </xf>
    <xf numFmtId="0" fontId="3" fillId="0" borderId="27" xfId="0" applyFont="1" applyFill="1" applyBorder="1" applyAlignment="1">
      <alignment horizontal="center" vertical="top"/>
    </xf>
    <xf numFmtId="172" fontId="3" fillId="33" borderId="68" xfId="0" applyNumberFormat="1" applyFont="1" applyFill="1" applyBorder="1" applyAlignment="1">
      <alignment horizontal="center" vertical="top"/>
    </xf>
    <xf numFmtId="172" fontId="3" fillId="33" borderId="69" xfId="0" applyNumberFormat="1" applyFont="1" applyFill="1" applyBorder="1" applyAlignment="1">
      <alignment horizontal="center" vertical="top"/>
    </xf>
    <xf numFmtId="0" fontId="3" fillId="0" borderId="0" xfId="0" applyFont="1" applyAlignment="1">
      <alignment horizontal="center" vertical="top"/>
    </xf>
    <xf numFmtId="172" fontId="4" fillId="33" borderId="38" xfId="0" applyNumberFormat="1" applyFont="1" applyFill="1" applyBorder="1" applyAlignment="1">
      <alignment horizontal="center" vertical="top"/>
    </xf>
    <xf numFmtId="172" fontId="4" fillId="33" borderId="48" xfId="0" applyNumberFormat="1" applyFont="1" applyFill="1" applyBorder="1" applyAlignment="1">
      <alignment horizontal="center" vertical="top"/>
    </xf>
    <xf numFmtId="172" fontId="4" fillId="33" borderId="49" xfId="0" applyNumberFormat="1" applyFont="1" applyFill="1" applyBorder="1" applyAlignment="1">
      <alignment horizontal="center" vertical="top"/>
    </xf>
    <xf numFmtId="172" fontId="4" fillId="33" borderId="54" xfId="0" applyNumberFormat="1" applyFont="1" applyFill="1" applyBorder="1" applyAlignment="1">
      <alignment horizontal="center" vertical="top"/>
    </xf>
    <xf numFmtId="172" fontId="4" fillId="33" borderId="62" xfId="0" applyNumberFormat="1" applyFont="1" applyFill="1" applyBorder="1" applyAlignment="1">
      <alignment horizontal="center" vertical="top"/>
    </xf>
    <xf numFmtId="172" fontId="4" fillId="33" borderId="52" xfId="0" applyNumberFormat="1" applyFont="1" applyFill="1" applyBorder="1" applyAlignment="1">
      <alignment horizontal="center" vertical="top"/>
    </xf>
    <xf numFmtId="172" fontId="3" fillId="0" borderId="22" xfId="0" applyNumberFormat="1" applyFont="1" applyBorder="1" applyAlignment="1">
      <alignment horizontal="center" vertical="top"/>
    </xf>
    <xf numFmtId="0" fontId="4" fillId="33" borderId="50" xfId="0" applyFont="1" applyFill="1" applyBorder="1" applyAlignment="1">
      <alignment horizontal="center" vertical="top" wrapText="1"/>
    </xf>
    <xf numFmtId="0" fontId="3" fillId="0" borderId="21" xfId="0" applyFont="1" applyBorder="1" applyAlignment="1">
      <alignment horizontal="center" vertical="top"/>
    </xf>
    <xf numFmtId="172" fontId="3" fillId="0" borderId="30" xfId="0" applyNumberFormat="1" applyFont="1" applyBorder="1" applyAlignment="1">
      <alignment horizontal="center" vertical="top"/>
    </xf>
    <xf numFmtId="0" fontId="3" fillId="0" borderId="63" xfId="0" applyFont="1" applyFill="1" applyBorder="1" applyAlignment="1">
      <alignment horizontal="center" vertical="top"/>
    </xf>
    <xf numFmtId="0" fontId="3" fillId="0" borderId="19" xfId="0" applyFont="1" applyBorder="1" applyAlignment="1">
      <alignment horizontal="center" vertical="top"/>
    </xf>
    <xf numFmtId="0" fontId="4" fillId="33" borderId="55" xfId="0" applyFont="1" applyFill="1" applyBorder="1" applyAlignment="1">
      <alignment horizontal="center" vertical="top" wrapText="1"/>
    </xf>
    <xf numFmtId="0" fontId="3" fillId="0" borderId="14" xfId="0" applyFont="1" applyBorder="1" applyAlignment="1">
      <alignment horizontal="center" vertical="top"/>
    </xf>
    <xf numFmtId="0" fontId="4" fillId="0" borderId="47" xfId="0" applyFont="1" applyFill="1" applyBorder="1" applyAlignment="1">
      <alignment horizontal="center" vertical="top" wrapText="1"/>
    </xf>
    <xf numFmtId="0" fontId="4" fillId="0" borderId="58" xfId="0" applyFont="1" applyFill="1" applyBorder="1" applyAlignment="1">
      <alignment horizontal="center" vertical="top" wrapText="1"/>
    </xf>
    <xf numFmtId="0" fontId="3" fillId="0" borderId="48" xfId="0" applyFont="1" applyBorder="1" applyAlignment="1">
      <alignment vertical="center" textRotation="90" wrapText="1"/>
    </xf>
    <xf numFmtId="0" fontId="3" fillId="0" borderId="48" xfId="0" applyFont="1" applyFill="1" applyBorder="1" applyAlignment="1">
      <alignment horizontal="center" vertical="center" textRotation="90" wrapText="1"/>
    </xf>
    <xf numFmtId="0" fontId="3" fillId="0" borderId="48" xfId="0" applyFont="1" applyBorder="1" applyAlignment="1">
      <alignment horizontal="center" vertical="center" textRotation="90" wrapText="1"/>
    </xf>
    <xf numFmtId="172" fontId="3" fillId="34" borderId="47" xfId="0" applyNumberFormat="1" applyFont="1" applyFill="1" applyBorder="1" applyAlignment="1">
      <alignment horizontal="center" vertical="top" wrapText="1"/>
    </xf>
    <xf numFmtId="172" fontId="3" fillId="0" borderId="0" xfId="0" applyNumberFormat="1" applyFont="1" applyFill="1" applyBorder="1" applyAlignment="1">
      <alignment vertical="top" wrapText="1"/>
    </xf>
    <xf numFmtId="172" fontId="3" fillId="0" borderId="45" xfId="0" applyNumberFormat="1" applyFont="1" applyFill="1" applyBorder="1" applyAlignment="1">
      <alignment horizontal="center" vertical="top"/>
    </xf>
    <xf numFmtId="0" fontId="4" fillId="34" borderId="70" xfId="0" applyFont="1" applyFill="1" applyBorder="1" applyAlignment="1">
      <alignment horizontal="center" vertical="top" wrapText="1"/>
    </xf>
    <xf numFmtId="172" fontId="3" fillId="0" borderId="20" xfId="0" applyNumberFormat="1" applyFont="1" applyFill="1" applyBorder="1" applyAlignment="1">
      <alignment horizontal="center" vertical="top"/>
    </xf>
    <xf numFmtId="172" fontId="3" fillId="0" borderId="14" xfId="0" applyNumberFormat="1" applyFont="1" applyBorder="1" applyAlignment="1">
      <alignment horizontal="center" vertical="top" wrapText="1"/>
    </xf>
    <xf numFmtId="172" fontId="3" fillId="0" borderId="35" xfId="0" applyNumberFormat="1" applyFont="1" applyFill="1" applyBorder="1" applyAlignment="1">
      <alignment horizontal="center" vertical="top"/>
    </xf>
    <xf numFmtId="172" fontId="3" fillId="0" borderId="19" xfId="0" applyNumberFormat="1" applyFont="1" applyBorder="1" applyAlignment="1">
      <alignment horizontal="center" vertical="top"/>
    </xf>
    <xf numFmtId="172" fontId="3" fillId="0" borderId="66" xfId="0" applyNumberFormat="1" applyFont="1" applyFill="1" applyBorder="1" applyAlignment="1">
      <alignment horizontal="center" vertical="top"/>
    </xf>
    <xf numFmtId="172" fontId="3" fillId="0" borderId="71" xfId="0" applyNumberFormat="1" applyFont="1" applyFill="1" applyBorder="1" applyAlignment="1">
      <alignment horizontal="center" vertical="top"/>
    </xf>
    <xf numFmtId="172" fontId="3" fillId="0" borderId="72" xfId="0" applyNumberFormat="1" applyFont="1" applyFill="1" applyBorder="1" applyAlignment="1">
      <alignment horizontal="center" vertical="top"/>
    </xf>
    <xf numFmtId="172" fontId="3" fillId="33" borderId="66" xfId="0" applyNumberFormat="1" applyFont="1" applyFill="1" applyBorder="1" applyAlignment="1">
      <alignment horizontal="center" vertical="top"/>
    </xf>
    <xf numFmtId="172" fontId="3" fillId="0" borderId="53" xfId="0" applyNumberFormat="1" applyFont="1" applyBorder="1" applyAlignment="1">
      <alignment horizontal="center" vertical="top" wrapText="1"/>
    </xf>
    <xf numFmtId="172" fontId="3" fillId="0" borderId="18" xfId="0" applyNumberFormat="1" applyFont="1" applyFill="1" applyBorder="1" applyAlignment="1">
      <alignment horizontal="center" vertical="top"/>
    </xf>
    <xf numFmtId="0" fontId="0" fillId="0" borderId="58" xfId="0" applyFont="1" applyBorder="1" applyAlignment="1">
      <alignment vertical="top" wrapText="1"/>
    </xf>
    <xf numFmtId="172" fontId="3" fillId="0" borderId="14" xfId="0" applyNumberFormat="1" applyFont="1" applyBorder="1" applyAlignment="1">
      <alignment horizontal="center" vertical="top"/>
    </xf>
    <xf numFmtId="0" fontId="3" fillId="0" borderId="21" xfId="0" applyFont="1" applyFill="1" applyBorder="1" applyAlignment="1">
      <alignment horizontal="center" vertical="top" wrapText="1"/>
    </xf>
    <xf numFmtId="172" fontId="3" fillId="33" borderId="18" xfId="0" applyNumberFormat="1" applyFont="1" applyFill="1" applyBorder="1" applyAlignment="1">
      <alignment horizontal="center" vertical="top"/>
    </xf>
    <xf numFmtId="172" fontId="3" fillId="0" borderId="53" xfId="0" applyNumberFormat="1" applyFont="1" applyBorder="1" applyAlignment="1">
      <alignment horizontal="center" vertical="top"/>
    </xf>
    <xf numFmtId="172" fontId="3" fillId="0" borderId="21" xfId="0" applyNumberFormat="1" applyFont="1" applyBorder="1" applyAlignment="1">
      <alignment horizontal="center" vertical="top"/>
    </xf>
    <xf numFmtId="172" fontId="3" fillId="0" borderId="67" xfId="0" applyNumberFormat="1" applyFont="1" applyBorder="1" applyAlignment="1">
      <alignment horizontal="center" vertical="top"/>
    </xf>
    <xf numFmtId="172" fontId="3" fillId="0" borderId="15" xfId="0" applyNumberFormat="1" applyFont="1" applyFill="1" applyBorder="1" applyAlignment="1">
      <alignment horizontal="center" vertical="top"/>
    </xf>
    <xf numFmtId="172" fontId="3" fillId="0" borderId="33" xfId="0" applyNumberFormat="1" applyFont="1" applyFill="1" applyBorder="1" applyAlignment="1">
      <alignment horizontal="center" vertical="top"/>
    </xf>
    <xf numFmtId="0" fontId="4" fillId="34" borderId="41" xfId="0" applyFont="1" applyFill="1" applyBorder="1" applyAlignment="1">
      <alignment horizontal="center" vertical="top" wrapText="1"/>
    </xf>
    <xf numFmtId="172" fontId="3" fillId="0" borderId="73" xfId="0" applyNumberFormat="1" applyFont="1" applyFill="1" applyBorder="1" applyAlignment="1">
      <alignment horizontal="center" vertical="top"/>
    </xf>
    <xf numFmtId="172" fontId="3" fillId="0" borderId="17" xfId="0" applyNumberFormat="1" applyFont="1" applyFill="1" applyBorder="1" applyAlignment="1">
      <alignment horizontal="center" vertical="top"/>
    </xf>
    <xf numFmtId="172" fontId="3" fillId="0" borderId="72" xfId="0" applyNumberFormat="1" applyFont="1" applyFill="1" applyBorder="1" applyAlignment="1">
      <alignment horizontal="center" vertical="top"/>
    </xf>
    <xf numFmtId="172" fontId="3" fillId="0" borderId="74" xfId="0" applyNumberFormat="1" applyFont="1" applyFill="1" applyBorder="1" applyAlignment="1">
      <alignment horizontal="center" vertical="top"/>
    </xf>
    <xf numFmtId="0" fontId="3" fillId="0" borderId="68" xfId="0" applyFont="1" applyBorder="1" applyAlignment="1">
      <alignment horizontal="center" vertical="top" wrapText="1"/>
    </xf>
    <xf numFmtId="172" fontId="3" fillId="34" borderId="14" xfId="0" applyNumberFormat="1" applyFont="1" applyFill="1" applyBorder="1" applyAlignment="1">
      <alignment horizontal="center" vertical="top" wrapText="1"/>
    </xf>
    <xf numFmtId="172" fontId="3" fillId="0" borderId="75" xfId="0" applyNumberFormat="1" applyFont="1" applyFill="1" applyBorder="1" applyAlignment="1">
      <alignment horizontal="center" vertical="top"/>
    </xf>
    <xf numFmtId="172" fontId="3" fillId="0" borderId="29" xfId="0" applyNumberFormat="1" applyFont="1" applyFill="1" applyBorder="1" applyAlignment="1">
      <alignment horizontal="center" vertical="top"/>
    </xf>
    <xf numFmtId="172" fontId="3" fillId="0" borderId="0" xfId="0" applyNumberFormat="1" applyFont="1" applyFill="1" applyBorder="1" applyAlignment="1">
      <alignment horizontal="center" vertical="top"/>
    </xf>
    <xf numFmtId="172" fontId="3" fillId="0" borderId="0" xfId="0" applyNumberFormat="1" applyFont="1" applyBorder="1" applyAlignment="1">
      <alignment horizontal="center" vertical="top" wrapText="1"/>
    </xf>
    <xf numFmtId="172" fontId="3" fillId="34" borderId="27" xfId="0" applyNumberFormat="1" applyFont="1" applyFill="1" applyBorder="1" applyAlignment="1">
      <alignment horizontal="center" vertical="top" wrapText="1"/>
    </xf>
    <xf numFmtId="172" fontId="3" fillId="0" borderId="66" xfId="0" applyNumberFormat="1" applyFont="1" applyFill="1" applyBorder="1" applyAlignment="1">
      <alignment horizontal="center" vertical="top"/>
    </xf>
    <xf numFmtId="172" fontId="3" fillId="0" borderId="71" xfId="0" applyNumberFormat="1" applyFont="1" applyFill="1" applyBorder="1" applyAlignment="1">
      <alignment horizontal="center" vertical="top"/>
    </xf>
    <xf numFmtId="172" fontId="3" fillId="0" borderId="41" xfId="0" applyNumberFormat="1" applyFont="1" applyFill="1" applyBorder="1" applyAlignment="1">
      <alignment horizontal="center" vertical="top"/>
    </xf>
    <xf numFmtId="172" fontId="3" fillId="0" borderId="31" xfId="0" applyNumberFormat="1" applyFont="1" applyFill="1" applyBorder="1" applyAlignment="1">
      <alignment horizontal="center" vertical="top"/>
    </xf>
    <xf numFmtId="172" fontId="3" fillId="0" borderId="37" xfId="0" applyNumberFormat="1" applyFont="1" applyFill="1" applyBorder="1" applyAlignment="1">
      <alignment horizontal="center" vertical="top"/>
    </xf>
    <xf numFmtId="172" fontId="3" fillId="0" borderId="32" xfId="0" applyNumberFormat="1" applyFont="1" applyFill="1" applyBorder="1" applyAlignment="1">
      <alignment horizontal="center" vertical="top"/>
    </xf>
    <xf numFmtId="172" fontId="3" fillId="34" borderId="0" xfId="0" applyNumberFormat="1" applyFont="1" applyFill="1" applyBorder="1" applyAlignment="1">
      <alignment horizontal="center" vertical="top" wrapText="1"/>
    </xf>
    <xf numFmtId="172" fontId="3" fillId="0" borderId="18" xfId="0" applyNumberFormat="1" applyFont="1" applyFill="1" applyBorder="1" applyAlignment="1">
      <alignment horizontal="center" vertical="top"/>
    </xf>
    <xf numFmtId="0" fontId="3" fillId="0" borderId="27" xfId="0" applyFont="1" applyFill="1" applyBorder="1" applyAlignment="1">
      <alignment horizontal="center" vertical="top" wrapText="1"/>
    </xf>
    <xf numFmtId="172" fontId="3" fillId="0" borderId="28" xfId="0" applyNumberFormat="1" applyFont="1" applyFill="1" applyBorder="1" applyAlignment="1">
      <alignment horizontal="center" vertical="top"/>
    </xf>
    <xf numFmtId="0" fontId="3" fillId="0" borderId="19" xfId="0" applyFont="1" applyFill="1" applyBorder="1" applyAlignment="1">
      <alignment horizontal="center" vertical="top" wrapText="1"/>
    </xf>
    <xf numFmtId="172" fontId="3" fillId="0" borderId="45" xfId="0" applyNumberFormat="1" applyFont="1" applyFill="1" applyBorder="1" applyAlignment="1">
      <alignment horizontal="center" vertical="top"/>
    </xf>
    <xf numFmtId="172" fontId="3" fillId="0" borderId="43" xfId="0" applyNumberFormat="1" applyFont="1" applyFill="1" applyBorder="1" applyAlignment="1">
      <alignment horizontal="center" vertical="top"/>
    </xf>
    <xf numFmtId="172" fontId="3" fillId="0" borderId="44" xfId="0" applyNumberFormat="1" applyFont="1" applyFill="1" applyBorder="1" applyAlignment="1">
      <alignment horizontal="center" vertical="top"/>
    </xf>
    <xf numFmtId="172" fontId="3" fillId="0" borderId="45" xfId="0" applyNumberFormat="1" applyFont="1" applyBorder="1" applyAlignment="1">
      <alignment horizontal="center" vertical="top"/>
    </xf>
    <xf numFmtId="172" fontId="3" fillId="0" borderId="43" xfId="0" applyNumberFormat="1" applyFont="1" applyBorder="1" applyAlignment="1">
      <alignment horizontal="center" vertical="top"/>
    </xf>
    <xf numFmtId="172" fontId="3" fillId="0" borderId="13" xfId="0" applyNumberFormat="1" applyFont="1" applyBorder="1" applyAlignment="1">
      <alignment horizontal="center" vertical="top"/>
    </xf>
    <xf numFmtId="172" fontId="3" fillId="0" borderId="23" xfId="0" applyNumberFormat="1" applyFont="1" applyBorder="1" applyAlignment="1">
      <alignment horizontal="center" vertical="top"/>
    </xf>
    <xf numFmtId="172" fontId="3" fillId="0" borderId="76" xfId="0" applyNumberFormat="1" applyFont="1" applyBorder="1" applyAlignment="1">
      <alignment horizontal="center" vertical="top"/>
    </xf>
    <xf numFmtId="172" fontId="3" fillId="0" borderId="21" xfId="0" applyNumberFormat="1" applyFont="1" applyBorder="1" applyAlignment="1">
      <alignment horizontal="center" vertical="top"/>
    </xf>
    <xf numFmtId="0" fontId="0" fillId="0" borderId="44" xfId="0" applyFont="1" applyBorder="1" applyAlignment="1">
      <alignment vertical="top" wrapText="1"/>
    </xf>
    <xf numFmtId="172" fontId="3" fillId="0" borderId="31" xfId="0" applyNumberFormat="1" applyFont="1" applyBorder="1" applyAlignment="1">
      <alignment horizontal="center" vertical="top"/>
    </xf>
    <xf numFmtId="0" fontId="3" fillId="0" borderId="21" xfId="0" applyFont="1" applyFill="1" applyBorder="1" applyAlignment="1">
      <alignment horizontal="center" vertical="top"/>
    </xf>
    <xf numFmtId="49" fontId="3" fillId="0" borderId="27" xfId="0" applyNumberFormat="1" applyFont="1" applyBorder="1" applyAlignment="1">
      <alignment vertical="top" wrapText="1"/>
    </xf>
    <xf numFmtId="0" fontId="3" fillId="0" borderId="66" xfId="0" applyFont="1" applyFill="1" applyBorder="1" applyAlignment="1">
      <alignment horizontal="center" vertical="top" wrapText="1"/>
    </xf>
    <xf numFmtId="0" fontId="3" fillId="0" borderId="53" xfId="0" applyFont="1" applyBorder="1" applyAlignment="1">
      <alignment horizontal="center" vertical="top" wrapText="1"/>
    </xf>
    <xf numFmtId="0" fontId="3" fillId="0" borderId="77" xfId="0" applyFont="1" applyBorder="1" applyAlignment="1">
      <alignment horizontal="center" vertical="top" wrapText="1"/>
    </xf>
    <xf numFmtId="172" fontId="3" fillId="0" borderId="53" xfId="0" applyNumberFormat="1" applyFont="1" applyBorder="1" applyAlignment="1">
      <alignment horizontal="center" vertical="top" wrapText="1"/>
    </xf>
    <xf numFmtId="172" fontId="3" fillId="0" borderId="77" xfId="0" applyNumberFormat="1" applyFont="1" applyBorder="1" applyAlignment="1">
      <alignment horizontal="center" vertical="top" wrapText="1"/>
    </xf>
    <xf numFmtId="0" fontId="3" fillId="0" borderId="0" xfId="0" applyFont="1" applyBorder="1" applyAlignment="1">
      <alignment horizontal="center" vertical="top" wrapText="1"/>
    </xf>
    <xf numFmtId="0" fontId="3" fillId="0" borderId="27" xfId="0" applyFont="1" applyFill="1" applyBorder="1" applyAlignment="1">
      <alignment horizontal="center" vertical="top"/>
    </xf>
    <xf numFmtId="172" fontId="3" fillId="0" borderId="70" xfId="0" applyNumberFormat="1" applyFont="1" applyFill="1" applyBorder="1" applyAlignment="1">
      <alignment horizontal="center" vertical="top"/>
    </xf>
    <xf numFmtId="172" fontId="3" fillId="34" borderId="43" xfId="0" applyNumberFormat="1" applyFont="1" applyFill="1" applyBorder="1" applyAlignment="1">
      <alignment horizontal="center" vertical="top" wrapText="1"/>
    </xf>
    <xf numFmtId="0" fontId="0" fillId="0" borderId="43" xfId="0" applyFont="1" applyBorder="1" applyAlignment="1">
      <alignment vertical="top" wrapText="1"/>
    </xf>
    <xf numFmtId="172" fontId="3" fillId="33" borderId="56" xfId="0" applyNumberFormat="1" applyFont="1" applyFill="1" applyBorder="1" applyAlignment="1">
      <alignment horizontal="center" vertical="top"/>
    </xf>
    <xf numFmtId="172" fontId="3" fillId="0" borderId="27" xfId="0" applyNumberFormat="1" applyFont="1" applyFill="1" applyBorder="1" applyAlignment="1">
      <alignment horizontal="center" vertical="top"/>
    </xf>
    <xf numFmtId="172" fontId="3" fillId="0" borderId="34" xfId="0" applyNumberFormat="1" applyFont="1" applyFill="1" applyBorder="1" applyAlignment="1">
      <alignment horizontal="center" vertical="top"/>
    </xf>
    <xf numFmtId="0" fontId="3" fillId="0" borderId="64" xfId="0" applyFont="1" applyFill="1" applyBorder="1" applyAlignment="1">
      <alignment horizontal="center" vertical="top" wrapText="1"/>
    </xf>
    <xf numFmtId="172" fontId="3" fillId="0" borderId="34" xfId="0" applyNumberFormat="1" applyFont="1" applyBorder="1" applyAlignment="1">
      <alignment horizontal="center" vertical="top"/>
    </xf>
    <xf numFmtId="178" fontId="3" fillId="0" borderId="14" xfId="0" applyNumberFormat="1" applyFont="1" applyFill="1" applyBorder="1" applyAlignment="1">
      <alignment horizontal="center" vertical="top"/>
    </xf>
    <xf numFmtId="0" fontId="3" fillId="0" borderId="14" xfId="0" applyFont="1" applyFill="1" applyBorder="1" applyAlignment="1">
      <alignment horizontal="center" vertical="top" wrapText="1"/>
    </xf>
    <xf numFmtId="172" fontId="3" fillId="0" borderId="70" xfId="0" applyNumberFormat="1" applyFont="1" applyFill="1" applyBorder="1" applyAlignment="1">
      <alignment horizontal="center" vertical="top"/>
    </xf>
    <xf numFmtId="172" fontId="3" fillId="0" borderId="74" xfId="0" applyNumberFormat="1" applyFont="1" applyBorder="1" applyAlignment="1">
      <alignment horizontal="center" vertical="top"/>
    </xf>
    <xf numFmtId="172" fontId="3" fillId="34" borderId="76" xfId="0" applyNumberFormat="1" applyFont="1" applyFill="1" applyBorder="1" applyAlignment="1">
      <alignment horizontal="center" vertical="top" wrapText="1"/>
    </xf>
    <xf numFmtId="172" fontId="3" fillId="0" borderId="40" xfId="0" applyNumberFormat="1" applyFont="1" applyFill="1" applyBorder="1" applyAlignment="1">
      <alignment horizontal="center" vertical="top"/>
    </xf>
    <xf numFmtId="49" fontId="3" fillId="0" borderId="34" xfId="0" applyNumberFormat="1" applyFont="1" applyBorder="1" applyAlignment="1">
      <alignment horizontal="center" vertical="top"/>
    </xf>
    <xf numFmtId="0" fontId="3" fillId="0" borderId="47" xfId="0" applyFont="1" applyFill="1" applyBorder="1" applyAlignment="1">
      <alignment horizontal="center" vertical="top" wrapText="1"/>
    </xf>
    <xf numFmtId="172" fontId="3" fillId="0" borderId="44" xfId="0" applyNumberFormat="1" applyFont="1" applyBorder="1" applyAlignment="1">
      <alignment horizontal="center" vertical="top"/>
    </xf>
    <xf numFmtId="49" fontId="3" fillId="0" borderId="78" xfId="0" applyNumberFormat="1" applyFont="1" applyBorder="1" applyAlignment="1">
      <alignment horizontal="center" vertical="top"/>
    </xf>
    <xf numFmtId="0" fontId="3" fillId="0" borderId="27" xfId="0" applyFont="1" applyBorder="1" applyAlignment="1">
      <alignment horizontal="center" vertical="top"/>
    </xf>
    <xf numFmtId="172" fontId="3" fillId="0" borderId="0" xfId="0" applyNumberFormat="1" applyFont="1" applyBorder="1" applyAlignment="1">
      <alignment horizontal="center" vertical="top"/>
    </xf>
    <xf numFmtId="172" fontId="3" fillId="0" borderId="67" xfId="0" applyNumberFormat="1" applyFont="1" applyFill="1" applyBorder="1" applyAlignment="1">
      <alignment horizontal="center" vertical="top"/>
    </xf>
    <xf numFmtId="172" fontId="4" fillId="33" borderId="79" xfId="0" applyNumberFormat="1" applyFont="1" applyFill="1" applyBorder="1" applyAlignment="1">
      <alignment horizontal="center" vertical="top"/>
    </xf>
    <xf numFmtId="172" fontId="4" fillId="33" borderId="80" xfId="0" applyNumberFormat="1" applyFont="1" applyFill="1" applyBorder="1" applyAlignment="1">
      <alignment horizontal="center" vertical="top"/>
    </xf>
    <xf numFmtId="49" fontId="4" fillId="36" borderId="81" xfId="0" applyNumberFormat="1" applyFont="1" applyFill="1" applyBorder="1" applyAlignment="1">
      <alignment horizontal="center" vertical="top"/>
    </xf>
    <xf numFmtId="49" fontId="4" fillId="36" borderId="45" xfId="0" applyNumberFormat="1" applyFont="1" applyFill="1" applyBorder="1" applyAlignment="1">
      <alignment horizontal="center" vertical="top"/>
    </xf>
    <xf numFmtId="49" fontId="4" fillId="36" borderId="70" xfId="0" applyNumberFormat="1" applyFont="1" applyFill="1" applyBorder="1" applyAlignment="1">
      <alignment horizontal="center" vertical="top"/>
    </xf>
    <xf numFmtId="49" fontId="4" fillId="35" borderId="60" xfId="0" applyNumberFormat="1" applyFont="1" applyFill="1" applyBorder="1" applyAlignment="1">
      <alignment horizontal="center" vertical="top"/>
    </xf>
    <xf numFmtId="49" fontId="4" fillId="35" borderId="43" xfId="0" applyNumberFormat="1" applyFont="1" applyFill="1" applyBorder="1" applyAlignment="1">
      <alignment horizontal="center" vertical="top"/>
    </xf>
    <xf numFmtId="49" fontId="4" fillId="34" borderId="44" xfId="0" applyNumberFormat="1" applyFont="1" applyFill="1" applyBorder="1" applyAlignment="1">
      <alignment horizontal="center" vertical="top"/>
    </xf>
    <xf numFmtId="49" fontId="4" fillId="35" borderId="80" xfId="0" applyNumberFormat="1" applyFont="1" applyFill="1" applyBorder="1" applyAlignment="1">
      <alignment horizontal="center" vertical="top"/>
    </xf>
    <xf numFmtId="49" fontId="4" fillId="34" borderId="82" xfId="0" applyNumberFormat="1" applyFont="1" applyFill="1" applyBorder="1" applyAlignment="1">
      <alignment horizontal="center" vertical="top"/>
    </xf>
    <xf numFmtId="49" fontId="4" fillId="35" borderId="31" xfId="0" applyNumberFormat="1" applyFont="1" applyFill="1" applyBorder="1" applyAlignment="1">
      <alignment horizontal="center" vertical="top"/>
    </xf>
    <xf numFmtId="49" fontId="4" fillId="36" borderId="41" xfId="0" applyNumberFormat="1" applyFont="1" applyFill="1" applyBorder="1" applyAlignment="1">
      <alignment horizontal="center" vertical="top"/>
    </xf>
    <xf numFmtId="49" fontId="4" fillId="36" borderId="81" xfId="0" applyNumberFormat="1" applyFont="1" applyFill="1" applyBorder="1" applyAlignment="1">
      <alignment horizontal="center" vertical="top"/>
    </xf>
    <xf numFmtId="49" fontId="3" fillId="36" borderId="81" xfId="0" applyNumberFormat="1" applyFont="1" applyFill="1" applyBorder="1" applyAlignment="1">
      <alignment horizontal="center" vertical="top"/>
    </xf>
    <xf numFmtId="0" fontId="3" fillId="0" borderId="0" xfId="0" applyFont="1" applyBorder="1" applyAlignment="1">
      <alignment vertical="top"/>
    </xf>
    <xf numFmtId="49" fontId="3" fillId="36" borderId="41" xfId="0" applyNumberFormat="1" applyFont="1" applyFill="1" applyBorder="1" applyAlignment="1">
      <alignment horizontal="center" vertical="top"/>
    </xf>
    <xf numFmtId="49" fontId="4" fillId="35" borderId="43" xfId="0" applyNumberFormat="1" applyFont="1" applyFill="1" applyBorder="1" applyAlignment="1">
      <alignment horizontal="center" vertical="top"/>
    </xf>
    <xf numFmtId="49" fontId="4" fillId="36" borderId="28" xfId="0" applyNumberFormat="1" applyFont="1" applyFill="1" applyBorder="1" applyAlignment="1">
      <alignment horizontal="center" vertical="top"/>
    </xf>
    <xf numFmtId="49" fontId="4" fillId="35" borderId="31" xfId="0" applyNumberFormat="1" applyFont="1" applyFill="1" applyBorder="1" applyAlignment="1">
      <alignment horizontal="center" vertical="top"/>
    </xf>
    <xf numFmtId="49" fontId="4" fillId="35" borderId="80" xfId="0" applyNumberFormat="1" applyFont="1" applyFill="1" applyBorder="1" applyAlignment="1">
      <alignment horizontal="center" vertical="top"/>
    </xf>
    <xf numFmtId="49" fontId="4" fillId="36" borderId="83" xfId="0" applyNumberFormat="1" applyFont="1" applyFill="1" applyBorder="1" applyAlignment="1">
      <alignment horizontal="center" vertical="top"/>
    </xf>
    <xf numFmtId="49" fontId="4" fillId="36" borderId="42" xfId="0" applyNumberFormat="1" applyFont="1" applyFill="1" applyBorder="1" applyAlignment="1">
      <alignment horizontal="center" vertical="top"/>
    </xf>
    <xf numFmtId="49" fontId="4" fillId="36" borderId="25" xfId="0" applyNumberFormat="1" applyFont="1" applyFill="1" applyBorder="1" applyAlignment="1">
      <alignment vertical="center"/>
    </xf>
    <xf numFmtId="49" fontId="4" fillId="35" borderId="60" xfId="0" applyNumberFormat="1" applyFont="1" applyFill="1" applyBorder="1" applyAlignment="1">
      <alignment horizontal="center" vertical="top"/>
    </xf>
    <xf numFmtId="49" fontId="4" fillId="35" borderId="43" xfId="0" applyNumberFormat="1" applyFont="1" applyFill="1" applyBorder="1" applyAlignment="1">
      <alignment vertical="top"/>
    </xf>
    <xf numFmtId="49" fontId="4" fillId="35" borderId="84" xfId="0" applyNumberFormat="1" applyFont="1" applyFill="1" applyBorder="1" applyAlignment="1">
      <alignment horizontal="center" vertical="top"/>
    </xf>
    <xf numFmtId="49" fontId="4" fillId="34" borderId="44" xfId="0" applyNumberFormat="1" applyFont="1" applyFill="1" applyBorder="1" applyAlignment="1">
      <alignment horizontal="center" vertical="top"/>
    </xf>
    <xf numFmtId="49" fontId="4" fillId="34" borderId="82" xfId="0" applyNumberFormat="1" applyFont="1" applyFill="1" applyBorder="1" applyAlignment="1">
      <alignment horizontal="center" vertical="top"/>
    </xf>
    <xf numFmtId="0" fontId="3" fillId="0" borderId="0" xfId="0" applyNumberFormat="1" applyFont="1" applyBorder="1" applyAlignment="1">
      <alignment vertical="top"/>
    </xf>
    <xf numFmtId="172" fontId="3" fillId="0" borderId="0" xfId="0" applyNumberFormat="1" applyFont="1" applyBorder="1" applyAlignment="1">
      <alignment vertical="top"/>
    </xf>
    <xf numFmtId="0" fontId="3" fillId="0" borderId="0" xfId="0" applyNumberFormat="1" applyFont="1" applyAlignment="1">
      <alignment vertical="top"/>
    </xf>
    <xf numFmtId="172" fontId="3" fillId="0" borderId="19" xfId="0" applyNumberFormat="1" applyFont="1" applyBorder="1" applyAlignment="1">
      <alignment horizontal="center" vertical="top" wrapText="1"/>
    </xf>
    <xf numFmtId="0" fontId="3" fillId="0" borderId="34" xfId="0" applyFont="1" applyFill="1" applyBorder="1" applyAlignment="1">
      <alignment horizontal="left" vertical="top"/>
    </xf>
    <xf numFmtId="172" fontId="3" fillId="0" borderId="64" xfId="0" applyNumberFormat="1" applyFont="1" applyFill="1" applyBorder="1" applyAlignment="1">
      <alignment horizontal="center" vertical="top"/>
    </xf>
    <xf numFmtId="172" fontId="4" fillId="36" borderId="25" xfId="0" applyNumberFormat="1" applyFont="1" applyFill="1" applyBorder="1" applyAlignment="1">
      <alignment horizontal="center" vertical="top"/>
    </xf>
    <xf numFmtId="0" fontId="4" fillId="34" borderId="64" xfId="0" applyNumberFormat="1" applyFont="1" applyFill="1" applyBorder="1" applyAlignment="1">
      <alignment horizontal="center" vertical="top"/>
    </xf>
    <xf numFmtId="0" fontId="4" fillId="34" borderId="0" xfId="0" applyNumberFormat="1" applyFont="1" applyFill="1" applyBorder="1" applyAlignment="1">
      <alignment horizontal="center" vertical="top"/>
    </xf>
    <xf numFmtId="0" fontId="4" fillId="34" borderId="85" xfId="0" applyNumberFormat="1" applyFont="1" applyFill="1" applyBorder="1" applyAlignment="1">
      <alignment horizontal="center" vertical="top"/>
    </xf>
    <xf numFmtId="0" fontId="4" fillId="34" borderId="27" xfId="0" applyNumberFormat="1" applyFont="1" applyFill="1" applyBorder="1" applyAlignment="1">
      <alignment horizontal="center" vertical="top"/>
    </xf>
    <xf numFmtId="0" fontId="4" fillId="0" borderId="70" xfId="0" applyNumberFormat="1" applyFont="1" applyFill="1" applyBorder="1" applyAlignment="1">
      <alignment horizontal="center" vertical="top"/>
    </xf>
    <xf numFmtId="0" fontId="4" fillId="0" borderId="81" xfId="0" applyNumberFormat="1" applyFont="1" applyFill="1" applyBorder="1" applyAlignment="1">
      <alignment horizontal="center" vertical="top"/>
    </xf>
    <xf numFmtId="0" fontId="4" fillId="0" borderId="27" xfId="0" applyNumberFormat="1" applyFont="1" applyFill="1" applyBorder="1" applyAlignment="1">
      <alignment horizontal="center" vertical="top"/>
    </xf>
    <xf numFmtId="0" fontId="4" fillId="0" borderId="58" xfId="0" applyNumberFormat="1" applyFont="1" applyFill="1" applyBorder="1" applyAlignment="1">
      <alignment horizontal="center" vertical="top"/>
    </xf>
    <xf numFmtId="0" fontId="11" fillId="0" borderId="58" xfId="0" applyFont="1" applyBorder="1" applyAlignment="1">
      <alignment vertical="top"/>
    </xf>
    <xf numFmtId="49" fontId="4" fillId="0" borderId="47" xfId="0" applyNumberFormat="1" applyFont="1" applyFill="1" applyBorder="1" applyAlignment="1">
      <alignment horizontal="center" vertical="top"/>
    </xf>
    <xf numFmtId="0" fontId="4" fillId="0" borderId="64" xfId="0" applyNumberFormat="1" applyFont="1" applyFill="1" applyBorder="1" applyAlignment="1">
      <alignment horizontal="center" vertical="top"/>
    </xf>
    <xf numFmtId="0" fontId="4" fillId="0" borderId="85" xfId="0" applyNumberFormat="1" applyFont="1" applyFill="1" applyBorder="1" applyAlignment="1">
      <alignment horizontal="center" vertical="top"/>
    </xf>
    <xf numFmtId="0" fontId="4" fillId="0" borderId="64" xfId="0" applyNumberFormat="1" applyFont="1" applyBorder="1" applyAlignment="1">
      <alignment horizontal="center" vertical="top"/>
    </xf>
    <xf numFmtId="0" fontId="4" fillId="0" borderId="85" xfId="0" applyNumberFormat="1" applyFont="1" applyBorder="1" applyAlignment="1">
      <alignment horizontal="center" vertical="top"/>
    </xf>
    <xf numFmtId="0" fontId="4" fillId="0" borderId="58" xfId="0" applyNumberFormat="1" applyFont="1" applyBorder="1" applyAlignment="1">
      <alignment horizontal="center" vertical="top" wrapText="1"/>
    </xf>
    <xf numFmtId="49" fontId="3" fillId="34" borderId="47" xfId="0" applyNumberFormat="1" applyFont="1" applyFill="1" applyBorder="1" applyAlignment="1">
      <alignment horizontal="center" vertical="top" wrapText="1"/>
    </xf>
    <xf numFmtId="49" fontId="3" fillId="34" borderId="27" xfId="0" applyNumberFormat="1" applyFont="1" applyFill="1" applyBorder="1" applyAlignment="1">
      <alignment horizontal="center" vertical="top" wrapText="1"/>
    </xf>
    <xf numFmtId="49" fontId="3" fillId="34" borderId="58" xfId="0" applyNumberFormat="1" applyFont="1" applyFill="1" applyBorder="1" applyAlignment="1">
      <alignment horizontal="center" vertical="top" wrapText="1"/>
    </xf>
    <xf numFmtId="0" fontId="4" fillId="33" borderId="62" xfId="0" applyFont="1" applyFill="1" applyBorder="1" applyAlignment="1">
      <alignment horizontal="center" vertical="top" wrapText="1"/>
    </xf>
    <xf numFmtId="0" fontId="4" fillId="33" borderId="52" xfId="0" applyFont="1" applyFill="1" applyBorder="1" applyAlignment="1">
      <alignment horizontal="center" vertical="top" wrapText="1"/>
    </xf>
    <xf numFmtId="0" fontId="3" fillId="0" borderId="68" xfId="0" applyFont="1" applyBorder="1" applyAlignment="1">
      <alignment horizontal="center" vertical="top"/>
    </xf>
    <xf numFmtId="172" fontId="3" fillId="0" borderId="77" xfId="0" applyNumberFormat="1" applyFont="1" applyFill="1" applyBorder="1" applyAlignment="1">
      <alignment horizontal="center" vertical="top"/>
    </xf>
    <xf numFmtId="172" fontId="4" fillId="0" borderId="0" xfId="0" applyNumberFormat="1" applyFont="1" applyFill="1" applyBorder="1" applyAlignment="1">
      <alignment vertical="center" wrapText="1"/>
    </xf>
    <xf numFmtId="172" fontId="4" fillId="0" borderId="0" xfId="0" applyNumberFormat="1" applyFont="1" applyFill="1" applyBorder="1" applyAlignment="1">
      <alignment vertical="top" wrapText="1"/>
    </xf>
    <xf numFmtId="172" fontId="3" fillId="0" borderId="0" xfId="0" applyNumberFormat="1" applyFont="1" applyFill="1" applyAlignment="1">
      <alignment vertical="top"/>
    </xf>
    <xf numFmtId="172" fontId="4" fillId="0" borderId="0" xfId="0" applyNumberFormat="1" applyFont="1" applyFill="1" applyAlignment="1">
      <alignment vertical="top"/>
    </xf>
    <xf numFmtId="172" fontId="3" fillId="0" borderId="67" xfId="0" applyNumberFormat="1" applyFont="1" applyBorder="1" applyAlignment="1">
      <alignment horizontal="center" vertical="top"/>
    </xf>
    <xf numFmtId="172" fontId="3" fillId="0" borderId="41" xfId="0" applyNumberFormat="1" applyFont="1" applyBorder="1" applyAlignment="1">
      <alignment horizontal="center" vertical="top"/>
    </xf>
    <xf numFmtId="0" fontId="3" fillId="0" borderId="69" xfId="0" applyFont="1" applyFill="1" applyBorder="1" applyAlignment="1">
      <alignment horizontal="center" vertical="top"/>
    </xf>
    <xf numFmtId="0" fontId="3" fillId="0" borderId="53" xfId="0" applyFont="1" applyFill="1" applyBorder="1" applyAlignment="1">
      <alignment horizontal="center" vertical="top"/>
    </xf>
    <xf numFmtId="49" fontId="4" fillId="36" borderId="45" xfId="0" applyNumberFormat="1" applyFont="1" applyFill="1" applyBorder="1" applyAlignment="1">
      <alignment vertical="top"/>
    </xf>
    <xf numFmtId="49" fontId="4" fillId="35" borderId="43" xfId="0" applyNumberFormat="1" applyFont="1" applyFill="1" applyBorder="1" applyAlignment="1">
      <alignment vertical="top"/>
    </xf>
    <xf numFmtId="49" fontId="4" fillId="0" borderId="44" xfId="0" applyNumberFormat="1" applyFont="1" applyBorder="1" applyAlignment="1">
      <alignment vertical="top"/>
    </xf>
    <xf numFmtId="0" fontId="3" fillId="0" borderId="47" xfId="0" applyFont="1" applyFill="1" applyBorder="1" applyAlignment="1">
      <alignment vertical="top" wrapText="1"/>
    </xf>
    <xf numFmtId="49" fontId="3" fillId="0" borderId="47" xfId="0" applyNumberFormat="1" applyFont="1" applyBorder="1" applyAlignment="1">
      <alignment vertical="top" wrapText="1"/>
    </xf>
    <xf numFmtId="49" fontId="4" fillId="36" borderId="28" xfId="0" applyNumberFormat="1" applyFont="1" applyFill="1" applyBorder="1" applyAlignment="1">
      <alignment vertical="top"/>
    </xf>
    <xf numFmtId="49" fontId="4" fillId="35" borderId="31" xfId="0" applyNumberFormat="1" applyFont="1" applyFill="1" applyBorder="1" applyAlignment="1">
      <alignment vertical="top"/>
    </xf>
    <xf numFmtId="49" fontId="4" fillId="0" borderId="37" xfId="0" applyNumberFormat="1" applyFont="1" applyBorder="1" applyAlignment="1">
      <alignment vertical="top"/>
    </xf>
    <xf numFmtId="0" fontId="3" fillId="0" borderId="27" xfId="0" applyFont="1" applyFill="1" applyBorder="1" applyAlignment="1">
      <alignment vertical="top" wrapText="1"/>
    </xf>
    <xf numFmtId="49" fontId="3" fillId="0" borderId="27" xfId="0" applyNumberFormat="1" applyFont="1" applyBorder="1" applyAlignment="1">
      <alignment vertical="top" wrapText="1"/>
    </xf>
    <xf numFmtId="49" fontId="4" fillId="0" borderId="27" xfId="0" applyNumberFormat="1" applyFont="1" applyFill="1" applyBorder="1" applyAlignment="1">
      <alignment vertical="top"/>
    </xf>
    <xf numFmtId="49" fontId="4" fillId="36" borderId="83" xfId="0" applyNumberFormat="1" applyFont="1" applyFill="1" applyBorder="1" applyAlignment="1">
      <alignment vertical="top"/>
    </xf>
    <xf numFmtId="49" fontId="4" fillId="35" borderId="80" xfId="0" applyNumberFormat="1" applyFont="1" applyFill="1" applyBorder="1" applyAlignment="1">
      <alignment vertical="top"/>
    </xf>
    <xf numFmtId="49" fontId="4" fillId="0" borderId="82" xfId="0" applyNumberFormat="1" applyFont="1" applyBorder="1" applyAlignment="1">
      <alignment vertical="top"/>
    </xf>
    <xf numFmtId="0" fontId="3" fillId="0" borderId="58" xfId="0" applyFont="1" applyFill="1" applyBorder="1" applyAlignment="1">
      <alignment vertical="top" wrapText="1"/>
    </xf>
    <xf numFmtId="49" fontId="3" fillId="0" borderId="58" xfId="0" applyNumberFormat="1" applyFont="1" applyBorder="1" applyAlignment="1">
      <alignment vertical="top" wrapText="1"/>
    </xf>
    <xf numFmtId="49" fontId="4" fillId="0" borderId="58" xfId="0" applyNumberFormat="1" applyFont="1" applyFill="1" applyBorder="1" applyAlignment="1">
      <alignment vertical="top"/>
    </xf>
    <xf numFmtId="0" fontId="0" fillId="0" borderId="76" xfId="0" applyFont="1" applyBorder="1" applyAlignment="1">
      <alignment vertical="top" wrapText="1"/>
    </xf>
    <xf numFmtId="172" fontId="4" fillId="33" borderId="22" xfId="0" applyNumberFormat="1" applyFont="1" applyFill="1" applyBorder="1" applyAlignment="1">
      <alignment horizontal="center" vertical="top"/>
    </xf>
    <xf numFmtId="172" fontId="4" fillId="33" borderId="23" xfId="0" applyNumberFormat="1" applyFont="1" applyFill="1" applyBorder="1" applyAlignment="1">
      <alignment horizontal="center" vertical="top"/>
    </xf>
    <xf numFmtId="172" fontId="4" fillId="33" borderId="36" xfId="0" applyNumberFormat="1" applyFont="1" applyFill="1" applyBorder="1" applyAlignment="1">
      <alignment horizontal="center" vertical="top"/>
    </xf>
    <xf numFmtId="172" fontId="4" fillId="33" borderId="24" xfId="0" applyNumberFormat="1" applyFont="1" applyFill="1" applyBorder="1" applyAlignment="1">
      <alignment horizontal="center" vertical="top"/>
    </xf>
    <xf numFmtId="0" fontId="3" fillId="0" borderId="86" xfId="0" applyFont="1" applyBorder="1" applyAlignment="1">
      <alignment horizontal="center" vertical="top"/>
    </xf>
    <xf numFmtId="172" fontId="3" fillId="0" borderId="14" xfId="0" applyNumberFormat="1" applyFont="1" applyBorder="1" applyAlignment="1">
      <alignment horizontal="center" vertical="top" wrapText="1"/>
    </xf>
    <xf numFmtId="0" fontId="4" fillId="33" borderId="0" xfId="0" applyFont="1" applyFill="1" applyBorder="1" applyAlignment="1">
      <alignment horizontal="center" vertical="top" wrapText="1"/>
    </xf>
    <xf numFmtId="0" fontId="3" fillId="0" borderId="53" xfId="0" applyFont="1" applyBorder="1" applyAlignment="1">
      <alignment horizontal="center" vertical="top"/>
    </xf>
    <xf numFmtId="172" fontId="3" fillId="0" borderId="15" xfId="0" applyNumberFormat="1" applyFont="1" applyBorder="1" applyAlignment="1">
      <alignment horizontal="center" vertical="top"/>
    </xf>
    <xf numFmtId="172" fontId="3" fillId="0" borderId="33" xfId="0" applyNumberFormat="1" applyFont="1" applyBorder="1" applyAlignment="1">
      <alignment horizontal="center" vertical="top"/>
    </xf>
    <xf numFmtId="172" fontId="3" fillId="0" borderId="10" xfId="0" applyNumberFormat="1" applyFont="1" applyBorder="1" applyAlignment="1">
      <alignment horizontal="center" vertical="top"/>
    </xf>
    <xf numFmtId="172" fontId="3" fillId="0" borderId="16" xfId="0" applyNumberFormat="1" applyFont="1" applyBorder="1" applyAlignment="1">
      <alignment horizontal="center" vertical="top"/>
    </xf>
    <xf numFmtId="172" fontId="3" fillId="0" borderId="37" xfId="0" applyNumberFormat="1" applyFont="1" applyBorder="1" applyAlignment="1">
      <alignment horizontal="center" vertical="top"/>
    </xf>
    <xf numFmtId="172" fontId="3" fillId="0" borderId="24" xfId="0" applyNumberFormat="1" applyFont="1" applyBorder="1" applyAlignment="1">
      <alignment horizontal="center" vertical="top"/>
    </xf>
    <xf numFmtId="172" fontId="3" fillId="0" borderId="14" xfId="0" applyNumberFormat="1" applyFont="1" applyFill="1" applyBorder="1" applyAlignment="1">
      <alignment horizontal="center" vertical="top"/>
    </xf>
    <xf numFmtId="172" fontId="3" fillId="0" borderId="21" xfId="0" applyNumberFormat="1" applyFont="1" applyFill="1" applyBorder="1" applyAlignment="1">
      <alignment horizontal="center" vertical="top"/>
    </xf>
    <xf numFmtId="172" fontId="3" fillId="0" borderId="21" xfId="0" applyNumberFormat="1" applyFont="1" applyBorder="1" applyAlignment="1">
      <alignment horizontal="center" vertical="top" wrapText="1"/>
    </xf>
    <xf numFmtId="0" fontId="3" fillId="0" borderId="53" xfId="0" applyFont="1" applyFill="1" applyBorder="1" applyAlignment="1">
      <alignment horizontal="center" vertical="top" wrapText="1"/>
    </xf>
    <xf numFmtId="0" fontId="3" fillId="0" borderId="77" xfId="0" applyFont="1" applyFill="1" applyBorder="1" applyAlignment="1">
      <alignment horizontal="center" vertical="top" wrapText="1"/>
    </xf>
    <xf numFmtId="0" fontId="3" fillId="0" borderId="0" xfId="0" applyFont="1" applyFill="1" applyBorder="1" applyAlignment="1">
      <alignment horizontal="center" vertical="top" wrapText="1"/>
    </xf>
    <xf numFmtId="49" fontId="4" fillId="36" borderId="41" xfId="0" applyNumberFormat="1" applyFont="1" applyFill="1" applyBorder="1" applyAlignment="1">
      <alignment horizontal="center" vertical="top"/>
    </xf>
    <xf numFmtId="49" fontId="4" fillId="36" borderId="70" xfId="0" applyNumberFormat="1" applyFont="1" applyFill="1" applyBorder="1" applyAlignment="1">
      <alignment horizontal="center" vertical="top"/>
    </xf>
    <xf numFmtId="172" fontId="3" fillId="0" borderId="77" xfId="0" applyNumberFormat="1" applyFont="1" applyBorder="1" applyAlignment="1">
      <alignment horizontal="center" vertical="top"/>
    </xf>
    <xf numFmtId="172" fontId="3" fillId="0" borderId="47" xfId="0" applyNumberFormat="1" applyFont="1" applyFill="1" applyBorder="1" applyAlignment="1">
      <alignment horizontal="center" vertical="top"/>
    </xf>
    <xf numFmtId="49" fontId="4" fillId="36" borderId="42" xfId="0" applyNumberFormat="1" applyFont="1" applyFill="1" applyBorder="1" applyAlignment="1">
      <alignment horizontal="center" vertical="top"/>
    </xf>
    <xf numFmtId="172" fontId="4" fillId="0" borderId="37" xfId="0" applyNumberFormat="1" applyFont="1" applyFill="1" applyBorder="1" applyAlignment="1">
      <alignment horizontal="center" vertical="top"/>
    </xf>
    <xf numFmtId="49" fontId="4" fillId="0" borderId="47" xfId="0" applyNumberFormat="1" applyFont="1" applyFill="1" applyBorder="1" applyAlignment="1">
      <alignment horizontal="center" vertical="top"/>
    </xf>
    <xf numFmtId="49" fontId="4" fillId="0" borderId="37" xfId="0" applyNumberFormat="1" applyFont="1" applyBorder="1" applyAlignment="1">
      <alignment horizontal="center" vertical="top"/>
    </xf>
    <xf numFmtId="0" fontId="3" fillId="0" borderId="0" xfId="0" applyFont="1" applyFill="1" applyBorder="1" applyAlignment="1">
      <alignment horizontal="left" vertical="top" wrapText="1"/>
    </xf>
    <xf numFmtId="49" fontId="3" fillId="0" borderId="27" xfId="0" applyNumberFormat="1" applyFont="1" applyBorder="1" applyAlignment="1">
      <alignment horizontal="center" vertical="top"/>
    </xf>
    <xf numFmtId="49" fontId="3" fillId="0" borderId="58" xfId="0" applyNumberFormat="1" applyFont="1" applyBorder="1" applyAlignment="1">
      <alignment horizontal="center" vertical="top"/>
    </xf>
    <xf numFmtId="172" fontId="3" fillId="33" borderId="33" xfId="0" applyNumberFormat="1" applyFont="1" applyFill="1" applyBorder="1" applyAlignment="1">
      <alignment horizontal="center" vertical="top"/>
    </xf>
    <xf numFmtId="172" fontId="3" fillId="33" borderId="16" xfId="0" applyNumberFormat="1" applyFont="1" applyFill="1" applyBorder="1" applyAlignment="1">
      <alignment horizontal="center" vertical="top"/>
    </xf>
    <xf numFmtId="172" fontId="3" fillId="33" borderId="73" xfId="0" applyNumberFormat="1" applyFont="1" applyFill="1" applyBorder="1" applyAlignment="1">
      <alignment horizontal="center" vertical="top"/>
    </xf>
    <xf numFmtId="172" fontId="3" fillId="33" borderId="72" xfId="0" applyNumberFormat="1" applyFont="1" applyFill="1" applyBorder="1" applyAlignment="1">
      <alignment horizontal="center" vertical="top"/>
    </xf>
    <xf numFmtId="172" fontId="3" fillId="33" borderId="75" xfId="0" applyNumberFormat="1" applyFont="1" applyFill="1" applyBorder="1" applyAlignment="1">
      <alignment horizontal="center" vertical="top"/>
    </xf>
    <xf numFmtId="172" fontId="3" fillId="33" borderId="37" xfId="0" applyNumberFormat="1" applyFont="1" applyFill="1" applyBorder="1" applyAlignment="1">
      <alignment horizontal="center" vertical="top"/>
    </xf>
    <xf numFmtId="172" fontId="3" fillId="33" borderId="40" xfId="0" applyNumberFormat="1" applyFont="1" applyFill="1" applyBorder="1" applyAlignment="1">
      <alignment horizontal="center" vertical="top"/>
    </xf>
    <xf numFmtId="172" fontId="3" fillId="33" borderId="23" xfId="0" applyNumberFormat="1" applyFont="1" applyFill="1" applyBorder="1" applyAlignment="1">
      <alignment horizontal="center" vertical="top"/>
    </xf>
    <xf numFmtId="172" fontId="3" fillId="33" borderId="24" xfId="0" applyNumberFormat="1" applyFont="1" applyFill="1" applyBorder="1" applyAlignment="1">
      <alignment horizontal="center" vertical="top"/>
    </xf>
    <xf numFmtId="172" fontId="3" fillId="33" borderId="10" xfId="0" applyNumberFormat="1" applyFont="1" applyFill="1" applyBorder="1" applyAlignment="1">
      <alignment horizontal="center" vertical="top"/>
    </xf>
    <xf numFmtId="172" fontId="3" fillId="33" borderId="71" xfId="0" applyNumberFormat="1" applyFont="1" applyFill="1" applyBorder="1" applyAlignment="1">
      <alignment horizontal="center" vertical="top"/>
    </xf>
    <xf numFmtId="172" fontId="3" fillId="33" borderId="17" xfId="0" applyNumberFormat="1" applyFont="1" applyFill="1" applyBorder="1" applyAlignment="1">
      <alignment horizontal="center" vertical="top"/>
    </xf>
    <xf numFmtId="172" fontId="3" fillId="33" borderId="74" xfId="0" applyNumberFormat="1" applyFont="1" applyFill="1" applyBorder="1" applyAlignment="1">
      <alignment horizontal="center" vertical="top"/>
    </xf>
    <xf numFmtId="0" fontId="3" fillId="0" borderId="19" xfId="0" applyFont="1" applyFill="1" applyBorder="1" applyAlignment="1">
      <alignment horizontal="center" vertical="top"/>
    </xf>
    <xf numFmtId="172" fontId="3" fillId="33" borderId="0" xfId="0" applyNumberFormat="1" applyFont="1" applyFill="1" applyBorder="1" applyAlignment="1">
      <alignment horizontal="center" vertical="top"/>
    </xf>
    <xf numFmtId="172" fontId="3" fillId="33" borderId="23" xfId="0" applyNumberFormat="1" applyFont="1" applyFill="1" applyBorder="1" applyAlignment="1">
      <alignment horizontal="center" vertical="top"/>
    </xf>
    <xf numFmtId="172" fontId="3" fillId="33" borderId="31" xfId="0" applyNumberFormat="1" applyFont="1" applyFill="1" applyBorder="1" applyAlignment="1">
      <alignment horizontal="center" vertical="top"/>
    </xf>
    <xf numFmtId="172" fontId="3" fillId="33" borderId="32" xfId="0" applyNumberFormat="1" applyFont="1" applyFill="1" applyBorder="1" applyAlignment="1">
      <alignment horizontal="center" vertical="top"/>
    </xf>
    <xf numFmtId="172" fontId="3" fillId="33" borderId="40" xfId="0" applyNumberFormat="1" applyFont="1" applyFill="1" applyBorder="1" applyAlignment="1">
      <alignment horizontal="center" vertical="top"/>
    </xf>
    <xf numFmtId="172" fontId="3" fillId="33" borderId="36" xfId="0" applyNumberFormat="1" applyFont="1" applyFill="1" applyBorder="1" applyAlignment="1">
      <alignment horizontal="center" vertical="top"/>
    </xf>
    <xf numFmtId="172" fontId="3" fillId="33" borderId="87" xfId="0" applyNumberFormat="1" applyFont="1" applyFill="1" applyBorder="1" applyAlignment="1">
      <alignment horizontal="center" vertical="top"/>
    </xf>
    <xf numFmtId="172" fontId="3" fillId="33" borderId="35" xfId="0" applyNumberFormat="1" applyFont="1" applyFill="1" applyBorder="1" applyAlignment="1">
      <alignment horizontal="center" vertical="top"/>
    </xf>
    <xf numFmtId="172" fontId="3" fillId="33" borderId="37" xfId="0" applyNumberFormat="1" applyFont="1" applyFill="1" applyBorder="1" applyAlignment="1">
      <alignment horizontal="center" vertical="top"/>
    </xf>
    <xf numFmtId="172" fontId="3" fillId="33" borderId="28" xfId="0" applyNumberFormat="1" applyFont="1" applyFill="1" applyBorder="1" applyAlignment="1">
      <alignment horizontal="center" vertical="top"/>
    </xf>
    <xf numFmtId="172" fontId="3" fillId="33" borderId="36" xfId="0" applyNumberFormat="1" applyFont="1" applyFill="1" applyBorder="1" applyAlignment="1">
      <alignment horizontal="center" vertical="top"/>
    </xf>
    <xf numFmtId="172" fontId="3" fillId="33" borderId="63" xfId="0" applyNumberFormat="1" applyFont="1" applyFill="1" applyBorder="1" applyAlignment="1">
      <alignment horizontal="center" vertical="top"/>
    </xf>
    <xf numFmtId="172" fontId="3" fillId="33" borderId="18" xfId="0" applyNumberFormat="1" applyFont="1" applyFill="1" applyBorder="1" applyAlignment="1">
      <alignment horizontal="center" vertical="top"/>
    </xf>
    <xf numFmtId="172" fontId="3" fillId="33" borderId="77" xfId="0" applyNumberFormat="1" applyFont="1" applyFill="1" applyBorder="1" applyAlignment="1">
      <alignment horizontal="center" vertical="top"/>
    </xf>
    <xf numFmtId="172" fontId="3" fillId="33" borderId="28" xfId="0" applyNumberFormat="1" applyFont="1" applyFill="1" applyBorder="1" applyAlignment="1">
      <alignment horizontal="center" vertical="top"/>
    </xf>
    <xf numFmtId="172" fontId="3" fillId="33" borderId="29" xfId="0" applyNumberFormat="1" applyFont="1" applyFill="1" applyBorder="1" applyAlignment="1">
      <alignment horizontal="center" vertical="top"/>
    </xf>
    <xf numFmtId="172" fontId="3" fillId="33" borderId="22" xfId="0" applyNumberFormat="1" applyFont="1" applyFill="1" applyBorder="1" applyAlignment="1">
      <alignment horizontal="center" vertical="top"/>
    </xf>
    <xf numFmtId="172" fontId="3" fillId="33" borderId="15" xfId="0" applyNumberFormat="1" applyFont="1" applyFill="1" applyBorder="1" applyAlignment="1">
      <alignment horizontal="center" vertical="top"/>
    </xf>
    <xf numFmtId="172" fontId="3" fillId="33" borderId="16" xfId="0" applyNumberFormat="1" applyFont="1" applyFill="1" applyBorder="1" applyAlignment="1">
      <alignment horizontal="center" vertical="top"/>
    </xf>
    <xf numFmtId="172" fontId="3" fillId="33" borderId="24" xfId="0" applyNumberFormat="1" applyFont="1" applyFill="1" applyBorder="1" applyAlignment="1">
      <alignment horizontal="center" vertical="top"/>
    </xf>
    <xf numFmtId="172" fontId="3" fillId="33" borderId="75" xfId="0" applyNumberFormat="1" applyFont="1" applyFill="1" applyBorder="1" applyAlignment="1">
      <alignment horizontal="center" vertical="top"/>
    </xf>
    <xf numFmtId="172" fontId="3" fillId="33" borderId="44" xfId="0" applyNumberFormat="1" applyFont="1" applyFill="1" applyBorder="1" applyAlignment="1">
      <alignment horizontal="center" vertical="top"/>
    </xf>
    <xf numFmtId="172" fontId="3" fillId="33" borderId="70" xfId="0" applyNumberFormat="1" applyFont="1" applyFill="1" applyBorder="1" applyAlignment="1">
      <alignment horizontal="center" vertical="top"/>
    </xf>
    <xf numFmtId="172" fontId="3" fillId="33" borderId="64" xfId="0" applyNumberFormat="1" applyFont="1" applyFill="1" applyBorder="1" applyAlignment="1">
      <alignment horizontal="center" vertical="top"/>
    </xf>
    <xf numFmtId="172" fontId="3" fillId="33" borderId="71" xfId="0" applyNumberFormat="1" applyFont="1" applyFill="1" applyBorder="1" applyAlignment="1">
      <alignment horizontal="center" vertical="top"/>
    </xf>
    <xf numFmtId="172" fontId="3" fillId="33" borderId="0" xfId="0" applyNumberFormat="1" applyFont="1" applyFill="1" applyBorder="1" applyAlignment="1">
      <alignment horizontal="center" vertical="top"/>
    </xf>
    <xf numFmtId="172" fontId="3" fillId="33" borderId="43" xfId="0" applyNumberFormat="1" applyFont="1" applyFill="1" applyBorder="1" applyAlignment="1">
      <alignment horizontal="center" vertical="top"/>
    </xf>
    <xf numFmtId="172" fontId="3" fillId="33" borderId="56" xfId="0" applyNumberFormat="1" applyFont="1" applyFill="1" applyBorder="1" applyAlignment="1">
      <alignment horizontal="center" vertical="top"/>
    </xf>
    <xf numFmtId="172" fontId="3" fillId="33" borderId="44" xfId="0" applyNumberFormat="1" applyFont="1" applyFill="1" applyBorder="1" applyAlignment="1">
      <alignment horizontal="center" vertical="top"/>
    </xf>
    <xf numFmtId="49" fontId="4" fillId="36" borderId="70" xfId="0" applyNumberFormat="1" applyFont="1" applyFill="1" applyBorder="1" applyAlignment="1">
      <alignment vertical="top"/>
    </xf>
    <xf numFmtId="49" fontId="4" fillId="36" borderId="41" xfId="0" applyNumberFormat="1" applyFont="1" applyFill="1" applyBorder="1" applyAlignment="1">
      <alignment vertical="top"/>
    </xf>
    <xf numFmtId="49" fontId="4" fillId="36" borderId="81" xfId="0" applyNumberFormat="1" applyFont="1" applyFill="1" applyBorder="1" applyAlignment="1">
      <alignment vertical="top"/>
    </xf>
    <xf numFmtId="49" fontId="4" fillId="35" borderId="31" xfId="0" applyNumberFormat="1" applyFont="1" applyFill="1" applyBorder="1" applyAlignment="1">
      <alignment vertical="top"/>
    </xf>
    <xf numFmtId="49" fontId="4" fillId="35" borderId="80" xfId="0" applyNumberFormat="1" applyFont="1" applyFill="1" applyBorder="1" applyAlignment="1">
      <alignment vertical="top"/>
    </xf>
    <xf numFmtId="172" fontId="4" fillId="33" borderId="21" xfId="0" applyNumberFormat="1" applyFont="1" applyFill="1" applyBorder="1" applyAlignment="1">
      <alignment horizontal="center" vertical="top"/>
    </xf>
    <xf numFmtId="0" fontId="4" fillId="0" borderId="41" xfId="0" applyFont="1" applyFill="1" applyBorder="1" applyAlignment="1">
      <alignment horizontal="center" vertical="top" wrapText="1"/>
    </xf>
    <xf numFmtId="49" fontId="4" fillId="0" borderId="32" xfId="0" applyNumberFormat="1" applyFont="1" applyBorder="1" applyAlignment="1">
      <alignment horizontal="center" vertical="top"/>
    </xf>
    <xf numFmtId="0" fontId="4" fillId="0" borderId="0" xfId="0" applyFont="1" applyFill="1" applyBorder="1" applyAlignment="1">
      <alignment horizontal="center" vertical="top" textRotation="180" wrapText="1"/>
    </xf>
    <xf numFmtId="0" fontId="4" fillId="0" borderId="0" xfId="0" applyNumberFormat="1" applyFont="1" applyBorder="1" applyAlignment="1">
      <alignment horizontal="center" vertical="top"/>
    </xf>
    <xf numFmtId="49" fontId="4" fillId="0" borderId="0" xfId="0" applyNumberFormat="1" applyFont="1" applyFill="1" applyBorder="1" applyAlignment="1">
      <alignment horizontal="center" vertical="top"/>
    </xf>
    <xf numFmtId="172" fontId="3" fillId="33" borderId="45" xfId="0" applyNumberFormat="1" applyFont="1" applyFill="1" applyBorder="1" applyAlignment="1">
      <alignment horizontal="center" vertical="top"/>
    </xf>
    <xf numFmtId="172" fontId="4" fillId="36" borderId="51" xfId="0" applyNumberFormat="1" applyFont="1" applyFill="1" applyBorder="1" applyAlignment="1">
      <alignment horizontal="center" vertical="top"/>
    </xf>
    <xf numFmtId="172" fontId="3" fillId="33" borderId="64" xfId="0" applyNumberFormat="1" applyFont="1" applyFill="1" applyBorder="1" applyAlignment="1">
      <alignment horizontal="center" vertical="top"/>
    </xf>
    <xf numFmtId="172" fontId="3" fillId="0" borderId="27" xfId="0" applyNumberFormat="1" applyFont="1" applyFill="1" applyBorder="1" applyAlignment="1">
      <alignment horizontal="center" vertical="top"/>
    </xf>
    <xf numFmtId="0" fontId="4" fillId="0" borderId="29" xfId="0" applyNumberFormat="1" applyFont="1" applyFill="1" applyBorder="1" applyAlignment="1">
      <alignment horizontal="center" vertical="top"/>
    </xf>
    <xf numFmtId="0" fontId="4" fillId="0" borderId="78" xfId="0" applyNumberFormat="1" applyFont="1" applyFill="1" applyBorder="1" applyAlignment="1">
      <alignment horizontal="center" vertical="top"/>
    </xf>
    <xf numFmtId="172" fontId="3" fillId="0" borderId="32" xfId="0" applyNumberFormat="1" applyFont="1" applyFill="1" applyBorder="1" applyAlignment="1">
      <alignment horizontal="center" vertical="top" wrapText="1"/>
    </xf>
    <xf numFmtId="172" fontId="4" fillId="0" borderId="0" xfId="0" applyNumberFormat="1" applyFont="1" applyFill="1" applyBorder="1" applyAlignment="1">
      <alignment horizontal="center" vertical="top"/>
    </xf>
    <xf numFmtId="178" fontId="3" fillId="0" borderId="27" xfId="0" applyNumberFormat="1" applyFont="1" applyFill="1" applyBorder="1" applyAlignment="1">
      <alignment horizontal="center" vertical="top"/>
    </xf>
    <xf numFmtId="172" fontId="4" fillId="0" borderId="37" xfId="0" applyNumberFormat="1" applyFont="1" applyFill="1" applyBorder="1" applyAlignment="1">
      <alignment horizontal="center" vertical="top"/>
    </xf>
    <xf numFmtId="172" fontId="3" fillId="0" borderId="41" xfId="0" applyNumberFormat="1" applyFont="1" applyBorder="1" applyAlignment="1">
      <alignment horizontal="center" vertical="top"/>
    </xf>
    <xf numFmtId="49" fontId="4" fillId="0" borderId="32" xfId="0" applyNumberFormat="1" applyFont="1" applyBorder="1" applyAlignment="1">
      <alignment horizontal="center" vertical="top"/>
    </xf>
    <xf numFmtId="49" fontId="3" fillId="0" borderId="47" xfId="0" applyNumberFormat="1" applyFont="1" applyBorder="1" applyAlignment="1">
      <alignment horizontal="center" vertical="top" wrapText="1"/>
    </xf>
    <xf numFmtId="49" fontId="3" fillId="0" borderId="27" xfId="0" applyNumberFormat="1" applyFont="1" applyBorder="1" applyAlignment="1">
      <alignment horizontal="center" vertical="top" wrapText="1"/>
    </xf>
    <xf numFmtId="0" fontId="4" fillId="0" borderId="70" xfId="0" applyFont="1" applyFill="1" applyBorder="1" applyAlignment="1">
      <alignment horizontal="center" vertical="top" textRotation="180" wrapText="1"/>
    </xf>
    <xf numFmtId="0" fontId="4" fillId="0" borderId="41" xfId="0" applyFont="1" applyFill="1" applyBorder="1" applyAlignment="1">
      <alignment horizontal="center" vertical="top" textRotation="180" wrapText="1"/>
    </xf>
    <xf numFmtId="49" fontId="4" fillId="0" borderId="46" xfId="0" applyNumberFormat="1" applyFont="1" applyBorder="1" applyAlignment="1">
      <alignment horizontal="center" vertical="top"/>
    </xf>
    <xf numFmtId="0" fontId="3" fillId="0" borderId="70" xfId="0" applyFont="1" applyFill="1" applyBorder="1" applyAlignment="1">
      <alignment horizontal="center" vertical="top" wrapText="1"/>
    </xf>
    <xf numFmtId="49" fontId="3" fillId="0" borderId="27" xfId="0" applyNumberFormat="1" applyFont="1" applyFill="1" applyBorder="1" applyAlignment="1">
      <alignment horizontal="center" vertical="top" wrapText="1"/>
    </xf>
    <xf numFmtId="49" fontId="3" fillId="0" borderId="27" xfId="0" applyNumberFormat="1" applyFont="1" applyFill="1" applyBorder="1" applyAlignment="1">
      <alignment horizontal="center" vertical="top" wrapText="1"/>
    </xf>
    <xf numFmtId="0" fontId="4" fillId="0" borderId="34" xfId="0" applyNumberFormat="1" applyFont="1" applyBorder="1" applyAlignment="1">
      <alignment horizontal="center" vertical="top"/>
    </xf>
    <xf numFmtId="0" fontId="4" fillId="0" borderId="29" xfId="0" applyNumberFormat="1" applyFont="1" applyBorder="1" applyAlignment="1">
      <alignment horizontal="center" vertical="top"/>
    </xf>
    <xf numFmtId="0" fontId="4" fillId="0" borderId="41" xfId="0" applyFont="1" applyFill="1" applyBorder="1" applyAlignment="1">
      <alignment horizontal="center" vertical="top" textRotation="180" wrapText="1"/>
    </xf>
    <xf numFmtId="49" fontId="4" fillId="35" borderId="43" xfId="0" applyNumberFormat="1" applyFont="1" applyFill="1" applyBorder="1" applyAlignment="1">
      <alignment horizontal="left" vertical="top"/>
    </xf>
    <xf numFmtId="49" fontId="4" fillId="0" borderId="32" xfId="0" applyNumberFormat="1" applyFont="1" applyFill="1" applyBorder="1" applyAlignment="1">
      <alignment horizontal="center" vertical="top"/>
    </xf>
    <xf numFmtId="0" fontId="3" fillId="0" borderId="0" xfId="0" applyFont="1" applyFill="1" applyBorder="1" applyAlignment="1">
      <alignment horizontal="center" vertical="top" wrapText="1"/>
    </xf>
    <xf numFmtId="0" fontId="4" fillId="0" borderId="0" xfId="0" applyNumberFormat="1" applyFont="1" applyBorder="1" applyAlignment="1">
      <alignment horizontal="center" vertical="top"/>
    </xf>
    <xf numFmtId="0" fontId="4" fillId="0" borderId="0" xfId="0" applyNumberFormat="1" applyFont="1" applyFill="1" applyBorder="1" applyAlignment="1">
      <alignment horizontal="center" vertical="top" wrapText="1"/>
    </xf>
    <xf numFmtId="0" fontId="4" fillId="0" borderId="29" xfId="0" applyNumberFormat="1" applyFont="1" applyBorder="1" applyAlignment="1">
      <alignment horizontal="center" vertical="top"/>
    </xf>
    <xf numFmtId="0" fontId="4" fillId="0" borderId="29" xfId="0" applyNumberFormat="1" applyFont="1" applyFill="1" applyBorder="1" applyAlignment="1">
      <alignment horizontal="center" vertical="top" wrapText="1"/>
    </xf>
    <xf numFmtId="0" fontId="4" fillId="0" borderId="29" xfId="0" applyNumberFormat="1" applyFont="1" applyFill="1" applyBorder="1" applyAlignment="1">
      <alignment horizontal="center" vertical="top"/>
    </xf>
    <xf numFmtId="172" fontId="4" fillId="33" borderId="23" xfId="0" applyNumberFormat="1" applyFont="1" applyFill="1" applyBorder="1" applyAlignment="1">
      <alignment horizontal="center" vertical="top"/>
    </xf>
    <xf numFmtId="172" fontId="3" fillId="0" borderId="30" xfId="0" applyNumberFormat="1" applyFont="1" applyBorder="1" applyAlignment="1">
      <alignment horizontal="center" vertical="top"/>
    </xf>
    <xf numFmtId="178" fontId="3" fillId="0" borderId="19" xfId="0" applyNumberFormat="1" applyFont="1" applyFill="1" applyBorder="1" applyAlignment="1">
      <alignment horizontal="center" vertical="top"/>
    </xf>
    <xf numFmtId="49" fontId="4" fillId="0" borderId="79" xfId="0" applyNumberFormat="1" applyFont="1" applyBorder="1" applyAlignment="1">
      <alignment horizontal="center" vertical="top"/>
    </xf>
    <xf numFmtId="172" fontId="4" fillId="33" borderId="88" xfId="0" applyNumberFormat="1" applyFont="1" applyFill="1" applyBorder="1" applyAlignment="1">
      <alignment horizontal="center" vertical="top"/>
    </xf>
    <xf numFmtId="0" fontId="3" fillId="0" borderId="0" xfId="0" applyFont="1" applyFill="1" applyBorder="1" applyAlignment="1">
      <alignment horizontal="center" vertical="top"/>
    </xf>
    <xf numFmtId="0" fontId="3" fillId="0" borderId="0" xfId="0" applyFont="1" applyFill="1" applyBorder="1" applyAlignment="1">
      <alignment horizontal="center" vertical="top"/>
    </xf>
    <xf numFmtId="172" fontId="4" fillId="33" borderId="82" xfId="0" applyNumberFormat="1" applyFont="1" applyFill="1" applyBorder="1" applyAlignment="1">
      <alignment horizontal="center" vertical="top"/>
    </xf>
    <xf numFmtId="172" fontId="3" fillId="0" borderId="36" xfId="0" applyNumberFormat="1" applyFont="1" applyBorder="1" applyAlignment="1">
      <alignment horizontal="center" vertical="top"/>
    </xf>
    <xf numFmtId="172" fontId="3" fillId="33" borderId="72" xfId="0" applyNumberFormat="1" applyFont="1" applyFill="1" applyBorder="1" applyAlignment="1">
      <alignment horizontal="center" vertical="top"/>
    </xf>
    <xf numFmtId="178" fontId="3" fillId="0" borderId="53" xfId="0" applyNumberFormat="1" applyFont="1" applyFill="1" applyBorder="1" applyAlignment="1">
      <alignment horizontal="center" vertical="top"/>
    </xf>
    <xf numFmtId="172" fontId="4" fillId="33" borderId="11" xfId="0" applyNumberFormat="1" applyFont="1" applyFill="1" applyBorder="1" applyAlignment="1">
      <alignment horizontal="center" vertical="top"/>
    </xf>
    <xf numFmtId="178" fontId="3" fillId="0" borderId="21" xfId="0" applyNumberFormat="1" applyFont="1" applyFill="1" applyBorder="1" applyAlignment="1">
      <alignment horizontal="center" vertical="top"/>
    </xf>
    <xf numFmtId="172" fontId="4" fillId="33" borderId="20" xfId="0" applyNumberFormat="1" applyFont="1" applyFill="1" applyBorder="1" applyAlignment="1">
      <alignment horizontal="center" vertical="top"/>
    </xf>
    <xf numFmtId="172" fontId="4" fillId="33" borderId="81" xfId="0" applyNumberFormat="1" applyFont="1" applyFill="1" applyBorder="1" applyAlignment="1">
      <alignment horizontal="center" vertical="top"/>
    </xf>
    <xf numFmtId="49" fontId="4" fillId="35" borderId="46" xfId="0" applyNumberFormat="1" applyFont="1" applyFill="1" applyBorder="1" applyAlignment="1">
      <alignment horizontal="center" vertical="top"/>
    </xf>
    <xf numFmtId="172" fontId="4" fillId="33" borderId="35" xfId="0" applyNumberFormat="1" applyFont="1" applyFill="1" applyBorder="1" applyAlignment="1">
      <alignment horizontal="center" vertical="top"/>
    </xf>
    <xf numFmtId="172" fontId="3" fillId="0" borderId="18" xfId="0" applyNumberFormat="1" applyFont="1" applyFill="1" applyBorder="1" applyAlignment="1">
      <alignment horizontal="center" vertical="top" wrapText="1"/>
    </xf>
    <xf numFmtId="172" fontId="3" fillId="0" borderId="17" xfId="0" applyNumberFormat="1" applyFont="1" applyFill="1" applyBorder="1" applyAlignment="1">
      <alignment horizontal="center" vertical="top" wrapText="1"/>
    </xf>
    <xf numFmtId="172" fontId="3" fillId="0" borderId="17" xfId="0" applyNumberFormat="1" applyFont="1" applyFill="1" applyBorder="1" applyAlignment="1">
      <alignment vertical="top" wrapText="1"/>
    </xf>
    <xf numFmtId="172" fontId="3" fillId="0" borderId="72" xfId="0" applyNumberFormat="1" applyFont="1" applyFill="1" applyBorder="1" applyAlignment="1">
      <alignment horizontal="center" vertical="top" wrapText="1"/>
    </xf>
    <xf numFmtId="178" fontId="3" fillId="0" borderId="32" xfId="0" applyNumberFormat="1" applyFont="1" applyFill="1" applyBorder="1" applyAlignment="1">
      <alignment horizontal="center" vertical="top"/>
    </xf>
    <xf numFmtId="172" fontId="4" fillId="33" borderId="67" xfId="0" applyNumberFormat="1" applyFont="1" applyFill="1" applyBorder="1" applyAlignment="1">
      <alignment horizontal="center" vertical="top"/>
    </xf>
    <xf numFmtId="172" fontId="4" fillId="33" borderId="24" xfId="0" applyNumberFormat="1" applyFont="1" applyFill="1" applyBorder="1" applyAlignment="1">
      <alignment horizontal="center" vertical="top"/>
    </xf>
    <xf numFmtId="172" fontId="4" fillId="33" borderId="83" xfId="0" applyNumberFormat="1" applyFont="1" applyFill="1" applyBorder="1" applyAlignment="1">
      <alignment horizontal="center" vertical="top"/>
    </xf>
    <xf numFmtId="172" fontId="4" fillId="33" borderId="80" xfId="0" applyNumberFormat="1" applyFont="1" applyFill="1" applyBorder="1" applyAlignment="1">
      <alignment horizontal="center" vertical="top"/>
    </xf>
    <xf numFmtId="178" fontId="3" fillId="0" borderId="86" xfId="0" applyNumberFormat="1" applyFont="1" applyFill="1" applyBorder="1" applyAlignment="1">
      <alignment horizontal="center" vertical="top"/>
    </xf>
    <xf numFmtId="178" fontId="3" fillId="0" borderId="87" xfId="0" applyNumberFormat="1" applyFont="1" applyFill="1" applyBorder="1" applyAlignment="1">
      <alignment horizontal="center" vertical="top"/>
    </xf>
    <xf numFmtId="172" fontId="3" fillId="0" borderId="41" xfId="0" applyNumberFormat="1" applyFont="1" applyFill="1" applyBorder="1" applyAlignment="1">
      <alignment horizontal="center" vertical="top" wrapText="1"/>
    </xf>
    <xf numFmtId="172" fontId="4" fillId="33" borderId="69" xfId="0" applyNumberFormat="1" applyFont="1" applyFill="1" applyBorder="1" applyAlignment="1">
      <alignment horizontal="center" vertical="top"/>
    </xf>
    <xf numFmtId="172" fontId="4" fillId="35" borderId="25" xfId="0" applyNumberFormat="1" applyFont="1" applyFill="1" applyBorder="1" applyAlignment="1">
      <alignment horizontal="center" vertical="top"/>
    </xf>
    <xf numFmtId="172" fontId="4" fillId="35" borderId="60" xfId="0" applyNumberFormat="1" applyFont="1" applyFill="1" applyBorder="1" applyAlignment="1">
      <alignment horizontal="center" vertical="top"/>
    </xf>
    <xf numFmtId="172" fontId="4" fillId="35" borderId="61" xfId="0" applyNumberFormat="1" applyFont="1" applyFill="1" applyBorder="1" applyAlignment="1">
      <alignment horizontal="center" vertical="top"/>
    </xf>
    <xf numFmtId="2" fontId="3" fillId="33" borderId="41" xfId="0" applyNumberFormat="1" applyFont="1" applyFill="1" applyBorder="1" applyAlignment="1">
      <alignment horizontal="center" vertical="top"/>
    </xf>
    <xf numFmtId="2" fontId="3" fillId="0" borderId="27" xfId="0" applyNumberFormat="1" applyFont="1" applyFill="1" applyBorder="1" applyAlignment="1">
      <alignment horizontal="center" vertical="top"/>
    </xf>
    <xf numFmtId="2" fontId="3" fillId="0" borderId="27" xfId="0" applyNumberFormat="1" applyFont="1" applyFill="1" applyBorder="1" applyAlignment="1">
      <alignment horizontal="center" vertical="top" wrapText="1"/>
    </xf>
    <xf numFmtId="2" fontId="3" fillId="0" borderId="47" xfId="0" applyNumberFormat="1" applyFont="1" applyFill="1" applyBorder="1" applyAlignment="1">
      <alignment horizontal="center" vertical="top"/>
    </xf>
    <xf numFmtId="2" fontId="4" fillId="33" borderId="50" xfId="0" applyNumberFormat="1" applyFont="1" applyFill="1" applyBorder="1" applyAlignment="1">
      <alignment horizontal="center" vertical="top"/>
    </xf>
    <xf numFmtId="172" fontId="7" fillId="37" borderId="88" xfId="0" applyNumberFormat="1" applyFont="1" applyFill="1" applyBorder="1" applyAlignment="1">
      <alignment horizontal="center" vertical="top"/>
    </xf>
    <xf numFmtId="172" fontId="7" fillId="37" borderId="80" xfId="0" applyNumberFormat="1" applyFont="1" applyFill="1" applyBorder="1" applyAlignment="1">
      <alignment horizontal="center" vertical="top"/>
    </xf>
    <xf numFmtId="172" fontId="7" fillId="37" borderId="79" xfId="0" applyNumberFormat="1" applyFont="1" applyFill="1" applyBorder="1" applyAlignment="1">
      <alignment horizontal="center" vertical="top"/>
    </xf>
    <xf numFmtId="172" fontId="7" fillId="36" borderId="25" xfId="0" applyNumberFormat="1" applyFont="1" applyFill="1" applyBorder="1" applyAlignment="1">
      <alignment horizontal="center" vertical="top"/>
    </xf>
    <xf numFmtId="172" fontId="7" fillId="36" borderId="60" xfId="0" applyNumberFormat="1" applyFont="1" applyFill="1" applyBorder="1" applyAlignment="1">
      <alignment horizontal="center" vertical="top"/>
    </xf>
    <xf numFmtId="172" fontId="7" fillId="36" borderId="61" xfId="0" applyNumberFormat="1" applyFont="1" applyFill="1" applyBorder="1" applyAlignment="1">
      <alignment horizontal="center" vertical="top"/>
    </xf>
    <xf numFmtId="172" fontId="7" fillId="37" borderId="83" xfId="0" applyNumberFormat="1" applyFont="1" applyFill="1" applyBorder="1" applyAlignment="1">
      <alignment horizontal="center" vertical="top"/>
    </xf>
    <xf numFmtId="172" fontId="7" fillId="37" borderId="82" xfId="0" applyNumberFormat="1" applyFont="1" applyFill="1" applyBorder="1" applyAlignment="1">
      <alignment horizontal="center" vertical="top"/>
    </xf>
    <xf numFmtId="172" fontId="4" fillId="35" borderId="45" xfId="0" applyNumberFormat="1" applyFont="1" applyFill="1" applyBorder="1" applyAlignment="1">
      <alignment horizontal="center" vertical="top"/>
    </xf>
    <xf numFmtId="172" fontId="4" fillId="35" borderId="43" xfId="0" applyNumberFormat="1" applyFont="1" applyFill="1" applyBorder="1" applyAlignment="1">
      <alignment horizontal="center" vertical="top"/>
    </xf>
    <xf numFmtId="172" fontId="4" fillId="35" borderId="44" xfId="0" applyNumberFormat="1" applyFont="1" applyFill="1" applyBorder="1" applyAlignment="1">
      <alignment horizontal="center" vertical="top"/>
    </xf>
    <xf numFmtId="172" fontId="4" fillId="35" borderId="84" xfId="0" applyNumberFormat="1" applyFont="1" applyFill="1" applyBorder="1" applyAlignment="1">
      <alignment horizontal="center" vertical="top"/>
    </xf>
    <xf numFmtId="172" fontId="7" fillId="36" borderId="84" xfId="0" applyNumberFormat="1" applyFont="1" applyFill="1" applyBorder="1" applyAlignment="1">
      <alignment horizontal="center" vertical="top"/>
    </xf>
    <xf numFmtId="172" fontId="4" fillId="35" borderId="84" xfId="0" applyNumberFormat="1" applyFont="1" applyFill="1" applyBorder="1" applyAlignment="1">
      <alignment horizontal="center" vertical="top"/>
    </xf>
    <xf numFmtId="172" fontId="4" fillId="35" borderId="51" xfId="0" applyNumberFormat="1" applyFont="1" applyFill="1" applyBorder="1" applyAlignment="1">
      <alignment horizontal="center" vertical="top"/>
    </xf>
    <xf numFmtId="0" fontId="3" fillId="0" borderId="11" xfId="0" applyFont="1" applyBorder="1" applyAlignment="1">
      <alignment vertical="top"/>
    </xf>
    <xf numFmtId="172" fontId="7" fillId="37" borderId="51" xfId="0" applyNumberFormat="1" applyFont="1" applyFill="1" applyBorder="1" applyAlignment="1">
      <alignment horizontal="center" vertical="top"/>
    </xf>
    <xf numFmtId="172" fontId="4" fillId="33" borderId="82" xfId="0" applyNumberFormat="1" applyFont="1" applyFill="1" applyBorder="1" applyAlignment="1">
      <alignment horizontal="center" vertical="top"/>
    </xf>
    <xf numFmtId="172" fontId="3" fillId="33" borderId="22" xfId="0" applyNumberFormat="1" applyFont="1" applyFill="1" applyBorder="1" applyAlignment="1">
      <alignment horizontal="center" vertical="top"/>
    </xf>
    <xf numFmtId="172" fontId="3" fillId="0" borderId="33" xfId="0" applyNumberFormat="1" applyFont="1" applyBorder="1" applyAlignment="1">
      <alignment horizontal="center" vertical="top"/>
    </xf>
    <xf numFmtId="0" fontId="3" fillId="0" borderId="12" xfId="0" applyFont="1" applyBorder="1" applyAlignment="1">
      <alignment vertical="top"/>
    </xf>
    <xf numFmtId="0" fontId="3" fillId="0" borderId="13" xfId="0" applyFont="1" applyBorder="1" applyAlignment="1">
      <alignment vertical="top"/>
    </xf>
    <xf numFmtId="49" fontId="4" fillId="36" borderId="25" xfId="0" applyNumberFormat="1" applyFont="1" applyFill="1" applyBorder="1" applyAlignment="1">
      <alignment horizontal="center" vertical="top"/>
    </xf>
    <xf numFmtId="0" fontId="3" fillId="34" borderId="58" xfId="0" applyFont="1" applyFill="1" applyBorder="1" applyAlignment="1">
      <alignment vertical="top" wrapText="1"/>
    </xf>
    <xf numFmtId="0" fontId="4" fillId="34" borderId="47" xfId="0" applyFont="1" applyFill="1" applyBorder="1" applyAlignment="1">
      <alignment vertical="top" wrapText="1"/>
    </xf>
    <xf numFmtId="0" fontId="3" fillId="34" borderId="27" xfId="0" applyFont="1" applyFill="1" applyBorder="1" applyAlignment="1">
      <alignment horizontal="left" vertical="top" wrapText="1"/>
    </xf>
    <xf numFmtId="0" fontId="3" fillId="34" borderId="27" xfId="0" applyFont="1" applyFill="1" applyBorder="1" applyAlignment="1">
      <alignment vertical="top" wrapText="1"/>
    </xf>
    <xf numFmtId="0" fontId="4" fillId="34" borderId="27" xfId="0" applyFont="1" applyFill="1" applyBorder="1" applyAlignment="1">
      <alignment vertical="top" wrapText="1"/>
    </xf>
    <xf numFmtId="0" fontId="3" fillId="0" borderId="70" xfId="0" applyFont="1" applyFill="1" applyBorder="1" applyAlignment="1">
      <alignment horizontal="center" vertical="top" wrapText="1"/>
    </xf>
    <xf numFmtId="0" fontId="11" fillId="0" borderId="81" xfId="0" applyFont="1" applyBorder="1" applyAlignment="1">
      <alignment horizontal="center" vertical="center" textRotation="90"/>
    </xf>
    <xf numFmtId="0" fontId="4" fillId="0" borderId="70" xfId="0" applyNumberFormat="1" applyFont="1" applyFill="1" applyBorder="1" applyAlignment="1">
      <alignment horizontal="center" vertical="top"/>
    </xf>
    <xf numFmtId="0" fontId="4" fillId="0" borderId="81" xfId="0" applyNumberFormat="1" applyFont="1" applyFill="1" applyBorder="1" applyAlignment="1">
      <alignment horizontal="center" vertical="top"/>
    </xf>
    <xf numFmtId="172" fontId="3" fillId="0" borderId="20" xfId="0" applyNumberFormat="1" applyFont="1" applyBorder="1" applyAlignment="1">
      <alignment horizontal="center" vertical="top"/>
    </xf>
    <xf numFmtId="172" fontId="3" fillId="0" borderId="35" xfId="0" applyNumberFormat="1" applyFont="1" applyBorder="1" applyAlignment="1">
      <alignment horizontal="center" vertical="top"/>
    </xf>
    <xf numFmtId="172" fontId="3" fillId="33" borderId="12" xfId="0" applyNumberFormat="1" applyFont="1" applyFill="1" applyBorder="1" applyAlignment="1">
      <alignment horizontal="center" vertical="top"/>
    </xf>
    <xf numFmtId="172" fontId="3" fillId="0" borderId="21" xfId="0" applyNumberFormat="1" applyFont="1" applyFill="1" applyBorder="1" applyAlignment="1">
      <alignment horizontal="center" vertical="top"/>
    </xf>
    <xf numFmtId="2" fontId="3" fillId="33" borderId="66" xfId="0" applyNumberFormat="1" applyFont="1" applyFill="1" applyBorder="1" applyAlignment="1">
      <alignment horizontal="center" vertical="top"/>
    </xf>
    <xf numFmtId="172" fontId="3" fillId="0" borderId="64" xfId="0" applyNumberFormat="1" applyFont="1" applyBorder="1" applyAlignment="1">
      <alignment horizontal="center" vertical="top"/>
    </xf>
    <xf numFmtId="172" fontId="4" fillId="33" borderId="0" xfId="0" applyNumberFormat="1" applyFont="1" applyFill="1" applyBorder="1" applyAlignment="1">
      <alignment horizontal="center" vertical="top"/>
    </xf>
    <xf numFmtId="172" fontId="4" fillId="33" borderId="31" xfId="0" applyNumberFormat="1" applyFont="1" applyFill="1" applyBorder="1" applyAlignment="1">
      <alignment horizontal="center" vertical="top"/>
    </xf>
    <xf numFmtId="0" fontId="11" fillId="0" borderId="70" xfId="0" applyFont="1" applyBorder="1" applyAlignment="1">
      <alignment horizontal="center" vertical="center" textRotation="90"/>
    </xf>
    <xf numFmtId="172" fontId="4" fillId="33" borderId="64" xfId="0" applyNumberFormat="1" applyFont="1" applyFill="1" applyBorder="1" applyAlignment="1">
      <alignment horizontal="center" vertical="top"/>
    </xf>
    <xf numFmtId="172" fontId="4" fillId="33" borderId="43" xfId="0" applyNumberFormat="1" applyFont="1" applyFill="1" applyBorder="1" applyAlignment="1">
      <alignment horizontal="center" vertical="top"/>
    </xf>
    <xf numFmtId="172" fontId="4" fillId="0" borderId="47" xfId="0" applyNumberFormat="1" applyFont="1" applyFill="1" applyBorder="1" applyAlignment="1">
      <alignment horizontal="center" vertical="top"/>
    </xf>
    <xf numFmtId="172" fontId="4" fillId="0" borderId="34" xfId="0" applyNumberFormat="1" applyFont="1" applyFill="1" applyBorder="1" applyAlignment="1">
      <alignment horizontal="center" vertical="top"/>
    </xf>
    <xf numFmtId="49" fontId="3" fillId="0" borderId="58" xfId="0" applyNumberFormat="1" applyFont="1" applyBorder="1" applyAlignment="1">
      <alignment horizontal="center" vertical="top" wrapText="1"/>
    </xf>
    <xf numFmtId="172" fontId="3" fillId="0" borderId="72" xfId="0" applyNumberFormat="1" applyFont="1" applyBorder="1" applyAlignment="1">
      <alignment horizontal="center" vertical="top"/>
    </xf>
    <xf numFmtId="172" fontId="3" fillId="0" borderId="86" xfId="0" applyNumberFormat="1" applyFont="1" applyBorder="1" applyAlignment="1">
      <alignment horizontal="center" vertical="top"/>
    </xf>
    <xf numFmtId="0" fontId="4" fillId="0" borderId="27" xfId="0" applyNumberFormat="1" applyFont="1" applyBorder="1" applyAlignment="1">
      <alignment horizontal="center" vertical="top"/>
    </xf>
    <xf numFmtId="172" fontId="3" fillId="34" borderId="10" xfId="0" applyNumberFormat="1" applyFont="1" applyFill="1" applyBorder="1" applyAlignment="1">
      <alignment horizontal="center" vertical="top" wrapText="1"/>
    </xf>
    <xf numFmtId="0" fontId="3" fillId="34" borderId="10" xfId="0" applyFont="1" applyFill="1" applyBorder="1" applyAlignment="1">
      <alignment vertical="top" wrapText="1"/>
    </xf>
    <xf numFmtId="0" fontId="3" fillId="34" borderId="30" xfId="0" applyFont="1" applyFill="1" applyBorder="1" applyAlignment="1">
      <alignment horizontal="center" vertical="top" wrapText="1"/>
    </xf>
    <xf numFmtId="172" fontId="4" fillId="0" borderId="45" xfId="0" applyNumberFormat="1" applyFont="1" applyFill="1" applyBorder="1" applyAlignment="1">
      <alignment horizontal="center" vertical="top"/>
    </xf>
    <xf numFmtId="172" fontId="4" fillId="0" borderId="64" xfId="0" applyNumberFormat="1" applyFont="1" applyFill="1" applyBorder="1" applyAlignment="1">
      <alignment horizontal="center" vertical="top"/>
    </xf>
    <xf numFmtId="172" fontId="4" fillId="0" borderId="43" xfId="0" applyNumberFormat="1" applyFont="1" applyFill="1" applyBorder="1" applyAlignment="1">
      <alignment horizontal="center" vertical="top"/>
    </xf>
    <xf numFmtId="172" fontId="3" fillId="0" borderId="73" xfId="0" applyNumberFormat="1" applyFont="1" applyFill="1" applyBorder="1" applyAlignment="1">
      <alignment horizontal="center" vertical="top"/>
    </xf>
    <xf numFmtId="172" fontId="3" fillId="0" borderId="74" xfId="0" applyNumberFormat="1" applyFont="1" applyFill="1" applyBorder="1" applyAlignment="1">
      <alignment horizontal="center" vertical="top"/>
    </xf>
    <xf numFmtId="172" fontId="3" fillId="0" borderId="75" xfId="0" applyNumberFormat="1" applyFont="1" applyFill="1" applyBorder="1" applyAlignment="1">
      <alignment horizontal="center" vertical="top"/>
    </xf>
    <xf numFmtId="0" fontId="4" fillId="34" borderId="81" xfId="0" applyFont="1" applyFill="1" applyBorder="1" applyAlignment="1">
      <alignment horizontal="center" vertical="top" wrapText="1"/>
    </xf>
    <xf numFmtId="0" fontId="4" fillId="0" borderId="27" xfId="0" applyFont="1" applyFill="1" applyBorder="1" applyAlignment="1">
      <alignment vertical="center" textRotation="90" wrapText="1"/>
    </xf>
    <xf numFmtId="172" fontId="3" fillId="0" borderId="26" xfId="0" applyNumberFormat="1" applyFont="1" applyBorder="1" applyAlignment="1">
      <alignment horizontal="center" vertical="top" wrapText="1"/>
    </xf>
    <xf numFmtId="0" fontId="4" fillId="0" borderId="58" xfId="0" applyFont="1" applyFill="1" applyBorder="1" applyAlignment="1">
      <alignment vertical="center" textRotation="90" wrapText="1"/>
    </xf>
    <xf numFmtId="49" fontId="4" fillId="35" borderId="59" xfId="0" applyNumberFormat="1" applyFont="1" applyFill="1" applyBorder="1" applyAlignment="1">
      <alignment horizontal="center" vertical="top"/>
    </xf>
    <xf numFmtId="49" fontId="4" fillId="37" borderId="25" xfId="0" applyNumberFormat="1" applyFont="1" applyFill="1" applyBorder="1" applyAlignment="1">
      <alignment horizontal="center" vertical="top"/>
    </xf>
    <xf numFmtId="0" fontId="3" fillId="0" borderId="0" xfId="0" applyFont="1" applyAlignment="1">
      <alignment/>
    </xf>
    <xf numFmtId="0" fontId="3" fillId="0" borderId="0" xfId="0" applyFont="1" applyAlignment="1">
      <alignment horizontal="right"/>
    </xf>
    <xf numFmtId="0" fontId="3" fillId="0" borderId="0" xfId="0" applyFont="1" applyFill="1" applyAlignment="1">
      <alignment/>
    </xf>
    <xf numFmtId="0" fontId="4" fillId="33" borderId="66" xfId="0" applyFont="1" applyFill="1" applyBorder="1" applyAlignment="1">
      <alignment vertical="center" wrapText="1"/>
    </xf>
    <xf numFmtId="172" fontId="4" fillId="33" borderId="53" xfId="0" applyNumberFormat="1" applyFont="1" applyFill="1" applyBorder="1" applyAlignment="1">
      <alignment horizontal="center" vertical="top" wrapText="1"/>
    </xf>
    <xf numFmtId="172" fontId="4" fillId="33" borderId="73" xfId="0" applyNumberFormat="1" applyFont="1" applyFill="1" applyBorder="1" applyAlignment="1">
      <alignment horizontal="center" vertical="top" wrapText="1"/>
    </xf>
    <xf numFmtId="172" fontId="4" fillId="33" borderId="77" xfId="0" applyNumberFormat="1" applyFont="1" applyFill="1" applyBorder="1" applyAlignment="1">
      <alignment horizontal="center" vertical="top" wrapText="1"/>
    </xf>
    <xf numFmtId="172" fontId="4" fillId="0" borderId="0" xfId="0" applyNumberFormat="1" applyFont="1" applyFill="1" applyBorder="1" applyAlignment="1">
      <alignment horizontal="center" vertical="top" wrapText="1"/>
    </xf>
    <xf numFmtId="0" fontId="4" fillId="0" borderId="66" xfId="0" applyFont="1" applyBorder="1" applyAlignment="1">
      <alignment vertical="top" wrapText="1"/>
    </xf>
    <xf numFmtId="172" fontId="3" fillId="0" borderId="73" xfId="0" applyNumberFormat="1" applyFont="1" applyBorder="1" applyAlignment="1">
      <alignment horizontal="center" vertical="top" wrapText="1"/>
    </xf>
    <xf numFmtId="172" fontId="3" fillId="33" borderId="53" xfId="0" applyNumberFormat="1" applyFont="1" applyFill="1" applyBorder="1" applyAlignment="1">
      <alignment horizontal="center" vertical="top" wrapText="1"/>
    </xf>
    <xf numFmtId="172" fontId="3" fillId="0" borderId="77" xfId="0" applyNumberFormat="1" applyFont="1" applyBorder="1" applyAlignment="1">
      <alignment horizontal="center" vertical="top" wrapText="1"/>
    </xf>
    <xf numFmtId="0" fontId="3" fillId="0" borderId="66" xfId="0" applyFont="1" applyBorder="1" applyAlignment="1">
      <alignment vertical="top" wrapText="1"/>
    </xf>
    <xf numFmtId="172" fontId="3" fillId="0" borderId="89" xfId="0" applyNumberFormat="1" applyFont="1" applyBorder="1" applyAlignment="1">
      <alignment horizontal="center" vertical="top" wrapText="1"/>
    </xf>
    <xf numFmtId="172" fontId="3" fillId="0" borderId="90" xfId="0" applyNumberFormat="1" applyFont="1" applyBorder="1" applyAlignment="1">
      <alignment horizontal="center" vertical="top" wrapText="1"/>
    </xf>
    <xf numFmtId="172" fontId="3" fillId="33" borderId="19" xfId="0" applyNumberFormat="1" applyFont="1" applyFill="1" applyBorder="1" applyAlignment="1">
      <alignment horizontal="center" vertical="top" wrapText="1"/>
    </xf>
    <xf numFmtId="172" fontId="3" fillId="0" borderId="91" xfId="0" applyNumberFormat="1" applyFont="1" applyBorder="1" applyAlignment="1">
      <alignment horizontal="center" vertical="top"/>
    </xf>
    <xf numFmtId="0" fontId="4" fillId="0" borderId="81" xfId="0" applyFont="1" applyBorder="1" applyAlignment="1">
      <alignment vertical="top" wrapText="1"/>
    </xf>
    <xf numFmtId="172" fontId="3" fillId="0" borderId="58" xfId="0" applyNumberFormat="1" applyFont="1" applyBorder="1" applyAlignment="1">
      <alignment horizontal="center" vertical="top" wrapText="1"/>
    </xf>
    <xf numFmtId="172" fontId="3" fillId="0" borderId="88" xfId="0" applyNumberFormat="1" applyFont="1" applyBorder="1" applyAlignment="1">
      <alignment horizontal="center" vertical="top" wrapText="1"/>
    </xf>
    <xf numFmtId="172" fontId="3" fillId="33" borderId="50" xfId="0" applyNumberFormat="1" applyFont="1" applyFill="1" applyBorder="1" applyAlignment="1">
      <alignment horizontal="center" vertical="top" wrapText="1"/>
    </xf>
    <xf numFmtId="172" fontId="3" fillId="0" borderId="78" xfId="0" applyNumberFormat="1" applyFont="1" applyBorder="1" applyAlignment="1">
      <alignment horizontal="center" vertical="top" wrapText="1"/>
    </xf>
    <xf numFmtId="172" fontId="3" fillId="0" borderId="0" xfId="0" applyNumberFormat="1" applyFont="1" applyFill="1" applyAlignment="1">
      <alignment/>
    </xf>
    <xf numFmtId="172" fontId="3" fillId="0" borderId="0" xfId="0" applyNumberFormat="1" applyFont="1" applyAlignment="1">
      <alignment/>
    </xf>
    <xf numFmtId="0" fontId="4" fillId="33" borderId="41" xfId="0" applyFont="1" applyFill="1" applyBorder="1" applyAlignment="1">
      <alignment vertical="center" wrapText="1"/>
    </xf>
    <xf numFmtId="172" fontId="4" fillId="33" borderId="58" xfId="0" applyNumberFormat="1" applyFont="1" applyFill="1" applyBorder="1" applyAlignment="1">
      <alignment horizontal="center" vertical="top" wrapText="1"/>
    </xf>
    <xf numFmtId="0" fontId="4" fillId="37" borderId="42" xfId="0" applyFont="1" applyFill="1" applyBorder="1" applyAlignment="1">
      <alignment vertical="center" wrapText="1"/>
    </xf>
    <xf numFmtId="172" fontId="4" fillId="37" borderId="51" xfId="0" applyNumberFormat="1" applyFont="1" applyFill="1" applyBorder="1" applyAlignment="1">
      <alignment horizontal="center" vertical="top" wrapText="1"/>
    </xf>
    <xf numFmtId="0" fontId="4" fillId="0" borderId="41" xfId="0" applyFont="1" applyBorder="1" applyAlignment="1">
      <alignment vertical="center" wrapText="1"/>
    </xf>
    <xf numFmtId="172" fontId="4" fillId="0" borderId="27" xfId="0" applyNumberFormat="1" applyFont="1" applyBorder="1" applyAlignment="1">
      <alignment horizontal="center" vertical="top" wrapText="1"/>
    </xf>
    <xf numFmtId="172" fontId="4" fillId="33" borderId="27" xfId="0" applyNumberFormat="1" applyFont="1" applyFill="1" applyBorder="1" applyAlignment="1">
      <alignment horizontal="center" vertical="top" wrapText="1"/>
    </xf>
    <xf numFmtId="0" fontId="3" fillId="0" borderId="87" xfId="0" applyFont="1" applyBorder="1" applyAlignment="1">
      <alignment vertical="top" wrapText="1"/>
    </xf>
    <xf numFmtId="172" fontId="3" fillId="33" borderId="53" xfId="0" applyNumberFormat="1" applyFont="1" applyFill="1" applyBorder="1" applyAlignment="1">
      <alignment horizontal="center" vertical="top"/>
    </xf>
    <xf numFmtId="0" fontId="4" fillId="0" borderId="41" xfId="0" applyFont="1" applyBorder="1" applyAlignment="1">
      <alignment vertical="top" wrapText="1"/>
    </xf>
    <xf numFmtId="172" fontId="4" fillId="0" borderId="58" xfId="0" applyNumberFormat="1" applyFont="1" applyBorder="1" applyAlignment="1">
      <alignment horizontal="center" vertical="top" wrapText="1"/>
    </xf>
    <xf numFmtId="0" fontId="4" fillId="37" borderId="42" xfId="0" applyFont="1" applyFill="1" applyBorder="1" applyAlignment="1">
      <alignment vertical="top" wrapText="1"/>
    </xf>
    <xf numFmtId="0" fontId="3" fillId="0" borderId="86" xfId="0" applyFont="1" applyBorder="1" applyAlignment="1">
      <alignment vertical="top" wrapText="1"/>
    </xf>
    <xf numFmtId="172" fontId="3" fillId="33" borderId="14" xfId="0" applyNumberFormat="1" applyFont="1" applyFill="1" applyBorder="1" applyAlignment="1">
      <alignment horizontal="center" vertical="top" wrapText="1"/>
    </xf>
    <xf numFmtId="0" fontId="3" fillId="0" borderId="81" xfId="0" applyFont="1" applyBorder="1" applyAlignment="1">
      <alignment vertical="top" wrapText="1"/>
    </xf>
    <xf numFmtId="172" fontId="3" fillId="33" borderId="58" xfId="0" applyNumberFormat="1" applyFont="1" applyFill="1" applyBorder="1" applyAlignment="1">
      <alignment horizontal="center" vertical="top" wrapText="1"/>
    </xf>
    <xf numFmtId="0" fontId="3" fillId="0" borderId="27" xfId="0" applyFont="1" applyBorder="1" applyAlignment="1">
      <alignment horizontal="center" vertical="top" wrapText="1"/>
    </xf>
    <xf numFmtId="0" fontId="3" fillId="0" borderId="29" xfId="0" applyFont="1" applyBorder="1" applyAlignment="1">
      <alignment horizontal="center" vertical="top" wrapText="1"/>
    </xf>
    <xf numFmtId="172" fontId="3" fillId="34" borderId="56" xfId="0" applyNumberFormat="1" applyFont="1" applyFill="1" applyBorder="1" applyAlignment="1">
      <alignment horizontal="center" vertical="top"/>
    </xf>
    <xf numFmtId="172" fontId="3" fillId="34" borderId="64" xfId="0" applyNumberFormat="1" applyFont="1" applyFill="1" applyBorder="1" applyAlignment="1">
      <alignment horizontal="center" vertical="top"/>
    </xf>
    <xf numFmtId="172" fontId="3" fillId="34" borderId="43" xfId="0" applyNumberFormat="1" applyFont="1" applyFill="1" applyBorder="1" applyAlignment="1">
      <alignment horizontal="center" vertical="top"/>
    </xf>
    <xf numFmtId="172" fontId="3" fillId="0" borderId="40" xfId="0" applyNumberFormat="1" applyFont="1" applyBorder="1" applyAlignment="1">
      <alignment horizontal="center" vertical="top"/>
    </xf>
    <xf numFmtId="172" fontId="3" fillId="0" borderId="12" xfId="0" applyNumberFormat="1" applyFont="1" applyBorder="1" applyAlignment="1">
      <alignment horizontal="center" vertical="top"/>
    </xf>
    <xf numFmtId="172" fontId="3" fillId="0" borderId="11" xfId="0" applyNumberFormat="1" applyFont="1" applyBorder="1" applyAlignment="1">
      <alignment horizontal="center" vertical="top"/>
    </xf>
    <xf numFmtId="172" fontId="3" fillId="0" borderId="13" xfId="0" applyNumberFormat="1" applyFont="1" applyBorder="1" applyAlignment="1">
      <alignment horizontal="center" vertical="top"/>
    </xf>
    <xf numFmtId="172" fontId="3" fillId="0" borderId="20" xfId="0" applyNumberFormat="1" applyFont="1" applyBorder="1" applyAlignment="1">
      <alignment horizontal="center" vertical="top"/>
    </xf>
    <xf numFmtId="172" fontId="3" fillId="33" borderId="12" xfId="0" applyNumberFormat="1" applyFont="1" applyFill="1" applyBorder="1" applyAlignment="1">
      <alignment horizontal="center" vertical="top"/>
    </xf>
    <xf numFmtId="172" fontId="3" fillId="33" borderId="13" xfId="0" applyNumberFormat="1" applyFont="1" applyFill="1" applyBorder="1" applyAlignment="1">
      <alignment horizontal="center" vertical="top"/>
    </xf>
    <xf numFmtId="172" fontId="3" fillId="0" borderId="35" xfId="0" applyNumberFormat="1" applyFont="1" applyBorder="1" applyAlignment="1">
      <alignment horizontal="center" vertical="top"/>
    </xf>
    <xf numFmtId="172" fontId="3" fillId="0" borderId="20" xfId="0" applyNumberFormat="1" applyFont="1" applyBorder="1" applyAlignment="1">
      <alignment vertical="top"/>
    </xf>
    <xf numFmtId="172" fontId="3" fillId="0" borderId="11" xfId="0" applyNumberFormat="1" applyFont="1" applyBorder="1" applyAlignment="1">
      <alignment vertical="top"/>
    </xf>
    <xf numFmtId="172" fontId="3" fillId="0" borderId="35" xfId="0" applyNumberFormat="1" applyFont="1" applyBorder="1" applyAlignment="1">
      <alignment vertical="top"/>
    </xf>
    <xf numFmtId="0" fontId="3" fillId="33" borderId="12" xfId="0" applyFont="1" applyFill="1" applyBorder="1" applyAlignment="1">
      <alignment vertical="top"/>
    </xf>
    <xf numFmtId="0" fontId="3" fillId="33" borderId="11" xfId="0" applyFont="1" applyFill="1" applyBorder="1" applyAlignment="1">
      <alignment vertical="top"/>
    </xf>
    <xf numFmtId="0" fontId="3" fillId="33" borderId="13" xfId="0" applyFont="1" applyFill="1" applyBorder="1" applyAlignment="1">
      <alignment vertical="top"/>
    </xf>
    <xf numFmtId="172" fontId="3" fillId="33" borderId="32" xfId="0" applyNumberFormat="1" applyFont="1" applyFill="1" applyBorder="1" applyAlignment="1">
      <alignment horizontal="center" vertical="top"/>
    </xf>
    <xf numFmtId="0" fontId="0" fillId="0" borderId="58" xfId="0" applyFont="1" applyBorder="1" applyAlignment="1">
      <alignment horizontal="center" vertical="top"/>
    </xf>
    <xf numFmtId="0" fontId="0" fillId="0" borderId="47" xfId="0" applyFont="1" applyBorder="1" applyAlignment="1">
      <alignment horizontal="center" vertical="top"/>
    </xf>
    <xf numFmtId="0" fontId="4" fillId="0" borderId="64" xfId="0" applyFont="1" applyFill="1" applyBorder="1" applyAlignment="1">
      <alignment horizontal="center" vertical="top" textRotation="180" wrapText="1"/>
    </xf>
    <xf numFmtId="0" fontId="4" fillId="0" borderId="85" xfId="0" applyFont="1" applyFill="1" applyBorder="1" applyAlignment="1">
      <alignment horizontal="center" vertical="center" textRotation="90" wrapText="1"/>
    </xf>
    <xf numFmtId="0" fontId="4" fillId="0" borderId="0" xfId="0" applyFont="1" applyFill="1" applyBorder="1" applyAlignment="1">
      <alignment horizontal="center" vertical="top" wrapText="1"/>
    </xf>
    <xf numFmtId="0" fontId="4" fillId="0" borderId="0" xfId="0" applyFont="1" applyFill="1" applyBorder="1" applyAlignment="1">
      <alignment horizontal="center" vertical="top" textRotation="180" wrapText="1"/>
    </xf>
    <xf numFmtId="0" fontId="4" fillId="0" borderId="0" xfId="0" applyFont="1" applyFill="1" applyBorder="1" applyAlignment="1">
      <alignment horizontal="center" vertical="top" textRotation="90" wrapText="1"/>
    </xf>
    <xf numFmtId="0" fontId="4" fillId="34" borderId="0" xfId="0" applyNumberFormat="1" applyFont="1" applyFill="1" applyBorder="1" applyAlignment="1">
      <alignment horizontal="center" vertical="top"/>
    </xf>
    <xf numFmtId="49" fontId="15" fillId="0" borderId="32" xfId="49" applyNumberFormat="1" applyFont="1" applyBorder="1" applyAlignment="1">
      <alignment horizontal="left"/>
      <protection/>
    </xf>
    <xf numFmtId="0" fontId="3" fillId="0" borderId="75" xfId="0" applyFont="1" applyBorder="1" applyAlignment="1">
      <alignment horizontal="center" vertical="center"/>
    </xf>
    <xf numFmtId="0" fontId="3" fillId="0" borderId="31" xfId="0" applyFont="1" applyBorder="1" applyAlignment="1">
      <alignment horizontal="center" vertical="center" wrapText="1"/>
    </xf>
    <xf numFmtId="0" fontId="3" fillId="0" borderId="0" xfId="0" applyFont="1" applyBorder="1" applyAlignment="1">
      <alignment horizontal="center" vertical="center" wrapText="1"/>
    </xf>
    <xf numFmtId="172" fontId="3" fillId="0" borderId="31" xfId="0" applyNumberFormat="1" applyFont="1" applyBorder="1" applyAlignment="1">
      <alignment horizontal="center" vertical="center" wrapText="1"/>
    </xf>
    <xf numFmtId="0" fontId="3" fillId="0" borderId="31" xfId="0" applyFont="1" applyFill="1" applyBorder="1" applyAlignment="1">
      <alignment horizontal="center" vertical="center" wrapText="1"/>
    </xf>
    <xf numFmtId="0" fontId="17" fillId="0" borderId="23" xfId="49" applyFont="1" applyBorder="1" applyAlignment="1">
      <alignment horizontal="left" vertical="top" wrapText="1"/>
      <protection/>
    </xf>
    <xf numFmtId="0" fontId="15" fillId="0" borderId="23" xfId="49" applyFont="1" applyBorder="1" applyAlignment="1">
      <alignment horizontal="center" vertical="top"/>
      <protection/>
    </xf>
    <xf numFmtId="0" fontId="15" fillId="0" borderId="69" xfId="49" applyFont="1" applyBorder="1" applyAlignment="1">
      <alignment horizontal="center" vertical="top"/>
      <protection/>
    </xf>
    <xf numFmtId="0" fontId="18" fillId="0" borderId="31" xfId="49" applyFont="1" applyBorder="1" applyAlignment="1">
      <alignment horizontal="left" vertical="top" wrapText="1"/>
      <protection/>
    </xf>
    <xf numFmtId="0" fontId="3" fillId="0" borderId="0" xfId="43" applyFont="1" applyBorder="1" applyAlignment="1">
      <alignment horizontal="center" vertical="center" wrapText="1"/>
      <protection/>
    </xf>
    <xf numFmtId="0" fontId="3" fillId="0" borderId="31" xfId="43" applyFont="1" applyBorder="1" applyAlignment="1">
      <alignment horizontal="left" vertical="top" wrapText="1"/>
      <protection/>
    </xf>
    <xf numFmtId="0" fontId="17" fillId="0" borderId="31" xfId="49" applyFont="1" applyBorder="1" applyAlignment="1">
      <alignment horizontal="left" vertical="top" wrapText="1"/>
      <protection/>
    </xf>
    <xf numFmtId="0" fontId="19" fillId="0" borderId="31" xfId="49" applyFont="1" applyBorder="1" applyAlignment="1">
      <alignment horizontal="left" vertical="top" wrapText="1"/>
      <protection/>
    </xf>
    <xf numFmtId="0" fontId="15" fillId="0" borderId="31" xfId="49" applyFont="1" applyBorder="1" applyAlignment="1">
      <alignment horizontal="left" vertical="top" wrapText="1"/>
      <protection/>
    </xf>
    <xf numFmtId="0" fontId="15" fillId="0" borderId="31" xfId="49" applyFont="1" applyBorder="1" applyAlignment="1">
      <alignment horizontal="center" vertical="center"/>
      <protection/>
    </xf>
    <xf numFmtId="0" fontId="15" fillId="0" borderId="0" xfId="49" applyFont="1" applyBorder="1" applyAlignment="1">
      <alignment horizontal="center" vertical="center"/>
      <protection/>
    </xf>
    <xf numFmtId="0" fontId="15" fillId="0" borderId="17" xfId="49" applyFont="1" applyBorder="1" applyAlignment="1">
      <alignment horizontal="center" vertical="center"/>
      <protection/>
    </xf>
    <xf numFmtId="0" fontId="15" fillId="0" borderId="71" xfId="49" applyFont="1" applyBorder="1" applyAlignment="1">
      <alignment horizontal="center" vertical="center"/>
      <protection/>
    </xf>
    <xf numFmtId="0" fontId="15" fillId="0" borderId="31" xfId="49" applyFont="1" applyBorder="1" applyAlignment="1">
      <alignment horizontal="left" vertical="top" wrapText="1"/>
      <protection/>
    </xf>
    <xf numFmtId="0" fontId="15" fillId="0" borderId="75" xfId="49" applyFont="1" applyBorder="1" applyAlignment="1">
      <alignment horizontal="center" vertical="top"/>
      <protection/>
    </xf>
    <xf numFmtId="0" fontId="15" fillId="0" borderId="75" xfId="49" applyFont="1" applyBorder="1" applyAlignment="1">
      <alignment horizontal="center" vertical="center"/>
      <protection/>
    </xf>
    <xf numFmtId="0" fontId="20" fillId="0" borderId="31" xfId="49" applyFont="1" applyBorder="1" applyAlignment="1">
      <alignment horizontal="left" vertical="top" wrapText="1"/>
      <protection/>
    </xf>
    <xf numFmtId="0" fontId="3" fillId="0" borderId="31" xfId="49" applyFont="1" applyBorder="1" applyAlignment="1">
      <alignment horizontal="center" vertical="center"/>
      <protection/>
    </xf>
    <xf numFmtId="0" fontId="3" fillId="0" borderId="31" xfId="0" applyFont="1" applyFill="1" applyBorder="1" applyAlignment="1">
      <alignment horizontal="left" wrapText="1"/>
    </xf>
    <xf numFmtId="0" fontId="3" fillId="0" borderId="31" xfId="0" applyFont="1" applyBorder="1" applyAlignment="1">
      <alignment wrapText="1"/>
    </xf>
    <xf numFmtId="0" fontId="3" fillId="0" borderId="32" xfId="0" applyFont="1" applyFill="1" applyBorder="1" applyAlignment="1">
      <alignment horizontal="center" vertical="center" wrapText="1"/>
    </xf>
    <xf numFmtId="0" fontId="16" fillId="0" borderId="0" xfId="49" applyFont="1" applyAlignment="1">
      <alignment horizontal="center" vertical="center" wrapText="1"/>
      <protection/>
    </xf>
    <xf numFmtId="0" fontId="21" fillId="0" borderId="0" xfId="0" applyFont="1" applyAlignment="1">
      <alignment horizontal="center" vertical="center"/>
    </xf>
    <xf numFmtId="0" fontId="6" fillId="0" borderId="0" xfId="0" applyFont="1" applyAlignment="1">
      <alignment horizontal="center" vertical="center"/>
    </xf>
    <xf numFmtId="0" fontId="14" fillId="0" borderId="0" xfId="0" applyFont="1" applyAlignment="1">
      <alignment horizontal="center" vertical="center"/>
    </xf>
    <xf numFmtId="0" fontId="0" fillId="0" borderId="0" xfId="0" applyFont="1" applyAlignment="1">
      <alignment/>
    </xf>
    <xf numFmtId="0" fontId="22" fillId="0" borderId="0" xfId="49" applyFont="1" applyBorder="1" applyAlignment="1">
      <alignment horizontal="center" vertical="center" wrapText="1"/>
      <protection/>
    </xf>
    <xf numFmtId="0" fontId="4" fillId="0" borderId="11" xfId="0" applyFont="1" applyBorder="1" applyAlignment="1">
      <alignment horizontal="center" wrapText="1"/>
    </xf>
    <xf numFmtId="0" fontId="14" fillId="0" borderId="11" xfId="0" applyFont="1" applyBorder="1" applyAlignment="1">
      <alignment horizontal="center"/>
    </xf>
    <xf numFmtId="49" fontId="6" fillId="0" borderId="11" xfId="0" applyNumberFormat="1" applyFont="1" applyBorder="1" applyAlignment="1">
      <alignment horizontal="center"/>
    </xf>
    <xf numFmtId="0" fontId="6" fillId="0" borderId="0" xfId="0" applyFont="1" applyBorder="1" applyAlignment="1">
      <alignment horizontal="center" vertical="center"/>
    </xf>
    <xf numFmtId="0" fontId="2" fillId="0" borderId="13" xfId="0" applyFont="1" applyBorder="1" applyAlignment="1">
      <alignment horizontal="center" vertical="top"/>
    </xf>
    <xf numFmtId="0" fontId="6" fillId="0" borderId="63" xfId="0" applyFont="1" applyBorder="1" applyAlignment="1">
      <alignment horizontal="center" vertical="center"/>
    </xf>
    <xf numFmtId="0" fontId="6" fillId="0" borderId="12" xfId="0" applyFont="1" applyBorder="1" applyAlignment="1">
      <alignment horizontal="center" vertical="center"/>
    </xf>
    <xf numFmtId="0" fontId="22" fillId="0" borderId="0" xfId="49" applyFont="1" applyAlignment="1">
      <alignment horizontal="center" vertical="center" wrapText="1"/>
      <protection/>
    </xf>
    <xf numFmtId="0" fontId="0" fillId="0" borderId="63"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Alignment="1">
      <alignment horizontal="center" vertical="center"/>
    </xf>
    <xf numFmtId="49" fontId="23" fillId="0" borderId="0" xfId="49" applyNumberFormat="1" applyFont="1" applyAlignment="1" applyProtection="1">
      <alignment horizontal="center" vertical="top"/>
      <protection/>
    </xf>
    <xf numFmtId="0" fontId="17" fillId="0" borderId="0" xfId="49" applyFont="1">
      <alignment/>
      <protection/>
    </xf>
    <xf numFmtId="0" fontId="17" fillId="0" borderId="0" xfId="49" applyFont="1" applyAlignment="1">
      <alignment horizontal="center"/>
      <protection/>
    </xf>
    <xf numFmtId="49" fontId="15" fillId="0" borderId="36" xfId="49" applyNumberFormat="1" applyFont="1" applyBorder="1" applyAlignment="1">
      <alignment horizontal="center"/>
      <protection/>
    </xf>
    <xf numFmtId="0" fontId="15" fillId="0" borderId="40" xfId="49" applyFont="1" applyBorder="1" applyAlignment="1">
      <alignment horizontal="center" vertical="top"/>
      <protection/>
    </xf>
    <xf numFmtId="0" fontId="3" fillId="0" borderId="0" xfId="0" applyFont="1" applyBorder="1" applyAlignment="1">
      <alignment horizontal="center" vertical="top" wrapText="1"/>
    </xf>
    <xf numFmtId="0" fontId="3" fillId="0" borderId="31" xfId="0" applyFont="1" applyBorder="1" applyAlignment="1">
      <alignment horizontal="center" vertical="top" wrapText="1"/>
    </xf>
    <xf numFmtId="0" fontId="0" fillId="0" borderId="31" xfId="0" applyFont="1" applyBorder="1" applyAlignment="1">
      <alignment/>
    </xf>
    <xf numFmtId="0" fontId="0" fillId="0" borderId="75" xfId="0" applyFont="1" applyBorder="1" applyAlignment="1">
      <alignment horizontal="center" vertical="center"/>
    </xf>
    <xf numFmtId="0" fontId="0" fillId="0" borderId="31" xfId="0" applyFont="1" applyBorder="1" applyAlignment="1">
      <alignment vertical="center"/>
    </xf>
    <xf numFmtId="0" fontId="0" fillId="0" borderId="0" xfId="0" applyFont="1" applyBorder="1" applyAlignment="1">
      <alignment vertical="center"/>
    </xf>
    <xf numFmtId="0" fontId="15" fillId="0" borderId="31" xfId="49" applyFont="1" applyFill="1" applyBorder="1" applyAlignment="1">
      <alignment horizontal="center" vertical="center"/>
      <protection/>
    </xf>
    <xf numFmtId="0" fontId="15" fillId="0" borderId="0" xfId="49" applyFont="1" applyFill="1" applyBorder="1" applyAlignment="1">
      <alignment horizontal="center" vertical="center"/>
      <protection/>
    </xf>
    <xf numFmtId="0" fontId="15" fillId="0" borderId="32" xfId="49" applyFont="1" applyBorder="1" applyAlignment="1">
      <alignment horizontal="left"/>
      <protection/>
    </xf>
    <xf numFmtId="0" fontId="3" fillId="0" borderId="0" xfId="0" applyFont="1" applyBorder="1" applyAlignment="1">
      <alignment horizontal="center" vertical="center"/>
    </xf>
    <xf numFmtId="0" fontId="15" fillId="0" borderId="0" xfId="49" applyFont="1" applyBorder="1" applyAlignment="1">
      <alignment horizontal="center" vertical="center"/>
      <protection/>
    </xf>
    <xf numFmtId="0" fontId="15" fillId="0" borderId="31" xfId="49" applyFont="1" applyFill="1" applyBorder="1" applyAlignment="1">
      <alignment horizontal="center" vertical="center"/>
      <protection/>
    </xf>
    <xf numFmtId="0" fontId="15" fillId="0" borderId="0" xfId="49" applyFont="1" applyFill="1" applyBorder="1" applyAlignment="1">
      <alignment horizontal="center" vertical="center"/>
      <protection/>
    </xf>
    <xf numFmtId="0" fontId="3" fillId="0" borderId="32" xfId="0" applyFont="1" applyBorder="1" applyAlignment="1">
      <alignment horizontal="center" vertical="center"/>
    </xf>
    <xf numFmtId="0" fontId="18" fillId="0" borderId="31" xfId="49" applyFont="1" applyFill="1" applyBorder="1" applyAlignment="1">
      <alignment horizontal="left" vertical="top" wrapText="1"/>
      <protection/>
    </xf>
    <xf numFmtId="0" fontId="15" fillId="0" borderId="75" xfId="49" applyFont="1" applyBorder="1" applyAlignment="1">
      <alignment horizontal="center" vertical="center"/>
      <protection/>
    </xf>
    <xf numFmtId="49" fontId="15" fillId="0" borderId="32" xfId="49" applyNumberFormat="1" applyFont="1" applyFill="1" applyBorder="1" applyAlignment="1">
      <alignment horizontal="left"/>
      <protection/>
    </xf>
    <xf numFmtId="0" fontId="15" fillId="0" borderId="31" xfId="49" applyFont="1" applyFill="1" applyBorder="1" applyAlignment="1">
      <alignment horizontal="left" vertical="top" wrapText="1"/>
      <protection/>
    </xf>
    <xf numFmtId="172" fontId="15" fillId="0" borderId="0" xfId="49" applyNumberFormat="1" applyFont="1" applyFill="1" applyBorder="1" applyAlignment="1">
      <alignment horizontal="center" vertical="center"/>
      <protection/>
    </xf>
    <xf numFmtId="172" fontId="15" fillId="0" borderId="31" xfId="49" applyNumberFormat="1" applyFont="1" applyFill="1" applyBorder="1" applyAlignment="1">
      <alignment horizontal="center" vertical="center"/>
      <protection/>
    </xf>
    <xf numFmtId="0" fontId="0" fillId="0" borderId="0" xfId="0" applyFont="1" applyFill="1" applyAlignment="1">
      <alignment/>
    </xf>
    <xf numFmtId="0" fontId="15" fillId="0" borderId="31" xfId="49" applyFont="1" applyBorder="1" applyAlignment="1">
      <alignment horizontal="center" vertical="center"/>
      <protection/>
    </xf>
    <xf numFmtId="0" fontId="3" fillId="0" borderId="32" xfId="0" applyFont="1" applyBorder="1" applyAlignment="1">
      <alignment/>
    </xf>
    <xf numFmtId="0" fontId="3" fillId="34" borderId="31" xfId="0" applyFont="1" applyFill="1" applyBorder="1" applyAlignment="1">
      <alignment/>
    </xf>
    <xf numFmtId="0" fontId="3" fillId="0" borderId="31" xfId="49" applyFont="1" applyFill="1" applyBorder="1" applyAlignment="1">
      <alignment horizontal="center" vertical="center"/>
      <protection/>
    </xf>
    <xf numFmtId="49" fontId="3" fillId="0" borderId="32" xfId="49" applyNumberFormat="1" applyFont="1" applyBorder="1" applyAlignment="1">
      <alignment horizontal="left"/>
      <protection/>
    </xf>
    <xf numFmtId="0" fontId="3" fillId="0" borderId="75" xfId="49" applyFont="1" applyBorder="1" applyAlignment="1">
      <alignment horizontal="center" vertical="center"/>
      <protection/>
    </xf>
    <xf numFmtId="0" fontId="3" fillId="0" borderId="0" xfId="49" applyFont="1" applyBorder="1" applyAlignment="1">
      <alignment horizontal="center" vertical="center"/>
      <protection/>
    </xf>
    <xf numFmtId="0" fontId="15" fillId="0" borderId="32" xfId="49" applyFont="1" applyBorder="1" applyAlignment="1">
      <alignment horizontal="center"/>
      <protection/>
    </xf>
    <xf numFmtId="0" fontId="15" fillId="34" borderId="31" xfId="49" applyFont="1" applyFill="1" applyBorder="1" applyAlignment="1">
      <alignment horizontal="left" vertical="top" wrapText="1"/>
      <protection/>
    </xf>
    <xf numFmtId="0" fontId="15" fillId="0" borderId="74" xfId="49" applyFont="1" applyBorder="1" applyAlignment="1">
      <alignment horizontal="center"/>
      <protection/>
    </xf>
    <xf numFmtId="0" fontId="15" fillId="0" borderId="17" xfId="49" applyFont="1" applyBorder="1" applyAlignment="1">
      <alignment horizontal="left" vertical="top" wrapText="1"/>
      <protection/>
    </xf>
    <xf numFmtId="0" fontId="15" fillId="0" borderId="73" xfId="49" applyFont="1" applyBorder="1" applyAlignment="1">
      <alignment horizontal="center" vertical="center"/>
      <protection/>
    </xf>
    <xf numFmtId="0" fontId="15" fillId="0" borderId="23" xfId="49" applyFont="1" applyFill="1" applyBorder="1" applyAlignment="1">
      <alignment horizontal="center" vertical="center"/>
      <protection/>
    </xf>
    <xf numFmtId="0" fontId="15" fillId="0" borderId="69" xfId="49" applyFont="1" applyFill="1" applyBorder="1" applyAlignment="1">
      <alignment horizontal="center" vertical="center"/>
      <protection/>
    </xf>
    <xf numFmtId="0" fontId="3" fillId="0" borderId="19" xfId="0" applyFont="1" applyBorder="1" applyAlignment="1">
      <alignment vertical="top"/>
    </xf>
    <xf numFmtId="0" fontId="15" fillId="0" borderId="31" xfId="49" applyFont="1" applyBorder="1" applyAlignment="1">
      <alignment horizontal="center" vertical="top"/>
      <protection/>
    </xf>
    <xf numFmtId="0" fontId="15" fillId="0" borderId="0" xfId="49" applyFont="1" applyBorder="1" applyAlignment="1">
      <alignment horizontal="center" vertical="top"/>
      <protection/>
    </xf>
    <xf numFmtId="0" fontId="15" fillId="0" borderId="31" xfId="49" applyFont="1" applyFill="1" applyBorder="1" applyAlignment="1">
      <alignment horizontal="center" vertical="top"/>
      <protection/>
    </xf>
    <xf numFmtId="0" fontId="3" fillId="34" borderId="31" xfId="0" applyFont="1" applyFill="1" applyBorder="1" applyAlignment="1">
      <alignment wrapText="1"/>
    </xf>
    <xf numFmtId="0" fontId="15" fillId="0" borderId="75" xfId="49" applyFont="1" applyBorder="1" applyAlignment="1">
      <alignment horizontal="center" vertical="top"/>
      <protection/>
    </xf>
    <xf numFmtId="0" fontId="3" fillId="0" borderId="0" xfId="49" applyFont="1" applyFill="1" applyBorder="1" applyAlignment="1">
      <alignment horizontal="center" vertical="center"/>
      <protection/>
    </xf>
    <xf numFmtId="49" fontId="15" fillId="0" borderId="74" xfId="49" applyNumberFormat="1" applyFont="1" applyBorder="1" applyAlignment="1">
      <alignment horizontal="left"/>
      <protection/>
    </xf>
    <xf numFmtId="0" fontId="15" fillId="0" borderId="71" xfId="49" applyFont="1" applyBorder="1" applyAlignment="1">
      <alignment horizontal="center" vertical="center"/>
      <protection/>
    </xf>
    <xf numFmtId="0" fontId="15" fillId="0" borderId="17" xfId="49" applyFont="1" applyBorder="1" applyAlignment="1">
      <alignment horizontal="center" vertical="center"/>
      <protection/>
    </xf>
    <xf numFmtId="0" fontId="15" fillId="0" borderId="36" xfId="49" applyFont="1" applyBorder="1" applyAlignment="1">
      <alignment horizontal="left"/>
      <protection/>
    </xf>
    <xf numFmtId="0" fontId="19" fillId="0" borderId="23" xfId="49" applyFont="1" applyFill="1" applyBorder="1" applyAlignment="1">
      <alignment horizontal="left" vertical="top" wrapText="1"/>
      <protection/>
    </xf>
    <xf numFmtId="0" fontId="15" fillId="0" borderId="40" xfId="49" applyFont="1" applyBorder="1" applyAlignment="1">
      <alignment horizontal="center" vertical="center"/>
      <protection/>
    </xf>
    <xf numFmtId="0" fontId="3" fillId="0" borderId="69" xfId="0" applyFont="1" applyBorder="1" applyAlignment="1">
      <alignment horizontal="center" vertical="center"/>
    </xf>
    <xf numFmtId="178" fontId="3" fillId="34" borderId="47" xfId="0" applyNumberFormat="1" applyFont="1" applyFill="1" applyBorder="1" applyAlignment="1">
      <alignment horizontal="center" vertical="top"/>
    </xf>
    <xf numFmtId="172" fontId="4" fillId="36" borderId="59" xfId="0" applyNumberFormat="1" applyFont="1" applyFill="1" applyBorder="1" applyAlignment="1">
      <alignment horizontal="center" vertical="top"/>
    </xf>
    <xf numFmtId="172" fontId="4" fillId="36" borderId="60" xfId="0" applyNumberFormat="1" applyFont="1" applyFill="1" applyBorder="1" applyAlignment="1">
      <alignment horizontal="center" vertical="top"/>
    </xf>
    <xf numFmtId="0" fontId="3" fillId="34" borderId="58" xfId="0" applyFont="1" applyFill="1" applyBorder="1" applyAlignment="1">
      <alignment horizontal="left" vertical="top" wrapText="1"/>
    </xf>
    <xf numFmtId="0" fontId="3" fillId="0" borderId="27" xfId="0" applyFont="1" applyBorder="1" applyAlignment="1">
      <alignment vertical="top" wrapText="1"/>
    </xf>
    <xf numFmtId="49" fontId="2" fillId="0" borderId="0" xfId="0" applyNumberFormat="1" applyFont="1" applyFill="1" applyBorder="1" applyAlignment="1">
      <alignment horizontal="left" vertical="top" wrapText="1"/>
    </xf>
    <xf numFmtId="49" fontId="2" fillId="0" borderId="64" xfId="0" applyNumberFormat="1" applyFont="1" applyFill="1" applyBorder="1" applyAlignment="1">
      <alignment vertical="top" wrapText="1"/>
    </xf>
    <xf numFmtId="0" fontId="3" fillId="0" borderId="81" xfId="0" applyFont="1" applyFill="1" applyBorder="1" applyAlignment="1">
      <alignment horizontal="center" vertical="top" wrapText="1"/>
    </xf>
    <xf numFmtId="49" fontId="4" fillId="36" borderId="45" xfId="0" applyNumberFormat="1" applyFont="1" applyFill="1" applyBorder="1" applyAlignment="1">
      <alignment horizontal="center" vertical="top"/>
    </xf>
    <xf numFmtId="49" fontId="4" fillId="0" borderId="44" xfId="0" applyNumberFormat="1" applyFont="1" applyBorder="1" applyAlignment="1">
      <alignment horizontal="center" vertical="top"/>
    </xf>
    <xf numFmtId="0" fontId="4" fillId="0" borderId="47" xfId="0" applyFont="1" applyFill="1" applyBorder="1" applyAlignment="1">
      <alignment vertical="top" wrapText="1"/>
    </xf>
    <xf numFmtId="0" fontId="4" fillId="0" borderId="70" xfId="0" applyFont="1" applyFill="1" applyBorder="1" applyAlignment="1">
      <alignment horizontal="center" vertical="top" textRotation="180" wrapText="1"/>
    </xf>
    <xf numFmtId="0" fontId="3" fillId="0" borderId="50" xfId="0" applyFont="1" applyFill="1" applyBorder="1" applyAlignment="1">
      <alignment vertical="top" wrapText="1"/>
    </xf>
    <xf numFmtId="49" fontId="4" fillId="35" borderId="75" xfId="0" applyNumberFormat="1" applyFont="1" applyFill="1" applyBorder="1" applyAlignment="1">
      <alignment horizontal="center" vertical="top"/>
    </xf>
    <xf numFmtId="0" fontId="3" fillId="0" borderId="21" xfId="0" applyFont="1" applyFill="1" applyBorder="1" applyAlignment="1">
      <alignment vertical="top" wrapText="1"/>
    </xf>
    <xf numFmtId="49" fontId="4" fillId="0" borderId="46" xfId="0" applyNumberFormat="1" applyFont="1" applyBorder="1" applyAlignment="1">
      <alignment horizontal="center" vertical="top"/>
    </xf>
    <xf numFmtId="0" fontId="4" fillId="37" borderId="47" xfId="0" applyFont="1" applyFill="1" applyBorder="1" applyAlignment="1">
      <alignment vertical="top" wrapText="1"/>
    </xf>
    <xf numFmtId="49" fontId="3" fillId="0" borderId="43" xfId="0" applyNumberFormat="1" applyFont="1" applyBorder="1" applyAlignment="1">
      <alignment horizontal="center" vertical="top" wrapText="1"/>
    </xf>
    <xf numFmtId="0" fontId="4" fillId="0" borderId="70" xfId="0" applyFont="1" applyFill="1" applyBorder="1" applyAlignment="1">
      <alignment horizontal="center" vertical="top" wrapText="1"/>
    </xf>
    <xf numFmtId="49" fontId="3" fillId="34" borderId="47" xfId="0" applyNumberFormat="1" applyFont="1" applyFill="1" applyBorder="1" applyAlignment="1">
      <alignment horizontal="center" vertical="top" wrapText="1"/>
    </xf>
    <xf numFmtId="172" fontId="3" fillId="0" borderId="86" xfId="0" applyNumberFormat="1" applyFont="1" applyFill="1" applyBorder="1" applyAlignment="1">
      <alignment horizontal="center" vertical="top"/>
    </xf>
    <xf numFmtId="172" fontId="3" fillId="0" borderId="68" xfId="0" applyNumberFormat="1" applyFont="1" applyFill="1" applyBorder="1" applyAlignment="1">
      <alignment horizontal="center" vertical="top"/>
    </xf>
    <xf numFmtId="0" fontId="4" fillId="0" borderId="41" xfId="0" applyFont="1" applyFill="1" applyBorder="1" applyAlignment="1">
      <alignment horizontal="center" vertical="top" wrapText="1"/>
    </xf>
    <xf numFmtId="49" fontId="3" fillId="34" borderId="27" xfId="0" applyNumberFormat="1" applyFont="1" applyFill="1" applyBorder="1" applyAlignment="1">
      <alignment horizontal="center" vertical="top" wrapText="1"/>
    </xf>
    <xf numFmtId="172" fontId="3" fillId="0" borderId="87" xfId="0" applyNumberFormat="1" applyFont="1" applyFill="1" applyBorder="1" applyAlignment="1">
      <alignment horizontal="center" vertical="top"/>
    </xf>
    <xf numFmtId="172" fontId="3" fillId="0" borderId="63" xfId="0" applyNumberFormat="1" applyFont="1" applyFill="1" applyBorder="1" applyAlignment="1">
      <alignment horizontal="center" vertical="top"/>
    </xf>
    <xf numFmtId="172" fontId="3" fillId="34" borderId="20" xfId="0" applyNumberFormat="1" applyFont="1" applyFill="1" applyBorder="1" applyAlignment="1">
      <alignment horizontal="center" vertical="top"/>
    </xf>
    <xf numFmtId="172" fontId="3" fillId="34" borderId="63" xfId="0" applyNumberFormat="1" applyFont="1" applyFill="1" applyBorder="1" applyAlignment="1">
      <alignment horizontal="center" vertical="top"/>
    </xf>
    <xf numFmtId="172" fontId="3" fillId="34" borderId="11" xfId="0" applyNumberFormat="1" applyFont="1" applyFill="1" applyBorder="1" applyAlignment="1">
      <alignment horizontal="center" vertical="top"/>
    </xf>
    <xf numFmtId="49" fontId="3" fillId="34" borderId="58" xfId="0" applyNumberFormat="1" applyFont="1" applyFill="1" applyBorder="1" applyAlignment="1">
      <alignment horizontal="center" vertical="top" wrapText="1"/>
    </xf>
    <xf numFmtId="172" fontId="3" fillId="0" borderId="63" xfId="0" applyNumberFormat="1" applyFont="1" applyFill="1" applyBorder="1" applyAlignment="1">
      <alignment horizontal="center" vertical="top"/>
    </xf>
    <xf numFmtId="172" fontId="3" fillId="0" borderId="65" xfId="0" applyNumberFormat="1" applyFont="1" applyFill="1" applyBorder="1" applyAlignment="1">
      <alignment horizontal="center" vertical="top"/>
    </xf>
    <xf numFmtId="0" fontId="3" fillId="34" borderId="81" xfId="0" applyFont="1" applyFill="1" applyBorder="1" applyAlignment="1">
      <alignment horizontal="center" vertical="top" wrapText="1"/>
    </xf>
    <xf numFmtId="172" fontId="3" fillId="0" borderId="69" xfId="0" applyNumberFormat="1" applyFont="1" applyFill="1" applyBorder="1" applyAlignment="1">
      <alignment horizontal="center" vertical="top"/>
    </xf>
    <xf numFmtId="172" fontId="3" fillId="0" borderId="76" xfId="0" applyNumberFormat="1" applyFont="1" applyFill="1" applyBorder="1" applyAlignment="1">
      <alignment horizontal="center" vertical="top"/>
    </xf>
    <xf numFmtId="0" fontId="4" fillId="34" borderId="47" xfId="0" applyFont="1" applyFill="1" applyBorder="1" applyAlignment="1">
      <alignment horizontal="center" vertical="top" wrapText="1"/>
    </xf>
    <xf numFmtId="172" fontId="3" fillId="0" borderId="76" xfId="0" applyNumberFormat="1" applyFont="1" applyFill="1" applyBorder="1" applyAlignment="1">
      <alignment horizontal="center" vertical="top"/>
    </xf>
    <xf numFmtId="172" fontId="3" fillId="0" borderId="69" xfId="0" applyNumberFormat="1" applyFont="1" applyFill="1" applyBorder="1" applyAlignment="1">
      <alignment horizontal="center" vertical="top"/>
    </xf>
    <xf numFmtId="0" fontId="0" fillId="0" borderId="14" xfId="0" applyFont="1" applyBorder="1" applyAlignment="1">
      <alignment horizontal="center" vertical="top" wrapText="1"/>
    </xf>
    <xf numFmtId="0" fontId="0" fillId="0" borderId="53" xfId="0" applyFont="1" applyBorder="1" applyAlignment="1">
      <alignment horizontal="center" vertical="top" wrapText="1"/>
    </xf>
    <xf numFmtId="0" fontId="4" fillId="0" borderId="27" xfId="0" applyFont="1" applyBorder="1" applyAlignment="1">
      <alignment horizontal="center" vertical="top"/>
    </xf>
    <xf numFmtId="172" fontId="3" fillId="0" borderId="65" xfId="0" applyNumberFormat="1" applyFont="1" applyFill="1" applyBorder="1" applyAlignment="1">
      <alignment horizontal="center" vertical="top"/>
    </xf>
    <xf numFmtId="0" fontId="0" fillId="0" borderId="19" xfId="0" applyFont="1" applyBorder="1" applyAlignment="1">
      <alignment horizontal="center" vertical="top" wrapText="1"/>
    </xf>
    <xf numFmtId="0" fontId="0" fillId="0" borderId="27" xfId="0" applyFont="1" applyBorder="1" applyAlignment="1">
      <alignment vertical="top"/>
    </xf>
    <xf numFmtId="0" fontId="0" fillId="0" borderId="58" xfId="0" applyFont="1" applyBorder="1" applyAlignment="1">
      <alignment vertical="top"/>
    </xf>
    <xf numFmtId="49" fontId="4" fillId="35" borderId="75" xfId="0" applyNumberFormat="1" applyFont="1" applyFill="1" applyBorder="1" applyAlignment="1">
      <alignment horizontal="center" vertical="top"/>
    </xf>
    <xf numFmtId="49" fontId="3" fillId="34" borderId="70" xfId="0" applyNumberFormat="1" applyFont="1" applyFill="1" applyBorder="1" applyAlignment="1">
      <alignment horizontal="center" vertical="top" wrapText="1"/>
    </xf>
    <xf numFmtId="0" fontId="4" fillId="34" borderId="47" xfId="0" applyNumberFormat="1" applyFont="1" applyFill="1" applyBorder="1" applyAlignment="1">
      <alignment horizontal="center" vertical="top"/>
    </xf>
    <xf numFmtId="0" fontId="3" fillId="0" borderId="68" xfId="0" applyFont="1" applyFill="1" applyBorder="1" applyAlignment="1">
      <alignment horizontal="center" vertical="top" wrapText="1"/>
    </xf>
    <xf numFmtId="172" fontId="3" fillId="0" borderId="86" xfId="0" applyNumberFormat="1" applyFont="1" applyFill="1" applyBorder="1" applyAlignment="1">
      <alignment horizontal="center" vertical="top"/>
    </xf>
    <xf numFmtId="172" fontId="3" fillId="0" borderId="68" xfId="0" applyNumberFormat="1" applyFont="1" applyFill="1" applyBorder="1" applyAlignment="1">
      <alignment horizontal="center" vertical="top"/>
    </xf>
    <xf numFmtId="0" fontId="3" fillId="0" borderId="14" xfId="0" applyFont="1" applyFill="1" applyBorder="1" applyAlignment="1">
      <alignment horizontal="center" vertical="top" wrapText="1"/>
    </xf>
    <xf numFmtId="0" fontId="3" fillId="0" borderId="26" xfId="0" applyFont="1" applyFill="1" applyBorder="1" applyAlignment="1">
      <alignment horizontal="center" vertical="top" wrapText="1"/>
    </xf>
    <xf numFmtId="49" fontId="3" fillId="34" borderId="41" xfId="0" applyNumberFormat="1" applyFont="1" applyFill="1" applyBorder="1" applyAlignment="1">
      <alignment horizontal="center" vertical="top" wrapText="1"/>
    </xf>
    <xf numFmtId="0" fontId="3" fillId="0" borderId="63" xfId="0" applyFont="1" applyBorder="1" applyAlignment="1">
      <alignment horizontal="center" vertical="top"/>
    </xf>
    <xf numFmtId="172" fontId="3" fillId="0" borderId="87" xfId="0" applyNumberFormat="1" applyFont="1" applyFill="1" applyBorder="1" applyAlignment="1">
      <alignment horizontal="center" vertical="top"/>
    </xf>
    <xf numFmtId="0" fontId="0" fillId="0" borderId="65" xfId="0" applyFont="1" applyBorder="1" applyAlignment="1">
      <alignment horizontal="center" vertical="top" wrapText="1"/>
    </xf>
    <xf numFmtId="0" fontId="3" fillId="0" borderId="69" xfId="0" applyFont="1" applyFill="1" applyBorder="1" applyAlignment="1">
      <alignment horizontal="center" vertical="top" wrapText="1"/>
    </xf>
    <xf numFmtId="0" fontId="0" fillId="0" borderId="21" xfId="0" applyFont="1" applyBorder="1" applyAlignment="1">
      <alignment horizontal="center" vertical="top" wrapText="1"/>
    </xf>
    <xf numFmtId="0" fontId="0" fillId="0" borderId="76" xfId="0" applyFont="1" applyBorder="1" applyAlignment="1">
      <alignment horizontal="center" vertical="top" wrapText="1"/>
    </xf>
    <xf numFmtId="49" fontId="3" fillId="34" borderId="81" xfId="0" applyNumberFormat="1" applyFont="1" applyFill="1" applyBorder="1" applyAlignment="1">
      <alignment horizontal="center" vertical="top" wrapText="1"/>
    </xf>
    <xf numFmtId="0" fontId="4" fillId="34" borderId="58" xfId="0" applyNumberFormat="1" applyFont="1" applyFill="1" applyBorder="1" applyAlignment="1">
      <alignment horizontal="center" vertical="top"/>
    </xf>
    <xf numFmtId="0" fontId="4" fillId="34" borderId="47" xfId="0" applyNumberFormat="1" applyFont="1" applyFill="1" applyBorder="1" applyAlignment="1">
      <alignment horizontal="center" vertical="top"/>
    </xf>
    <xf numFmtId="172" fontId="3" fillId="0" borderId="26" xfId="0" applyNumberFormat="1" applyFont="1" applyFill="1" applyBorder="1" applyAlignment="1">
      <alignment horizontal="center" vertical="top"/>
    </xf>
    <xf numFmtId="0" fontId="3" fillId="0" borderId="19" xfId="0" applyFont="1" applyFill="1" applyBorder="1" applyAlignment="1">
      <alignment horizontal="center" vertical="top" wrapText="1"/>
    </xf>
    <xf numFmtId="172" fontId="3" fillId="0" borderId="63" xfId="0" applyNumberFormat="1" applyFont="1" applyFill="1" applyBorder="1" applyAlignment="1">
      <alignment vertical="top"/>
    </xf>
    <xf numFmtId="0" fontId="3" fillId="0" borderId="64" xfId="0" applyFont="1" applyBorder="1" applyAlignment="1">
      <alignment horizontal="center" vertical="top"/>
    </xf>
    <xf numFmtId="172" fontId="3" fillId="0" borderId="26" xfId="0" applyNumberFormat="1" applyFont="1" applyFill="1" applyBorder="1" applyAlignment="1">
      <alignment horizontal="center" vertical="top"/>
    </xf>
    <xf numFmtId="172" fontId="3" fillId="0" borderId="26" xfId="0" applyNumberFormat="1" applyFont="1" applyBorder="1" applyAlignment="1">
      <alignment horizontal="center" vertical="top"/>
    </xf>
    <xf numFmtId="172" fontId="3" fillId="0" borderId="65" xfId="0" applyNumberFormat="1" applyFont="1" applyBorder="1" applyAlignment="1">
      <alignment horizontal="center" vertical="top"/>
    </xf>
    <xf numFmtId="0" fontId="4" fillId="34" borderId="47" xfId="0" applyFont="1" applyFill="1" applyBorder="1" applyAlignment="1">
      <alignment horizontal="center" vertical="top" wrapText="1"/>
    </xf>
    <xf numFmtId="49" fontId="4" fillId="35" borderId="88" xfId="0" applyNumberFormat="1" applyFont="1" applyFill="1" applyBorder="1" applyAlignment="1">
      <alignment horizontal="center" vertical="top"/>
    </xf>
    <xf numFmtId="0" fontId="4" fillId="34" borderId="58" xfId="0" applyNumberFormat="1" applyFont="1" applyFill="1" applyBorder="1" applyAlignment="1">
      <alignment horizontal="center" vertical="top"/>
    </xf>
    <xf numFmtId="49" fontId="4" fillId="35" borderId="83" xfId="0" applyNumberFormat="1" applyFont="1" applyFill="1" applyBorder="1" applyAlignment="1">
      <alignment horizontal="center" vertical="top"/>
    </xf>
    <xf numFmtId="49" fontId="4" fillId="35" borderId="79" xfId="0" applyNumberFormat="1" applyFont="1" applyFill="1" applyBorder="1" applyAlignment="1">
      <alignment horizontal="center" vertical="top"/>
    </xf>
    <xf numFmtId="0" fontId="3" fillId="35" borderId="58" xfId="0" applyFont="1" applyFill="1" applyBorder="1" applyAlignment="1">
      <alignment vertical="top" wrapText="1"/>
    </xf>
    <xf numFmtId="0" fontId="4" fillId="35" borderId="81" xfId="0" applyFont="1" applyFill="1" applyBorder="1" applyAlignment="1">
      <alignment horizontal="center" vertical="center" textRotation="90" wrapText="1"/>
    </xf>
    <xf numFmtId="49" fontId="3" fillId="35" borderId="80" xfId="0" applyNumberFormat="1" applyFont="1" applyFill="1" applyBorder="1" applyAlignment="1">
      <alignment horizontal="center" vertical="top" wrapText="1"/>
    </xf>
    <xf numFmtId="0" fontId="4" fillId="35" borderId="85" xfId="0" applyNumberFormat="1" applyFont="1" applyFill="1" applyBorder="1" applyAlignment="1">
      <alignment horizontal="center" vertical="top"/>
    </xf>
    <xf numFmtId="0" fontId="4" fillId="35" borderId="51" xfId="0" applyFont="1" applyFill="1" applyBorder="1" applyAlignment="1">
      <alignment horizontal="center" vertical="top" wrapText="1"/>
    </xf>
    <xf numFmtId="172" fontId="4" fillId="35" borderId="57" xfId="0" applyNumberFormat="1" applyFont="1" applyFill="1" applyBorder="1" applyAlignment="1">
      <alignment horizontal="center" vertical="top"/>
    </xf>
    <xf numFmtId="172" fontId="4" fillId="35" borderId="59" xfId="0" applyNumberFormat="1" applyFont="1" applyFill="1" applyBorder="1" applyAlignment="1">
      <alignment horizontal="center" vertical="top"/>
    </xf>
    <xf numFmtId="0" fontId="3" fillId="0" borderId="14" xfId="0" applyFont="1" applyBorder="1" applyAlignment="1">
      <alignment horizontal="center"/>
    </xf>
    <xf numFmtId="172" fontId="3" fillId="0" borderId="56" xfId="0" applyNumberFormat="1" applyFont="1" applyBorder="1" applyAlignment="1">
      <alignment horizontal="center"/>
    </xf>
    <xf numFmtId="172" fontId="3" fillId="0" borderId="10" xfId="0" applyNumberFormat="1" applyFont="1" applyBorder="1" applyAlignment="1">
      <alignment horizontal="center"/>
    </xf>
    <xf numFmtId="172" fontId="3" fillId="0" borderId="30" xfId="0" applyNumberFormat="1" applyFont="1" applyBorder="1" applyAlignment="1">
      <alignment horizontal="center"/>
    </xf>
    <xf numFmtId="172" fontId="3" fillId="0" borderId="15" xfId="0" applyNumberFormat="1" applyFont="1" applyBorder="1" applyAlignment="1">
      <alignment horizontal="center"/>
    </xf>
    <xf numFmtId="172" fontId="3" fillId="0" borderId="16" xfId="0" applyNumberFormat="1" applyFont="1" applyBorder="1" applyAlignment="1">
      <alignment horizontal="center"/>
    </xf>
    <xf numFmtId="172" fontId="3" fillId="0" borderId="33" xfId="0" applyNumberFormat="1" applyFont="1" applyBorder="1" applyAlignment="1">
      <alignment horizontal="center"/>
    </xf>
    <xf numFmtId="172" fontId="3" fillId="0" borderId="14" xfId="0" applyNumberFormat="1" applyFont="1" applyBorder="1" applyAlignment="1">
      <alignment horizontal="center"/>
    </xf>
    <xf numFmtId="172" fontId="3" fillId="0" borderId="26" xfId="0" applyNumberFormat="1" applyFont="1" applyBorder="1" applyAlignment="1">
      <alignment horizontal="center"/>
    </xf>
    <xf numFmtId="0" fontId="3" fillId="0" borderId="19" xfId="0" applyFont="1" applyBorder="1" applyAlignment="1">
      <alignment horizontal="center"/>
    </xf>
    <xf numFmtId="172" fontId="3" fillId="0" borderId="20" xfId="0" applyNumberFormat="1" applyFont="1" applyBorder="1" applyAlignment="1">
      <alignment horizontal="center"/>
    </xf>
    <xf numFmtId="172" fontId="3" fillId="0" borderId="11" xfId="0" applyNumberFormat="1" applyFont="1" applyBorder="1" applyAlignment="1">
      <alignment horizontal="center"/>
    </xf>
    <xf numFmtId="172" fontId="3" fillId="0" borderId="13" xfId="0" applyNumberFormat="1" applyFont="1" applyBorder="1" applyAlignment="1">
      <alignment horizontal="center"/>
    </xf>
    <xf numFmtId="172" fontId="3" fillId="0" borderId="35" xfId="0" applyNumberFormat="1" applyFont="1" applyBorder="1" applyAlignment="1">
      <alignment horizontal="center"/>
    </xf>
    <xf numFmtId="172" fontId="3" fillId="0" borderId="12" xfId="0" applyNumberFormat="1" applyFont="1" applyBorder="1" applyAlignment="1">
      <alignment horizontal="center"/>
    </xf>
    <xf numFmtId="172" fontId="3" fillId="0" borderId="19" xfId="0" applyNumberFormat="1" applyFont="1" applyBorder="1" applyAlignment="1">
      <alignment horizontal="center"/>
    </xf>
    <xf numFmtId="172" fontId="3" fillId="0" borderId="65" xfId="0" applyNumberFormat="1" applyFont="1" applyBorder="1" applyAlignment="1">
      <alignment horizontal="center"/>
    </xf>
    <xf numFmtId="0" fontId="3" fillId="0" borderId="21" xfId="0" applyFont="1" applyBorder="1" applyAlignment="1">
      <alignment horizontal="center"/>
    </xf>
    <xf numFmtId="172" fontId="3" fillId="0" borderId="75" xfId="0" applyNumberFormat="1" applyFont="1" applyBorder="1" applyAlignment="1">
      <alignment horizontal="center"/>
    </xf>
    <xf numFmtId="172" fontId="3" fillId="0" borderId="23" xfId="0" applyNumberFormat="1" applyFont="1" applyBorder="1" applyAlignment="1">
      <alignment horizontal="center"/>
    </xf>
    <xf numFmtId="172" fontId="3" fillId="0" borderId="36" xfId="0" applyNumberFormat="1" applyFont="1" applyBorder="1" applyAlignment="1">
      <alignment horizontal="center"/>
    </xf>
    <xf numFmtId="172" fontId="3" fillId="0" borderId="24" xfId="0" applyNumberFormat="1" applyFont="1" applyBorder="1" applyAlignment="1">
      <alignment horizontal="center"/>
    </xf>
    <xf numFmtId="172" fontId="3" fillId="0" borderId="40" xfId="0" applyNumberFormat="1" applyFont="1" applyBorder="1" applyAlignment="1">
      <alignment horizontal="center"/>
    </xf>
    <xf numFmtId="172" fontId="3" fillId="0" borderId="21" xfId="0" applyNumberFormat="1" applyFont="1" applyBorder="1" applyAlignment="1">
      <alignment horizontal="center"/>
    </xf>
    <xf numFmtId="172" fontId="3" fillId="0" borderId="76" xfId="0" applyNumberFormat="1" applyFont="1" applyBorder="1" applyAlignment="1">
      <alignment horizontal="center"/>
    </xf>
    <xf numFmtId="0" fontId="3" fillId="0" borderId="50" xfId="0" applyFont="1" applyBorder="1" applyAlignment="1">
      <alignment horizontal="center"/>
    </xf>
    <xf numFmtId="172" fontId="3" fillId="0" borderId="39" xfId="0" applyNumberFormat="1" applyFont="1" applyBorder="1" applyAlignment="1">
      <alignment horizontal="center"/>
    </xf>
    <xf numFmtId="172" fontId="3" fillId="0" borderId="48" xfId="0" applyNumberFormat="1" applyFont="1" applyBorder="1" applyAlignment="1">
      <alignment horizontal="center"/>
    </xf>
    <xf numFmtId="172" fontId="3" fillId="0" borderId="49" xfId="0" applyNumberFormat="1" applyFont="1" applyBorder="1" applyAlignment="1">
      <alignment horizontal="center"/>
    </xf>
    <xf numFmtId="172" fontId="3" fillId="0" borderId="22" xfId="0" applyNumberFormat="1" applyFont="1" applyBorder="1" applyAlignment="1">
      <alignment horizontal="center"/>
    </xf>
    <xf numFmtId="172" fontId="3" fillId="0" borderId="38" xfId="0" applyNumberFormat="1" applyFont="1" applyBorder="1" applyAlignment="1">
      <alignment horizontal="center"/>
    </xf>
    <xf numFmtId="172" fontId="3" fillId="0" borderId="50" xfId="0" applyNumberFormat="1" applyFont="1" applyBorder="1" applyAlignment="1">
      <alignment horizontal="center"/>
    </xf>
    <xf numFmtId="172" fontId="3" fillId="0" borderId="52" xfId="0" applyNumberFormat="1" applyFont="1" applyBorder="1" applyAlignment="1">
      <alignment horizontal="center"/>
    </xf>
    <xf numFmtId="0" fontId="4" fillId="37" borderId="58" xfId="0" applyFont="1" applyFill="1" applyBorder="1" applyAlignment="1">
      <alignment horizontal="right"/>
    </xf>
    <xf numFmtId="172" fontId="4" fillId="37" borderId="88" xfId="0" applyNumberFormat="1" applyFont="1" applyFill="1" applyBorder="1" applyAlignment="1">
      <alignment horizontal="center"/>
    </xf>
    <xf numFmtId="172" fontId="4" fillId="37" borderId="80" xfId="0" applyNumberFormat="1" applyFont="1" applyFill="1" applyBorder="1" applyAlignment="1">
      <alignment horizontal="center"/>
    </xf>
    <xf numFmtId="172" fontId="4" fillId="37" borderId="79" xfId="0" applyNumberFormat="1" applyFont="1" applyFill="1" applyBorder="1" applyAlignment="1">
      <alignment horizontal="center"/>
    </xf>
    <xf numFmtId="172" fontId="4" fillId="37" borderId="25" xfId="0" applyNumberFormat="1" applyFont="1" applyFill="1" applyBorder="1" applyAlignment="1">
      <alignment horizontal="center"/>
    </xf>
    <xf numFmtId="172" fontId="4" fillId="37" borderId="60" xfId="0" applyNumberFormat="1" applyFont="1" applyFill="1" applyBorder="1" applyAlignment="1">
      <alignment horizontal="center"/>
    </xf>
    <xf numFmtId="172" fontId="4" fillId="37" borderId="61" xfId="0" applyNumberFormat="1" applyFont="1" applyFill="1" applyBorder="1" applyAlignment="1">
      <alignment horizontal="center"/>
    </xf>
    <xf numFmtId="172" fontId="4" fillId="37" borderId="58" xfId="0" applyNumberFormat="1" applyFont="1" applyFill="1" applyBorder="1" applyAlignment="1">
      <alignment horizontal="center"/>
    </xf>
    <xf numFmtId="172" fontId="4" fillId="37" borderId="78" xfId="0" applyNumberFormat="1" applyFont="1" applyFill="1" applyBorder="1" applyAlignment="1">
      <alignment horizontal="center"/>
    </xf>
    <xf numFmtId="49" fontId="4" fillId="0" borderId="84" xfId="0" applyNumberFormat="1" applyFont="1" applyBorder="1" applyAlignment="1">
      <alignment horizontal="center" vertical="top"/>
    </xf>
    <xf numFmtId="0" fontId="4" fillId="0" borderId="61" xfId="0" applyNumberFormat="1" applyFont="1" applyBorder="1" applyAlignment="1">
      <alignment horizontal="center" vertical="top"/>
    </xf>
    <xf numFmtId="0" fontId="3" fillId="0" borderId="92" xfId="0" applyFont="1" applyFill="1" applyBorder="1" applyAlignment="1">
      <alignment horizontal="center" vertical="top" wrapText="1"/>
    </xf>
    <xf numFmtId="172" fontId="3" fillId="0" borderId="30" xfId="0" applyNumberFormat="1" applyFont="1" applyFill="1" applyBorder="1" applyAlignment="1">
      <alignment horizontal="center" vertical="top"/>
    </xf>
    <xf numFmtId="49" fontId="3" fillId="34" borderId="27" xfId="0" applyNumberFormat="1" applyFont="1" applyFill="1" applyBorder="1" applyAlignment="1">
      <alignment horizontal="center" vertical="top"/>
    </xf>
    <xf numFmtId="172" fontId="3" fillId="34" borderId="26" xfId="0" applyNumberFormat="1" applyFont="1" applyFill="1" applyBorder="1" applyAlignment="1">
      <alignment horizontal="center" vertical="top" wrapText="1"/>
    </xf>
    <xf numFmtId="172" fontId="3" fillId="0" borderId="21" xfId="0" applyNumberFormat="1" applyFont="1" applyBorder="1" applyAlignment="1">
      <alignment horizontal="center" vertical="top" wrapText="1"/>
    </xf>
    <xf numFmtId="172" fontId="3" fillId="34" borderId="76" xfId="0" applyNumberFormat="1" applyFont="1" applyFill="1" applyBorder="1" applyAlignment="1">
      <alignment horizontal="center" vertical="top" wrapText="1"/>
    </xf>
    <xf numFmtId="0" fontId="4" fillId="34" borderId="81" xfId="0" applyFont="1" applyFill="1" applyBorder="1" applyAlignment="1">
      <alignment horizontal="center" vertical="top"/>
    </xf>
    <xf numFmtId="49" fontId="3" fillId="34" borderId="58" xfId="0" applyNumberFormat="1" applyFont="1" applyFill="1" applyBorder="1" applyAlignment="1">
      <alignment horizontal="center" vertical="top"/>
    </xf>
    <xf numFmtId="0" fontId="4" fillId="34" borderId="27" xfId="0" applyFont="1" applyFill="1" applyBorder="1" applyAlignment="1">
      <alignment horizontal="center" vertical="top" wrapText="1"/>
    </xf>
    <xf numFmtId="0" fontId="3" fillId="0" borderId="71" xfId="0" applyFont="1" applyFill="1" applyBorder="1" applyAlignment="1">
      <alignment horizontal="center" vertical="top" wrapText="1"/>
    </xf>
    <xf numFmtId="0" fontId="3" fillId="0" borderId="87" xfId="0" applyFont="1" applyFill="1" applyBorder="1" applyAlignment="1">
      <alignment horizontal="center" vertical="top" wrapText="1"/>
    </xf>
    <xf numFmtId="0" fontId="3" fillId="34" borderId="58" xfId="0" applyFont="1" applyFill="1" applyBorder="1" applyAlignment="1">
      <alignment horizontal="center" vertical="top" wrapText="1"/>
    </xf>
    <xf numFmtId="49" fontId="3" fillId="34" borderId="47" xfId="0" applyNumberFormat="1" applyFont="1" applyFill="1" applyBorder="1" applyAlignment="1">
      <alignment horizontal="center" vertical="top"/>
    </xf>
    <xf numFmtId="0" fontId="4" fillId="34" borderId="34" xfId="0" applyNumberFormat="1" applyFont="1" applyFill="1" applyBorder="1" applyAlignment="1">
      <alignment horizontal="center" vertical="top"/>
    </xf>
    <xf numFmtId="172" fontId="3" fillId="0" borderId="14" xfId="0" applyNumberFormat="1" applyFont="1" applyFill="1" applyBorder="1" applyAlignment="1">
      <alignment horizontal="right" vertical="top" wrapText="1"/>
    </xf>
    <xf numFmtId="49" fontId="3" fillId="34" borderId="27" xfId="0" applyNumberFormat="1" applyFont="1" applyFill="1" applyBorder="1" applyAlignment="1">
      <alignment horizontal="center" vertical="top"/>
    </xf>
    <xf numFmtId="0" fontId="4" fillId="34" borderId="29" xfId="0" applyNumberFormat="1" applyFont="1" applyFill="1" applyBorder="1" applyAlignment="1">
      <alignment horizontal="center" vertical="top"/>
    </xf>
    <xf numFmtId="0" fontId="3" fillId="0" borderId="22" xfId="0" applyFont="1" applyBorder="1" applyAlignment="1">
      <alignment horizontal="center" vertical="top"/>
    </xf>
    <xf numFmtId="0" fontId="3" fillId="0" borderId="69" xfId="0" applyFont="1" applyBorder="1" applyAlignment="1">
      <alignment horizontal="center" vertical="top"/>
    </xf>
    <xf numFmtId="0" fontId="3" fillId="0" borderId="23" xfId="0" applyFont="1" applyBorder="1" applyAlignment="1">
      <alignment horizontal="center" vertical="top"/>
    </xf>
    <xf numFmtId="172" fontId="3" fillId="0" borderId="19" xfId="0" applyNumberFormat="1" applyFont="1" applyBorder="1" applyAlignment="1">
      <alignment horizontal="right" vertical="top" wrapText="1"/>
    </xf>
    <xf numFmtId="0" fontId="3" fillId="0" borderId="20" xfId="0" applyFont="1" applyBorder="1" applyAlignment="1">
      <alignment horizontal="center" vertical="top"/>
    </xf>
    <xf numFmtId="0" fontId="3" fillId="0" borderId="11" xfId="0" applyFont="1" applyBorder="1" applyAlignment="1">
      <alignment horizontal="center" vertical="top"/>
    </xf>
    <xf numFmtId="172" fontId="3" fillId="0" borderId="21" xfId="0" applyNumberFormat="1" applyFont="1" applyBorder="1" applyAlignment="1">
      <alignment horizontal="right" vertical="top" wrapText="1"/>
    </xf>
    <xf numFmtId="49" fontId="3" fillId="34" borderId="58" xfId="0" applyNumberFormat="1" applyFont="1" applyFill="1" applyBorder="1" applyAlignment="1">
      <alignment horizontal="center" vertical="top"/>
    </xf>
    <xf numFmtId="0" fontId="4" fillId="34" borderId="78" xfId="0" applyNumberFormat="1" applyFont="1" applyFill="1" applyBorder="1" applyAlignment="1">
      <alignment horizontal="center" vertical="top"/>
    </xf>
    <xf numFmtId="172" fontId="3" fillId="0" borderId="54" xfId="0" applyNumberFormat="1" applyFont="1" applyBorder="1" applyAlignment="1">
      <alignment horizontal="center"/>
    </xf>
    <xf numFmtId="172" fontId="4" fillId="37" borderId="83" xfId="0" applyNumberFormat="1" applyFont="1" applyFill="1" applyBorder="1" applyAlignment="1">
      <alignment horizontal="center"/>
    </xf>
    <xf numFmtId="0" fontId="4" fillId="0" borderId="42" xfId="0" applyFont="1" applyFill="1" applyBorder="1" applyAlignment="1">
      <alignment vertical="top" wrapText="1"/>
    </xf>
    <xf numFmtId="49" fontId="3" fillId="0" borderId="59" xfId="0" applyNumberFormat="1" applyFont="1" applyBorder="1" applyAlignment="1">
      <alignment horizontal="center" vertical="top" wrapText="1"/>
    </xf>
    <xf numFmtId="0" fontId="4" fillId="0" borderId="51" xfId="0" applyFont="1" applyFill="1" applyBorder="1" applyAlignment="1">
      <alignment vertical="top" wrapText="1"/>
    </xf>
    <xf numFmtId="0" fontId="3" fillId="0" borderId="15" xfId="0" applyFont="1" applyBorder="1" applyAlignment="1">
      <alignment vertical="top"/>
    </xf>
    <xf numFmtId="0" fontId="3" fillId="0" borderId="10" xfId="0" applyFont="1" applyBorder="1" applyAlignment="1">
      <alignment vertical="top"/>
    </xf>
    <xf numFmtId="0" fontId="3" fillId="0" borderId="30" xfId="0" applyFont="1" applyBorder="1" applyAlignment="1">
      <alignment vertical="top"/>
    </xf>
    <xf numFmtId="0" fontId="3" fillId="0" borderId="14" xfId="0" applyFont="1" applyBorder="1" applyAlignment="1">
      <alignment vertical="top"/>
    </xf>
    <xf numFmtId="0" fontId="3" fillId="0" borderId="68" xfId="0" applyFont="1" applyBorder="1" applyAlignment="1">
      <alignment vertical="top"/>
    </xf>
    <xf numFmtId="0" fontId="3" fillId="0" borderId="33" xfId="0" applyFont="1" applyBorder="1" applyAlignment="1">
      <alignment vertical="top"/>
    </xf>
    <xf numFmtId="0" fontId="3" fillId="33" borderId="33" xfId="0" applyFont="1" applyFill="1" applyBorder="1" applyAlignment="1">
      <alignment vertical="top"/>
    </xf>
    <xf numFmtId="0" fontId="3" fillId="33" borderId="10" xfId="0" applyFont="1" applyFill="1" applyBorder="1" applyAlignment="1">
      <alignment vertical="top"/>
    </xf>
    <xf numFmtId="0" fontId="3" fillId="33" borderId="30" xfId="0" applyFont="1" applyFill="1" applyBorder="1" applyAlignment="1">
      <alignment vertical="top"/>
    </xf>
    <xf numFmtId="0" fontId="3" fillId="0" borderId="22" xfId="0" applyFont="1" applyBorder="1" applyAlignment="1">
      <alignment vertical="top"/>
    </xf>
    <xf numFmtId="0" fontId="3" fillId="0" borderId="23" xfId="0" applyFont="1" applyBorder="1" applyAlignment="1">
      <alignment vertical="top"/>
    </xf>
    <xf numFmtId="0" fontId="3" fillId="0" borderId="36" xfId="0" applyFont="1" applyBorder="1" applyAlignment="1">
      <alignment vertical="top"/>
    </xf>
    <xf numFmtId="0" fontId="3" fillId="0" borderId="69" xfId="0" applyFont="1" applyBorder="1" applyAlignment="1">
      <alignment vertical="top"/>
    </xf>
    <xf numFmtId="0" fontId="3" fillId="0" borderId="21" xfId="0" applyFont="1" applyBorder="1" applyAlignment="1">
      <alignment vertical="top"/>
    </xf>
    <xf numFmtId="0" fontId="3" fillId="0" borderId="40" xfId="0" applyFont="1" applyBorder="1" applyAlignment="1">
      <alignment vertical="top"/>
    </xf>
    <xf numFmtId="0" fontId="3" fillId="33" borderId="40" xfId="0" applyFont="1" applyFill="1" applyBorder="1" applyAlignment="1">
      <alignment vertical="top"/>
    </xf>
    <xf numFmtId="0" fontId="3" fillId="33" borderId="23" xfId="0" applyFont="1" applyFill="1" applyBorder="1" applyAlignment="1">
      <alignment vertical="top"/>
    </xf>
    <xf numFmtId="0" fontId="3" fillId="33" borderId="36" xfId="0" applyFont="1" applyFill="1" applyBorder="1" applyAlignment="1">
      <alignment vertical="top"/>
    </xf>
    <xf numFmtId="0" fontId="3" fillId="0" borderId="39" xfId="0" applyFont="1" applyBorder="1" applyAlignment="1">
      <alignment vertical="top"/>
    </xf>
    <xf numFmtId="0" fontId="3" fillId="0" borderId="48" xfId="0" applyFont="1" applyBorder="1" applyAlignment="1">
      <alignment vertical="top"/>
    </xf>
    <xf numFmtId="0" fontId="3" fillId="0" borderId="49" xfId="0" applyFont="1" applyBorder="1" applyAlignment="1">
      <alignment vertical="top"/>
    </xf>
    <xf numFmtId="0" fontId="3" fillId="0" borderId="50" xfId="0" applyFont="1" applyBorder="1" applyAlignment="1">
      <alignment vertical="top"/>
    </xf>
    <xf numFmtId="0" fontId="3" fillId="0" borderId="38" xfId="0" applyFont="1" applyBorder="1" applyAlignment="1">
      <alignment vertical="top"/>
    </xf>
    <xf numFmtId="172" fontId="3" fillId="0" borderId="48" xfId="0" applyNumberFormat="1" applyFont="1" applyBorder="1" applyAlignment="1">
      <alignment vertical="top"/>
    </xf>
    <xf numFmtId="172" fontId="3" fillId="0" borderId="54" xfId="0" applyNumberFormat="1" applyFont="1" applyBorder="1" applyAlignment="1">
      <alignment vertical="top"/>
    </xf>
    <xf numFmtId="0" fontId="3" fillId="33" borderId="38" xfId="0" applyFont="1" applyFill="1" applyBorder="1" applyAlignment="1">
      <alignment vertical="top"/>
    </xf>
    <xf numFmtId="0" fontId="3" fillId="33" borderId="48" xfId="0" applyFont="1" applyFill="1" applyBorder="1" applyAlignment="1">
      <alignment vertical="top"/>
    </xf>
    <xf numFmtId="0" fontId="3" fillId="33" borderId="49" xfId="0" applyFont="1" applyFill="1" applyBorder="1" applyAlignment="1">
      <alignment vertical="top"/>
    </xf>
    <xf numFmtId="172" fontId="3" fillId="0" borderId="50" xfId="0" applyNumberFormat="1" applyFont="1" applyBorder="1" applyAlignment="1">
      <alignment horizontal="center" vertical="top"/>
    </xf>
    <xf numFmtId="172" fontId="3" fillId="0" borderId="52" xfId="0" applyNumberFormat="1" applyFont="1" applyBorder="1" applyAlignment="1">
      <alignment horizontal="center" vertical="top"/>
    </xf>
    <xf numFmtId="0" fontId="4" fillId="37" borderId="51" xfId="0" applyFont="1" applyFill="1" applyBorder="1" applyAlignment="1">
      <alignment horizontal="right"/>
    </xf>
    <xf numFmtId="172" fontId="4" fillId="37" borderId="82" xfId="0" applyNumberFormat="1" applyFont="1" applyFill="1" applyBorder="1" applyAlignment="1">
      <alignment horizontal="center"/>
    </xf>
    <xf numFmtId="49" fontId="3" fillId="0" borderId="43" xfId="0" applyNumberFormat="1" applyFont="1" applyBorder="1" applyAlignment="1">
      <alignment horizontal="center" vertical="top" wrapText="1"/>
    </xf>
    <xf numFmtId="0" fontId="4" fillId="0" borderId="64" xfId="0" applyNumberFormat="1" applyFont="1" applyBorder="1" applyAlignment="1">
      <alignment horizontal="center" vertical="top"/>
    </xf>
    <xf numFmtId="178" fontId="3" fillId="0" borderId="14" xfId="0" applyNumberFormat="1" applyFont="1" applyFill="1" applyBorder="1" applyAlignment="1">
      <alignment horizontal="center" vertical="top"/>
    </xf>
    <xf numFmtId="0" fontId="3" fillId="0" borderId="70" xfId="0" applyFont="1" applyBorder="1" applyAlignment="1">
      <alignment horizontal="center" vertical="top"/>
    </xf>
    <xf numFmtId="172" fontId="3" fillId="33" borderId="86" xfId="0" applyNumberFormat="1" applyFont="1" applyFill="1" applyBorder="1" applyAlignment="1">
      <alignment horizontal="center" vertical="top"/>
    </xf>
    <xf numFmtId="172" fontId="3" fillId="0" borderId="34" xfId="0" applyNumberFormat="1" applyFont="1" applyBorder="1" applyAlignment="1">
      <alignment horizontal="center" vertical="top"/>
    </xf>
    <xf numFmtId="0" fontId="3" fillId="0" borderId="87" xfId="0" applyFont="1" applyBorder="1" applyAlignment="1">
      <alignment horizontal="center" vertical="top"/>
    </xf>
    <xf numFmtId="172" fontId="24" fillId="34" borderId="12" xfId="0" applyNumberFormat="1" applyFont="1" applyFill="1" applyBorder="1" applyAlignment="1">
      <alignment horizontal="center" vertical="top"/>
    </xf>
    <xf numFmtId="172" fontId="24" fillId="34" borderId="11" xfId="0" applyNumberFormat="1" applyFont="1" applyFill="1" applyBorder="1" applyAlignment="1">
      <alignment horizontal="center" vertical="top"/>
    </xf>
    <xf numFmtId="172" fontId="24" fillId="0" borderId="11" xfId="0" applyNumberFormat="1" applyFont="1" applyBorder="1" applyAlignment="1">
      <alignment horizontal="center" vertical="top"/>
    </xf>
    <xf numFmtId="172" fontId="3" fillId="33" borderId="87" xfId="0" applyNumberFormat="1" applyFont="1" applyFill="1" applyBorder="1" applyAlignment="1">
      <alignment horizontal="center" vertical="top"/>
    </xf>
    <xf numFmtId="172" fontId="3" fillId="33" borderId="35" xfId="0" applyNumberFormat="1" applyFont="1" applyFill="1" applyBorder="1" applyAlignment="1">
      <alignment horizontal="center" vertical="top"/>
    </xf>
    <xf numFmtId="172" fontId="3" fillId="0" borderId="40" xfId="0" applyNumberFormat="1" applyFont="1" applyBorder="1" applyAlignment="1">
      <alignment horizontal="center" vertical="top"/>
    </xf>
    <xf numFmtId="172" fontId="3" fillId="0" borderId="36" xfId="0" applyNumberFormat="1" applyFont="1" applyBorder="1" applyAlignment="1">
      <alignment horizontal="center" vertical="top"/>
    </xf>
    <xf numFmtId="172" fontId="3" fillId="33" borderId="67" xfId="0" applyNumberFormat="1" applyFont="1" applyFill="1" applyBorder="1" applyAlignment="1">
      <alignment horizontal="center" vertical="top"/>
    </xf>
    <xf numFmtId="172" fontId="3" fillId="0" borderId="43" xfId="0" applyNumberFormat="1" applyFont="1" applyBorder="1" applyAlignment="1">
      <alignment horizontal="center" vertical="top"/>
    </xf>
    <xf numFmtId="172" fontId="3" fillId="0" borderId="43" xfId="0" applyNumberFormat="1" applyFont="1" applyBorder="1" applyAlignment="1">
      <alignment horizontal="center" vertical="top" wrapText="1"/>
    </xf>
    <xf numFmtId="172" fontId="3" fillId="0" borderId="46" xfId="0" applyNumberFormat="1" applyFont="1" applyBorder="1" applyAlignment="1">
      <alignment horizontal="center" vertical="top" wrapText="1"/>
    </xf>
    <xf numFmtId="172" fontId="3" fillId="0" borderId="46" xfId="0" applyNumberFormat="1" applyFont="1" applyBorder="1" applyAlignment="1">
      <alignment horizontal="center" vertical="top"/>
    </xf>
    <xf numFmtId="172" fontId="3" fillId="33" borderId="45" xfId="0" applyNumberFormat="1" applyFont="1" applyFill="1" applyBorder="1" applyAlignment="1">
      <alignment horizontal="center" vertical="top"/>
    </xf>
    <xf numFmtId="172" fontId="4" fillId="33" borderId="49" xfId="0" applyNumberFormat="1" applyFont="1" applyFill="1" applyBorder="1" applyAlignment="1">
      <alignment horizontal="center" vertical="top" wrapText="1"/>
    </xf>
    <xf numFmtId="172" fontId="3" fillId="0" borderId="56" xfId="0" applyNumberFormat="1" applyFont="1" applyBorder="1" applyAlignment="1">
      <alignment horizontal="center" vertical="top"/>
    </xf>
    <xf numFmtId="172" fontId="3" fillId="33" borderId="33" xfId="0" applyNumberFormat="1" applyFont="1" applyFill="1" applyBorder="1" applyAlignment="1">
      <alignment horizontal="center"/>
    </xf>
    <xf numFmtId="172" fontId="3" fillId="33" borderId="10" xfId="0" applyNumberFormat="1" applyFont="1" applyFill="1" applyBorder="1" applyAlignment="1">
      <alignment horizontal="center"/>
    </xf>
    <xf numFmtId="172" fontId="3" fillId="33" borderId="30" xfId="0" applyNumberFormat="1" applyFont="1" applyFill="1" applyBorder="1" applyAlignment="1">
      <alignment horizontal="center"/>
    </xf>
    <xf numFmtId="172" fontId="3" fillId="33" borderId="12" xfId="0" applyNumberFormat="1" applyFont="1" applyFill="1" applyBorder="1" applyAlignment="1">
      <alignment horizontal="center"/>
    </xf>
    <xf numFmtId="172" fontId="3" fillId="33" borderId="11" xfId="0" applyNumberFormat="1" applyFont="1" applyFill="1" applyBorder="1" applyAlignment="1">
      <alignment horizontal="center"/>
    </xf>
    <xf numFmtId="172" fontId="3" fillId="33" borderId="13" xfId="0" applyNumberFormat="1" applyFont="1" applyFill="1" applyBorder="1" applyAlignment="1">
      <alignment horizontal="center"/>
    </xf>
    <xf numFmtId="172" fontId="3" fillId="33" borderId="40" xfId="0" applyNumberFormat="1" applyFont="1" applyFill="1" applyBorder="1" applyAlignment="1">
      <alignment horizontal="center"/>
    </xf>
    <xf numFmtId="172" fontId="3" fillId="33" borderId="23" xfId="0" applyNumberFormat="1" applyFont="1" applyFill="1" applyBorder="1" applyAlignment="1">
      <alignment horizontal="center"/>
    </xf>
    <xf numFmtId="172" fontId="3" fillId="33" borderId="36" xfId="0" applyNumberFormat="1" applyFont="1" applyFill="1" applyBorder="1" applyAlignment="1">
      <alignment horizontal="center"/>
    </xf>
    <xf numFmtId="172" fontId="4" fillId="37" borderId="59" xfId="0" applyNumberFormat="1" applyFont="1" applyFill="1" applyBorder="1" applyAlignment="1">
      <alignment horizontal="center"/>
    </xf>
    <xf numFmtId="172" fontId="4" fillId="37" borderId="84" xfId="0" applyNumberFormat="1" applyFont="1" applyFill="1" applyBorder="1" applyAlignment="1">
      <alignment horizontal="center"/>
    </xf>
    <xf numFmtId="172" fontId="4" fillId="37" borderId="51" xfId="0" applyNumberFormat="1" applyFont="1" applyFill="1" applyBorder="1" applyAlignment="1">
      <alignment horizontal="center"/>
    </xf>
    <xf numFmtId="172" fontId="4" fillId="37" borderId="92" xfId="0" applyNumberFormat="1" applyFont="1" applyFill="1" applyBorder="1" applyAlignment="1">
      <alignment horizontal="center"/>
    </xf>
    <xf numFmtId="0" fontId="3" fillId="0" borderId="45" xfId="0" applyFont="1" applyFill="1" applyBorder="1" applyAlignment="1">
      <alignment horizontal="center" vertical="center" textRotation="90" wrapText="1"/>
    </xf>
    <xf numFmtId="0" fontId="3" fillId="0" borderId="14" xfId="0" applyFont="1" applyFill="1" applyBorder="1" applyAlignment="1">
      <alignment horizontal="center" vertical="top"/>
    </xf>
    <xf numFmtId="172" fontId="3" fillId="33" borderId="26" xfId="0" applyNumberFormat="1" applyFont="1" applyFill="1" applyBorder="1" applyAlignment="1">
      <alignment horizontal="center" vertical="top"/>
    </xf>
    <xf numFmtId="0" fontId="0" fillId="0" borderId="14" xfId="0" applyFont="1" applyBorder="1" applyAlignment="1">
      <alignment vertical="top" wrapText="1"/>
    </xf>
    <xf numFmtId="0" fontId="0" fillId="0" borderId="26" xfId="0" applyFont="1" applyBorder="1" applyAlignment="1">
      <alignment vertical="top" wrapText="1"/>
    </xf>
    <xf numFmtId="172" fontId="3" fillId="34" borderId="28" xfId="0" applyNumberFormat="1" applyFont="1" applyFill="1" applyBorder="1" applyAlignment="1">
      <alignment horizontal="center" vertical="top"/>
    </xf>
    <xf numFmtId="172" fontId="3" fillId="34" borderId="0" xfId="0" applyNumberFormat="1" applyFont="1" applyFill="1" applyBorder="1" applyAlignment="1">
      <alignment horizontal="center" vertical="top"/>
    </xf>
    <xf numFmtId="172" fontId="3" fillId="34" borderId="31" xfId="0" applyNumberFormat="1" applyFont="1" applyFill="1" applyBorder="1" applyAlignment="1">
      <alignment horizontal="center" vertical="top"/>
    </xf>
    <xf numFmtId="172" fontId="3" fillId="0" borderId="29" xfId="0" applyNumberFormat="1" applyFont="1" applyFill="1" applyBorder="1" applyAlignment="1">
      <alignment horizontal="center" vertical="top"/>
    </xf>
    <xf numFmtId="0" fontId="0" fillId="0" borderId="21" xfId="0" applyFont="1" applyBorder="1" applyAlignment="1">
      <alignment vertical="top" wrapText="1"/>
    </xf>
    <xf numFmtId="0" fontId="3" fillId="0" borderId="67" xfId="0" applyFont="1" applyFill="1" applyBorder="1" applyAlignment="1">
      <alignment horizontal="center" vertical="top"/>
    </xf>
    <xf numFmtId="0" fontId="0" fillId="0" borderId="11" xfId="0" applyFont="1" applyBorder="1" applyAlignment="1">
      <alignment vertical="top" wrapText="1"/>
    </xf>
    <xf numFmtId="172" fontId="3" fillId="0" borderId="13" xfId="0" applyNumberFormat="1" applyFont="1" applyBorder="1" applyAlignment="1">
      <alignment horizontal="center" vertical="top" wrapText="1"/>
    </xf>
    <xf numFmtId="172" fontId="3" fillId="33" borderId="13" xfId="0" applyNumberFormat="1" applyFont="1" applyFill="1" applyBorder="1" applyAlignment="1">
      <alignment horizontal="center" vertical="top"/>
    </xf>
    <xf numFmtId="172" fontId="3" fillId="0" borderId="27" xfId="0" applyNumberFormat="1" applyFont="1" applyBorder="1" applyAlignment="1">
      <alignment horizontal="center" vertical="top"/>
    </xf>
    <xf numFmtId="0" fontId="3" fillId="0" borderId="26" xfId="0" applyFont="1" applyFill="1" applyBorder="1" applyAlignment="1">
      <alignment horizontal="center" vertical="top" wrapText="1"/>
    </xf>
    <xf numFmtId="172" fontId="3" fillId="0" borderId="34" xfId="0" applyNumberFormat="1" applyFont="1" applyFill="1" applyBorder="1" applyAlignment="1">
      <alignment horizontal="center" vertical="top"/>
    </xf>
    <xf numFmtId="172" fontId="3" fillId="0" borderId="56" xfId="0" applyNumberFormat="1" applyFont="1" applyFill="1" applyBorder="1" applyAlignment="1">
      <alignment horizontal="center" vertical="top"/>
    </xf>
    <xf numFmtId="172" fontId="3" fillId="0" borderId="46" xfId="0" applyNumberFormat="1" applyFont="1" applyFill="1" applyBorder="1" applyAlignment="1">
      <alignment horizontal="center" vertical="top"/>
    </xf>
    <xf numFmtId="172" fontId="3" fillId="33" borderId="34" xfId="0" applyNumberFormat="1" applyFont="1" applyFill="1" applyBorder="1" applyAlignment="1">
      <alignment horizontal="center" vertical="top"/>
    </xf>
    <xf numFmtId="172" fontId="3" fillId="34" borderId="64" xfId="0" applyNumberFormat="1" applyFont="1" applyFill="1" applyBorder="1" applyAlignment="1">
      <alignment horizontal="center" vertical="top" wrapText="1"/>
    </xf>
    <xf numFmtId="0" fontId="4" fillId="33" borderId="85" xfId="0" applyFont="1" applyFill="1" applyBorder="1" applyAlignment="1">
      <alignment horizontal="center" vertical="top" wrapText="1"/>
    </xf>
    <xf numFmtId="0" fontId="3" fillId="38" borderId="14" xfId="0" applyFont="1" applyFill="1" applyBorder="1" applyAlignment="1">
      <alignment vertical="top"/>
    </xf>
    <xf numFmtId="0" fontId="3" fillId="0" borderId="16" xfId="0" applyNumberFormat="1" applyFont="1" applyBorder="1" applyAlignment="1">
      <alignment vertical="top"/>
    </xf>
    <xf numFmtId="0" fontId="3" fillId="0" borderId="68" xfId="0" applyFont="1" applyBorder="1" applyAlignment="1">
      <alignment horizontal="center" vertical="top"/>
    </xf>
    <xf numFmtId="0" fontId="3" fillId="0" borderId="16" xfId="0" applyFont="1" applyBorder="1" applyAlignment="1">
      <alignment vertical="top"/>
    </xf>
    <xf numFmtId="172" fontId="3" fillId="0" borderId="10" xfId="0" applyNumberFormat="1" applyFont="1" applyBorder="1" applyAlignment="1">
      <alignment vertical="top"/>
    </xf>
    <xf numFmtId="172" fontId="3" fillId="0" borderId="30" xfId="0" applyNumberFormat="1" applyFont="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3" fillId="0" borderId="20" xfId="0" applyFont="1" applyBorder="1" applyAlignment="1">
      <alignment vertical="top"/>
    </xf>
    <xf numFmtId="0" fontId="3" fillId="38" borderId="19" xfId="0" applyFont="1" applyFill="1" applyBorder="1" applyAlignment="1">
      <alignment vertical="top"/>
    </xf>
    <xf numFmtId="0" fontId="3" fillId="0" borderId="35" xfId="0" applyNumberFormat="1" applyFont="1" applyBorder="1" applyAlignment="1">
      <alignment vertical="top"/>
    </xf>
    <xf numFmtId="0" fontId="3" fillId="0" borderId="63" xfId="0" applyFont="1" applyBorder="1" applyAlignment="1">
      <alignment horizontal="center" vertical="top"/>
    </xf>
    <xf numFmtId="0" fontId="3" fillId="0" borderId="35" xfId="0" applyFont="1" applyBorder="1" applyAlignment="1">
      <alignment vertical="top"/>
    </xf>
    <xf numFmtId="172" fontId="3" fillId="0" borderId="11" xfId="0" applyNumberFormat="1" applyFont="1" applyBorder="1" applyAlignment="1">
      <alignment vertical="top"/>
    </xf>
    <xf numFmtId="172" fontId="3" fillId="0" borderId="13" xfId="0" applyNumberFormat="1" applyFont="1" applyBorder="1" applyAlignment="1">
      <alignment vertical="top"/>
    </xf>
    <xf numFmtId="0" fontId="3" fillId="33" borderId="20" xfId="0" applyFont="1" applyFill="1" applyBorder="1" applyAlignment="1">
      <alignment vertical="top"/>
    </xf>
    <xf numFmtId="0" fontId="3" fillId="33" borderId="11" xfId="0" applyFont="1" applyFill="1" applyBorder="1" applyAlignment="1">
      <alignment vertical="top"/>
    </xf>
    <xf numFmtId="0" fontId="3" fillId="33" borderId="35" xfId="0" applyFont="1" applyFill="1" applyBorder="1" applyAlignment="1">
      <alignment vertical="top"/>
    </xf>
    <xf numFmtId="0" fontId="3" fillId="39" borderId="19" xfId="0" applyFont="1" applyFill="1" applyBorder="1" applyAlignment="1">
      <alignment vertical="top"/>
    </xf>
    <xf numFmtId="0" fontId="3" fillId="39" borderId="20" xfId="0" applyFont="1" applyFill="1" applyBorder="1" applyAlignment="1">
      <alignment vertical="top"/>
    </xf>
    <xf numFmtId="0" fontId="3" fillId="39" borderId="11" xfId="0" applyFont="1" applyFill="1" applyBorder="1" applyAlignment="1">
      <alignment vertical="top"/>
    </xf>
    <xf numFmtId="0" fontId="3" fillId="39" borderId="35" xfId="0" applyNumberFormat="1" applyFont="1" applyFill="1" applyBorder="1" applyAlignment="1">
      <alignment vertical="top"/>
    </xf>
    <xf numFmtId="0" fontId="3" fillId="39" borderId="63" xfId="0" applyFont="1" applyFill="1" applyBorder="1" applyAlignment="1">
      <alignment horizontal="center" vertical="top"/>
    </xf>
    <xf numFmtId="0" fontId="3" fillId="39" borderId="35" xfId="0" applyFont="1" applyFill="1" applyBorder="1" applyAlignment="1">
      <alignment vertical="top"/>
    </xf>
    <xf numFmtId="172" fontId="3" fillId="39" borderId="11" xfId="0" applyNumberFormat="1" applyFont="1" applyFill="1" applyBorder="1" applyAlignment="1">
      <alignment horizontal="center" vertical="top"/>
    </xf>
    <xf numFmtId="172" fontId="3" fillId="39" borderId="11" xfId="0" applyNumberFormat="1" applyFont="1" applyFill="1" applyBorder="1" applyAlignment="1">
      <alignment vertical="top"/>
    </xf>
    <xf numFmtId="172" fontId="3" fillId="39" borderId="13" xfId="0" applyNumberFormat="1" applyFont="1" applyFill="1" applyBorder="1" applyAlignment="1">
      <alignment vertical="top"/>
    </xf>
    <xf numFmtId="0" fontId="3" fillId="39" borderId="12" xfId="0" applyFont="1" applyFill="1" applyBorder="1" applyAlignment="1">
      <alignment vertical="top"/>
    </xf>
    <xf numFmtId="0" fontId="3" fillId="38" borderId="50" xfId="0" applyFont="1" applyFill="1" applyBorder="1" applyAlignment="1">
      <alignment vertical="top"/>
    </xf>
    <xf numFmtId="0" fontId="3" fillId="0" borderId="54" xfId="0" applyNumberFormat="1" applyFont="1" applyBorder="1" applyAlignment="1">
      <alignment vertical="top"/>
    </xf>
    <xf numFmtId="0" fontId="3" fillId="0" borderId="62" xfId="0" applyFont="1" applyBorder="1" applyAlignment="1">
      <alignment horizontal="center" vertical="top"/>
    </xf>
    <xf numFmtId="0" fontId="3" fillId="0" borderId="54" xfId="0" applyFont="1" applyBorder="1" applyAlignment="1">
      <alignment vertical="top"/>
    </xf>
    <xf numFmtId="172" fontId="3" fillId="0" borderId="48" xfId="0" applyNumberFormat="1" applyFont="1" applyBorder="1" applyAlignment="1">
      <alignment horizontal="center" vertical="top"/>
    </xf>
    <xf numFmtId="172" fontId="3" fillId="0" borderId="49" xfId="0" applyNumberFormat="1" applyFont="1" applyBorder="1" applyAlignment="1">
      <alignment vertical="top"/>
    </xf>
    <xf numFmtId="0" fontId="3" fillId="33" borderId="39" xfId="0" applyFont="1" applyFill="1" applyBorder="1" applyAlignment="1">
      <alignment vertical="top"/>
    </xf>
    <xf numFmtId="0" fontId="3" fillId="33" borderId="54" xfId="0" applyFont="1" applyFill="1" applyBorder="1" applyAlignment="1">
      <alignment vertical="top"/>
    </xf>
    <xf numFmtId="0" fontId="4" fillId="0" borderId="47" xfId="0" applyFont="1" applyFill="1" applyBorder="1" applyAlignment="1">
      <alignment vertical="top" wrapText="1"/>
    </xf>
    <xf numFmtId="172" fontId="24" fillId="0" borderId="46" xfId="0" applyNumberFormat="1" applyFont="1" applyFill="1" applyBorder="1" applyAlignment="1">
      <alignment horizontal="center" vertical="top"/>
    </xf>
    <xf numFmtId="2" fontId="3" fillId="33" borderId="70" xfId="0" applyNumberFormat="1" applyFont="1" applyFill="1" applyBorder="1" applyAlignment="1">
      <alignment horizontal="center" vertical="top"/>
    </xf>
    <xf numFmtId="172" fontId="3" fillId="33" borderId="46" xfId="0" applyNumberFormat="1" applyFont="1" applyFill="1" applyBorder="1" applyAlignment="1">
      <alignment horizontal="center" vertical="top"/>
    </xf>
    <xf numFmtId="178" fontId="3" fillId="0" borderId="46" xfId="0" applyNumberFormat="1" applyFont="1" applyFill="1" applyBorder="1" applyAlignment="1">
      <alignment horizontal="center" vertical="top"/>
    </xf>
    <xf numFmtId="0" fontId="3" fillId="38" borderId="14" xfId="0" applyFont="1" applyFill="1" applyBorder="1" applyAlignment="1">
      <alignment horizontal="left" vertical="top" wrapText="1"/>
    </xf>
    <xf numFmtId="0" fontId="3" fillId="38" borderId="33" xfId="0" applyFont="1" applyFill="1" applyBorder="1" applyAlignment="1">
      <alignment vertical="top"/>
    </xf>
    <xf numFmtId="0" fontId="3" fillId="38" borderId="10" xfId="0" applyFont="1" applyFill="1" applyBorder="1" applyAlignment="1">
      <alignment vertical="top"/>
    </xf>
    <xf numFmtId="0" fontId="3" fillId="38" borderId="30" xfId="0" applyNumberFormat="1" applyFont="1" applyFill="1" applyBorder="1" applyAlignment="1">
      <alignment vertical="top"/>
    </xf>
    <xf numFmtId="0" fontId="3" fillId="38" borderId="47" xfId="0" applyFont="1" applyFill="1" applyBorder="1" applyAlignment="1">
      <alignment horizontal="center" vertical="top"/>
    </xf>
    <xf numFmtId="0" fontId="3" fillId="38" borderId="30" xfId="0" applyFont="1" applyFill="1" applyBorder="1" applyAlignment="1">
      <alignment vertical="top"/>
    </xf>
    <xf numFmtId="172" fontId="3" fillId="38" borderId="15" xfId="0" applyNumberFormat="1" applyFont="1" applyFill="1" applyBorder="1" applyAlignment="1">
      <alignment horizontal="center" vertical="top"/>
    </xf>
    <xf numFmtId="172" fontId="3" fillId="38" borderId="43" xfId="0" applyNumberFormat="1" applyFont="1" applyFill="1" applyBorder="1" applyAlignment="1">
      <alignment horizontal="center" vertical="top"/>
    </xf>
    <xf numFmtId="172" fontId="3" fillId="0" borderId="16" xfId="0" applyNumberFormat="1" applyFont="1" applyBorder="1" applyAlignment="1">
      <alignment vertical="top"/>
    </xf>
    <xf numFmtId="0" fontId="3" fillId="38" borderId="19" xfId="0" applyFont="1" applyFill="1" applyBorder="1" applyAlignment="1">
      <alignment horizontal="left" vertical="top" wrapText="1"/>
    </xf>
    <xf numFmtId="0" fontId="3" fillId="38" borderId="12" xfId="0" applyFont="1" applyFill="1" applyBorder="1" applyAlignment="1">
      <alignment vertical="top"/>
    </xf>
    <xf numFmtId="0" fontId="3" fillId="38" borderId="11" xfId="0" applyFont="1" applyFill="1" applyBorder="1" applyAlignment="1">
      <alignment vertical="top"/>
    </xf>
    <xf numFmtId="0" fontId="3" fillId="38" borderId="13" xfId="0" applyNumberFormat="1" applyFont="1" applyFill="1" applyBorder="1" applyAlignment="1">
      <alignment vertical="top"/>
    </xf>
    <xf numFmtId="0" fontId="3" fillId="38" borderId="19" xfId="0" applyFont="1" applyFill="1" applyBorder="1" applyAlignment="1">
      <alignment horizontal="center" vertical="top"/>
    </xf>
    <xf numFmtId="0" fontId="3" fillId="38" borderId="13" xfId="0" applyFont="1" applyFill="1" applyBorder="1" applyAlignment="1">
      <alignment vertical="top"/>
    </xf>
    <xf numFmtId="172" fontId="3" fillId="38" borderId="20" xfId="0" applyNumberFormat="1" applyFont="1" applyFill="1" applyBorder="1" applyAlignment="1">
      <alignment horizontal="center" vertical="top"/>
    </xf>
    <xf numFmtId="172" fontId="3" fillId="38" borderId="11" xfId="0" applyNumberFormat="1" applyFont="1" applyFill="1" applyBorder="1" applyAlignment="1">
      <alignment horizontal="center" vertical="top"/>
    </xf>
    <xf numFmtId="172" fontId="3" fillId="0" borderId="35" xfId="0" applyNumberFormat="1" applyFont="1" applyBorder="1" applyAlignment="1">
      <alignment vertical="top"/>
    </xf>
    <xf numFmtId="0" fontId="3" fillId="33" borderId="12" xfId="0" applyFont="1" applyFill="1" applyBorder="1" applyAlignment="1">
      <alignment vertical="top"/>
    </xf>
    <xf numFmtId="0" fontId="3" fillId="33" borderId="13" xfId="0" applyFont="1" applyFill="1" applyBorder="1" applyAlignment="1">
      <alignment vertical="top"/>
    </xf>
    <xf numFmtId="0" fontId="3" fillId="38" borderId="19" xfId="0" applyFont="1" applyFill="1" applyBorder="1" applyAlignment="1">
      <alignment vertical="top" wrapText="1"/>
    </xf>
    <xf numFmtId="0" fontId="3" fillId="38" borderId="27" xfId="0" applyFont="1" applyFill="1" applyBorder="1" applyAlignment="1">
      <alignment horizontal="center" vertical="top"/>
    </xf>
    <xf numFmtId="172" fontId="3" fillId="38" borderId="17" xfId="0" applyNumberFormat="1" applyFont="1" applyFill="1" applyBorder="1" applyAlignment="1">
      <alignment horizontal="center" vertical="top"/>
    </xf>
    <xf numFmtId="0" fontId="3" fillId="0" borderId="19" xfId="0" applyFont="1" applyFill="1" applyBorder="1" applyAlignment="1">
      <alignment vertical="top" wrapText="1"/>
    </xf>
    <xf numFmtId="0" fontId="3" fillId="0" borderId="13" xfId="0" applyNumberFormat="1" applyFont="1" applyBorder="1" applyAlignment="1">
      <alignment vertical="top"/>
    </xf>
    <xf numFmtId="0" fontId="3" fillId="0" borderId="36" xfId="0" applyNumberFormat="1" applyFont="1" applyBorder="1" applyAlignment="1">
      <alignment vertical="top"/>
    </xf>
    <xf numFmtId="172" fontId="3" fillId="0" borderId="23" xfId="0" applyNumberFormat="1" applyFont="1" applyBorder="1" applyAlignment="1">
      <alignment vertical="top"/>
    </xf>
    <xf numFmtId="172" fontId="3" fillId="0" borderId="24" xfId="0" applyNumberFormat="1" applyFont="1" applyBorder="1" applyAlignment="1">
      <alignment vertical="top"/>
    </xf>
    <xf numFmtId="0" fontId="3" fillId="0" borderId="50" xfId="0" applyFont="1" applyFill="1" applyBorder="1" applyAlignment="1">
      <alignment vertical="top" wrapText="1"/>
    </xf>
    <xf numFmtId="0" fontId="3" fillId="0" borderId="49" xfId="0" applyNumberFormat="1" applyFont="1" applyBorder="1" applyAlignment="1">
      <alignment vertical="top"/>
    </xf>
    <xf numFmtId="172" fontId="3" fillId="0" borderId="39" xfId="0" applyNumberFormat="1" applyFont="1" applyBorder="1" applyAlignment="1">
      <alignment horizontal="center" vertical="top"/>
    </xf>
    <xf numFmtId="172" fontId="3" fillId="0" borderId="58" xfId="0" applyNumberFormat="1" applyFont="1" applyFill="1" applyBorder="1" applyAlignment="1">
      <alignment horizontal="center" vertical="top"/>
    </xf>
    <xf numFmtId="0" fontId="14" fillId="0" borderId="0" xfId="0" applyFont="1" applyAlignment="1">
      <alignment vertical="top"/>
    </xf>
    <xf numFmtId="49" fontId="4" fillId="36" borderId="51" xfId="0" applyNumberFormat="1" applyFont="1" applyFill="1" applyBorder="1" applyAlignment="1">
      <alignment horizontal="center" vertical="top"/>
    </xf>
    <xf numFmtId="49" fontId="4" fillId="35" borderId="64" xfId="0" applyNumberFormat="1" applyFont="1" applyFill="1" applyBorder="1" applyAlignment="1">
      <alignment horizontal="center" vertical="top"/>
    </xf>
    <xf numFmtId="0" fontId="3" fillId="0" borderId="30" xfId="0" applyNumberFormat="1" applyFont="1" applyBorder="1" applyAlignment="1">
      <alignment vertical="top"/>
    </xf>
    <xf numFmtId="172" fontId="3" fillId="0" borderId="70" xfId="0" applyNumberFormat="1" applyFont="1" applyBorder="1" applyAlignment="1">
      <alignment horizontal="center" vertical="top"/>
    </xf>
    <xf numFmtId="0" fontId="3" fillId="0" borderId="19" xfId="0" applyFont="1" applyBorder="1" applyAlignment="1">
      <alignment vertical="top"/>
    </xf>
    <xf numFmtId="0" fontId="3" fillId="0" borderId="63" xfId="0" applyFont="1" applyBorder="1" applyAlignment="1">
      <alignment vertical="top"/>
    </xf>
    <xf numFmtId="172" fontId="3" fillId="0" borderId="87" xfId="0" applyNumberFormat="1" applyFont="1" applyBorder="1" applyAlignment="1">
      <alignment horizontal="center" vertical="top"/>
    </xf>
    <xf numFmtId="172" fontId="3" fillId="0" borderId="66" xfId="0" applyNumberFormat="1" applyFont="1" applyBorder="1" applyAlignment="1">
      <alignment horizontal="center" vertical="top"/>
    </xf>
    <xf numFmtId="172" fontId="3" fillId="0" borderId="36" xfId="0" applyNumberFormat="1" applyFont="1" applyBorder="1" applyAlignment="1">
      <alignment vertical="top"/>
    </xf>
    <xf numFmtId="0" fontId="3" fillId="0" borderId="50" xfId="0" applyFont="1" applyBorder="1" applyAlignment="1">
      <alignment horizontal="center" vertical="top"/>
    </xf>
    <xf numFmtId="172" fontId="3" fillId="0" borderId="55" xfId="0" applyNumberFormat="1" applyFont="1" applyBorder="1" applyAlignment="1">
      <alignment horizontal="center" vertical="top"/>
    </xf>
    <xf numFmtId="172" fontId="3" fillId="0" borderId="62" xfId="0" applyNumberFormat="1" applyFont="1" applyBorder="1" applyAlignment="1">
      <alignment horizontal="center" vertical="top"/>
    </xf>
    <xf numFmtId="0" fontId="3" fillId="0" borderId="14" xfId="0" applyFont="1" applyFill="1" applyBorder="1" applyAlignment="1">
      <alignment vertical="top" wrapText="1"/>
    </xf>
    <xf numFmtId="0" fontId="4" fillId="0" borderId="33" xfId="0" applyFont="1" applyFill="1" applyBorder="1" applyAlignment="1">
      <alignment horizontal="center" vertical="top" textRotation="180" wrapText="1"/>
    </xf>
    <xf numFmtId="49" fontId="3" fillId="0" borderId="10" xfId="0" applyNumberFormat="1" applyFont="1" applyBorder="1" applyAlignment="1">
      <alignment horizontal="center" vertical="top" wrapText="1"/>
    </xf>
    <xf numFmtId="0" fontId="4" fillId="0" borderId="10" xfId="0" applyNumberFormat="1" applyFont="1" applyBorder="1" applyAlignment="1">
      <alignment horizontal="center" vertical="top"/>
    </xf>
    <xf numFmtId="0" fontId="3" fillId="0" borderId="30" xfId="0" applyFont="1" applyFill="1" applyBorder="1" applyAlignment="1">
      <alignment horizontal="center" vertical="top" wrapText="1"/>
    </xf>
    <xf numFmtId="178" fontId="3" fillId="0" borderId="33" xfId="0" applyNumberFormat="1" applyFont="1" applyFill="1" applyBorder="1" applyAlignment="1">
      <alignment horizontal="center" vertical="top"/>
    </xf>
    <xf numFmtId="178" fontId="3" fillId="0" borderId="16" xfId="0" applyNumberFormat="1" applyFont="1" applyFill="1" applyBorder="1" applyAlignment="1">
      <alignment horizontal="center" vertical="top"/>
    </xf>
    <xf numFmtId="0" fontId="3" fillId="0" borderId="19" xfId="0" applyFont="1" applyFill="1" applyBorder="1" applyAlignment="1">
      <alignment vertical="top" wrapText="1"/>
    </xf>
    <xf numFmtId="0" fontId="4" fillId="0" borderId="12" xfId="0" applyFont="1" applyFill="1" applyBorder="1" applyAlignment="1">
      <alignment horizontal="center" vertical="top" textRotation="180" wrapText="1"/>
    </xf>
    <xf numFmtId="49" fontId="3" fillId="0" borderId="11" xfId="0" applyNumberFormat="1" applyFont="1" applyBorder="1" applyAlignment="1">
      <alignment horizontal="center" vertical="top" wrapText="1"/>
    </xf>
    <xf numFmtId="0" fontId="4" fillId="0" borderId="11" xfId="0" applyNumberFormat="1" applyFont="1" applyBorder="1" applyAlignment="1">
      <alignment horizontal="center" vertical="top"/>
    </xf>
    <xf numFmtId="0" fontId="3" fillId="0" borderId="13" xfId="0" applyFont="1" applyFill="1" applyBorder="1" applyAlignment="1">
      <alignment horizontal="center" vertical="top" wrapText="1"/>
    </xf>
    <xf numFmtId="172" fontId="3" fillId="0" borderId="12" xfId="0" applyNumberFormat="1" applyFont="1" applyBorder="1" applyAlignment="1">
      <alignment horizontal="center" vertical="top"/>
    </xf>
    <xf numFmtId="49" fontId="3" fillId="0" borderId="11" xfId="0" applyNumberFormat="1" applyFont="1" applyFill="1" applyBorder="1" applyAlignment="1">
      <alignment horizontal="center" vertical="top" wrapText="1"/>
    </xf>
    <xf numFmtId="0" fontId="3" fillId="0" borderId="13" xfId="0" applyFont="1" applyFill="1" applyBorder="1" applyAlignment="1">
      <alignment horizontal="center" vertical="top"/>
    </xf>
    <xf numFmtId="172" fontId="3" fillId="0" borderId="12" xfId="0" applyNumberFormat="1" applyFont="1" applyFill="1" applyBorder="1" applyAlignment="1">
      <alignment horizontal="center" vertical="top" wrapText="1"/>
    </xf>
    <xf numFmtId="172" fontId="3" fillId="0" borderId="35" xfId="0" applyNumberFormat="1" applyFont="1" applyFill="1" applyBorder="1" applyAlignment="1">
      <alignment horizontal="center" vertical="top" wrapText="1"/>
    </xf>
    <xf numFmtId="0" fontId="3" fillId="0" borderId="19" xfId="0" applyFont="1" applyFill="1" applyBorder="1" applyAlignment="1">
      <alignment horizontal="left" vertical="top" wrapText="1"/>
    </xf>
    <xf numFmtId="0" fontId="4" fillId="0" borderId="12" xfId="0" applyFont="1" applyFill="1" applyBorder="1" applyAlignment="1">
      <alignment horizontal="center" vertical="center" textRotation="90" wrapText="1"/>
    </xf>
    <xf numFmtId="49" fontId="4" fillId="0" borderId="11" xfId="0" applyNumberFormat="1" applyFont="1" applyFill="1" applyBorder="1" applyAlignment="1">
      <alignment horizontal="center" vertical="top"/>
    </xf>
    <xf numFmtId="172" fontId="3" fillId="34" borderId="12" xfId="0" applyNumberFormat="1" applyFont="1" applyFill="1" applyBorder="1" applyAlignment="1">
      <alignment horizontal="center" vertical="top" wrapText="1"/>
    </xf>
    <xf numFmtId="172" fontId="3" fillId="34" borderId="35" xfId="0" applyNumberFormat="1" applyFont="1" applyFill="1" applyBorder="1" applyAlignment="1">
      <alignment horizontal="center" vertical="top" wrapText="1"/>
    </xf>
    <xf numFmtId="0" fontId="4" fillId="0" borderId="11" xfId="0" applyNumberFormat="1" applyFont="1" applyFill="1" applyBorder="1" applyAlignment="1">
      <alignment horizontal="center" vertical="top" wrapText="1"/>
    </xf>
    <xf numFmtId="0" fontId="3" fillId="0" borderId="12" xfId="0" applyFont="1" applyFill="1" applyBorder="1" applyAlignment="1">
      <alignment horizontal="center" vertical="top" wrapText="1"/>
    </xf>
    <xf numFmtId="0" fontId="4" fillId="0" borderId="11" xfId="0" applyNumberFormat="1" applyFont="1" applyFill="1" applyBorder="1" applyAlignment="1">
      <alignment horizontal="center" vertical="top"/>
    </xf>
    <xf numFmtId="172" fontId="4" fillId="0" borderId="11" xfId="0" applyNumberFormat="1" applyFont="1" applyFill="1" applyBorder="1" applyAlignment="1">
      <alignment horizontal="center" vertical="top"/>
    </xf>
    <xf numFmtId="172" fontId="4" fillId="0" borderId="35" xfId="0" applyNumberFormat="1" applyFont="1" applyFill="1" applyBorder="1" applyAlignment="1">
      <alignment horizontal="center" vertical="top"/>
    </xf>
    <xf numFmtId="172" fontId="4" fillId="0" borderId="13" xfId="0" applyNumberFormat="1" applyFont="1" applyFill="1" applyBorder="1" applyAlignment="1">
      <alignment horizontal="center" vertical="top"/>
    </xf>
    <xf numFmtId="0" fontId="3" fillId="0" borderId="13" xfId="0" applyFont="1" applyBorder="1" applyAlignment="1">
      <alignment horizontal="center" vertical="top"/>
    </xf>
    <xf numFmtId="49" fontId="3" fillId="0" borderId="48" xfId="0" applyNumberFormat="1" applyFont="1" applyBorder="1" applyAlignment="1">
      <alignment horizontal="center" vertical="top" wrapText="1"/>
    </xf>
    <xf numFmtId="0" fontId="4" fillId="0" borderId="48" xfId="0" applyNumberFormat="1" applyFont="1" applyFill="1" applyBorder="1" applyAlignment="1">
      <alignment horizontal="center" vertical="top"/>
    </xf>
    <xf numFmtId="0" fontId="3" fillId="0" borderId="49" xfId="0" applyFont="1" applyBorder="1" applyAlignment="1">
      <alignment horizontal="center" vertical="top"/>
    </xf>
    <xf numFmtId="172" fontId="3" fillId="0" borderId="39" xfId="0" applyNumberFormat="1" applyFont="1" applyFill="1" applyBorder="1" applyAlignment="1">
      <alignment horizontal="center" vertical="top"/>
    </xf>
    <xf numFmtId="172" fontId="3" fillId="0" borderId="48" xfId="0" applyNumberFormat="1" applyFont="1" applyFill="1" applyBorder="1" applyAlignment="1">
      <alignment horizontal="center" vertical="top"/>
    </xf>
    <xf numFmtId="172" fontId="3" fillId="0" borderId="54" xfId="0" applyNumberFormat="1" applyFont="1" applyFill="1" applyBorder="1" applyAlignment="1">
      <alignment horizontal="center" vertical="top"/>
    </xf>
    <xf numFmtId="172" fontId="3" fillId="0" borderId="38" xfId="0" applyNumberFormat="1" applyFont="1" applyBorder="1" applyAlignment="1">
      <alignment horizontal="center" vertical="top"/>
    </xf>
    <xf numFmtId="172" fontId="3" fillId="33" borderId="39" xfId="0" applyNumberFormat="1" applyFont="1" applyFill="1" applyBorder="1" applyAlignment="1">
      <alignment horizontal="center" vertical="top"/>
    </xf>
    <xf numFmtId="172" fontId="3" fillId="33" borderId="48" xfId="0" applyNumberFormat="1" applyFont="1" applyFill="1" applyBorder="1" applyAlignment="1">
      <alignment horizontal="center" vertical="top"/>
    </xf>
    <xf numFmtId="172" fontId="3" fillId="33" borderId="54" xfId="0" applyNumberFormat="1" applyFont="1" applyFill="1" applyBorder="1" applyAlignment="1">
      <alignment horizontal="center" vertical="top"/>
    </xf>
    <xf numFmtId="49" fontId="4" fillId="34" borderId="0" xfId="0" applyNumberFormat="1" applyFont="1" applyFill="1" applyBorder="1" applyAlignment="1">
      <alignment horizontal="center" vertical="top"/>
    </xf>
    <xf numFmtId="0" fontId="3" fillId="0" borderId="0" xfId="0" applyFont="1" applyFill="1" applyBorder="1" applyAlignment="1">
      <alignment vertical="top" wrapText="1"/>
    </xf>
    <xf numFmtId="49" fontId="3" fillId="0" borderId="0" xfId="0" applyNumberFormat="1" applyFont="1" applyBorder="1" applyAlignment="1">
      <alignment horizontal="center" vertical="top" wrapText="1"/>
    </xf>
    <xf numFmtId="0" fontId="4" fillId="0" borderId="0" xfId="0" applyNumberFormat="1" applyFont="1" applyFill="1" applyBorder="1" applyAlignment="1">
      <alignment horizontal="center" vertical="top"/>
    </xf>
    <xf numFmtId="172" fontId="4" fillId="37" borderId="85" xfId="0" applyNumberFormat="1" applyFont="1" applyFill="1" applyBorder="1" applyAlignment="1">
      <alignment horizontal="center" vertical="top"/>
    </xf>
    <xf numFmtId="172" fontId="4" fillId="37" borderId="80" xfId="0" applyNumberFormat="1" applyFont="1" applyFill="1" applyBorder="1" applyAlignment="1">
      <alignment horizontal="center" vertical="top"/>
    </xf>
    <xf numFmtId="172" fontId="4" fillId="37" borderId="88" xfId="0" applyNumberFormat="1" applyFont="1" applyFill="1" applyBorder="1" applyAlignment="1">
      <alignment horizontal="center" vertical="top"/>
    </xf>
    <xf numFmtId="172" fontId="4" fillId="37" borderId="82" xfId="0" applyNumberFormat="1" applyFont="1" applyFill="1" applyBorder="1" applyAlignment="1">
      <alignment horizontal="center" vertical="top"/>
    </xf>
    <xf numFmtId="172" fontId="4" fillId="37" borderId="83" xfId="0" applyNumberFormat="1" applyFont="1" applyFill="1" applyBorder="1" applyAlignment="1">
      <alignment horizontal="center" vertical="top"/>
    </xf>
    <xf numFmtId="172" fontId="4" fillId="37" borderId="79" xfId="0" applyNumberFormat="1" applyFont="1" applyFill="1" applyBorder="1" applyAlignment="1">
      <alignment horizontal="center" vertical="top"/>
    </xf>
    <xf numFmtId="172" fontId="4" fillId="37" borderId="58" xfId="0" applyNumberFormat="1" applyFont="1" applyFill="1" applyBorder="1" applyAlignment="1">
      <alignment horizontal="center" vertical="top"/>
    </xf>
    <xf numFmtId="178" fontId="3" fillId="0" borderId="0" xfId="0" applyNumberFormat="1" applyFont="1" applyAlignment="1">
      <alignment vertical="top"/>
    </xf>
    <xf numFmtId="172" fontId="3" fillId="40" borderId="15" xfId="0" applyNumberFormat="1" applyFont="1" applyFill="1" applyBorder="1" applyAlignment="1">
      <alignment horizontal="center" vertical="top"/>
    </xf>
    <xf numFmtId="172" fontId="3" fillId="40" borderId="10" xfId="0" applyNumberFormat="1" applyFont="1" applyFill="1" applyBorder="1" applyAlignment="1">
      <alignment horizontal="center" vertical="top"/>
    </xf>
    <xf numFmtId="172" fontId="3" fillId="40" borderId="16" xfId="0" applyNumberFormat="1" applyFont="1" applyFill="1" applyBorder="1" applyAlignment="1">
      <alignment horizontal="center" vertical="top"/>
    </xf>
    <xf numFmtId="172" fontId="3" fillId="40" borderId="68" xfId="0" applyNumberFormat="1" applyFont="1" applyFill="1" applyBorder="1" applyAlignment="1">
      <alignment horizontal="center" vertical="top"/>
    </xf>
    <xf numFmtId="172" fontId="3" fillId="40" borderId="66" xfId="0" applyNumberFormat="1" applyFont="1" applyFill="1" applyBorder="1" applyAlignment="1">
      <alignment horizontal="center" vertical="top"/>
    </xf>
    <xf numFmtId="172" fontId="3" fillId="40" borderId="17" xfId="0" applyNumberFormat="1" applyFont="1" applyFill="1" applyBorder="1" applyAlignment="1">
      <alignment horizontal="center" vertical="top"/>
    </xf>
    <xf numFmtId="172" fontId="3" fillId="40" borderId="71" xfId="0" applyNumberFormat="1" applyFont="1" applyFill="1" applyBorder="1" applyAlignment="1">
      <alignment horizontal="center" vertical="top"/>
    </xf>
    <xf numFmtId="172" fontId="3" fillId="40" borderId="87" xfId="0" applyNumberFormat="1" applyFont="1" applyFill="1" applyBorder="1" applyAlignment="1">
      <alignment horizontal="center" vertical="top"/>
    </xf>
    <xf numFmtId="172" fontId="3" fillId="40" borderId="11" xfId="0" applyNumberFormat="1" applyFont="1" applyFill="1" applyBorder="1" applyAlignment="1">
      <alignment horizontal="center" vertical="top"/>
    </xf>
    <xf numFmtId="172" fontId="3" fillId="40" borderId="63" xfId="0" applyNumberFormat="1" applyFont="1" applyFill="1" applyBorder="1" applyAlignment="1">
      <alignment horizontal="center" vertical="top"/>
    </xf>
    <xf numFmtId="172" fontId="4" fillId="40" borderId="55" xfId="0" applyNumberFormat="1" applyFont="1" applyFill="1" applyBorder="1" applyAlignment="1">
      <alignment horizontal="center" vertical="top"/>
    </xf>
    <xf numFmtId="172" fontId="4" fillId="40" borderId="48" xfId="0" applyNumberFormat="1" applyFont="1" applyFill="1" applyBorder="1" applyAlignment="1">
      <alignment horizontal="center" vertical="top"/>
    </xf>
    <xf numFmtId="172" fontId="4" fillId="40" borderId="62" xfId="0" applyNumberFormat="1" applyFont="1" applyFill="1" applyBorder="1" applyAlignment="1">
      <alignment horizontal="center" vertical="top"/>
    </xf>
    <xf numFmtId="172" fontId="3" fillId="40" borderId="77" xfId="0" applyNumberFormat="1" applyFont="1" applyFill="1" applyBorder="1" applyAlignment="1">
      <alignment horizontal="center" vertical="top"/>
    </xf>
    <xf numFmtId="172" fontId="3" fillId="40" borderId="20" xfId="0" applyNumberFormat="1" applyFont="1" applyFill="1" applyBorder="1" applyAlignment="1">
      <alignment horizontal="center" vertical="top"/>
    </xf>
    <xf numFmtId="172" fontId="3" fillId="40" borderId="65" xfId="0" applyNumberFormat="1" applyFont="1" applyFill="1" applyBorder="1" applyAlignment="1">
      <alignment horizontal="center" vertical="top"/>
    </xf>
    <xf numFmtId="172" fontId="4" fillId="40" borderId="38" xfId="0" applyNumberFormat="1" applyFont="1" applyFill="1" applyBorder="1" applyAlignment="1">
      <alignment horizontal="center" vertical="top"/>
    </xf>
    <xf numFmtId="172" fontId="3" fillId="40" borderId="0" xfId="0" applyNumberFormat="1" applyFont="1" applyFill="1" applyBorder="1" applyAlignment="1">
      <alignment horizontal="center" vertical="top"/>
    </xf>
    <xf numFmtId="172" fontId="3" fillId="40" borderId="31" xfId="0" applyNumberFormat="1" applyFont="1" applyFill="1" applyBorder="1" applyAlignment="1">
      <alignment horizontal="center" vertical="top"/>
    </xf>
    <xf numFmtId="172" fontId="3" fillId="40" borderId="29" xfId="0" applyNumberFormat="1" applyFont="1" applyFill="1" applyBorder="1" applyAlignment="1">
      <alignment horizontal="center" vertical="top"/>
    </xf>
    <xf numFmtId="172" fontId="4" fillId="40" borderId="39" xfId="0" applyNumberFormat="1" applyFont="1" applyFill="1" applyBorder="1" applyAlignment="1">
      <alignment horizontal="center" vertical="top"/>
    </xf>
    <xf numFmtId="172" fontId="3" fillId="40" borderId="22" xfId="0" applyNumberFormat="1" applyFont="1" applyFill="1" applyBorder="1" applyAlignment="1">
      <alignment horizontal="center" vertical="top"/>
    </xf>
    <xf numFmtId="172" fontId="3" fillId="40" borderId="69" xfId="0" applyNumberFormat="1" applyFont="1" applyFill="1" applyBorder="1" applyAlignment="1">
      <alignment horizontal="center" vertical="top"/>
    </xf>
    <xf numFmtId="172" fontId="3" fillId="40" borderId="23" xfId="0" applyNumberFormat="1" applyFont="1" applyFill="1" applyBorder="1" applyAlignment="1">
      <alignment horizontal="center" vertical="top"/>
    </xf>
    <xf numFmtId="172" fontId="3" fillId="40" borderId="76" xfId="0" applyNumberFormat="1" applyFont="1" applyFill="1" applyBorder="1" applyAlignment="1">
      <alignment horizontal="center" vertical="top"/>
    </xf>
    <xf numFmtId="172" fontId="3" fillId="40" borderId="67" xfId="0" applyNumberFormat="1" applyFont="1" applyFill="1" applyBorder="1" applyAlignment="1">
      <alignment horizontal="center" vertical="top"/>
    </xf>
    <xf numFmtId="172" fontId="3" fillId="40" borderId="86" xfId="0" applyNumberFormat="1" applyFont="1" applyFill="1" applyBorder="1" applyAlignment="1">
      <alignment horizontal="center" vertical="top"/>
    </xf>
    <xf numFmtId="172" fontId="3" fillId="40" borderId="26" xfId="0" applyNumberFormat="1" applyFont="1" applyFill="1" applyBorder="1" applyAlignment="1">
      <alignment horizontal="center" vertical="top"/>
    </xf>
    <xf numFmtId="0" fontId="4" fillId="40" borderId="50" xfId="0" applyFont="1" applyFill="1" applyBorder="1" applyAlignment="1">
      <alignment horizontal="center" vertical="top" wrapText="1"/>
    </xf>
    <xf numFmtId="172" fontId="4" fillId="40" borderId="55" xfId="0" applyNumberFormat="1" applyFont="1" applyFill="1" applyBorder="1" applyAlignment="1">
      <alignment horizontal="center" vertical="top"/>
    </xf>
    <xf numFmtId="172" fontId="4" fillId="40" borderId="48" xfId="0" applyNumberFormat="1" applyFont="1" applyFill="1" applyBorder="1" applyAlignment="1">
      <alignment horizontal="center" vertical="top"/>
    </xf>
    <xf numFmtId="172" fontId="4" fillId="40" borderId="62" xfId="0" applyNumberFormat="1" applyFont="1" applyFill="1" applyBorder="1" applyAlignment="1">
      <alignment horizontal="center" vertical="top"/>
    </xf>
    <xf numFmtId="172" fontId="4" fillId="40" borderId="39" xfId="0" applyNumberFormat="1" applyFont="1" applyFill="1" applyBorder="1" applyAlignment="1">
      <alignment horizontal="center" vertical="top"/>
    </xf>
    <xf numFmtId="172" fontId="4" fillId="40" borderId="38" xfId="0" applyNumberFormat="1" applyFont="1" applyFill="1" applyBorder="1" applyAlignment="1">
      <alignment horizontal="center" vertical="top"/>
    </xf>
    <xf numFmtId="172" fontId="4" fillId="40" borderId="50" xfId="0" applyNumberFormat="1" applyFont="1" applyFill="1" applyBorder="1" applyAlignment="1">
      <alignment horizontal="center" vertical="top"/>
    </xf>
    <xf numFmtId="0" fontId="4" fillId="40" borderId="50" xfId="0" applyFont="1" applyFill="1" applyBorder="1" applyAlignment="1">
      <alignment horizontal="center" vertical="top" wrapText="1"/>
    </xf>
    <xf numFmtId="0" fontId="4" fillId="40" borderId="62" xfId="0" applyFont="1" applyFill="1" applyBorder="1" applyAlignment="1">
      <alignment horizontal="center" vertical="top" wrapText="1"/>
    </xf>
    <xf numFmtId="172" fontId="4" fillId="40" borderId="52" xfId="0" applyNumberFormat="1" applyFont="1" applyFill="1" applyBorder="1" applyAlignment="1">
      <alignment horizontal="center" vertical="top"/>
    </xf>
    <xf numFmtId="0" fontId="4" fillId="40" borderId="52" xfId="0" applyFont="1" applyFill="1" applyBorder="1" applyAlignment="1">
      <alignment horizontal="center" vertical="top" wrapText="1"/>
    </xf>
    <xf numFmtId="172" fontId="3" fillId="40" borderId="18" xfId="0" applyNumberFormat="1" applyFont="1" applyFill="1" applyBorder="1" applyAlignment="1">
      <alignment horizontal="center" vertical="top"/>
    </xf>
    <xf numFmtId="172" fontId="3" fillId="40" borderId="28" xfId="0" applyNumberFormat="1" applyFont="1" applyFill="1" applyBorder="1" applyAlignment="1">
      <alignment horizontal="center" vertical="top"/>
    </xf>
    <xf numFmtId="172" fontId="4" fillId="40" borderId="52" xfId="0" applyNumberFormat="1" applyFont="1" applyFill="1" applyBorder="1" applyAlignment="1">
      <alignment horizontal="center" vertical="top"/>
    </xf>
    <xf numFmtId="172" fontId="3" fillId="40" borderId="33" xfId="0" applyNumberFormat="1" applyFont="1" applyFill="1" applyBorder="1" applyAlignment="1">
      <alignment horizontal="center" vertical="top"/>
    </xf>
    <xf numFmtId="172" fontId="3" fillId="40" borderId="24" xfId="0" applyNumberFormat="1" applyFont="1" applyFill="1" applyBorder="1" applyAlignment="1">
      <alignment horizontal="center" vertical="top"/>
    </xf>
    <xf numFmtId="172" fontId="3" fillId="40" borderId="40" xfId="0" applyNumberFormat="1" applyFont="1" applyFill="1" applyBorder="1" applyAlignment="1">
      <alignment horizontal="center" vertical="top"/>
    </xf>
    <xf numFmtId="172" fontId="4" fillId="40" borderId="54" xfId="0" applyNumberFormat="1" applyFont="1" applyFill="1" applyBorder="1" applyAlignment="1">
      <alignment horizontal="center" vertical="top"/>
    </xf>
    <xf numFmtId="172" fontId="3" fillId="40" borderId="12" xfId="0" applyNumberFormat="1" applyFont="1" applyFill="1" applyBorder="1" applyAlignment="1">
      <alignment horizontal="center"/>
    </xf>
    <xf numFmtId="172" fontId="3" fillId="40" borderId="11" xfId="0" applyNumberFormat="1" applyFont="1" applyFill="1" applyBorder="1" applyAlignment="1">
      <alignment horizontal="center"/>
    </xf>
    <xf numFmtId="172" fontId="3" fillId="40" borderId="13" xfId="0" applyNumberFormat="1" applyFont="1" applyFill="1" applyBorder="1" applyAlignment="1">
      <alignment horizontal="center"/>
    </xf>
    <xf numFmtId="172" fontId="3" fillId="40" borderId="40" xfId="0" applyNumberFormat="1" applyFont="1" applyFill="1" applyBorder="1" applyAlignment="1">
      <alignment horizontal="center"/>
    </xf>
    <xf numFmtId="172" fontId="3" fillId="40" borderId="23" xfId="0" applyNumberFormat="1" applyFont="1" applyFill="1" applyBorder="1" applyAlignment="1">
      <alignment horizontal="center"/>
    </xf>
    <xf numFmtId="172" fontId="3" fillId="40" borderId="36" xfId="0" applyNumberFormat="1" applyFont="1" applyFill="1" applyBorder="1" applyAlignment="1">
      <alignment horizontal="center"/>
    </xf>
    <xf numFmtId="172" fontId="3" fillId="40" borderId="38" xfId="0" applyNumberFormat="1" applyFont="1" applyFill="1" applyBorder="1" applyAlignment="1">
      <alignment horizontal="center"/>
    </xf>
    <xf numFmtId="172" fontId="3" fillId="40" borderId="48" xfId="0" applyNumberFormat="1" applyFont="1" applyFill="1" applyBorder="1" applyAlignment="1">
      <alignment horizontal="center"/>
    </xf>
    <xf numFmtId="172" fontId="3" fillId="40" borderId="49" xfId="0" applyNumberFormat="1" applyFont="1" applyFill="1" applyBorder="1" applyAlignment="1">
      <alignment horizontal="center"/>
    </xf>
    <xf numFmtId="172" fontId="4" fillId="40" borderId="50" xfId="0" applyNumberFormat="1" applyFont="1" applyFill="1" applyBorder="1" applyAlignment="1">
      <alignment horizontal="center" vertical="top"/>
    </xf>
    <xf numFmtId="172" fontId="3" fillId="40" borderId="11" xfId="0" applyNumberFormat="1" applyFont="1" applyFill="1" applyBorder="1" applyAlignment="1">
      <alignment horizontal="center" vertical="top"/>
    </xf>
    <xf numFmtId="172" fontId="3" fillId="40" borderId="31" xfId="0" applyNumberFormat="1" applyFont="1" applyFill="1" applyBorder="1" applyAlignment="1">
      <alignment horizontal="center" vertical="top"/>
    </xf>
    <xf numFmtId="172" fontId="3" fillId="40" borderId="56" xfId="0" applyNumberFormat="1" applyFont="1" applyFill="1" applyBorder="1" applyAlignment="1">
      <alignment horizontal="center" vertical="top"/>
    </xf>
    <xf numFmtId="172" fontId="3" fillId="40" borderId="43" xfId="0" applyNumberFormat="1" applyFont="1" applyFill="1" applyBorder="1" applyAlignment="1">
      <alignment horizontal="center" vertical="top"/>
    </xf>
    <xf numFmtId="172" fontId="3" fillId="40" borderId="46" xfId="0" applyNumberFormat="1" applyFont="1" applyFill="1" applyBorder="1" applyAlignment="1">
      <alignment horizontal="center" vertical="top"/>
    </xf>
    <xf numFmtId="172" fontId="4" fillId="40" borderId="49" xfId="0" applyNumberFormat="1" applyFont="1" applyFill="1" applyBorder="1" applyAlignment="1">
      <alignment horizontal="center" vertical="top"/>
    </xf>
    <xf numFmtId="0" fontId="3" fillId="40" borderId="15" xfId="0" applyFont="1" applyFill="1" applyBorder="1" applyAlignment="1">
      <alignment horizontal="center" vertical="top"/>
    </xf>
    <xf numFmtId="0" fontId="3" fillId="40" borderId="10" xfId="0" applyFont="1" applyFill="1" applyBorder="1" applyAlignment="1">
      <alignment vertical="top"/>
    </xf>
    <xf numFmtId="0" fontId="3" fillId="40" borderId="16" xfId="0" applyFont="1" applyFill="1" applyBorder="1" applyAlignment="1">
      <alignment vertical="top"/>
    </xf>
    <xf numFmtId="0" fontId="3" fillId="40" borderId="20" xfId="0" applyFont="1" applyFill="1" applyBorder="1" applyAlignment="1">
      <alignment horizontal="center" vertical="top"/>
    </xf>
    <xf numFmtId="0" fontId="3" fillId="40" borderId="11" xfId="0" applyFont="1" applyFill="1" applyBorder="1" applyAlignment="1">
      <alignment vertical="top"/>
    </xf>
    <xf numFmtId="0" fontId="3" fillId="40" borderId="35" xfId="0" applyFont="1" applyFill="1" applyBorder="1" applyAlignment="1">
      <alignment vertical="top"/>
    </xf>
    <xf numFmtId="0" fontId="3" fillId="40" borderId="23" xfId="0" applyFont="1" applyFill="1" applyBorder="1" applyAlignment="1">
      <alignment vertical="top"/>
    </xf>
    <xf numFmtId="0" fontId="3" fillId="40" borderId="24" xfId="0" applyFont="1" applyFill="1" applyBorder="1" applyAlignment="1">
      <alignment vertical="top"/>
    </xf>
    <xf numFmtId="0" fontId="3" fillId="40" borderId="39" xfId="0" applyFont="1" applyFill="1" applyBorder="1" applyAlignment="1">
      <alignment horizontal="center" vertical="top"/>
    </xf>
    <xf numFmtId="0" fontId="3" fillId="40" borderId="48" xfId="0" applyFont="1" applyFill="1" applyBorder="1" applyAlignment="1">
      <alignment horizontal="center" vertical="top"/>
    </xf>
    <xf numFmtId="0" fontId="3" fillId="40" borderId="48" xfId="0" applyFont="1" applyFill="1" applyBorder="1" applyAlignment="1">
      <alignment vertical="top"/>
    </xf>
    <xf numFmtId="0" fontId="3" fillId="40" borderId="54" xfId="0" applyFont="1" applyFill="1" applyBorder="1" applyAlignment="1">
      <alignment vertical="top"/>
    </xf>
    <xf numFmtId="0" fontId="4" fillId="37" borderId="58" xfId="0" applyFont="1" applyFill="1" applyBorder="1" applyAlignment="1">
      <alignment horizontal="center" vertical="top" wrapText="1"/>
    </xf>
    <xf numFmtId="0" fontId="4" fillId="0" borderId="38" xfId="0" applyFont="1" applyFill="1" applyBorder="1" applyAlignment="1">
      <alignment horizontal="center" vertical="center" textRotation="90" wrapText="1"/>
    </xf>
    <xf numFmtId="172" fontId="3" fillId="0" borderId="38" xfId="0" applyNumberFormat="1" applyFont="1" applyFill="1" applyBorder="1" applyAlignment="1">
      <alignment horizontal="center" vertical="top"/>
    </xf>
    <xf numFmtId="172" fontId="3" fillId="0" borderId="49" xfId="0" applyNumberFormat="1" applyFont="1" applyFill="1" applyBorder="1" applyAlignment="1">
      <alignment horizontal="center" vertical="top"/>
    </xf>
    <xf numFmtId="172" fontId="3" fillId="34" borderId="54" xfId="0" applyNumberFormat="1" applyFont="1" applyFill="1" applyBorder="1" applyAlignment="1">
      <alignment horizontal="center" vertical="top" wrapText="1"/>
    </xf>
    <xf numFmtId="172" fontId="4" fillId="33" borderId="68" xfId="0" applyNumberFormat="1" applyFont="1" applyFill="1" applyBorder="1" applyAlignment="1">
      <alignment horizontal="center" vertical="top" wrapText="1"/>
    </xf>
    <xf numFmtId="172" fontId="4" fillId="33" borderId="26" xfId="0" applyNumberFormat="1" applyFont="1" applyFill="1" applyBorder="1" applyAlignment="1">
      <alignment horizontal="center" vertical="top" wrapText="1"/>
    </xf>
    <xf numFmtId="0" fontId="3" fillId="34" borderId="47" xfId="0" applyFont="1" applyFill="1" applyBorder="1" applyAlignment="1">
      <alignment vertical="top" wrapText="1"/>
    </xf>
    <xf numFmtId="0" fontId="3" fillId="34" borderId="58" xfId="0" applyFont="1" applyFill="1" applyBorder="1" applyAlignment="1">
      <alignment vertical="top" wrapText="1"/>
    </xf>
    <xf numFmtId="172" fontId="4" fillId="33" borderId="42" xfId="0" applyNumberFormat="1" applyFont="1" applyFill="1" applyBorder="1" applyAlignment="1">
      <alignment horizontal="center" vertical="top" wrapText="1"/>
    </xf>
    <xf numFmtId="172" fontId="4" fillId="33" borderId="57" xfId="0" applyNumberFormat="1" applyFont="1" applyFill="1" applyBorder="1" applyAlignment="1">
      <alignment horizontal="center" vertical="top" wrapText="1"/>
    </xf>
    <xf numFmtId="172" fontId="4" fillId="33" borderId="92" xfId="0" applyNumberFormat="1" applyFont="1" applyFill="1" applyBorder="1" applyAlignment="1">
      <alignment horizontal="center" vertical="top" wrapText="1"/>
    </xf>
    <xf numFmtId="0" fontId="4" fillId="0" borderId="70" xfId="0" applyFont="1" applyFill="1" applyBorder="1" applyAlignment="1">
      <alignment horizontal="center" vertical="top" textRotation="91" wrapText="1"/>
    </xf>
    <xf numFmtId="0" fontId="4" fillId="0" borderId="41" xfId="0" applyFont="1" applyFill="1" applyBorder="1" applyAlignment="1">
      <alignment horizontal="center" vertical="top" textRotation="91" wrapText="1"/>
    </xf>
    <xf numFmtId="0" fontId="4" fillId="0" borderId="81" xfId="0" applyFont="1" applyFill="1" applyBorder="1" applyAlignment="1">
      <alignment horizontal="center" vertical="top" textRotation="91" wrapText="1"/>
    </xf>
    <xf numFmtId="49" fontId="4" fillId="0" borderId="29" xfId="0" applyNumberFormat="1" applyFont="1" applyBorder="1" applyAlignment="1">
      <alignment horizontal="center" vertical="top"/>
    </xf>
    <xf numFmtId="0" fontId="4" fillId="0" borderId="27" xfId="0" applyFont="1" applyFill="1" applyBorder="1" applyAlignment="1">
      <alignment horizontal="left" vertical="top" wrapText="1"/>
    </xf>
    <xf numFmtId="0" fontId="4" fillId="0" borderId="58" xfId="0" applyFont="1" applyFill="1" applyBorder="1" applyAlignment="1">
      <alignment horizontal="left" vertical="top" wrapText="1"/>
    </xf>
    <xf numFmtId="49" fontId="4" fillId="0" borderId="16" xfId="0" applyNumberFormat="1" applyFont="1" applyBorder="1" applyAlignment="1">
      <alignment horizontal="center" vertical="top"/>
    </xf>
    <xf numFmtId="49" fontId="4" fillId="0" borderId="54" xfId="0" applyNumberFormat="1" applyFont="1" applyBorder="1" applyAlignment="1">
      <alignment horizontal="center" vertical="top"/>
    </xf>
    <xf numFmtId="0" fontId="3" fillId="0" borderId="47" xfId="0" applyFont="1" applyFill="1" applyBorder="1" applyAlignment="1">
      <alignment horizontal="left" vertical="top" wrapText="1"/>
    </xf>
    <xf numFmtId="0" fontId="3" fillId="0" borderId="58" xfId="0" applyFont="1" applyFill="1" applyBorder="1" applyAlignment="1">
      <alignment horizontal="left" vertical="top" wrapText="1"/>
    </xf>
    <xf numFmtId="172" fontId="3" fillId="0" borderId="55" xfId="0" applyNumberFormat="1" applyFont="1" applyBorder="1" applyAlignment="1">
      <alignment horizontal="center" vertical="top" wrapText="1"/>
    </xf>
    <xf numFmtId="172" fontId="3" fillId="0" borderId="62" xfId="0" applyNumberFormat="1" applyFont="1" applyBorder="1" applyAlignment="1">
      <alignment horizontal="center" vertical="top" wrapText="1"/>
    </xf>
    <xf numFmtId="172" fontId="3" fillId="0" borderId="52" xfId="0" applyNumberFormat="1" applyFont="1" applyBorder="1" applyAlignment="1">
      <alignment horizontal="center" vertical="top" wrapText="1"/>
    </xf>
    <xf numFmtId="172" fontId="3" fillId="0" borderId="63" xfId="0" applyNumberFormat="1" applyFont="1" applyBorder="1" applyAlignment="1">
      <alignment horizontal="center" vertical="top" wrapText="1"/>
    </xf>
    <xf numFmtId="172" fontId="3" fillId="0" borderId="65" xfId="0" applyNumberFormat="1" applyFont="1" applyBorder="1" applyAlignment="1">
      <alignment horizontal="center" vertical="top" wrapText="1"/>
    </xf>
    <xf numFmtId="172" fontId="3" fillId="0" borderId="87" xfId="0" applyNumberFormat="1" applyFont="1" applyBorder="1" applyAlignment="1">
      <alignment horizontal="center" vertical="top" wrapText="1"/>
    </xf>
    <xf numFmtId="49" fontId="4" fillId="36" borderId="45" xfId="0" applyNumberFormat="1" applyFont="1" applyFill="1" applyBorder="1" applyAlignment="1">
      <alignment horizontal="center" vertical="top"/>
    </xf>
    <xf numFmtId="49" fontId="4" fillId="36" borderId="83" xfId="0" applyNumberFormat="1" applyFont="1" applyFill="1" applyBorder="1" applyAlignment="1">
      <alignment horizontal="center" vertical="top"/>
    </xf>
    <xf numFmtId="49" fontId="4" fillId="35" borderId="43" xfId="0" applyNumberFormat="1" applyFont="1" applyFill="1" applyBorder="1" applyAlignment="1">
      <alignment horizontal="center" vertical="top"/>
    </xf>
    <xf numFmtId="49" fontId="4" fillId="35" borderId="80" xfId="0" applyNumberFormat="1" applyFont="1" applyFill="1" applyBorder="1" applyAlignment="1">
      <alignment horizontal="center" vertical="top"/>
    </xf>
    <xf numFmtId="0" fontId="4" fillId="33" borderId="42" xfId="0" applyFont="1" applyFill="1" applyBorder="1" applyAlignment="1">
      <alignment horizontal="right" vertical="top" wrapText="1"/>
    </xf>
    <xf numFmtId="0" fontId="4" fillId="33" borderId="57" xfId="0" applyFont="1" applyFill="1" applyBorder="1" applyAlignment="1">
      <alignment horizontal="right" vertical="top" wrapText="1"/>
    </xf>
    <xf numFmtId="0" fontId="4" fillId="33" borderId="92" xfId="0" applyFont="1" applyFill="1" applyBorder="1" applyAlignment="1">
      <alignment horizontal="right" vertical="top" wrapText="1"/>
    </xf>
    <xf numFmtId="0" fontId="3" fillId="34" borderId="20" xfId="0" applyFont="1" applyFill="1" applyBorder="1" applyAlignment="1">
      <alignment horizontal="left" vertical="top" wrapText="1"/>
    </xf>
    <xf numFmtId="0" fontId="3" fillId="34" borderId="11" xfId="0" applyFont="1" applyFill="1" applyBorder="1" applyAlignment="1">
      <alignment horizontal="left" vertical="top" wrapText="1"/>
    </xf>
    <xf numFmtId="0" fontId="3" fillId="34" borderId="35" xfId="0" applyFont="1" applyFill="1" applyBorder="1" applyAlignment="1">
      <alignment horizontal="left" vertical="top" wrapText="1"/>
    </xf>
    <xf numFmtId="0" fontId="4" fillId="33" borderId="86" xfId="0" applyFont="1" applyFill="1" applyBorder="1" applyAlignment="1">
      <alignment horizontal="left" vertical="top" wrapText="1"/>
    </xf>
    <xf numFmtId="0" fontId="4" fillId="33" borderId="68" xfId="0" applyFont="1" applyFill="1" applyBorder="1" applyAlignment="1">
      <alignment horizontal="left" vertical="top" wrapText="1"/>
    </xf>
    <xf numFmtId="0" fontId="4" fillId="33" borderId="26" xfId="0" applyFont="1" applyFill="1" applyBorder="1" applyAlignment="1">
      <alignment horizontal="left" vertical="top" wrapText="1"/>
    </xf>
    <xf numFmtId="0" fontId="4" fillId="36" borderId="84" xfId="0" applyFont="1" applyFill="1" applyBorder="1" applyAlignment="1">
      <alignment horizontal="left" vertical="top" wrapText="1"/>
    </xf>
    <xf numFmtId="0" fontId="4" fillId="36" borderId="57" xfId="0" applyFont="1" applyFill="1" applyBorder="1" applyAlignment="1">
      <alignment horizontal="left" vertical="top" wrapText="1"/>
    </xf>
    <xf numFmtId="0" fontId="4" fillId="36" borderId="92" xfId="0" applyFont="1" applyFill="1" applyBorder="1" applyAlignment="1">
      <alignment horizontal="left" vertical="top" wrapText="1"/>
    </xf>
    <xf numFmtId="0" fontId="4" fillId="0" borderId="70" xfId="0" applyFont="1" applyFill="1" applyBorder="1" applyAlignment="1">
      <alignment horizontal="center" vertical="center" textRotation="90"/>
    </xf>
    <xf numFmtId="0" fontId="11" fillId="0" borderId="41" xfId="0" applyFont="1" applyBorder="1" applyAlignment="1">
      <alignment horizontal="center" vertical="center" textRotation="90"/>
    </xf>
    <xf numFmtId="0" fontId="11" fillId="0" borderId="81" xfId="0" applyFont="1" applyBorder="1" applyAlignment="1">
      <alignment horizontal="center" vertical="center" textRotation="90"/>
    </xf>
    <xf numFmtId="0" fontId="4" fillId="0" borderId="70" xfId="0" applyFont="1" applyFill="1" applyBorder="1" applyAlignment="1">
      <alignment horizontal="center" vertical="top" wrapText="1"/>
    </xf>
    <xf numFmtId="0" fontId="4" fillId="0" borderId="41" xfId="0" applyFont="1" applyFill="1" applyBorder="1" applyAlignment="1">
      <alignment horizontal="center" vertical="top" wrapText="1"/>
    </xf>
    <xf numFmtId="0" fontId="4" fillId="0" borderId="81" xfId="0" applyFont="1" applyFill="1" applyBorder="1" applyAlignment="1">
      <alignment horizontal="center" vertical="top" wrapText="1"/>
    </xf>
    <xf numFmtId="0" fontId="4" fillId="0" borderId="70" xfId="0" applyFont="1" applyFill="1" applyBorder="1" applyAlignment="1">
      <alignment horizontal="center" vertical="center" textRotation="90" wrapText="1"/>
    </xf>
    <xf numFmtId="0" fontId="4" fillId="0" borderId="81" xfId="0" applyFont="1" applyFill="1" applyBorder="1" applyAlignment="1">
      <alignment horizontal="center" vertical="center" textRotation="90" wrapText="1"/>
    </xf>
    <xf numFmtId="49" fontId="12" fillId="0" borderId="0" xfId="0" applyNumberFormat="1" applyFont="1" applyFill="1" applyBorder="1" applyAlignment="1">
      <alignment horizontal="center" wrapText="1"/>
    </xf>
    <xf numFmtId="0" fontId="4" fillId="0" borderId="27" xfId="0" applyFont="1" applyFill="1" applyBorder="1" applyAlignment="1">
      <alignment horizontal="center" vertical="center" textRotation="90" wrapText="1"/>
    </xf>
    <xf numFmtId="0" fontId="4" fillId="0" borderId="58" xfId="0" applyFont="1" applyFill="1" applyBorder="1" applyAlignment="1">
      <alignment horizontal="center" vertical="center" textRotation="90" wrapText="1"/>
    </xf>
    <xf numFmtId="0" fontId="4" fillId="0" borderId="64" xfId="0" applyFont="1" applyFill="1" applyBorder="1" applyAlignment="1">
      <alignment horizontal="center" vertical="center" textRotation="90" wrapText="1"/>
    </xf>
    <xf numFmtId="0" fontId="4" fillId="0" borderId="0" xfId="0" applyFont="1" applyFill="1" applyBorder="1" applyAlignment="1">
      <alignment horizontal="center" vertical="center" textRotation="90" wrapText="1"/>
    </xf>
    <xf numFmtId="0" fontId="4" fillId="0" borderId="85" xfId="0" applyFont="1" applyFill="1" applyBorder="1" applyAlignment="1">
      <alignment horizontal="center" vertical="center" textRotation="90" wrapText="1"/>
    </xf>
    <xf numFmtId="49" fontId="4" fillId="0" borderId="37" xfId="0" applyNumberFormat="1" applyFont="1" applyFill="1" applyBorder="1" applyAlignment="1">
      <alignment horizontal="center" vertical="top"/>
    </xf>
    <xf numFmtId="49" fontId="4" fillId="0" borderId="82" xfId="0" applyNumberFormat="1" applyFont="1" applyFill="1" applyBorder="1" applyAlignment="1">
      <alignment horizontal="center" vertical="top"/>
    </xf>
    <xf numFmtId="0" fontId="3" fillId="33" borderId="55" xfId="0" applyFont="1" applyFill="1" applyBorder="1" applyAlignment="1">
      <alignment horizontal="left" vertical="top" wrapText="1"/>
    </xf>
    <xf numFmtId="0" fontId="3" fillId="33" borderId="62" xfId="0" applyFont="1" applyFill="1" applyBorder="1" applyAlignment="1">
      <alignment horizontal="left" vertical="top" wrapText="1"/>
    </xf>
    <xf numFmtId="0" fontId="3" fillId="33" borderId="52" xfId="0" applyFont="1" applyFill="1" applyBorder="1" applyAlignment="1">
      <alignment horizontal="left" vertical="top" wrapText="1"/>
    </xf>
    <xf numFmtId="0" fontId="3" fillId="0" borderId="22" xfId="0" applyFont="1" applyBorder="1" applyAlignment="1">
      <alignment horizontal="left" vertical="top" wrapText="1"/>
    </xf>
    <xf numFmtId="0" fontId="3" fillId="0" borderId="23" xfId="0" applyFont="1" applyBorder="1" applyAlignment="1">
      <alignment horizontal="left" vertical="top" wrapText="1"/>
    </xf>
    <xf numFmtId="0" fontId="3" fillId="0" borderId="24" xfId="0" applyFont="1" applyBorder="1" applyAlignment="1">
      <alignment horizontal="left" vertical="top" wrapText="1"/>
    </xf>
    <xf numFmtId="172" fontId="4" fillId="37" borderId="57" xfId="0" applyNumberFormat="1" applyFont="1" applyFill="1" applyBorder="1" applyAlignment="1">
      <alignment horizontal="center" vertical="top" wrapText="1"/>
    </xf>
    <xf numFmtId="172" fontId="4" fillId="37" borderId="92" xfId="0" applyNumberFormat="1" applyFont="1" applyFill="1" applyBorder="1" applyAlignment="1">
      <alignment horizontal="center" vertical="top" wrapText="1"/>
    </xf>
    <xf numFmtId="172" fontId="4" fillId="37" borderId="42" xfId="0" applyNumberFormat="1" applyFont="1" applyFill="1" applyBorder="1" applyAlignment="1">
      <alignment horizontal="center" vertical="top" wrapText="1"/>
    </xf>
    <xf numFmtId="172" fontId="3" fillId="0" borderId="87" xfId="0" applyNumberFormat="1" applyFont="1" applyFill="1" applyBorder="1" applyAlignment="1">
      <alignment horizontal="center" vertical="top" wrapText="1"/>
    </xf>
    <xf numFmtId="172" fontId="3" fillId="0" borderId="63" xfId="0" applyNumberFormat="1" applyFont="1" applyFill="1" applyBorder="1" applyAlignment="1">
      <alignment horizontal="center" vertical="top" wrapText="1"/>
    </xf>
    <xf numFmtId="172" fontId="3" fillId="0" borderId="65" xfId="0" applyNumberFormat="1" applyFont="1" applyFill="1" applyBorder="1" applyAlignment="1">
      <alignment horizontal="center" vertical="top" wrapText="1"/>
    </xf>
    <xf numFmtId="0" fontId="3" fillId="0" borderId="20" xfId="0" applyFont="1" applyBorder="1" applyAlignment="1">
      <alignment horizontal="left" vertical="top" wrapText="1"/>
    </xf>
    <xf numFmtId="0" fontId="3" fillId="0" borderId="11" xfId="0" applyFont="1" applyBorder="1" applyAlignment="1">
      <alignment horizontal="left" vertical="top" wrapText="1"/>
    </xf>
    <xf numFmtId="0" fontId="3" fillId="0" borderId="35" xfId="0" applyFont="1" applyBorder="1" applyAlignment="1">
      <alignment horizontal="left" vertical="top" wrapText="1"/>
    </xf>
    <xf numFmtId="0" fontId="3" fillId="34" borderId="18" xfId="0" applyFont="1" applyFill="1" applyBorder="1" applyAlignment="1">
      <alignment horizontal="left" vertical="top" wrapText="1"/>
    </xf>
    <xf numFmtId="0" fontId="3" fillId="34" borderId="17" xfId="0" applyFont="1" applyFill="1" applyBorder="1" applyAlignment="1">
      <alignment horizontal="left" vertical="top" wrapText="1"/>
    </xf>
    <xf numFmtId="0" fontId="3" fillId="34" borderId="72" xfId="0" applyFont="1" applyFill="1" applyBorder="1" applyAlignment="1">
      <alignment horizontal="left" vertical="top" wrapText="1"/>
    </xf>
    <xf numFmtId="172" fontId="3" fillId="0" borderId="68" xfId="0" applyNumberFormat="1" applyFont="1" applyBorder="1" applyAlignment="1">
      <alignment horizontal="center" vertical="top" wrapText="1"/>
    </xf>
    <xf numFmtId="172" fontId="3" fillId="0" borderId="26" xfId="0" applyNumberFormat="1" applyFont="1" applyBorder="1" applyAlignment="1">
      <alignment horizontal="center" vertical="top" wrapText="1"/>
    </xf>
    <xf numFmtId="172" fontId="3" fillId="0" borderId="86" xfId="0" applyNumberFormat="1" applyFont="1" applyBorder="1" applyAlignment="1">
      <alignment horizontal="center" vertical="top" wrapText="1"/>
    </xf>
    <xf numFmtId="0" fontId="4" fillId="37" borderId="25" xfId="0" applyFont="1" applyFill="1" applyBorder="1" applyAlignment="1">
      <alignment horizontal="center" vertical="top" wrapText="1"/>
    </xf>
    <xf numFmtId="0" fontId="4" fillId="37" borderId="60" xfId="0" applyFont="1" applyFill="1" applyBorder="1" applyAlignment="1">
      <alignment horizontal="center" vertical="top" wrapText="1"/>
    </xf>
    <xf numFmtId="0" fontId="4" fillId="37" borderId="61" xfId="0" applyFont="1" applyFill="1" applyBorder="1" applyAlignment="1">
      <alignment horizontal="center" vertical="top" wrapText="1"/>
    </xf>
    <xf numFmtId="172" fontId="4" fillId="33" borderId="55" xfId="0" applyNumberFormat="1" applyFont="1" applyFill="1" applyBorder="1" applyAlignment="1">
      <alignment horizontal="center" vertical="top" wrapText="1"/>
    </xf>
    <xf numFmtId="172" fontId="4" fillId="33" borderId="62" xfId="0" applyNumberFormat="1" applyFont="1" applyFill="1" applyBorder="1" applyAlignment="1">
      <alignment horizontal="center" vertical="top" wrapText="1"/>
    </xf>
    <xf numFmtId="172" fontId="4" fillId="33" borderId="52" xfId="0" applyNumberFormat="1" applyFont="1" applyFill="1" applyBorder="1" applyAlignment="1">
      <alignment horizontal="center" vertical="top" wrapText="1"/>
    </xf>
    <xf numFmtId="172" fontId="4" fillId="33" borderId="86" xfId="0" applyNumberFormat="1" applyFont="1" applyFill="1" applyBorder="1" applyAlignment="1">
      <alignment horizontal="center" vertical="top" wrapText="1"/>
    </xf>
    <xf numFmtId="0" fontId="4" fillId="0" borderId="42"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92" xfId="0" applyFont="1" applyBorder="1" applyAlignment="1">
      <alignment horizontal="center" vertical="center" wrapText="1"/>
    </xf>
    <xf numFmtId="49" fontId="3" fillId="0" borderId="47" xfId="0" applyNumberFormat="1" applyFont="1" applyBorder="1" applyAlignment="1">
      <alignment horizontal="center" vertical="top" wrapText="1"/>
    </xf>
    <xf numFmtId="0" fontId="0" fillId="0" borderId="58" xfId="0" applyFont="1" applyBorder="1" applyAlignment="1">
      <alignment horizontal="center" vertical="top" wrapText="1"/>
    </xf>
    <xf numFmtId="0" fontId="4" fillId="37" borderId="41" xfId="0" applyFont="1" applyFill="1" applyBorder="1" applyAlignment="1">
      <alignment horizontal="center" vertical="top" wrapText="1"/>
    </xf>
    <xf numFmtId="0" fontId="4" fillId="37" borderId="0" xfId="0" applyFont="1" applyFill="1" applyBorder="1" applyAlignment="1">
      <alignment horizontal="center" vertical="top" wrapText="1"/>
    </xf>
    <xf numFmtId="0" fontId="4" fillId="37" borderId="29" xfId="0" applyFont="1" applyFill="1" applyBorder="1" applyAlignment="1">
      <alignment horizontal="center" vertical="top" wrapText="1"/>
    </xf>
    <xf numFmtId="49" fontId="4" fillId="35" borderId="84" xfId="0" applyNumberFormat="1" applyFont="1" applyFill="1" applyBorder="1" applyAlignment="1">
      <alignment horizontal="right" vertical="top"/>
    </xf>
    <xf numFmtId="49" fontId="4" fillId="35" borderId="57" xfId="0" applyNumberFormat="1" applyFont="1" applyFill="1" applyBorder="1" applyAlignment="1">
      <alignment horizontal="right" vertical="top"/>
    </xf>
    <xf numFmtId="49" fontId="4" fillId="35" borderId="92" xfId="0" applyNumberFormat="1" applyFont="1" applyFill="1" applyBorder="1" applyAlignment="1">
      <alignment horizontal="right" vertical="top"/>
    </xf>
    <xf numFmtId="49" fontId="4" fillId="35" borderId="10" xfId="0" applyNumberFormat="1" applyFont="1" applyFill="1" applyBorder="1" applyAlignment="1">
      <alignment horizontal="center" vertical="top"/>
    </xf>
    <xf numFmtId="49" fontId="4" fillId="35" borderId="48" xfId="0" applyNumberFormat="1" applyFont="1" applyFill="1" applyBorder="1" applyAlignment="1">
      <alignment horizontal="center" vertical="top"/>
    </xf>
    <xf numFmtId="0" fontId="4" fillId="0" borderId="34" xfId="0" applyNumberFormat="1" applyFont="1" applyFill="1" applyBorder="1" applyAlignment="1">
      <alignment horizontal="center" vertical="top"/>
    </xf>
    <xf numFmtId="0" fontId="4" fillId="0" borderId="78" xfId="0" applyNumberFormat="1" applyFont="1" applyFill="1" applyBorder="1" applyAlignment="1">
      <alignment horizontal="center" vertical="top"/>
    </xf>
    <xf numFmtId="49" fontId="4" fillId="36" borderId="57" xfId="0" applyNumberFormat="1" applyFont="1" applyFill="1" applyBorder="1" applyAlignment="1">
      <alignment horizontal="right" vertical="top"/>
    </xf>
    <xf numFmtId="49" fontId="4" fillId="36" borderId="92" xfId="0" applyNumberFormat="1" applyFont="1" applyFill="1" applyBorder="1" applyAlignment="1">
      <alignment horizontal="right" vertical="top"/>
    </xf>
    <xf numFmtId="49" fontId="3" fillId="0" borderId="58" xfId="0" applyNumberFormat="1" applyFont="1" applyBorder="1" applyAlignment="1">
      <alignment horizontal="center" vertical="top" wrapText="1"/>
    </xf>
    <xf numFmtId="49" fontId="3" fillId="0" borderId="27" xfId="0" applyNumberFormat="1" applyFont="1" applyBorder="1" applyAlignment="1">
      <alignment horizontal="center" vertical="top" wrapText="1"/>
    </xf>
    <xf numFmtId="0" fontId="3" fillId="0" borderId="70" xfId="0" applyFont="1" applyFill="1" applyBorder="1" applyAlignment="1">
      <alignment horizontal="center" vertical="top" wrapText="1"/>
    </xf>
    <xf numFmtId="0" fontId="3" fillId="0" borderId="81" xfId="0" applyFont="1" applyFill="1" applyBorder="1" applyAlignment="1">
      <alignment horizontal="center" vertical="top" wrapText="1"/>
    </xf>
    <xf numFmtId="49" fontId="4" fillId="0" borderId="44" xfId="0" applyNumberFormat="1" applyFont="1" applyBorder="1" applyAlignment="1">
      <alignment horizontal="center" vertical="top"/>
    </xf>
    <xf numFmtId="49" fontId="4" fillId="0" borderId="82" xfId="0" applyNumberFormat="1" applyFont="1" applyBorder="1" applyAlignment="1">
      <alignment horizontal="center" vertical="top"/>
    </xf>
    <xf numFmtId="0" fontId="4" fillId="34" borderId="47" xfId="0" applyFont="1" applyFill="1" applyBorder="1" applyAlignment="1">
      <alignment vertical="top" wrapText="1"/>
    </xf>
    <xf numFmtId="0" fontId="4" fillId="34" borderId="58" xfId="0" applyFont="1" applyFill="1" applyBorder="1" applyAlignment="1">
      <alignment vertical="top" wrapText="1"/>
    </xf>
    <xf numFmtId="0" fontId="4" fillId="0" borderId="47" xfId="0" applyFont="1" applyFill="1" applyBorder="1" applyAlignment="1">
      <alignment horizontal="center" vertical="center" textRotation="90" wrapText="1"/>
    </xf>
    <xf numFmtId="0" fontId="4" fillId="0" borderId="58" xfId="0" applyFont="1" applyFill="1" applyBorder="1" applyAlignment="1">
      <alignment horizontal="center" vertical="center" textRotation="90" wrapText="1"/>
    </xf>
    <xf numFmtId="49" fontId="4" fillId="0" borderId="44" xfId="0" applyNumberFormat="1" applyFont="1" applyFill="1" applyBorder="1" applyAlignment="1">
      <alignment horizontal="center" vertical="top"/>
    </xf>
    <xf numFmtId="0" fontId="4" fillId="0" borderId="41" xfId="0" applyFont="1" applyFill="1" applyBorder="1" applyAlignment="1">
      <alignment horizontal="center" vertical="top" textRotation="90" wrapText="1"/>
    </xf>
    <xf numFmtId="49" fontId="4" fillId="35" borderId="64" xfId="0" applyNumberFormat="1" applyFont="1" applyFill="1" applyBorder="1" applyAlignment="1">
      <alignment horizontal="left" vertical="top" wrapText="1"/>
    </xf>
    <xf numFmtId="49" fontId="4" fillId="35" borderId="34" xfId="0" applyNumberFormat="1" applyFont="1" applyFill="1" applyBorder="1" applyAlignment="1">
      <alignment horizontal="left" vertical="top" wrapText="1"/>
    </xf>
    <xf numFmtId="0" fontId="3" fillId="0" borderId="33" xfId="0" applyFont="1" applyFill="1" applyBorder="1" applyAlignment="1">
      <alignment vertical="top" wrapText="1"/>
    </xf>
    <xf numFmtId="0" fontId="3" fillId="0" borderId="38" xfId="0" applyFont="1" applyFill="1" applyBorder="1" applyAlignment="1">
      <alignment vertical="top" wrapText="1"/>
    </xf>
    <xf numFmtId="0" fontId="0" fillId="0" borderId="81" xfId="0" applyFont="1" applyBorder="1" applyAlignment="1">
      <alignment horizontal="center" vertical="top" wrapText="1"/>
    </xf>
    <xf numFmtId="0" fontId="4" fillId="0" borderId="47" xfId="0" applyNumberFormat="1" applyFont="1" applyFill="1" applyBorder="1" applyAlignment="1">
      <alignment horizontal="center" vertical="top"/>
    </xf>
    <xf numFmtId="0" fontId="11" fillId="0" borderId="58" xfId="0" applyFont="1" applyBorder="1" applyAlignment="1">
      <alignment horizontal="center" vertical="top"/>
    </xf>
    <xf numFmtId="49" fontId="4" fillId="36" borderId="28" xfId="0" applyNumberFormat="1" applyFont="1" applyFill="1" applyBorder="1" applyAlignment="1">
      <alignment horizontal="center" vertical="top"/>
    </xf>
    <xf numFmtId="0" fontId="4" fillId="0" borderId="41" xfId="0" applyFont="1" applyFill="1" applyBorder="1" applyAlignment="1">
      <alignment horizontal="center" vertical="center" textRotation="90" wrapText="1"/>
    </xf>
    <xf numFmtId="0" fontId="4" fillId="0" borderId="81" xfId="0" applyFont="1" applyFill="1" applyBorder="1" applyAlignment="1">
      <alignment horizontal="center" vertical="center" textRotation="90" wrapText="1"/>
    </xf>
    <xf numFmtId="49" fontId="4" fillId="0" borderId="32" xfId="0" applyNumberFormat="1" applyFont="1" applyBorder="1" applyAlignment="1">
      <alignment horizontal="center" vertical="top"/>
    </xf>
    <xf numFmtId="49" fontId="4" fillId="0" borderId="79" xfId="0" applyNumberFormat="1" applyFont="1" applyBorder="1" applyAlignment="1">
      <alignment horizontal="center" vertical="top"/>
    </xf>
    <xf numFmtId="49" fontId="4" fillId="36" borderId="70" xfId="0" applyNumberFormat="1" applyFont="1" applyFill="1" applyBorder="1" applyAlignment="1">
      <alignment horizontal="center" vertical="top"/>
    </xf>
    <xf numFmtId="49" fontId="4" fillId="36" borderId="81" xfId="0" applyNumberFormat="1" applyFont="1" applyFill="1" applyBorder="1" applyAlignment="1">
      <alignment horizontal="center" vertical="top"/>
    </xf>
    <xf numFmtId="0" fontId="3" fillId="34" borderId="27" xfId="0" applyFont="1" applyFill="1" applyBorder="1" applyAlignment="1">
      <alignment horizontal="left" vertical="top" wrapText="1"/>
    </xf>
    <xf numFmtId="0" fontId="3" fillId="34" borderId="58" xfId="0" applyFont="1" applyFill="1" applyBorder="1" applyAlignment="1">
      <alignment horizontal="left" vertical="top" wrapText="1"/>
    </xf>
    <xf numFmtId="49" fontId="4" fillId="35" borderId="31" xfId="0" applyNumberFormat="1" applyFont="1" applyFill="1" applyBorder="1" applyAlignment="1">
      <alignment horizontal="center" vertical="top"/>
    </xf>
    <xf numFmtId="49" fontId="4" fillId="36" borderId="41" xfId="0" applyNumberFormat="1" applyFont="1" applyFill="1" applyBorder="1" applyAlignment="1">
      <alignment horizontal="center" vertical="top"/>
    </xf>
    <xf numFmtId="49" fontId="4" fillId="0" borderId="16" xfId="0" applyNumberFormat="1" applyFont="1" applyFill="1" applyBorder="1" applyAlignment="1">
      <alignment horizontal="center" vertical="top"/>
    </xf>
    <xf numFmtId="49" fontId="4" fillId="0" borderId="54" xfId="0" applyNumberFormat="1" applyFont="1" applyFill="1" applyBorder="1" applyAlignment="1">
      <alignment horizontal="center" vertical="top"/>
    </xf>
    <xf numFmtId="49" fontId="4" fillId="0" borderId="47" xfId="0" applyNumberFormat="1" applyFont="1" applyFill="1" applyBorder="1" applyAlignment="1">
      <alignment horizontal="center" vertical="top"/>
    </xf>
    <xf numFmtId="49" fontId="4" fillId="0" borderId="58" xfId="0" applyNumberFormat="1" applyFont="1" applyFill="1" applyBorder="1" applyAlignment="1">
      <alignment horizontal="center" vertical="top"/>
    </xf>
    <xf numFmtId="49" fontId="4" fillId="35" borderId="42" xfId="0" applyNumberFormat="1" applyFont="1" applyFill="1" applyBorder="1" applyAlignment="1">
      <alignment horizontal="left" vertical="top"/>
    </xf>
    <xf numFmtId="49" fontId="4" fillId="35" borderId="57" xfId="0" applyNumberFormat="1" applyFont="1" applyFill="1" applyBorder="1" applyAlignment="1">
      <alignment horizontal="left" vertical="top"/>
    </xf>
    <xf numFmtId="49" fontId="4" fillId="35" borderId="34" xfId="0" applyNumberFormat="1" applyFont="1" applyFill="1" applyBorder="1" applyAlignment="1">
      <alignment horizontal="left" vertical="top"/>
    </xf>
    <xf numFmtId="0" fontId="4" fillId="0" borderId="41" xfId="0" applyFont="1" applyFill="1" applyBorder="1" applyAlignment="1">
      <alignment horizontal="center" vertical="center" textRotation="90" wrapText="1"/>
    </xf>
    <xf numFmtId="0" fontId="3" fillId="34" borderId="47" xfId="0" applyFont="1" applyFill="1" applyBorder="1" applyAlignment="1">
      <alignment horizontal="left" vertical="top" wrapText="1"/>
    </xf>
    <xf numFmtId="49" fontId="3" fillId="0" borderId="47" xfId="0" applyNumberFormat="1" applyFont="1" applyBorder="1" applyAlignment="1">
      <alignment horizontal="center" vertical="top"/>
    </xf>
    <xf numFmtId="0" fontId="0" fillId="0" borderId="27" xfId="0" applyFont="1" applyBorder="1" applyAlignment="1">
      <alignment horizontal="center" vertical="top"/>
    </xf>
    <xf numFmtId="0" fontId="0" fillId="0" borderId="58" xfId="0" applyFont="1" applyBorder="1" applyAlignment="1">
      <alignment horizontal="center" vertical="top"/>
    </xf>
    <xf numFmtId="49" fontId="4" fillId="36" borderId="45" xfId="0" applyNumberFormat="1" applyFont="1" applyFill="1" applyBorder="1" applyAlignment="1">
      <alignment horizontal="center" vertical="top"/>
    </xf>
    <xf numFmtId="49" fontId="4" fillId="36" borderId="83" xfId="0" applyNumberFormat="1" applyFont="1" applyFill="1" applyBorder="1" applyAlignment="1">
      <alignment horizontal="center" vertical="top"/>
    </xf>
    <xf numFmtId="0" fontId="3" fillId="34" borderId="34" xfId="0" applyFont="1" applyFill="1" applyBorder="1" applyAlignment="1">
      <alignment vertical="top" wrapText="1"/>
    </xf>
    <xf numFmtId="0" fontId="0" fillId="34" borderId="29" xfId="0" applyFont="1" applyFill="1" applyBorder="1" applyAlignment="1">
      <alignment vertical="top" wrapText="1"/>
    </xf>
    <xf numFmtId="0" fontId="0" fillId="34" borderId="78" xfId="0" applyFont="1" applyFill="1" applyBorder="1" applyAlignment="1">
      <alignment vertical="top" wrapText="1"/>
    </xf>
    <xf numFmtId="0" fontId="0" fillId="0" borderId="37" xfId="0" applyFont="1" applyBorder="1" applyAlignment="1">
      <alignment horizontal="center" vertical="top"/>
    </xf>
    <xf numFmtId="0" fontId="0" fillId="0" borderId="82" xfId="0" applyFont="1" applyBorder="1" applyAlignment="1">
      <alignment horizontal="center" vertical="top"/>
    </xf>
    <xf numFmtId="49" fontId="4" fillId="0" borderId="44" xfId="0" applyNumberFormat="1" applyFont="1" applyBorder="1" applyAlignment="1">
      <alignment horizontal="center" vertical="top"/>
    </xf>
    <xf numFmtId="49" fontId="4" fillId="0" borderId="82" xfId="0" applyNumberFormat="1" applyFont="1" applyBorder="1" applyAlignment="1">
      <alignment horizontal="center" vertical="top"/>
    </xf>
    <xf numFmtId="49" fontId="4" fillId="0" borderId="37" xfId="0" applyNumberFormat="1" applyFont="1" applyBorder="1" applyAlignment="1">
      <alignment horizontal="center" vertical="top"/>
    </xf>
    <xf numFmtId="0" fontId="3" fillId="0" borderId="34" xfId="0" applyFont="1" applyFill="1" applyBorder="1" applyAlignment="1">
      <alignment horizontal="left" vertical="top" wrapText="1"/>
    </xf>
    <xf numFmtId="0" fontId="3" fillId="0" borderId="29" xfId="0" applyFont="1" applyFill="1" applyBorder="1" applyAlignment="1">
      <alignment horizontal="left" vertical="top" wrapText="1"/>
    </xf>
    <xf numFmtId="0" fontId="4" fillId="0" borderId="78" xfId="0" applyFont="1" applyFill="1" applyBorder="1" applyAlignment="1">
      <alignment horizontal="left" vertical="top" wrapText="1"/>
    </xf>
    <xf numFmtId="0" fontId="4" fillId="34" borderId="68" xfId="0" applyFont="1" applyFill="1" applyBorder="1" applyAlignment="1">
      <alignment vertical="top" wrapText="1"/>
    </xf>
    <xf numFmtId="0" fontId="3" fillId="34" borderId="62" xfId="0" applyFont="1" applyFill="1" applyBorder="1" applyAlignment="1">
      <alignment vertical="top" wrapText="1"/>
    </xf>
    <xf numFmtId="49" fontId="3" fillId="0" borderId="14" xfId="0" applyNumberFormat="1" applyFont="1" applyBorder="1" applyAlignment="1">
      <alignment horizontal="center" vertical="top" wrapText="1"/>
    </xf>
    <xf numFmtId="49" fontId="3" fillId="0" borderId="50" xfId="0" applyNumberFormat="1" applyFont="1" applyBorder="1" applyAlignment="1">
      <alignment horizontal="center" vertical="top" wrapText="1"/>
    </xf>
    <xf numFmtId="49" fontId="4" fillId="35" borderId="43" xfId="0" applyNumberFormat="1" applyFont="1" applyFill="1" applyBorder="1" applyAlignment="1">
      <alignment horizontal="center" vertical="top"/>
    </xf>
    <xf numFmtId="49" fontId="4" fillId="35" borderId="80" xfId="0" applyNumberFormat="1" applyFont="1" applyFill="1" applyBorder="1" applyAlignment="1">
      <alignment horizontal="center" vertical="top"/>
    </xf>
    <xf numFmtId="0" fontId="4" fillId="34" borderId="29" xfId="0" applyFont="1" applyFill="1" applyBorder="1" applyAlignment="1">
      <alignment horizontal="left" vertical="top" wrapText="1"/>
    </xf>
    <xf numFmtId="0" fontId="3" fillId="0" borderId="64" xfId="0" applyFont="1" applyFill="1" applyBorder="1" applyAlignment="1">
      <alignment horizontal="left" vertical="top" wrapText="1"/>
    </xf>
    <xf numFmtId="0" fontId="3" fillId="0" borderId="85" xfId="0" applyFont="1" applyFill="1" applyBorder="1" applyAlignment="1">
      <alignment horizontal="left" vertical="top" wrapText="1"/>
    </xf>
    <xf numFmtId="0" fontId="4" fillId="0" borderId="41" xfId="0" applyNumberFormat="1" applyFont="1" applyBorder="1" applyAlignment="1">
      <alignment horizontal="center" vertical="top"/>
    </xf>
    <xf numFmtId="0" fontId="4" fillId="0" borderId="81" xfId="0" applyNumberFormat="1" applyFont="1" applyBorder="1" applyAlignment="1">
      <alignment horizontal="center" vertical="top"/>
    </xf>
    <xf numFmtId="0" fontId="3" fillId="34" borderId="64" xfId="0" applyFont="1" applyFill="1" applyBorder="1" applyAlignment="1">
      <alignment horizontal="left" vertical="top" wrapText="1"/>
    </xf>
    <xf numFmtId="0" fontId="3" fillId="34" borderId="85" xfId="0" applyFont="1" applyFill="1" applyBorder="1" applyAlignment="1">
      <alignment horizontal="left" vertical="top" wrapText="1"/>
    </xf>
    <xf numFmtId="0" fontId="4" fillId="0" borderId="47" xfId="0" applyFont="1" applyFill="1" applyBorder="1" applyAlignment="1">
      <alignment vertical="top" wrapText="1"/>
    </xf>
    <xf numFmtId="0" fontId="0" fillId="0" borderId="27" xfId="0" applyFont="1" applyFill="1" applyBorder="1" applyAlignment="1">
      <alignment vertical="top" wrapText="1"/>
    </xf>
    <xf numFmtId="0" fontId="0" fillId="0" borderId="58" xfId="0" applyFont="1" applyFill="1" applyBorder="1" applyAlignment="1">
      <alignment vertical="top" wrapText="1"/>
    </xf>
    <xf numFmtId="0" fontId="4" fillId="35" borderId="57" xfId="0" applyFont="1" applyFill="1" applyBorder="1" applyAlignment="1">
      <alignment horizontal="left" vertical="top" wrapText="1"/>
    </xf>
    <xf numFmtId="0" fontId="4" fillId="35" borderId="64" xfId="0" applyFont="1" applyFill="1" applyBorder="1" applyAlignment="1">
      <alignment horizontal="left" vertical="top" wrapText="1"/>
    </xf>
    <xf numFmtId="0" fontId="4" fillId="35" borderId="34" xfId="0" applyFont="1" applyFill="1" applyBorder="1" applyAlignment="1">
      <alignment horizontal="left" vertical="top" wrapText="1"/>
    </xf>
    <xf numFmtId="49" fontId="4" fillId="36" borderId="70" xfId="0" applyNumberFormat="1" applyFont="1" applyFill="1" applyBorder="1" applyAlignment="1">
      <alignment horizontal="center" vertical="top"/>
    </xf>
    <xf numFmtId="49" fontId="4" fillId="36" borderId="81" xfId="0" applyNumberFormat="1" applyFont="1" applyFill="1" applyBorder="1" applyAlignment="1">
      <alignment horizontal="center" vertical="top"/>
    </xf>
    <xf numFmtId="0" fontId="4" fillId="0" borderId="0" xfId="0" applyFont="1" applyFill="1" applyBorder="1" applyAlignment="1">
      <alignment horizontal="left" vertical="top" wrapText="1"/>
    </xf>
    <xf numFmtId="0" fontId="3" fillId="0" borderId="85" xfId="0" applyFont="1" applyFill="1" applyBorder="1" applyAlignment="1">
      <alignment horizontal="left" vertical="top" wrapText="1"/>
    </xf>
    <xf numFmtId="0" fontId="4" fillId="0" borderId="70" xfId="0" applyFont="1" applyFill="1" applyBorder="1" applyAlignment="1">
      <alignment horizontal="center" vertical="center" textRotation="90" wrapText="1"/>
    </xf>
    <xf numFmtId="0" fontId="4" fillId="0" borderId="41" xfId="0" applyFont="1" applyFill="1" applyBorder="1" applyAlignment="1">
      <alignment horizontal="center" vertical="center" textRotation="90" wrapText="1"/>
    </xf>
    <xf numFmtId="0" fontId="4" fillId="0" borderId="81" xfId="0" applyFont="1" applyFill="1" applyBorder="1" applyAlignment="1">
      <alignment horizontal="center" vertical="center" textRotation="90" wrapText="1"/>
    </xf>
    <xf numFmtId="0" fontId="4" fillId="0" borderId="47" xfId="0" applyFont="1" applyFill="1" applyBorder="1" applyAlignment="1">
      <alignment horizontal="center" vertical="center" textRotation="90" wrapText="1"/>
    </xf>
    <xf numFmtId="0" fontId="4" fillId="0" borderId="47" xfId="0" applyFont="1" applyFill="1" applyBorder="1" applyAlignment="1">
      <alignment horizontal="left" vertical="top" wrapText="1"/>
    </xf>
    <xf numFmtId="49" fontId="4" fillId="0" borderId="44" xfId="0" applyNumberFormat="1" applyFont="1" applyFill="1" applyBorder="1" applyAlignment="1">
      <alignment horizontal="center" vertical="top"/>
    </xf>
    <xf numFmtId="49" fontId="4" fillId="0" borderId="82" xfId="0" applyNumberFormat="1" applyFont="1" applyFill="1" applyBorder="1" applyAlignment="1">
      <alignment horizontal="center" vertical="top"/>
    </xf>
    <xf numFmtId="0" fontId="4" fillId="0" borderId="70" xfId="0" applyFont="1" applyFill="1" applyBorder="1" applyAlignment="1">
      <alignment horizontal="center" vertical="top" textRotation="180" wrapText="1"/>
    </xf>
    <xf numFmtId="0" fontId="4" fillId="0" borderId="81" xfId="0" applyFont="1" applyFill="1" applyBorder="1" applyAlignment="1">
      <alignment horizontal="center" vertical="top" textRotation="180" wrapText="1"/>
    </xf>
    <xf numFmtId="49" fontId="4" fillId="36" borderId="79" xfId="0" applyNumberFormat="1" applyFont="1" applyFill="1" applyBorder="1" applyAlignment="1">
      <alignment horizontal="right" vertical="top"/>
    </xf>
    <xf numFmtId="49" fontId="4" fillId="36" borderId="85" xfId="0" applyNumberFormat="1" applyFont="1" applyFill="1" applyBorder="1" applyAlignment="1">
      <alignment horizontal="right" vertical="top"/>
    </xf>
    <xf numFmtId="0" fontId="4" fillId="0" borderId="47" xfId="0" applyFont="1" applyFill="1" applyBorder="1" applyAlignment="1">
      <alignment horizontal="center" vertical="center" textRotation="90" wrapText="1"/>
    </xf>
    <xf numFmtId="0" fontId="4" fillId="0" borderId="58" xfId="0" applyFont="1" applyFill="1" applyBorder="1" applyAlignment="1">
      <alignment horizontal="center" vertical="center" textRotation="90" wrapText="1"/>
    </xf>
    <xf numFmtId="0" fontId="4" fillId="0" borderId="58" xfId="0" applyNumberFormat="1" applyFont="1" applyFill="1" applyBorder="1" applyAlignment="1">
      <alignment horizontal="center" vertical="top"/>
    </xf>
    <xf numFmtId="0" fontId="4" fillId="0" borderId="47" xfId="0" applyNumberFormat="1" applyFont="1" applyBorder="1" applyAlignment="1">
      <alignment horizontal="center" vertical="top"/>
    </xf>
    <xf numFmtId="0" fontId="4" fillId="0" borderId="27" xfId="0" applyNumberFormat="1" applyFont="1" applyBorder="1" applyAlignment="1">
      <alignment horizontal="center" vertical="top"/>
    </xf>
    <xf numFmtId="0" fontId="4" fillId="0" borderId="47" xfId="0" applyNumberFormat="1" applyFont="1" applyBorder="1" applyAlignment="1">
      <alignment horizontal="center" vertical="top"/>
    </xf>
    <xf numFmtId="0" fontId="4" fillId="0" borderId="58" xfId="0" applyNumberFormat="1" applyFont="1" applyBorder="1" applyAlignment="1">
      <alignment horizontal="center" vertical="top"/>
    </xf>
    <xf numFmtId="49" fontId="4" fillId="0" borderId="72" xfId="0" applyNumberFormat="1" applyFont="1" applyBorder="1" applyAlignment="1">
      <alignment horizontal="center" vertical="top"/>
    </xf>
    <xf numFmtId="49" fontId="4" fillId="0" borderId="37" xfId="0" applyNumberFormat="1" applyFont="1" applyBorder="1" applyAlignment="1">
      <alignment horizontal="center" vertical="top"/>
    </xf>
    <xf numFmtId="0" fontId="3" fillId="0" borderId="68" xfId="0" applyFont="1" applyFill="1" applyBorder="1" applyAlignment="1">
      <alignment vertical="top" wrapText="1"/>
    </xf>
    <xf numFmtId="0" fontId="3" fillId="0" borderId="62" xfId="0" applyFont="1" applyFill="1" applyBorder="1" applyAlignment="1">
      <alignment vertical="top" wrapText="1"/>
    </xf>
    <xf numFmtId="0" fontId="4" fillId="0" borderId="53" xfId="0" applyFont="1" applyFill="1" applyBorder="1" applyAlignment="1">
      <alignment vertical="top" wrapText="1"/>
    </xf>
    <xf numFmtId="0" fontId="4" fillId="0" borderId="27" xfId="0" applyFont="1" applyFill="1" applyBorder="1" applyAlignment="1">
      <alignment vertical="top" wrapText="1"/>
    </xf>
    <xf numFmtId="0" fontId="3" fillId="0" borderId="50" xfId="0" applyFont="1" applyFill="1" applyBorder="1" applyAlignment="1">
      <alignment vertical="top" wrapText="1"/>
    </xf>
    <xf numFmtId="49" fontId="3" fillId="0" borderId="53" xfId="0" applyNumberFormat="1" applyFont="1" applyBorder="1" applyAlignment="1">
      <alignment horizontal="center" vertical="top" wrapText="1"/>
    </xf>
    <xf numFmtId="49" fontId="4" fillId="0" borderId="64" xfId="0" applyNumberFormat="1" applyFont="1" applyFill="1" applyBorder="1" applyAlignment="1">
      <alignment horizontal="center" vertical="top"/>
    </xf>
    <xf numFmtId="49" fontId="4" fillId="0" borderId="0" xfId="0" applyNumberFormat="1" applyFont="1" applyFill="1" applyBorder="1" applyAlignment="1">
      <alignment horizontal="center" vertical="top"/>
    </xf>
    <xf numFmtId="49" fontId="4" fillId="35" borderId="84" xfId="0" applyNumberFormat="1" applyFont="1" applyFill="1" applyBorder="1" applyAlignment="1">
      <alignment horizontal="left" vertical="top" wrapText="1"/>
    </xf>
    <xf numFmtId="49" fontId="4" fillId="35" borderId="57" xfId="0" applyNumberFormat="1" applyFont="1" applyFill="1" applyBorder="1" applyAlignment="1">
      <alignment horizontal="left" vertical="top" wrapText="1"/>
    </xf>
    <xf numFmtId="49" fontId="4" fillId="35" borderId="92" xfId="0" applyNumberFormat="1" applyFont="1" applyFill="1" applyBorder="1" applyAlignment="1">
      <alignment horizontal="left" vertical="top" wrapText="1"/>
    </xf>
    <xf numFmtId="49" fontId="4" fillId="36" borderId="86" xfId="0" applyNumberFormat="1" applyFont="1" applyFill="1" applyBorder="1" applyAlignment="1">
      <alignment horizontal="center" vertical="top"/>
    </xf>
    <xf numFmtId="49" fontId="4" fillId="36" borderId="55" xfId="0" applyNumberFormat="1" applyFont="1" applyFill="1" applyBorder="1" applyAlignment="1">
      <alignment horizontal="center" vertical="top"/>
    </xf>
    <xf numFmtId="49" fontId="4" fillId="36" borderId="15" xfId="0" applyNumberFormat="1" applyFont="1" applyFill="1" applyBorder="1" applyAlignment="1">
      <alignment horizontal="center" vertical="top"/>
    </xf>
    <xf numFmtId="49" fontId="4" fillId="36" borderId="39" xfId="0" applyNumberFormat="1" applyFont="1" applyFill="1" applyBorder="1" applyAlignment="1">
      <alignment horizontal="center" vertical="top"/>
    </xf>
    <xf numFmtId="49" fontId="4" fillId="36" borderId="67" xfId="0" applyNumberFormat="1" applyFont="1" applyFill="1" applyBorder="1" applyAlignment="1">
      <alignment horizontal="center" vertical="top"/>
    </xf>
    <xf numFmtId="49" fontId="4" fillId="35" borderId="23" xfId="0" applyNumberFormat="1" applyFont="1" applyFill="1" applyBorder="1" applyAlignment="1">
      <alignment horizontal="center" vertical="top"/>
    </xf>
    <xf numFmtId="49" fontId="4" fillId="35" borderId="73" xfId="0" applyNumberFormat="1" applyFont="1" applyFill="1" applyBorder="1" applyAlignment="1">
      <alignment horizontal="center" vertical="top"/>
    </xf>
    <xf numFmtId="49" fontId="4" fillId="35" borderId="75" xfId="0" applyNumberFormat="1" applyFont="1" applyFill="1" applyBorder="1" applyAlignment="1">
      <alignment horizontal="center" vertical="top"/>
    </xf>
    <xf numFmtId="49" fontId="4" fillId="35" borderId="38" xfId="0" applyNumberFormat="1" applyFont="1" applyFill="1" applyBorder="1" applyAlignment="1">
      <alignment horizontal="center" vertical="top"/>
    </xf>
    <xf numFmtId="49" fontId="3" fillId="0" borderId="47" xfId="0" applyNumberFormat="1" applyFont="1" applyBorder="1" applyAlignment="1">
      <alignment horizontal="center" vertical="top" wrapText="1"/>
    </xf>
    <xf numFmtId="49" fontId="3" fillId="0" borderId="27" xfId="0" applyNumberFormat="1" applyFont="1" applyBorder="1" applyAlignment="1">
      <alignment horizontal="center" vertical="top" wrapText="1"/>
    </xf>
    <xf numFmtId="49" fontId="3" fillId="0" borderId="58" xfId="0" applyNumberFormat="1" applyFont="1" applyBorder="1" applyAlignment="1">
      <alignment horizontal="center" vertical="top" wrapText="1"/>
    </xf>
    <xf numFmtId="49" fontId="4" fillId="35" borderId="60" xfId="0" applyNumberFormat="1" applyFont="1" applyFill="1" applyBorder="1" applyAlignment="1">
      <alignment horizontal="right" vertical="top"/>
    </xf>
    <xf numFmtId="0" fontId="4" fillId="0" borderId="34" xfId="0" applyNumberFormat="1" applyFont="1" applyBorder="1" applyAlignment="1">
      <alignment horizontal="center" vertical="top"/>
    </xf>
    <xf numFmtId="0" fontId="4" fillId="0" borderId="29" xfId="0" applyNumberFormat="1" applyFont="1" applyBorder="1" applyAlignment="1">
      <alignment horizontal="center" vertical="top"/>
    </xf>
    <xf numFmtId="0" fontId="3" fillId="0" borderId="14" xfId="0" applyFont="1" applyFill="1" applyBorder="1" applyAlignment="1">
      <alignment vertical="top" wrapText="1"/>
    </xf>
    <xf numFmtId="0" fontId="3" fillId="0" borderId="21" xfId="0" applyFont="1" applyFill="1" applyBorder="1" applyAlignment="1">
      <alignment vertical="top" wrapText="1"/>
    </xf>
    <xf numFmtId="49" fontId="3" fillId="0" borderId="47" xfId="0" applyNumberFormat="1" applyFont="1" applyBorder="1" applyAlignment="1">
      <alignment horizontal="center" vertical="top"/>
    </xf>
    <xf numFmtId="49" fontId="3" fillId="0" borderId="27" xfId="0" applyNumberFormat="1" applyFont="1" applyBorder="1" applyAlignment="1">
      <alignment horizontal="center" vertical="top"/>
    </xf>
    <xf numFmtId="0" fontId="3" fillId="0" borderId="30" xfId="0" applyFont="1" applyBorder="1" applyAlignment="1">
      <alignment horizontal="center" vertical="center" textRotation="90" wrapText="1"/>
    </xf>
    <xf numFmtId="0" fontId="3" fillId="0" borderId="13" xfId="0" applyFont="1" applyBorder="1" applyAlignment="1">
      <alignment horizontal="center" vertical="center" textRotation="90" wrapText="1"/>
    </xf>
    <xf numFmtId="0" fontId="3" fillId="0" borderId="49" xfId="0" applyFont="1" applyBorder="1" applyAlignment="1">
      <alignment horizontal="center" vertical="center" textRotation="90" wrapText="1"/>
    </xf>
    <xf numFmtId="0" fontId="3" fillId="0" borderId="47" xfId="0" applyNumberFormat="1" applyFont="1" applyBorder="1" applyAlignment="1">
      <alignment horizontal="center" vertical="center" textRotation="90" wrapText="1"/>
    </xf>
    <xf numFmtId="0" fontId="3" fillId="0" borderId="27" xfId="0" applyNumberFormat="1" applyFont="1" applyBorder="1" applyAlignment="1">
      <alignment horizontal="center" vertical="center" textRotation="90" wrapText="1"/>
    </xf>
    <xf numFmtId="0" fontId="3" fillId="0" borderId="58" xfId="0" applyNumberFormat="1" applyFont="1" applyBorder="1" applyAlignment="1">
      <alignment horizontal="center" vertical="center" textRotation="90" wrapText="1"/>
    </xf>
    <xf numFmtId="49" fontId="4" fillId="0" borderId="0" xfId="0" applyNumberFormat="1" applyFont="1" applyBorder="1" applyAlignment="1">
      <alignment horizontal="center" vertical="top"/>
    </xf>
    <xf numFmtId="49" fontId="4" fillId="0" borderId="32" xfId="0" applyNumberFormat="1" applyFont="1" applyBorder="1" applyAlignment="1">
      <alignment horizontal="center" vertical="top"/>
    </xf>
    <xf numFmtId="49" fontId="4" fillId="0" borderId="79" xfId="0" applyNumberFormat="1" applyFont="1" applyBorder="1" applyAlignment="1">
      <alignment horizontal="center" vertical="top"/>
    </xf>
    <xf numFmtId="0" fontId="2" fillId="0" borderId="24" xfId="0" applyFont="1" applyFill="1" applyBorder="1" applyAlignment="1">
      <alignment horizontal="center" vertical="center" textRotation="90" wrapText="1"/>
    </xf>
    <xf numFmtId="0" fontId="2" fillId="0" borderId="82" xfId="0" applyFont="1" applyFill="1" applyBorder="1" applyAlignment="1">
      <alignment horizontal="center" vertical="center" textRotation="90" wrapText="1"/>
    </xf>
    <xf numFmtId="0" fontId="4" fillId="0" borderId="15"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6" xfId="0" applyFont="1" applyBorder="1" applyAlignment="1">
      <alignment horizontal="center" vertical="center" wrapText="1"/>
    </xf>
    <xf numFmtId="49" fontId="4" fillId="36" borderId="41" xfId="0" applyNumberFormat="1" applyFont="1" applyFill="1" applyBorder="1" applyAlignment="1">
      <alignment horizontal="center" vertical="top"/>
    </xf>
    <xf numFmtId="0" fontId="3" fillId="0" borderId="43"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80" xfId="0" applyFont="1" applyBorder="1" applyAlignment="1">
      <alignment horizontal="center" vertical="center" wrapText="1"/>
    </xf>
    <xf numFmtId="0" fontId="3" fillId="0" borderId="43" xfId="0" applyFont="1" applyBorder="1" applyAlignment="1">
      <alignment horizontal="center" vertical="center" textRotation="90" wrapText="1"/>
    </xf>
    <xf numFmtId="0" fontId="3" fillId="0" borderId="31" xfId="0" applyFont="1" applyBorder="1" applyAlignment="1">
      <alignment horizontal="center" vertical="center" textRotation="90" wrapText="1"/>
    </xf>
    <xf numFmtId="0" fontId="3" fillId="0" borderId="80" xfId="0" applyFont="1" applyBorder="1" applyAlignment="1">
      <alignment horizontal="center" vertical="center" textRotation="90" wrapText="1"/>
    </xf>
    <xf numFmtId="0" fontId="4" fillId="35" borderId="92" xfId="0" applyFont="1" applyFill="1" applyBorder="1" applyAlignment="1">
      <alignment horizontal="left" vertical="top" wrapText="1"/>
    </xf>
    <xf numFmtId="49" fontId="4" fillId="0" borderId="70" xfId="0" applyNumberFormat="1" applyFont="1" applyBorder="1" applyAlignment="1">
      <alignment horizontal="center" vertical="top"/>
    </xf>
    <xf numFmtId="49" fontId="4" fillId="0" borderId="41" xfId="0" applyNumberFormat="1" applyFont="1" applyBorder="1" applyAlignment="1">
      <alignment horizontal="center" vertical="top"/>
    </xf>
    <xf numFmtId="49" fontId="4" fillId="0" borderId="81" xfId="0" applyNumberFormat="1" applyFont="1" applyBorder="1" applyAlignment="1">
      <alignment horizontal="center" vertical="top"/>
    </xf>
    <xf numFmtId="49" fontId="4" fillId="0" borderId="46" xfId="0" applyNumberFormat="1" applyFont="1" applyBorder="1" applyAlignment="1">
      <alignment horizontal="center" vertical="top"/>
    </xf>
    <xf numFmtId="49" fontId="4" fillId="41" borderId="42" xfId="0" applyNumberFormat="1" applyFont="1" applyFill="1" applyBorder="1" applyAlignment="1">
      <alignment horizontal="left" vertical="top" wrapText="1"/>
    </xf>
    <xf numFmtId="49" fontId="4" fillId="41" borderId="57" xfId="0" applyNumberFormat="1" applyFont="1" applyFill="1" applyBorder="1" applyAlignment="1">
      <alignment horizontal="left" vertical="top" wrapText="1"/>
    </xf>
    <xf numFmtId="0" fontId="0" fillId="0" borderId="57" xfId="0" applyFont="1" applyBorder="1" applyAlignment="1">
      <alignment vertical="top"/>
    </xf>
    <xf numFmtId="0" fontId="0" fillId="0" borderId="92" xfId="0" applyFont="1" applyBorder="1" applyAlignment="1">
      <alignment vertical="top"/>
    </xf>
    <xf numFmtId="0" fontId="10" fillId="37" borderId="42" xfId="0" applyFont="1" applyFill="1" applyBorder="1" applyAlignment="1">
      <alignment horizontal="left" vertical="top" wrapText="1"/>
    </xf>
    <xf numFmtId="0" fontId="3" fillId="0" borderId="22" xfId="0" applyFont="1" applyBorder="1" applyAlignment="1">
      <alignment horizontal="center" vertical="center" textRotation="90" wrapText="1"/>
    </xf>
    <xf numFmtId="0" fontId="3" fillId="0" borderId="83" xfId="0" applyFont="1" applyBorder="1" applyAlignment="1">
      <alignment horizontal="center" vertical="center" textRotation="90" wrapText="1"/>
    </xf>
    <xf numFmtId="0" fontId="3" fillId="0" borderId="11" xfId="0" applyFont="1" applyBorder="1" applyAlignment="1">
      <alignment horizontal="center" vertical="center"/>
    </xf>
    <xf numFmtId="0" fontId="3" fillId="0" borderId="47" xfId="0" applyFont="1" applyBorder="1" applyAlignment="1">
      <alignment horizontal="center" vertical="center" textRotation="90" wrapText="1"/>
    </xf>
    <xf numFmtId="0" fontId="3" fillId="0" borderId="27" xfId="0" applyFont="1" applyBorder="1" applyAlignment="1">
      <alignment horizontal="center" vertical="center" textRotation="90" wrapText="1"/>
    </xf>
    <xf numFmtId="0" fontId="3" fillId="0" borderId="58" xfId="0" applyFont="1" applyBorder="1" applyAlignment="1">
      <alignment horizontal="center" vertical="center" textRotation="90" wrapText="1"/>
    </xf>
    <xf numFmtId="49" fontId="4" fillId="0" borderId="46" xfId="0" applyNumberFormat="1" applyFont="1" applyBorder="1" applyAlignment="1">
      <alignment horizontal="center" vertical="top"/>
    </xf>
    <xf numFmtId="0" fontId="3" fillId="0" borderId="64"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34" borderId="87" xfId="0" applyFont="1" applyFill="1" applyBorder="1" applyAlignment="1">
      <alignment horizontal="left" vertical="top" wrapText="1"/>
    </xf>
    <xf numFmtId="0" fontId="3" fillId="34" borderId="63" xfId="0" applyFont="1" applyFill="1" applyBorder="1" applyAlignment="1">
      <alignment horizontal="left" vertical="top" wrapText="1"/>
    </xf>
    <xf numFmtId="0" fontId="3" fillId="34" borderId="65" xfId="0" applyFont="1" applyFill="1" applyBorder="1" applyAlignment="1">
      <alignment horizontal="left" vertical="top" wrapText="1"/>
    </xf>
    <xf numFmtId="49" fontId="2" fillId="0" borderId="64" xfId="0" applyNumberFormat="1" applyFont="1" applyFill="1" applyBorder="1" applyAlignment="1">
      <alignment horizontal="left" vertical="top" wrapText="1"/>
    </xf>
    <xf numFmtId="0" fontId="4" fillId="0" borderId="0" xfId="0" applyFont="1" applyAlignment="1">
      <alignment horizontal="right" vertical="top"/>
    </xf>
    <xf numFmtId="0" fontId="3" fillId="0" borderId="0" xfId="0" applyFont="1" applyAlignment="1">
      <alignment horizontal="center" vertical="top"/>
    </xf>
    <xf numFmtId="0" fontId="4" fillId="0" borderId="0" xfId="0" applyFont="1" applyAlignment="1">
      <alignment horizontal="center" vertical="top" wrapText="1"/>
    </xf>
    <xf numFmtId="0" fontId="3" fillId="0" borderId="0" xfId="0" applyFont="1" applyBorder="1" applyAlignment="1">
      <alignment horizontal="center" vertical="top" wrapText="1"/>
    </xf>
    <xf numFmtId="0" fontId="4" fillId="0" borderId="85" xfId="0" applyFont="1" applyBorder="1" applyAlignment="1">
      <alignment horizontal="right" vertical="top" wrapText="1"/>
    </xf>
    <xf numFmtId="0" fontId="3" fillId="0" borderId="15" xfId="0" applyFont="1" applyBorder="1" applyAlignment="1">
      <alignment horizontal="center" vertical="center" textRotation="90" wrapText="1"/>
    </xf>
    <xf numFmtId="0" fontId="3" fillId="0" borderId="20" xfId="0" applyFont="1" applyBorder="1" applyAlignment="1">
      <alignment horizontal="center" vertical="center" textRotation="90" wrapText="1"/>
    </xf>
    <xf numFmtId="0" fontId="3" fillId="0" borderId="39" xfId="0" applyFont="1" applyBorder="1" applyAlignment="1">
      <alignment horizontal="center" vertical="center" textRotation="90" wrapText="1"/>
    </xf>
    <xf numFmtId="0" fontId="3" fillId="0" borderId="64" xfId="0" applyFont="1" applyBorder="1" applyAlignment="1">
      <alignment horizontal="center" vertical="center" textRotation="90" wrapText="1"/>
    </xf>
    <xf numFmtId="0" fontId="3" fillId="0" borderId="0" xfId="0" applyFont="1" applyBorder="1" applyAlignment="1">
      <alignment horizontal="center" vertical="center" textRotation="90" wrapText="1"/>
    </xf>
    <xf numFmtId="0" fontId="3" fillId="0" borderId="85" xfId="0" applyFont="1" applyBorder="1" applyAlignment="1">
      <alignment horizontal="center" vertical="center" textRotation="90" wrapText="1"/>
    </xf>
    <xf numFmtId="0" fontId="4" fillId="0" borderId="30" xfId="0" applyFont="1" applyBorder="1" applyAlignment="1">
      <alignment horizontal="center" vertical="center" wrapText="1"/>
    </xf>
    <xf numFmtId="0" fontId="4" fillId="0" borderId="29" xfId="0" applyNumberFormat="1" applyFont="1" applyFill="1" applyBorder="1" applyAlignment="1">
      <alignment horizontal="center" vertical="top"/>
    </xf>
    <xf numFmtId="0" fontId="4" fillId="0" borderId="78" xfId="0" applyNumberFormat="1" applyFont="1" applyFill="1" applyBorder="1" applyAlignment="1">
      <alignment horizontal="center" vertical="top"/>
    </xf>
    <xf numFmtId="49" fontId="2" fillId="0" borderId="0" xfId="0" applyNumberFormat="1" applyFont="1" applyFill="1" applyBorder="1" applyAlignment="1">
      <alignment horizontal="left" vertical="top" wrapText="1"/>
    </xf>
    <xf numFmtId="0" fontId="3" fillId="0" borderId="10" xfId="0" applyFont="1" applyBorder="1" applyAlignment="1">
      <alignment horizontal="center" vertical="center" textRotation="90" wrapText="1"/>
    </xf>
    <xf numFmtId="0" fontId="3" fillId="0" borderId="11" xfId="0" applyFont="1" applyBorder="1" applyAlignment="1">
      <alignment horizontal="center" vertical="center" textRotation="90" wrapText="1"/>
    </xf>
    <xf numFmtId="0" fontId="3" fillId="0" borderId="48" xfId="0" applyFont="1" applyBorder="1" applyAlignment="1">
      <alignment horizontal="center" vertical="center" textRotation="90" wrapText="1"/>
    </xf>
    <xf numFmtId="0" fontId="2" fillId="0" borderId="36" xfId="0" applyFont="1" applyFill="1" applyBorder="1" applyAlignment="1">
      <alignment horizontal="center" vertical="center" textRotation="90" wrapText="1"/>
    </xf>
    <xf numFmtId="0" fontId="2" fillId="0" borderId="79" xfId="0" applyFont="1" applyFill="1" applyBorder="1" applyAlignment="1">
      <alignment horizontal="center" vertical="center" textRotation="90" wrapText="1"/>
    </xf>
    <xf numFmtId="49" fontId="4" fillId="37" borderId="57" xfId="0" applyNumberFormat="1" applyFont="1" applyFill="1" applyBorder="1" applyAlignment="1">
      <alignment horizontal="right" vertical="top"/>
    </xf>
    <xf numFmtId="49" fontId="4" fillId="37" borderId="92" xfId="0" applyNumberFormat="1" applyFont="1" applyFill="1" applyBorder="1" applyAlignment="1">
      <alignment horizontal="right" vertical="top"/>
    </xf>
    <xf numFmtId="0" fontId="4" fillId="36" borderId="57" xfId="0" applyFont="1" applyFill="1" applyBorder="1" applyAlignment="1">
      <alignment horizontal="left" vertical="center"/>
    </xf>
    <xf numFmtId="0" fontId="4" fillId="36" borderId="92" xfId="0" applyFont="1" applyFill="1" applyBorder="1" applyAlignment="1">
      <alignment horizontal="left" vertical="center"/>
    </xf>
    <xf numFmtId="0" fontId="4" fillId="0" borderId="64" xfId="0" applyFont="1" applyFill="1" applyBorder="1" applyAlignment="1">
      <alignment horizontal="center" vertical="top" textRotation="180" wrapText="1"/>
    </xf>
    <xf numFmtId="0" fontId="4" fillId="0" borderId="0" xfId="0" applyFont="1" applyFill="1" applyBorder="1" applyAlignment="1">
      <alignment horizontal="center" vertical="top" textRotation="180" wrapText="1"/>
    </xf>
    <xf numFmtId="49" fontId="3" fillId="0" borderId="0" xfId="0" applyNumberFormat="1" applyFont="1" applyAlignment="1">
      <alignment horizontal="left"/>
    </xf>
    <xf numFmtId="0" fontId="3" fillId="0" borderId="0" xfId="0" applyFont="1" applyAlignment="1">
      <alignment horizontal="left"/>
    </xf>
    <xf numFmtId="49" fontId="3" fillId="0" borderId="64" xfId="0" applyNumberFormat="1" applyFont="1" applyBorder="1" applyAlignment="1">
      <alignment horizontal="left" wrapText="1"/>
    </xf>
    <xf numFmtId="0" fontId="3" fillId="0" borderId="64" xfId="0" applyFont="1" applyBorder="1" applyAlignment="1">
      <alignment horizontal="left" wrapText="1"/>
    </xf>
    <xf numFmtId="0" fontId="14" fillId="0" borderId="0" xfId="0" applyFont="1" applyFill="1" applyAlignment="1">
      <alignment horizontal="center" wrapText="1"/>
    </xf>
    <xf numFmtId="0" fontId="14" fillId="0" borderId="0" xfId="0" applyFont="1" applyAlignment="1">
      <alignment horizontal="center" wrapText="1"/>
    </xf>
    <xf numFmtId="0" fontId="6" fillId="0" borderId="0" xfId="0" applyFont="1" applyAlignment="1">
      <alignment horizontal="center"/>
    </xf>
    <xf numFmtId="0" fontId="4" fillId="34" borderId="70" xfId="0" applyFont="1" applyFill="1" applyBorder="1" applyAlignment="1">
      <alignment horizontal="center" vertical="center" wrapText="1"/>
    </xf>
    <xf numFmtId="0" fontId="4" fillId="34" borderId="41" xfId="0" applyFont="1" applyFill="1" applyBorder="1" applyAlignment="1">
      <alignment horizontal="center" vertical="center" wrapText="1"/>
    </xf>
    <xf numFmtId="0" fontId="4" fillId="34" borderId="81" xfId="0" applyFont="1" applyFill="1" applyBorder="1" applyAlignment="1">
      <alignment horizontal="center" vertical="center" wrapText="1"/>
    </xf>
    <xf numFmtId="0" fontId="4" fillId="34" borderId="47" xfId="0" applyFont="1" applyFill="1" applyBorder="1" applyAlignment="1">
      <alignment horizontal="center" vertical="center" wrapText="1"/>
    </xf>
    <xf numFmtId="0" fontId="4" fillId="34" borderId="27" xfId="0" applyFont="1" applyFill="1" applyBorder="1" applyAlignment="1">
      <alignment horizontal="center" vertical="center" wrapText="1"/>
    </xf>
    <xf numFmtId="0" fontId="4" fillId="34" borderId="58" xfId="0" applyFont="1" applyFill="1" applyBorder="1" applyAlignment="1">
      <alignment horizontal="center" vertical="center" wrapText="1"/>
    </xf>
    <xf numFmtId="0" fontId="3" fillId="0" borderId="41" xfId="0" applyFont="1" applyBorder="1" applyAlignment="1">
      <alignment horizontal="center" vertical="center" wrapText="1"/>
    </xf>
    <xf numFmtId="0" fontId="3" fillId="0" borderId="81" xfId="0" applyFont="1" applyBorder="1" applyAlignment="1">
      <alignment horizontal="center" vertical="center" wrapText="1"/>
    </xf>
    <xf numFmtId="0" fontId="15" fillId="0" borderId="11" xfId="49" applyFont="1" applyBorder="1" applyAlignment="1">
      <alignment horizontal="center" vertical="center" wrapText="1"/>
      <protection/>
    </xf>
    <xf numFmtId="0" fontId="0" fillId="0" borderId="23" xfId="0" applyFont="1" applyBorder="1" applyAlignment="1">
      <alignment horizontal="center" vertical="center"/>
    </xf>
    <xf numFmtId="0" fontId="15" fillId="0" borderId="12" xfId="49" applyFont="1" applyBorder="1" applyAlignment="1">
      <alignment horizontal="center" vertical="center" wrapText="1"/>
      <protection/>
    </xf>
    <xf numFmtId="0" fontId="0" fillId="0" borderId="40" xfId="0" applyFont="1" applyBorder="1" applyAlignment="1">
      <alignment horizontal="center" vertical="center" wrapText="1"/>
    </xf>
    <xf numFmtId="0" fontId="0" fillId="0" borderId="23" xfId="0" applyFont="1" applyBorder="1" applyAlignment="1">
      <alignment horizontal="center" vertical="center" wrapText="1"/>
    </xf>
    <xf numFmtId="0" fontId="15" fillId="0" borderId="23" xfId="49" applyFont="1" applyBorder="1" applyAlignment="1">
      <alignment horizontal="center" vertical="center" wrapText="1"/>
      <protection/>
    </xf>
    <xf numFmtId="0" fontId="0" fillId="0" borderId="31" xfId="0" applyFont="1" applyBorder="1" applyAlignment="1">
      <alignment horizontal="center" vertical="center"/>
    </xf>
    <xf numFmtId="0" fontId="4" fillId="34" borderId="27" xfId="0" applyFont="1" applyFill="1" applyBorder="1" applyAlignment="1">
      <alignment horizontal="center" vertical="top" wrapText="1"/>
    </xf>
    <xf numFmtId="49" fontId="4" fillId="36" borderId="28" xfId="0" applyNumberFormat="1" applyFont="1" applyFill="1" applyBorder="1" applyAlignment="1">
      <alignment horizontal="center" vertical="top"/>
    </xf>
    <xf numFmtId="0" fontId="4" fillId="0" borderId="64" xfId="0" applyFont="1" applyFill="1" applyBorder="1" applyAlignment="1">
      <alignment horizontal="left" vertical="top" wrapText="1"/>
    </xf>
    <xf numFmtId="0" fontId="4" fillId="0" borderId="85" xfId="0" applyFont="1" applyFill="1" applyBorder="1" applyAlignment="1">
      <alignment horizontal="left" vertical="top" wrapText="1"/>
    </xf>
    <xf numFmtId="49" fontId="4" fillId="34" borderId="37" xfId="0" applyNumberFormat="1" applyFont="1" applyFill="1" applyBorder="1" applyAlignment="1">
      <alignment horizontal="center" vertical="top"/>
    </xf>
    <xf numFmtId="49" fontId="4" fillId="34" borderId="82" xfId="0" applyNumberFormat="1" applyFont="1" applyFill="1" applyBorder="1" applyAlignment="1">
      <alignment horizontal="center" vertical="top"/>
    </xf>
    <xf numFmtId="0" fontId="4" fillId="0" borderId="34" xfId="0" applyFont="1" applyFill="1" applyBorder="1" applyAlignment="1">
      <alignment vertical="top" wrapText="1"/>
    </xf>
    <xf numFmtId="0" fontId="4" fillId="0" borderId="78" xfId="0" applyFont="1" applyFill="1" applyBorder="1" applyAlignment="1">
      <alignment vertical="top" wrapText="1"/>
    </xf>
    <xf numFmtId="49" fontId="3" fillId="34" borderId="27" xfId="0" applyNumberFormat="1" applyFont="1" applyFill="1" applyBorder="1" applyAlignment="1">
      <alignment horizontal="center" vertical="top" wrapText="1"/>
    </xf>
    <xf numFmtId="0" fontId="0" fillId="0" borderId="27" xfId="0" applyFont="1" applyBorder="1" applyAlignment="1">
      <alignment horizontal="center" vertical="top" wrapText="1"/>
    </xf>
    <xf numFmtId="0" fontId="4" fillId="34" borderId="27" xfId="0" applyNumberFormat="1" applyFont="1" applyFill="1" applyBorder="1" applyAlignment="1">
      <alignment horizontal="center" vertical="top"/>
    </xf>
    <xf numFmtId="0" fontId="11" fillId="0" borderId="27" xfId="0" applyFont="1" applyBorder="1" applyAlignment="1">
      <alignment horizontal="center" vertical="top"/>
    </xf>
    <xf numFmtId="0" fontId="4" fillId="0" borderId="64" xfId="0" applyFont="1" applyFill="1" applyBorder="1" applyAlignment="1">
      <alignment vertical="top" wrapText="1"/>
    </xf>
    <xf numFmtId="0" fontId="4" fillId="0" borderId="0" xfId="0" applyFont="1" applyFill="1" applyBorder="1" applyAlignment="1">
      <alignment vertical="top" wrapText="1"/>
    </xf>
    <xf numFmtId="0" fontId="4" fillId="0" borderId="85" xfId="0" applyFont="1" applyFill="1" applyBorder="1" applyAlignment="1">
      <alignment vertical="top" wrapText="1"/>
    </xf>
    <xf numFmtId="49" fontId="4" fillId="35" borderId="31" xfId="0" applyNumberFormat="1" applyFont="1" applyFill="1" applyBorder="1" applyAlignment="1">
      <alignment horizontal="center" vertical="top"/>
    </xf>
    <xf numFmtId="49" fontId="3" fillId="34" borderId="47" xfId="0" applyNumberFormat="1" applyFont="1" applyFill="1" applyBorder="1" applyAlignment="1">
      <alignment horizontal="center" vertical="top" wrapText="1"/>
    </xf>
    <xf numFmtId="0" fontId="4" fillId="34" borderId="47" xfId="0" applyNumberFormat="1" applyFont="1" applyFill="1" applyBorder="1" applyAlignment="1">
      <alignment horizontal="center" vertical="top"/>
    </xf>
    <xf numFmtId="0" fontId="0" fillId="0" borderId="0" xfId="0" applyFont="1" applyFill="1" applyBorder="1" applyAlignment="1">
      <alignment vertical="top" wrapText="1"/>
    </xf>
    <xf numFmtId="0" fontId="0" fillId="0" borderId="85" xfId="0" applyFont="1" applyFill="1" applyBorder="1" applyAlignment="1">
      <alignment vertical="top" wrapText="1"/>
    </xf>
    <xf numFmtId="0" fontId="4" fillId="34" borderId="34" xfId="0" applyNumberFormat="1" applyFont="1" applyFill="1" applyBorder="1" applyAlignment="1">
      <alignment horizontal="center" vertical="top" wrapText="1"/>
    </xf>
    <xf numFmtId="0" fontId="4" fillId="34" borderId="29" xfId="0" applyNumberFormat="1" applyFont="1" applyFill="1" applyBorder="1" applyAlignment="1">
      <alignment horizontal="center" vertical="top" wrapText="1"/>
    </xf>
    <xf numFmtId="0" fontId="11" fillId="0" borderId="29" xfId="0" applyFont="1" applyBorder="1" applyAlignment="1">
      <alignment horizontal="center" vertical="top" wrapText="1"/>
    </xf>
    <xf numFmtId="0" fontId="11" fillId="0" borderId="78" xfId="0" applyFont="1" applyBorder="1" applyAlignment="1">
      <alignment horizontal="center" vertical="top" wrapText="1"/>
    </xf>
    <xf numFmtId="0" fontId="4" fillId="0" borderId="47" xfId="0" applyFont="1" applyFill="1" applyBorder="1" applyAlignment="1">
      <alignment horizontal="left" vertical="top" wrapText="1"/>
    </xf>
    <xf numFmtId="0" fontId="4" fillId="0" borderId="27" xfId="0" applyFont="1" applyFill="1" applyBorder="1" applyAlignment="1">
      <alignment horizontal="left" vertical="top" wrapText="1"/>
    </xf>
    <xf numFmtId="0" fontId="0" fillId="0" borderId="58" xfId="0" applyFont="1" applyBorder="1" applyAlignment="1">
      <alignment horizontal="left" vertical="top" wrapText="1"/>
    </xf>
    <xf numFmtId="0" fontId="4" fillId="34" borderId="70" xfId="0" applyFont="1" applyFill="1" applyBorder="1" applyAlignment="1">
      <alignment horizontal="center" vertical="top" wrapText="1"/>
    </xf>
    <xf numFmtId="0" fontId="4" fillId="34" borderId="41" xfId="0" applyFont="1" applyFill="1" applyBorder="1" applyAlignment="1">
      <alignment horizontal="center" vertical="top" wrapText="1"/>
    </xf>
    <xf numFmtId="0" fontId="0" fillId="0" borderId="41" xfId="0" applyFont="1" applyBorder="1" applyAlignment="1">
      <alignment horizontal="center" vertical="top" wrapText="1"/>
    </xf>
    <xf numFmtId="0" fontId="4" fillId="0" borderId="29" xfId="0" applyFont="1" applyFill="1" applyBorder="1" applyAlignment="1">
      <alignment horizontal="left" vertical="top" wrapText="1"/>
    </xf>
    <xf numFmtId="0" fontId="4" fillId="0" borderId="41" xfId="0" applyNumberFormat="1" applyFont="1" applyFill="1" applyBorder="1" applyAlignment="1">
      <alignment horizontal="center" vertical="top"/>
    </xf>
    <xf numFmtId="0" fontId="4" fillId="0" borderId="81" xfId="0" applyNumberFormat="1" applyFont="1" applyFill="1" applyBorder="1" applyAlignment="1">
      <alignment horizontal="center" vertical="top"/>
    </xf>
    <xf numFmtId="0" fontId="4" fillId="0" borderId="68" xfId="0" applyFont="1" applyFill="1" applyBorder="1" applyAlignment="1">
      <alignment vertical="top" wrapText="1"/>
    </xf>
    <xf numFmtId="0" fontId="4" fillId="0" borderId="86" xfId="0" applyFont="1" applyFill="1" applyBorder="1" applyAlignment="1">
      <alignment horizontal="center" vertical="top" wrapText="1"/>
    </xf>
    <xf numFmtId="0" fontId="4" fillId="0" borderId="55" xfId="0" applyFont="1" applyFill="1" applyBorder="1" applyAlignment="1">
      <alignment horizontal="center" vertical="top" wrapText="1"/>
    </xf>
    <xf numFmtId="0" fontId="4" fillId="0" borderId="70" xfId="0" applyNumberFormat="1" applyFont="1" applyFill="1" applyBorder="1" applyAlignment="1">
      <alignment horizontal="center" vertical="top"/>
    </xf>
    <xf numFmtId="49" fontId="4" fillId="36" borderId="66" xfId="0" applyNumberFormat="1" applyFont="1" applyFill="1" applyBorder="1" applyAlignment="1">
      <alignment horizontal="center" vertical="top"/>
    </xf>
    <xf numFmtId="49" fontId="4" fillId="35" borderId="17" xfId="0" applyNumberFormat="1" applyFont="1" applyFill="1" applyBorder="1" applyAlignment="1">
      <alignment horizontal="center" vertical="top"/>
    </xf>
    <xf numFmtId="49" fontId="4" fillId="0" borderId="72" xfId="0" applyNumberFormat="1" applyFont="1" applyFill="1" applyBorder="1" applyAlignment="1">
      <alignment horizontal="center" vertical="top"/>
    </xf>
    <xf numFmtId="0" fontId="4" fillId="0" borderId="71" xfId="0" applyFont="1" applyFill="1" applyBorder="1" applyAlignment="1">
      <alignment vertical="top" wrapText="1"/>
    </xf>
    <xf numFmtId="0" fontId="4" fillId="0" borderId="66" xfId="0" applyFont="1" applyFill="1" applyBorder="1" applyAlignment="1">
      <alignment horizontal="center" vertical="top" wrapText="1"/>
    </xf>
    <xf numFmtId="0" fontId="4" fillId="0" borderId="0" xfId="0" applyFont="1" applyFill="1" applyBorder="1" applyAlignment="1">
      <alignment vertical="top" wrapText="1"/>
    </xf>
    <xf numFmtId="0" fontId="4" fillId="0" borderId="41" xfId="0" applyFont="1" applyFill="1" applyBorder="1" applyAlignment="1">
      <alignment horizontal="center" vertical="top" wrapText="1"/>
    </xf>
    <xf numFmtId="0" fontId="4" fillId="0" borderId="27" xfId="0" applyNumberFormat="1" applyFont="1" applyFill="1" applyBorder="1" applyAlignment="1">
      <alignment horizontal="center" vertical="top"/>
    </xf>
    <xf numFmtId="0" fontId="4" fillId="0" borderId="70" xfId="0" applyNumberFormat="1" applyFont="1" applyBorder="1" applyAlignment="1">
      <alignment horizontal="center" vertical="top"/>
    </xf>
    <xf numFmtId="0" fontId="4" fillId="0" borderId="81" xfId="0" applyNumberFormat="1" applyFont="1" applyBorder="1" applyAlignment="1">
      <alignment horizontal="center" vertical="top"/>
    </xf>
    <xf numFmtId="0" fontId="3" fillId="0" borderId="68" xfId="0" applyFont="1" applyFill="1" applyBorder="1" applyAlignment="1">
      <alignment vertical="top" wrapText="1"/>
    </xf>
    <xf numFmtId="0" fontId="3" fillId="0" borderId="62" xfId="0" applyFont="1" applyFill="1" applyBorder="1" applyAlignment="1">
      <alignment vertical="top" wrapText="1"/>
    </xf>
    <xf numFmtId="0" fontId="4" fillId="0" borderId="70" xfId="0" applyFont="1" applyFill="1" applyBorder="1" applyAlignment="1">
      <alignment horizontal="center" vertical="center" textRotation="90" wrapText="1"/>
    </xf>
    <xf numFmtId="49" fontId="3" fillId="0" borderId="14" xfId="0" applyNumberFormat="1" applyFont="1" applyFill="1" applyBorder="1" applyAlignment="1">
      <alignment horizontal="center" vertical="top" wrapText="1"/>
    </xf>
    <xf numFmtId="49" fontId="3" fillId="0" borderId="50" xfId="0" applyNumberFormat="1" applyFont="1" applyFill="1" applyBorder="1" applyAlignment="1">
      <alignment horizontal="center" vertical="top" wrapText="1"/>
    </xf>
    <xf numFmtId="49" fontId="3" fillId="0" borderId="27" xfId="0" applyNumberFormat="1" applyFont="1" applyFill="1" applyBorder="1" applyAlignment="1">
      <alignment horizontal="center" vertical="top" wrapText="1"/>
    </xf>
    <xf numFmtId="0" fontId="4" fillId="0" borderId="41" xfId="0" applyNumberFormat="1" applyFont="1" applyBorder="1" applyAlignment="1">
      <alignment horizontal="center" vertical="top"/>
    </xf>
    <xf numFmtId="49" fontId="4" fillId="0" borderId="34" xfId="0" applyNumberFormat="1" applyFont="1" applyBorder="1" applyAlignment="1">
      <alignment horizontal="center" vertical="top"/>
    </xf>
    <xf numFmtId="49" fontId="4" fillId="0" borderId="78" xfId="0" applyNumberFormat="1" applyFont="1" applyBorder="1" applyAlignment="1">
      <alignment horizontal="center" vertical="top"/>
    </xf>
    <xf numFmtId="0" fontId="4" fillId="0" borderId="34" xfId="0" applyFont="1" applyFill="1" applyBorder="1" applyAlignment="1">
      <alignment horizontal="left" vertical="top" wrapText="1"/>
    </xf>
    <xf numFmtId="0" fontId="4" fillId="0" borderId="47" xfId="0" applyFont="1" applyFill="1" applyBorder="1" applyAlignment="1">
      <alignment vertical="top" wrapText="1"/>
    </xf>
    <xf numFmtId="0" fontId="4" fillId="0" borderId="58" xfId="0" applyFont="1" applyFill="1" applyBorder="1" applyAlignment="1">
      <alignment vertical="top" wrapText="1"/>
    </xf>
  </cellXfs>
  <cellStyles count="51">
    <cellStyle name="Normal" xfId="0"/>
    <cellStyle name="1 antraštė" xfId="15"/>
    <cellStyle name="2 antraštė" xfId="16"/>
    <cellStyle name="20% – paryškinimas 1" xfId="17"/>
    <cellStyle name="20% – paryškinimas 2" xfId="18"/>
    <cellStyle name="20% – paryškinimas 3" xfId="19"/>
    <cellStyle name="20% – paryškinimas 4" xfId="20"/>
    <cellStyle name="20% – paryškinimas 5" xfId="21"/>
    <cellStyle name="20% – paryškinimas 6" xfId="22"/>
    <cellStyle name="3 antraštė" xfId="23"/>
    <cellStyle name="4 antraštė" xfId="24"/>
    <cellStyle name="40% – paryškinimas 1" xfId="25"/>
    <cellStyle name="40% – paryškinimas 2" xfId="26"/>
    <cellStyle name="40% – paryškinimas 3" xfId="27"/>
    <cellStyle name="40% – paryškinimas 4" xfId="28"/>
    <cellStyle name="40% – paryškinimas 5" xfId="29"/>
    <cellStyle name="40% – paryškinimas 6" xfId="30"/>
    <cellStyle name="60% – paryškinimas 1" xfId="31"/>
    <cellStyle name="60% – paryškinimas 2" xfId="32"/>
    <cellStyle name="60% – paryškinimas 3" xfId="33"/>
    <cellStyle name="60% – paryškinimas 4" xfId="34"/>
    <cellStyle name="60% – paryškinimas 5" xfId="35"/>
    <cellStyle name="60% – paryškinimas 6" xfId="36"/>
    <cellStyle name="Aiškinamasis tekstas" xfId="37"/>
    <cellStyle name="Followed Hyperlink" xfId="38"/>
    <cellStyle name="Blogas" xfId="39"/>
    <cellStyle name="Geras" xfId="40"/>
    <cellStyle name="Hyperlink" xfId="41"/>
    <cellStyle name="Išvestis" xfId="42"/>
    <cellStyle name="Įprastas 2" xfId="43"/>
    <cellStyle name="Įspėjimo tekstas" xfId="44"/>
    <cellStyle name="Įvestis" xfId="45"/>
    <cellStyle name="Comma" xfId="46"/>
    <cellStyle name="Comma [0]" xfId="47"/>
    <cellStyle name="Neutralus" xfId="48"/>
    <cellStyle name="Normal_biudz uz 2001 atskaitomybe3" xfId="49"/>
    <cellStyle name="Paryškinimas 1" xfId="50"/>
    <cellStyle name="Paryškinimas 2" xfId="51"/>
    <cellStyle name="Paryškinimas 3" xfId="52"/>
    <cellStyle name="Paryškinimas 4" xfId="53"/>
    <cellStyle name="Paryškinimas 5" xfId="54"/>
    <cellStyle name="Paryškinimas 6" xfId="55"/>
    <cellStyle name="Pastaba" xfId="56"/>
    <cellStyle name="Pavadinimas" xfId="57"/>
    <cellStyle name="Percent" xfId="58"/>
    <cellStyle name="Skaičiavimas" xfId="59"/>
    <cellStyle name="Suma" xfId="60"/>
    <cellStyle name="Susietas langelis" xfId="61"/>
    <cellStyle name="Tikrinimo langelis" xfId="62"/>
    <cellStyle name="Currency" xfId="63"/>
    <cellStyle name="Currency [0]"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dimension ref="A1:Y178"/>
  <sheetViews>
    <sheetView tabSelected="1" zoomScaleSheetLayoutView="106" workbookViewId="0" topLeftCell="A1">
      <selection activeCell="D23" sqref="D23:D27"/>
    </sheetView>
  </sheetViews>
  <sheetFormatPr defaultColWidth="9.140625" defaultRowHeight="12.75"/>
  <cols>
    <col min="1" max="3" width="2.421875" style="101" customWidth="1"/>
    <col min="4" max="4" width="38.28125" style="101" customWidth="1"/>
    <col min="5" max="5" width="4.140625" style="101" customWidth="1"/>
    <col min="6" max="6" width="2.8515625" style="101" customWidth="1"/>
    <col min="7" max="7" width="3.00390625" style="264" customWidth="1"/>
    <col min="8" max="8" width="8.421875" style="127" customWidth="1"/>
    <col min="9" max="9" width="8.421875" style="101" customWidth="1"/>
    <col min="10" max="10" width="8.7109375" style="101" customWidth="1"/>
    <col min="11" max="11" width="8.421875" style="101" customWidth="1"/>
    <col min="12" max="12" width="7.421875" style="101" customWidth="1"/>
    <col min="13" max="13" width="8.421875" style="102" customWidth="1"/>
    <col min="14" max="14" width="8.7109375" style="102" customWidth="1"/>
    <col min="15" max="15" width="8.57421875" style="102" customWidth="1"/>
    <col min="16" max="16" width="7.421875" style="102" customWidth="1"/>
    <col min="17" max="17" width="8.140625" style="101" customWidth="1"/>
    <col min="18" max="18" width="8.421875" style="101" customWidth="1"/>
    <col min="19" max="19" width="8.140625" style="101" customWidth="1"/>
    <col min="20" max="20" width="7.7109375" style="101" customWidth="1"/>
    <col min="21" max="21" width="9.00390625" style="101" customWidth="1"/>
    <col min="22" max="22" width="8.57421875" style="101" customWidth="1"/>
    <col min="23" max="16384" width="9.140625" style="37" customWidth="1"/>
  </cols>
  <sheetData>
    <row r="1" spans="1:22" ht="12.75" customHeight="1">
      <c r="A1" s="1436" t="s">
        <v>74</v>
      </c>
      <c r="B1" s="1436"/>
      <c r="C1" s="1436"/>
      <c r="D1" s="1436"/>
      <c r="E1" s="1436"/>
      <c r="F1" s="1436"/>
      <c r="G1" s="1436"/>
      <c r="H1" s="1436"/>
      <c r="I1" s="1436"/>
      <c r="J1" s="1436"/>
      <c r="K1" s="1436"/>
      <c r="L1" s="1436"/>
      <c r="M1" s="1436"/>
      <c r="N1" s="1436"/>
      <c r="O1" s="1436"/>
      <c r="P1" s="1436"/>
      <c r="Q1" s="1436"/>
      <c r="R1" s="1436"/>
      <c r="S1" s="1436"/>
      <c r="T1" s="1436"/>
      <c r="U1" s="1436"/>
      <c r="V1" s="1436"/>
    </row>
    <row r="2" spans="1:22" ht="12.75" customHeight="1">
      <c r="A2" s="1437" t="s">
        <v>94</v>
      </c>
      <c r="B2" s="1437"/>
      <c r="C2" s="1437"/>
      <c r="D2" s="1437"/>
      <c r="E2" s="1437"/>
      <c r="F2" s="1437"/>
      <c r="G2" s="1437"/>
      <c r="H2" s="1437"/>
      <c r="I2" s="1437"/>
      <c r="J2" s="1437"/>
      <c r="K2" s="1437"/>
      <c r="L2" s="1437"/>
      <c r="M2" s="1437"/>
      <c r="N2" s="1437"/>
      <c r="O2" s="1437"/>
      <c r="P2" s="1437"/>
      <c r="Q2" s="1437"/>
      <c r="R2" s="1437"/>
      <c r="S2" s="1437"/>
      <c r="T2" s="1437"/>
      <c r="U2" s="1437"/>
      <c r="V2" s="1437"/>
    </row>
    <row r="3" spans="1:22" ht="17.25" customHeight="1">
      <c r="A3" s="1438" t="s">
        <v>69</v>
      </c>
      <c r="B3" s="1438"/>
      <c r="C3" s="1438"/>
      <c r="D3" s="1438"/>
      <c r="E3" s="1438"/>
      <c r="F3" s="1438"/>
      <c r="G3" s="1438"/>
      <c r="H3" s="1438"/>
      <c r="I3" s="1438"/>
      <c r="J3" s="1438"/>
      <c r="K3" s="1438"/>
      <c r="L3" s="1438"/>
      <c r="M3" s="1438"/>
      <c r="N3" s="1438"/>
      <c r="O3" s="1438"/>
      <c r="P3" s="1438"/>
      <c r="Q3" s="1438"/>
      <c r="R3" s="1438"/>
      <c r="S3" s="1438"/>
      <c r="T3" s="1438"/>
      <c r="U3" s="1438"/>
      <c r="V3" s="1438"/>
    </row>
    <row r="4" spans="1:22" ht="15" customHeight="1">
      <c r="A4" s="1439" t="s">
        <v>186</v>
      </c>
      <c r="B4" s="1439"/>
      <c r="C4" s="1439"/>
      <c r="D4" s="1439"/>
      <c r="E4" s="1439"/>
      <c r="F4" s="1439"/>
      <c r="G4" s="1439"/>
      <c r="H4" s="1439"/>
      <c r="I4" s="1439"/>
      <c r="J4" s="1439"/>
      <c r="K4" s="1439"/>
      <c r="L4" s="1439"/>
      <c r="M4" s="1439"/>
      <c r="N4" s="1439"/>
      <c r="O4" s="1439"/>
      <c r="P4" s="1439"/>
      <c r="Q4" s="1439"/>
      <c r="R4" s="1439"/>
      <c r="S4" s="1439"/>
      <c r="T4" s="1439"/>
      <c r="U4" s="1439"/>
      <c r="V4" s="1439"/>
    </row>
    <row r="5" spans="1:22" ht="15" customHeight="1" thickBot="1">
      <c r="A5" s="211"/>
      <c r="B5" s="211"/>
      <c r="C5" s="1440" t="s">
        <v>11</v>
      </c>
      <c r="D5" s="1440"/>
      <c r="E5" s="1440"/>
      <c r="F5" s="1440"/>
      <c r="G5" s="1440"/>
      <c r="H5" s="1440"/>
      <c r="I5" s="1440"/>
      <c r="J5" s="1440"/>
      <c r="K5" s="1440"/>
      <c r="L5" s="1440"/>
      <c r="M5" s="1440"/>
      <c r="N5" s="1440"/>
      <c r="O5" s="1440"/>
      <c r="P5" s="1440"/>
      <c r="Q5" s="1440"/>
      <c r="R5" s="1440"/>
      <c r="S5" s="1440"/>
      <c r="T5" s="1440"/>
      <c r="U5" s="1440"/>
      <c r="V5" s="1440"/>
    </row>
    <row r="6" spans="1:22" ht="36.75" customHeight="1">
      <c r="A6" s="1441" t="s">
        <v>16</v>
      </c>
      <c r="B6" s="1451" t="s">
        <v>18</v>
      </c>
      <c r="C6" s="1451" t="s">
        <v>19</v>
      </c>
      <c r="D6" s="1407" t="s">
        <v>37</v>
      </c>
      <c r="E6" s="1410" t="s">
        <v>20</v>
      </c>
      <c r="F6" s="1392" t="s">
        <v>248</v>
      </c>
      <c r="G6" s="1395" t="s">
        <v>21</v>
      </c>
      <c r="H6" s="1426" t="s">
        <v>22</v>
      </c>
      <c r="I6" s="1403" t="s">
        <v>97</v>
      </c>
      <c r="J6" s="1404"/>
      <c r="K6" s="1404"/>
      <c r="L6" s="1447"/>
      <c r="M6" s="1403" t="s">
        <v>114</v>
      </c>
      <c r="N6" s="1404"/>
      <c r="O6" s="1404"/>
      <c r="P6" s="1405"/>
      <c r="Q6" s="1403" t="s">
        <v>249</v>
      </c>
      <c r="R6" s="1404"/>
      <c r="S6" s="1404"/>
      <c r="T6" s="1405"/>
      <c r="U6" s="1444" t="s">
        <v>159</v>
      </c>
      <c r="V6" s="1426" t="s">
        <v>160</v>
      </c>
    </row>
    <row r="7" spans="1:22" ht="15" customHeight="1">
      <c r="A7" s="1442"/>
      <c r="B7" s="1452"/>
      <c r="C7" s="1452"/>
      <c r="D7" s="1408"/>
      <c r="E7" s="1411"/>
      <c r="F7" s="1393"/>
      <c r="G7" s="1396"/>
      <c r="H7" s="1427"/>
      <c r="I7" s="1423" t="s">
        <v>23</v>
      </c>
      <c r="J7" s="1425" t="s">
        <v>24</v>
      </c>
      <c r="K7" s="1425"/>
      <c r="L7" s="1454" t="s">
        <v>36</v>
      </c>
      <c r="M7" s="1423" t="s">
        <v>23</v>
      </c>
      <c r="N7" s="1425" t="s">
        <v>24</v>
      </c>
      <c r="O7" s="1425"/>
      <c r="P7" s="1401" t="s">
        <v>36</v>
      </c>
      <c r="Q7" s="1423" t="s">
        <v>23</v>
      </c>
      <c r="R7" s="1425" t="s">
        <v>24</v>
      </c>
      <c r="S7" s="1425"/>
      <c r="T7" s="1401" t="s">
        <v>90</v>
      </c>
      <c r="U7" s="1445"/>
      <c r="V7" s="1427"/>
    </row>
    <row r="8" spans="1:22" ht="94.5" customHeight="1" thickBot="1">
      <c r="A8" s="1443"/>
      <c r="B8" s="1453"/>
      <c r="C8" s="1453"/>
      <c r="D8" s="1409"/>
      <c r="E8" s="1412"/>
      <c r="F8" s="1394"/>
      <c r="G8" s="1397"/>
      <c r="H8" s="1428"/>
      <c r="I8" s="1424"/>
      <c r="J8" s="144" t="s">
        <v>23</v>
      </c>
      <c r="K8" s="145" t="s">
        <v>38</v>
      </c>
      <c r="L8" s="1455"/>
      <c r="M8" s="1424"/>
      <c r="N8" s="146" t="s">
        <v>23</v>
      </c>
      <c r="O8" s="145" t="s">
        <v>38</v>
      </c>
      <c r="P8" s="1402"/>
      <c r="Q8" s="1424"/>
      <c r="R8" s="146" t="s">
        <v>23</v>
      </c>
      <c r="S8" s="145" t="s">
        <v>38</v>
      </c>
      <c r="T8" s="1402"/>
      <c r="U8" s="1446"/>
      <c r="V8" s="1428"/>
    </row>
    <row r="9" spans="1:22" ht="15.75" customHeight="1" thickBot="1">
      <c r="A9" s="1418" t="s">
        <v>85</v>
      </c>
      <c r="B9" s="1419"/>
      <c r="C9" s="1419"/>
      <c r="D9" s="1419"/>
      <c r="E9" s="1419"/>
      <c r="F9" s="1419"/>
      <c r="G9" s="1419"/>
      <c r="H9" s="1419"/>
      <c r="I9" s="1419"/>
      <c r="J9" s="1419"/>
      <c r="K9" s="1419"/>
      <c r="L9" s="1419"/>
      <c r="M9" s="1419"/>
      <c r="N9" s="1419"/>
      <c r="O9" s="1419"/>
      <c r="P9" s="1419"/>
      <c r="Q9" s="1419"/>
      <c r="R9" s="1419"/>
      <c r="S9" s="1419"/>
      <c r="T9" s="1419"/>
      <c r="U9" s="1420"/>
      <c r="V9" s="1421"/>
    </row>
    <row r="10" spans="1:22" ht="14.25" customHeight="1" thickBot="1">
      <c r="A10" s="1422" t="s">
        <v>70</v>
      </c>
      <c r="B10" s="1420"/>
      <c r="C10" s="1420"/>
      <c r="D10" s="1420"/>
      <c r="E10" s="1420"/>
      <c r="F10" s="1420"/>
      <c r="G10" s="1420"/>
      <c r="H10" s="1420"/>
      <c r="I10" s="1420"/>
      <c r="J10" s="1420"/>
      <c r="K10" s="1420"/>
      <c r="L10" s="1420"/>
      <c r="M10" s="1420"/>
      <c r="N10" s="1420"/>
      <c r="O10" s="1420"/>
      <c r="P10" s="1420"/>
      <c r="Q10" s="1420"/>
      <c r="R10" s="1420"/>
      <c r="S10" s="1420"/>
      <c r="T10" s="1420"/>
      <c r="U10" s="1420"/>
      <c r="V10" s="1421"/>
    </row>
    <row r="11" spans="1:22" ht="15.75" customHeight="1" thickBot="1">
      <c r="A11" s="256" t="s">
        <v>25</v>
      </c>
      <c r="B11" s="1458" t="s">
        <v>134</v>
      </c>
      <c r="C11" s="1458"/>
      <c r="D11" s="1458"/>
      <c r="E11" s="1458"/>
      <c r="F11" s="1458"/>
      <c r="G11" s="1458"/>
      <c r="H11" s="1458"/>
      <c r="I11" s="1458"/>
      <c r="J11" s="1458"/>
      <c r="K11" s="1458"/>
      <c r="L11" s="1458"/>
      <c r="M11" s="1458"/>
      <c r="N11" s="1458"/>
      <c r="O11" s="1458"/>
      <c r="P11" s="1458"/>
      <c r="Q11" s="1458"/>
      <c r="R11" s="1458"/>
      <c r="S11" s="1458"/>
      <c r="T11" s="1458"/>
      <c r="U11" s="1458"/>
      <c r="V11" s="1459"/>
    </row>
    <row r="12" spans="1:22" ht="18" customHeight="1" thickBot="1">
      <c r="A12" s="341" t="s">
        <v>25</v>
      </c>
      <c r="B12" s="257" t="s">
        <v>25</v>
      </c>
      <c r="C12" s="1335" t="s">
        <v>146</v>
      </c>
      <c r="D12" s="1335"/>
      <c r="E12" s="1335"/>
      <c r="F12" s="1335"/>
      <c r="G12" s="1335"/>
      <c r="H12" s="1335"/>
      <c r="I12" s="1335"/>
      <c r="J12" s="1335"/>
      <c r="K12" s="1335"/>
      <c r="L12" s="1335"/>
      <c r="M12" s="1335"/>
      <c r="N12" s="1335"/>
      <c r="O12" s="1335"/>
      <c r="P12" s="1335"/>
      <c r="Q12" s="1335"/>
      <c r="R12" s="1335"/>
      <c r="S12" s="1335"/>
      <c r="T12" s="1335"/>
      <c r="U12" s="1335"/>
      <c r="V12" s="1413"/>
    </row>
    <row r="13" spans="1:22" ht="14.25" customHeight="1">
      <c r="A13" s="391" t="s">
        <v>25</v>
      </c>
      <c r="B13" s="258" t="s">
        <v>25</v>
      </c>
      <c r="C13" s="1417" t="s">
        <v>25</v>
      </c>
      <c r="D13" s="1179" t="s">
        <v>140</v>
      </c>
      <c r="E13" s="1206"/>
      <c r="F13" s="1382" t="s">
        <v>26</v>
      </c>
      <c r="G13" s="1414" t="s">
        <v>92</v>
      </c>
      <c r="H13" s="141" t="s">
        <v>27</v>
      </c>
      <c r="I13" s="52">
        <f>J13+L13</f>
        <v>30337</v>
      </c>
      <c r="J13" s="9">
        <v>30337</v>
      </c>
      <c r="K13" s="9">
        <v>20582.7</v>
      </c>
      <c r="L13" s="44"/>
      <c r="M13" s="11">
        <f>N13+P13</f>
        <v>29760.6</v>
      </c>
      <c r="N13" s="12">
        <v>29760.6</v>
      </c>
      <c r="O13" s="12">
        <v>19676.4</v>
      </c>
      <c r="P13" s="10"/>
      <c r="Q13" s="348">
        <f>R13+T13</f>
        <v>27641.1</v>
      </c>
      <c r="R13" s="14">
        <v>27641.1</v>
      </c>
      <c r="S13" s="14">
        <v>18680.4</v>
      </c>
      <c r="T13" s="349"/>
      <c r="U13" s="56">
        <v>29806</v>
      </c>
      <c r="V13" s="35">
        <v>29806</v>
      </c>
    </row>
    <row r="14" spans="1:22" ht="14.25" customHeight="1">
      <c r="A14" s="392"/>
      <c r="B14" s="394"/>
      <c r="C14" s="1399"/>
      <c r="D14" s="1175"/>
      <c r="E14" s="1207"/>
      <c r="F14" s="1383"/>
      <c r="G14" s="1415"/>
      <c r="H14" s="324" t="s">
        <v>30</v>
      </c>
      <c r="I14" s="526">
        <f>J14+L14</f>
        <v>15492</v>
      </c>
      <c r="J14" s="17">
        <v>15413.4</v>
      </c>
      <c r="K14" s="17">
        <v>11297.3</v>
      </c>
      <c r="L14" s="527">
        <v>78.6</v>
      </c>
      <c r="M14" s="18">
        <f>P14+N14</f>
        <v>17235.5</v>
      </c>
      <c r="N14" s="23">
        <v>17154.1</v>
      </c>
      <c r="O14" s="23">
        <v>12587.6</v>
      </c>
      <c r="P14" s="504">
        <v>81.4</v>
      </c>
      <c r="Q14" s="350">
        <f>R14+T14</f>
        <v>17284.8</v>
      </c>
      <c r="R14" s="20">
        <v>17236</v>
      </c>
      <c r="S14" s="20">
        <v>12620.5</v>
      </c>
      <c r="T14" s="351">
        <v>48.8</v>
      </c>
      <c r="U14" s="39">
        <v>17227</v>
      </c>
      <c r="V14" s="339">
        <v>17227</v>
      </c>
    </row>
    <row r="15" spans="1:22" ht="14.25" customHeight="1">
      <c r="A15" s="392"/>
      <c r="B15" s="394"/>
      <c r="C15" s="1399"/>
      <c r="D15" s="1175"/>
      <c r="E15" s="1207"/>
      <c r="F15" s="1383"/>
      <c r="G15" s="1415"/>
      <c r="H15" s="136" t="s">
        <v>42</v>
      </c>
      <c r="I15" s="226">
        <f>J15+L15</f>
        <v>9127.6</v>
      </c>
      <c r="J15" s="22">
        <v>9127.6</v>
      </c>
      <c r="K15" s="22">
        <v>1140</v>
      </c>
      <c r="L15" s="82"/>
      <c r="M15" s="30">
        <f>N15+P15</f>
        <v>9317</v>
      </c>
      <c r="N15" s="23">
        <v>9317</v>
      </c>
      <c r="O15" s="23">
        <v>1147.8</v>
      </c>
      <c r="P15" s="29"/>
      <c r="Q15" s="352">
        <f>R15+T15</f>
        <v>9299.6</v>
      </c>
      <c r="R15" s="51">
        <v>9299.6</v>
      </c>
      <c r="S15" s="51">
        <v>1162.4</v>
      </c>
      <c r="T15" s="353"/>
      <c r="U15" s="39">
        <v>9229</v>
      </c>
      <c r="V15" s="200">
        <v>9229</v>
      </c>
    </row>
    <row r="16" spans="1:22" ht="14.25" customHeight="1">
      <c r="A16" s="392"/>
      <c r="B16" s="394"/>
      <c r="C16" s="1399"/>
      <c r="D16" s="1175"/>
      <c r="E16" s="1207"/>
      <c r="F16" s="1383"/>
      <c r="G16" s="1415"/>
      <c r="H16" s="136" t="s">
        <v>86</v>
      </c>
      <c r="I16" s="226">
        <f>J16+L16</f>
        <v>325.6</v>
      </c>
      <c r="J16" s="28">
        <v>325.6</v>
      </c>
      <c r="K16" s="28"/>
      <c r="L16" s="82"/>
      <c r="M16" s="30"/>
      <c r="N16" s="31"/>
      <c r="O16" s="31"/>
      <c r="P16" s="29"/>
      <c r="Q16" s="354"/>
      <c r="R16" s="355"/>
      <c r="S16" s="355"/>
      <c r="T16" s="356"/>
      <c r="U16" s="225"/>
      <c r="V16" s="225"/>
    </row>
    <row r="17" spans="1:22" ht="14.25" customHeight="1" thickBot="1">
      <c r="A17" s="393"/>
      <c r="B17" s="395"/>
      <c r="C17" s="1400"/>
      <c r="D17" s="1176"/>
      <c r="E17" s="1208"/>
      <c r="F17" s="1384"/>
      <c r="G17" s="1416"/>
      <c r="H17" s="135" t="s">
        <v>28</v>
      </c>
      <c r="I17" s="64">
        <f>L17+J17</f>
        <v>55282.2</v>
      </c>
      <c r="J17" s="79">
        <f aca="true" t="shared" si="0" ref="J17:P17">SUM(J13:J16)</f>
        <v>55203.6</v>
      </c>
      <c r="K17" s="79">
        <f t="shared" si="0"/>
        <v>33020</v>
      </c>
      <c r="L17" s="80">
        <f t="shared" si="0"/>
        <v>78.6</v>
      </c>
      <c r="M17" s="65">
        <f t="shared" si="0"/>
        <v>56313.1</v>
      </c>
      <c r="N17" s="79">
        <f t="shared" si="0"/>
        <v>56231.7</v>
      </c>
      <c r="O17" s="79">
        <f t="shared" si="0"/>
        <v>33411.8</v>
      </c>
      <c r="P17" s="92">
        <f t="shared" si="0"/>
        <v>81.4</v>
      </c>
      <c r="Q17" s="64">
        <f>R17+T17</f>
        <v>54225.5</v>
      </c>
      <c r="R17" s="79">
        <f>SUM(R13:R16)</f>
        <v>54176.7</v>
      </c>
      <c r="S17" s="79">
        <f>SUM(S13:S16)</f>
        <v>32463.300000000003</v>
      </c>
      <c r="T17" s="92">
        <f>SUM(T13:T16)</f>
        <v>48.8</v>
      </c>
      <c r="U17" s="86">
        <f>SUM(U13:U16)</f>
        <v>56262</v>
      </c>
      <c r="V17" s="86">
        <f>SUM(V13:V16)</f>
        <v>56262</v>
      </c>
    </row>
    <row r="18" spans="1:22" ht="14.25" customHeight="1">
      <c r="A18" s="1338" t="s">
        <v>25</v>
      </c>
      <c r="B18" s="258" t="s">
        <v>25</v>
      </c>
      <c r="C18" s="1398" t="s">
        <v>29</v>
      </c>
      <c r="D18" s="1179" t="s">
        <v>141</v>
      </c>
      <c r="E18" s="1207"/>
      <c r="F18" s="1382" t="s">
        <v>26</v>
      </c>
      <c r="G18" s="1415" t="s">
        <v>92</v>
      </c>
      <c r="H18" s="141" t="s">
        <v>27</v>
      </c>
      <c r="I18" s="52">
        <f>J18+L18</f>
        <v>6194.7</v>
      </c>
      <c r="J18" s="9">
        <f>5866+328.7</f>
        <v>6194.7</v>
      </c>
      <c r="K18" s="9">
        <f>4001.1+197.2</f>
        <v>4198.3</v>
      </c>
      <c r="L18" s="44"/>
      <c r="M18" s="11">
        <f>N18+P18</f>
        <v>6296.9</v>
      </c>
      <c r="N18" s="490">
        <v>6296.9</v>
      </c>
      <c r="O18" s="12">
        <v>4169.8</v>
      </c>
      <c r="P18" s="10"/>
      <c r="Q18" s="348">
        <f>R18+T18</f>
        <v>5835.4</v>
      </c>
      <c r="R18" s="14">
        <v>5835.4</v>
      </c>
      <c r="S18" s="14">
        <v>3956.8</v>
      </c>
      <c r="T18" s="349"/>
      <c r="U18" s="56">
        <v>6304</v>
      </c>
      <c r="V18" s="35">
        <v>6304</v>
      </c>
    </row>
    <row r="19" spans="1:22" ht="14.25" customHeight="1">
      <c r="A19" s="1406"/>
      <c r="B19" s="394"/>
      <c r="C19" s="1399"/>
      <c r="D19" s="1175"/>
      <c r="E19" s="1207"/>
      <c r="F19" s="1383"/>
      <c r="G19" s="1415"/>
      <c r="H19" s="324" t="s">
        <v>30</v>
      </c>
      <c r="I19" s="526">
        <f>J19+L19</f>
        <v>6268.2</v>
      </c>
      <c r="J19" s="17">
        <f>4412.8+1846.1</f>
        <v>6258.9</v>
      </c>
      <c r="K19" s="17">
        <f>3241.5+1377.3</f>
        <v>4618.8</v>
      </c>
      <c r="L19" s="527">
        <v>9.3</v>
      </c>
      <c r="M19" s="18">
        <f>N19+P19</f>
        <v>6273.3</v>
      </c>
      <c r="N19" s="19">
        <v>6266.7</v>
      </c>
      <c r="O19" s="19">
        <v>4613.9</v>
      </c>
      <c r="P19" s="517">
        <v>6.6</v>
      </c>
      <c r="Q19" s="350">
        <f>R19+T19</f>
        <v>6268</v>
      </c>
      <c r="R19" s="20">
        <v>6261.4</v>
      </c>
      <c r="S19" s="20">
        <v>4619.9</v>
      </c>
      <c r="T19" s="351">
        <v>6.6</v>
      </c>
      <c r="U19" s="88">
        <v>6272</v>
      </c>
      <c r="V19" s="339">
        <v>6272</v>
      </c>
    </row>
    <row r="20" spans="1:22" ht="14.25" customHeight="1">
      <c r="A20" s="1406"/>
      <c r="B20" s="394"/>
      <c r="C20" s="1399"/>
      <c r="D20" s="1175"/>
      <c r="E20" s="1207"/>
      <c r="F20" s="1383"/>
      <c r="G20" s="1415"/>
      <c r="H20" s="231" t="s">
        <v>42</v>
      </c>
      <c r="I20" s="528">
        <f>J20+L20</f>
        <v>1942.7</v>
      </c>
      <c r="J20" s="28">
        <v>1942.7</v>
      </c>
      <c r="K20" s="28">
        <v>326.6</v>
      </c>
      <c r="L20" s="46"/>
      <c r="M20" s="49">
        <f>N20+P20</f>
        <v>1828.4</v>
      </c>
      <c r="N20" s="31">
        <v>1828.4</v>
      </c>
      <c r="O20" s="31">
        <v>337.4</v>
      </c>
      <c r="P20" s="62"/>
      <c r="Q20" s="352">
        <f>R20+T20</f>
        <v>1902.2</v>
      </c>
      <c r="R20" s="51">
        <v>1902.2</v>
      </c>
      <c r="S20" s="51">
        <v>371.8</v>
      </c>
      <c r="T20" s="353"/>
      <c r="U20" s="201">
        <v>2135</v>
      </c>
      <c r="V20" s="200">
        <v>2135</v>
      </c>
    </row>
    <row r="21" spans="1:22" ht="14.25" customHeight="1">
      <c r="A21" s="1406"/>
      <c r="B21" s="394"/>
      <c r="C21" s="1399"/>
      <c r="D21" s="1175"/>
      <c r="E21" s="1207"/>
      <c r="F21" s="1383"/>
      <c r="G21" s="1415"/>
      <c r="H21" s="136" t="s">
        <v>86</v>
      </c>
      <c r="I21" s="226">
        <f>J21+L21</f>
        <v>60.3</v>
      </c>
      <c r="J21" s="28">
        <v>60.3</v>
      </c>
      <c r="K21" s="28"/>
      <c r="L21" s="82"/>
      <c r="M21" s="30"/>
      <c r="N21" s="31"/>
      <c r="O21" s="31"/>
      <c r="P21" s="29"/>
      <c r="Q21" s="354"/>
      <c r="R21" s="355"/>
      <c r="S21" s="355"/>
      <c r="T21" s="356"/>
      <c r="U21" s="33"/>
      <c r="V21" s="225"/>
    </row>
    <row r="22" spans="1:22" ht="14.25" customHeight="1" thickBot="1">
      <c r="A22" s="1339"/>
      <c r="B22" s="395"/>
      <c r="C22" s="1400"/>
      <c r="D22" s="1176"/>
      <c r="E22" s="1208"/>
      <c r="F22" s="1384"/>
      <c r="G22" s="1416"/>
      <c r="H22" s="135" t="s">
        <v>28</v>
      </c>
      <c r="I22" s="116">
        <f>L22+J22</f>
        <v>14465.899999999998</v>
      </c>
      <c r="J22" s="79">
        <f aca="true" t="shared" si="1" ref="J22:P22">SUM(J18:J21)</f>
        <v>14456.599999999999</v>
      </c>
      <c r="K22" s="116">
        <f t="shared" si="1"/>
        <v>9143.7</v>
      </c>
      <c r="L22" s="80">
        <f t="shared" si="1"/>
        <v>9.3</v>
      </c>
      <c r="M22" s="65">
        <f t="shared" si="1"/>
        <v>14398.6</v>
      </c>
      <c r="N22" s="116">
        <f t="shared" si="1"/>
        <v>14391.999999999998</v>
      </c>
      <c r="O22" s="79">
        <f t="shared" si="1"/>
        <v>9121.1</v>
      </c>
      <c r="P22" s="86">
        <f t="shared" si="1"/>
        <v>6.6</v>
      </c>
      <c r="Q22" s="116">
        <f>R22+T22</f>
        <v>14005.6</v>
      </c>
      <c r="R22" s="79">
        <f>SUM(R18:R21)</f>
        <v>13999</v>
      </c>
      <c r="S22" s="116">
        <f>SUM(S18:S21)</f>
        <v>8948.5</v>
      </c>
      <c r="T22" s="92">
        <f>SUM(T18:T21)</f>
        <v>6.6</v>
      </c>
      <c r="U22" s="81">
        <f>SUM(U18:U21)</f>
        <v>14711</v>
      </c>
      <c r="V22" s="86">
        <f>SUM(V18:V21)</f>
        <v>14711</v>
      </c>
    </row>
    <row r="23" spans="1:22" ht="14.25" customHeight="1">
      <c r="A23" s="1338" t="s">
        <v>25</v>
      </c>
      <c r="B23" s="240" t="s">
        <v>25</v>
      </c>
      <c r="C23" s="1313" t="s">
        <v>31</v>
      </c>
      <c r="D23" s="1430" t="s">
        <v>142</v>
      </c>
      <c r="E23" s="1206" t="s">
        <v>80</v>
      </c>
      <c r="F23" s="1390" t="s">
        <v>26</v>
      </c>
      <c r="G23" s="1368" t="s">
        <v>92</v>
      </c>
      <c r="H23" s="136" t="s">
        <v>27</v>
      </c>
      <c r="I23" s="27">
        <f>J23+L23</f>
        <v>13814.699999999999</v>
      </c>
      <c r="J23" s="28">
        <f>14143.4-328.7</f>
        <v>13814.699999999999</v>
      </c>
      <c r="K23" s="28">
        <f>8769.2-197.2</f>
        <v>8572</v>
      </c>
      <c r="L23" s="32"/>
      <c r="M23" s="30">
        <f>P23+N23</f>
        <v>14442.300000000001</v>
      </c>
      <c r="N23" s="31">
        <f>5574.6+8867.7</f>
        <v>14442.300000000001</v>
      </c>
      <c r="O23" s="31">
        <f>3425.1+5468.1</f>
        <v>8893.2</v>
      </c>
      <c r="P23" s="29"/>
      <c r="Q23" s="362">
        <f>R23+T23</f>
        <v>13444.8</v>
      </c>
      <c r="R23" s="363">
        <v>13444.8</v>
      </c>
      <c r="S23" s="364">
        <v>8430.9</v>
      </c>
      <c r="T23" s="365"/>
      <c r="U23" s="166">
        <f>5487+8730</f>
        <v>14217</v>
      </c>
      <c r="V23" s="166">
        <f>5487+8730</f>
        <v>14217</v>
      </c>
    </row>
    <row r="24" spans="1:22" ht="14.25" customHeight="1">
      <c r="A24" s="1406"/>
      <c r="B24" s="244"/>
      <c r="C24" s="1315"/>
      <c r="D24" s="1431"/>
      <c r="E24" s="1207"/>
      <c r="F24" s="1391"/>
      <c r="G24" s="1369"/>
      <c r="H24" s="139" t="s">
        <v>30</v>
      </c>
      <c r="I24" s="151">
        <f>J24+L24</f>
        <v>87219.6</v>
      </c>
      <c r="J24" s="22">
        <f>82111.8+1812.1+2358.8-1846.1+2757</f>
        <v>87193.6</v>
      </c>
      <c r="K24" s="22">
        <f>61251.2+1342.9+1774.4-1377.3+1426.9</f>
        <v>64418.1</v>
      </c>
      <c r="L24" s="153">
        <v>26</v>
      </c>
      <c r="M24" s="503">
        <f>P24+N24</f>
        <v>83436</v>
      </c>
      <c r="N24" s="23">
        <f>80619.9+2757</f>
        <v>83376.9</v>
      </c>
      <c r="O24" s="23">
        <f>60031+1459.4</f>
        <v>61490.4</v>
      </c>
      <c r="P24" s="120">
        <f>41+18.1</f>
        <v>59.1</v>
      </c>
      <c r="Q24" s="585">
        <f>R24+T24</f>
        <v>82079.8</v>
      </c>
      <c r="R24" s="60">
        <f>79391.8+2647</f>
        <v>82038.8</v>
      </c>
      <c r="S24" s="60">
        <f>59326.8+1401</f>
        <v>60727.8</v>
      </c>
      <c r="T24" s="586">
        <v>41</v>
      </c>
      <c r="U24" s="154">
        <f>33708+44903+2055+2757</f>
        <v>83423</v>
      </c>
      <c r="V24" s="154">
        <f>33708+44903+2055+2757</f>
        <v>83423</v>
      </c>
    </row>
    <row r="25" spans="1:22" ht="14.25" customHeight="1">
      <c r="A25" s="1406"/>
      <c r="B25" s="244"/>
      <c r="C25" s="1315"/>
      <c r="D25" s="1431"/>
      <c r="E25" s="1207"/>
      <c r="F25" s="1391"/>
      <c r="G25" s="1369"/>
      <c r="H25" s="361" t="s">
        <v>42</v>
      </c>
      <c r="I25" s="151">
        <f>J25+L25</f>
        <v>4059.5</v>
      </c>
      <c r="J25" s="22">
        <v>4051.5</v>
      </c>
      <c r="K25" s="22">
        <v>1112.4</v>
      </c>
      <c r="L25" s="153">
        <v>8</v>
      </c>
      <c r="M25" s="503">
        <f>P25+N25</f>
        <v>3668.3</v>
      </c>
      <c r="N25" s="23">
        <f>1304.7+2359.6</f>
        <v>3664.3</v>
      </c>
      <c r="O25" s="23">
        <f>459.6+578.4</f>
        <v>1038</v>
      </c>
      <c r="P25" s="504">
        <v>4</v>
      </c>
      <c r="Q25" s="366">
        <f>R25+T25</f>
        <v>3810.3999999999996</v>
      </c>
      <c r="R25" s="363">
        <f>3773.7+10.2</f>
        <v>3783.8999999999996</v>
      </c>
      <c r="S25" s="363">
        <v>1051</v>
      </c>
      <c r="T25" s="367">
        <f>17+9.5</f>
        <v>26.5</v>
      </c>
      <c r="U25" s="166">
        <f>1308+2354</f>
        <v>3662</v>
      </c>
      <c r="V25" s="166">
        <f>1308+2354</f>
        <v>3662</v>
      </c>
    </row>
    <row r="26" spans="1:22" s="248" customFormat="1" ht="14.25" customHeight="1">
      <c r="A26" s="1406"/>
      <c r="B26" s="244"/>
      <c r="C26" s="1315"/>
      <c r="D26" s="1431"/>
      <c r="E26" s="1207"/>
      <c r="F26" s="1391"/>
      <c r="G26" s="1369"/>
      <c r="H26" s="139" t="s">
        <v>17</v>
      </c>
      <c r="I26" s="151">
        <f>J26+L26</f>
        <v>100</v>
      </c>
      <c r="J26" s="22">
        <v>100</v>
      </c>
      <c r="K26" s="22"/>
      <c r="L26" s="153"/>
      <c r="M26" s="503">
        <f>P26+N26</f>
        <v>200</v>
      </c>
      <c r="N26" s="23">
        <v>200</v>
      </c>
      <c r="O26" s="23"/>
      <c r="P26" s="504"/>
      <c r="Q26" s="368">
        <f>R26+T26</f>
        <v>200</v>
      </c>
      <c r="R26" s="60">
        <v>200</v>
      </c>
      <c r="S26" s="373"/>
      <c r="T26" s="369"/>
      <c r="U26" s="265">
        <v>200</v>
      </c>
      <c r="V26" s="265">
        <v>200</v>
      </c>
    </row>
    <row r="27" spans="1:22" ht="14.25" customHeight="1">
      <c r="A27" s="1406"/>
      <c r="B27" s="244"/>
      <c r="C27" s="1315"/>
      <c r="D27" s="1431"/>
      <c r="E27" s="1207"/>
      <c r="F27" s="1391"/>
      <c r="G27" s="1369"/>
      <c r="H27" s="136" t="s">
        <v>86</v>
      </c>
      <c r="I27" s="27">
        <f>J27+L27</f>
        <v>796</v>
      </c>
      <c r="J27" s="28">
        <v>796</v>
      </c>
      <c r="K27" s="28"/>
      <c r="L27" s="32"/>
      <c r="M27" s="30"/>
      <c r="N27" s="31"/>
      <c r="O27" s="31"/>
      <c r="P27" s="29"/>
      <c r="Q27" s="366"/>
      <c r="R27" s="363"/>
      <c r="S27" s="363"/>
      <c r="T27" s="367"/>
      <c r="U27" s="166"/>
      <c r="V27" s="166"/>
    </row>
    <row r="28" spans="1:22" ht="14.25" customHeight="1" thickBot="1">
      <c r="A28" s="245"/>
      <c r="B28" s="395"/>
      <c r="C28" s="344"/>
      <c r="D28" s="345"/>
      <c r="E28" s="397"/>
      <c r="F28" s="346"/>
      <c r="G28" s="401"/>
      <c r="H28" s="135" t="s">
        <v>28</v>
      </c>
      <c r="I28" s="116">
        <f>L28+J28</f>
        <v>105989.8</v>
      </c>
      <c r="J28" s="79">
        <f aca="true" t="shared" si="2" ref="J28:P28">SUM(J23:J27)</f>
        <v>105955.8</v>
      </c>
      <c r="K28" s="116">
        <f t="shared" si="2"/>
        <v>74102.5</v>
      </c>
      <c r="L28" s="80">
        <f t="shared" si="2"/>
        <v>34</v>
      </c>
      <c r="M28" s="65">
        <f t="shared" si="2"/>
        <v>101746.6</v>
      </c>
      <c r="N28" s="116">
        <f t="shared" si="2"/>
        <v>101683.5</v>
      </c>
      <c r="O28" s="79">
        <f t="shared" si="2"/>
        <v>71421.6</v>
      </c>
      <c r="P28" s="86">
        <f t="shared" si="2"/>
        <v>63.1</v>
      </c>
      <c r="Q28" s="132">
        <f aca="true" t="shared" si="3" ref="Q28:Q33">R28+T28</f>
        <v>99535</v>
      </c>
      <c r="R28" s="129">
        <f>SUM(R23:R27)</f>
        <v>99467.5</v>
      </c>
      <c r="S28" s="132">
        <f>SUM(S23:S27)</f>
        <v>70209.7</v>
      </c>
      <c r="T28" s="130">
        <f>SUM(T23:T27)</f>
        <v>67.5</v>
      </c>
      <c r="U28" s="97">
        <f>SUM(U23:U27)</f>
        <v>101502</v>
      </c>
      <c r="V28" s="97">
        <f>SUM(V23:V27)</f>
        <v>101502</v>
      </c>
    </row>
    <row r="29" spans="1:22" ht="14.25" customHeight="1">
      <c r="A29" s="1373" t="s">
        <v>25</v>
      </c>
      <c r="B29" s="1258" t="s">
        <v>25</v>
      </c>
      <c r="C29" s="1429" t="s">
        <v>33</v>
      </c>
      <c r="D29" s="1388" t="s">
        <v>112</v>
      </c>
      <c r="E29" s="1460"/>
      <c r="F29" s="1390" t="s">
        <v>26</v>
      </c>
      <c r="G29" s="1386">
        <v>2</v>
      </c>
      <c r="H29" s="289" t="s">
        <v>27</v>
      </c>
      <c r="I29" s="8">
        <f>J29+L29</f>
        <v>14868.5</v>
      </c>
      <c r="J29" s="9">
        <v>14868.5</v>
      </c>
      <c r="K29" s="9">
        <v>10981.8</v>
      </c>
      <c r="L29" s="15"/>
      <c r="M29" s="52">
        <f>N29+P29</f>
        <v>15088.8</v>
      </c>
      <c r="N29" s="12">
        <v>15088.8</v>
      </c>
      <c r="O29" s="12">
        <v>11163.3</v>
      </c>
      <c r="P29" s="137"/>
      <c r="Q29" s="13">
        <f t="shared" si="3"/>
        <v>14100.6</v>
      </c>
      <c r="R29" s="14">
        <v>14100.6</v>
      </c>
      <c r="S29" s="14">
        <v>10446.8</v>
      </c>
      <c r="T29" s="349"/>
      <c r="U29" s="331">
        <v>15100</v>
      </c>
      <c r="V29" s="331">
        <v>15100</v>
      </c>
    </row>
    <row r="30" spans="1:22" ht="14.25" customHeight="1">
      <c r="A30" s="1377"/>
      <c r="B30" s="1378"/>
      <c r="C30" s="1286"/>
      <c r="D30" s="1389"/>
      <c r="E30" s="1461"/>
      <c r="F30" s="1391"/>
      <c r="G30" s="1387"/>
      <c r="H30" s="138" t="s">
        <v>30</v>
      </c>
      <c r="I30" s="160">
        <f>J30+L30</f>
        <v>454.80000000000007</v>
      </c>
      <c r="J30" s="17">
        <f>233.3+47.3+163.1+11.1</f>
        <v>454.80000000000007</v>
      </c>
      <c r="K30" s="17">
        <f>168.8+36.1+118.1+8.3</f>
        <v>331.3</v>
      </c>
      <c r="L30" s="32"/>
      <c r="M30" s="38">
        <f>N30+P30</f>
        <v>460</v>
      </c>
      <c r="N30" s="22">
        <f>230.5+48+171.9+9.6</f>
        <v>460</v>
      </c>
      <c r="O30" s="22">
        <f>166.7+36.6+124.5+7.1</f>
        <v>334.9</v>
      </c>
      <c r="P30" s="70"/>
      <c r="Q30" s="164">
        <f t="shared" si="3"/>
        <v>595.6</v>
      </c>
      <c r="R30" s="20">
        <v>595.6</v>
      </c>
      <c r="S30" s="20">
        <v>438.4</v>
      </c>
      <c r="T30" s="356"/>
      <c r="U30" s="54">
        <f>230+48+172+10</f>
        <v>460</v>
      </c>
      <c r="V30" s="54">
        <f>230+48+172+10</f>
        <v>460</v>
      </c>
    </row>
    <row r="31" spans="1:22" ht="14.25" customHeight="1">
      <c r="A31" s="1377"/>
      <c r="B31" s="1378"/>
      <c r="C31" s="1286"/>
      <c r="D31" s="1389"/>
      <c r="E31" s="1461"/>
      <c r="F31" s="1391"/>
      <c r="G31" s="1387"/>
      <c r="H31" s="297" t="s">
        <v>42</v>
      </c>
      <c r="I31" s="160">
        <f>J31+L31</f>
        <v>844.3</v>
      </c>
      <c r="J31" s="22">
        <f>749.9+13.4</f>
        <v>763.3</v>
      </c>
      <c r="K31" s="22">
        <v>198.3</v>
      </c>
      <c r="L31" s="70">
        <v>81</v>
      </c>
      <c r="M31" s="151">
        <f>N31+P31</f>
        <v>910.6999999999999</v>
      </c>
      <c r="N31" s="22">
        <v>823.8</v>
      </c>
      <c r="O31" s="22">
        <v>198.4</v>
      </c>
      <c r="P31" s="70">
        <v>86.9</v>
      </c>
      <c r="Q31" s="371">
        <f t="shared" si="3"/>
        <v>923.1999999999999</v>
      </c>
      <c r="R31" s="51">
        <v>826.3</v>
      </c>
      <c r="S31" s="51">
        <v>198.4</v>
      </c>
      <c r="T31" s="356">
        <v>96.9</v>
      </c>
      <c r="U31" s="54">
        <v>910</v>
      </c>
      <c r="V31" s="332">
        <v>910</v>
      </c>
    </row>
    <row r="32" spans="1:22" ht="14.25" customHeight="1" thickBot="1">
      <c r="A32" s="337"/>
      <c r="B32" s="395"/>
      <c r="C32" s="398"/>
      <c r="D32" s="313"/>
      <c r="E32" s="399"/>
      <c r="F32" s="347"/>
      <c r="G32" s="400"/>
      <c r="H32" s="135" t="s">
        <v>28</v>
      </c>
      <c r="I32" s="116">
        <f>L32+J32</f>
        <v>16167.6</v>
      </c>
      <c r="J32" s="79">
        <f>J31+J30+J29</f>
        <v>16086.6</v>
      </c>
      <c r="K32" s="116">
        <f>K31+K30+K29</f>
        <v>11511.4</v>
      </c>
      <c r="L32" s="80">
        <f>+L31+L30+L29</f>
        <v>81</v>
      </c>
      <c r="M32" s="98">
        <f aca="true" t="shared" si="4" ref="M32:V32">SUM(M29:M31)</f>
        <v>16459.5</v>
      </c>
      <c r="N32" s="79">
        <f t="shared" si="4"/>
        <v>16372.599999999999</v>
      </c>
      <c r="O32" s="116">
        <f t="shared" si="4"/>
        <v>11696.599999999999</v>
      </c>
      <c r="P32" s="79">
        <f t="shared" si="4"/>
        <v>86.9</v>
      </c>
      <c r="Q32" s="95">
        <f t="shared" si="3"/>
        <v>15619.4</v>
      </c>
      <c r="R32" s="132">
        <f>SUM(R29:R31)</f>
        <v>15522.5</v>
      </c>
      <c r="S32" s="129">
        <f>SUM(S29:S31)</f>
        <v>11083.599999999999</v>
      </c>
      <c r="T32" s="128">
        <f>SUM(T29:T31)</f>
        <v>96.9</v>
      </c>
      <c r="U32" s="95">
        <f t="shared" si="4"/>
        <v>16470</v>
      </c>
      <c r="V32" s="97">
        <f t="shared" si="4"/>
        <v>16470</v>
      </c>
    </row>
    <row r="33" spans="1:22" ht="15" customHeight="1" thickBot="1">
      <c r="A33" s="255" t="s">
        <v>25</v>
      </c>
      <c r="B33" s="239" t="s">
        <v>25</v>
      </c>
      <c r="C33" s="1385" t="s">
        <v>32</v>
      </c>
      <c r="D33" s="1385"/>
      <c r="E33" s="1385"/>
      <c r="F33" s="1385"/>
      <c r="G33" s="1385"/>
      <c r="H33" s="1255"/>
      <c r="I33" s="72">
        <f>L33+J33</f>
        <v>191905.5</v>
      </c>
      <c r="J33" s="112">
        <f aca="true" t="shared" si="5" ref="J33:P33">J32+J28+J22+J17</f>
        <v>191702.6</v>
      </c>
      <c r="K33" s="105">
        <f t="shared" si="5"/>
        <v>127777.59999999999</v>
      </c>
      <c r="L33" s="112">
        <f t="shared" si="5"/>
        <v>202.89999999999998</v>
      </c>
      <c r="M33" s="72">
        <f t="shared" si="5"/>
        <v>188917.80000000002</v>
      </c>
      <c r="N33" s="112">
        <f t="shared" si="5"/>
        <v>188679.8</v>
      </c>
      <c r="O33" s="105">
        <f t="shared" si="5"/>
        <v>125651.10000000002</v>
      </c>
      <c r="P33" s="112">
        <f t="shared" si="5"/>
        <v>238</v>
      </c>
      <c r="Q33" s="34">
        <f t="shared" si="3"/>
        <v>183385.5</v>
      </c>
      <c r="R33" s="105">
        <f>R32+R28+R22+R17</f>
        <v>183165.7</v>
      </c>
      <c r="S33" s="112">
        <f>S32+S28+S22+S17</f>
        <v>122705.09999999999</v>
      </c>
      <c r="T33" s="111">
        <f>T32+T28+T22+T17</f>
        <v>219.8</v>
      </c>
      <c r="U33" s="34">
        <f>U32+U28+U22+U17</f>
        <v>188945</v>
      </c>
      <c r="V33" s="85">
        <f>V32+V28+V22+V17</f>
        <v>188945</v>
      </c>
    </row>
    <row r="34" spans="1:22" ht="18.75" customHeight="1" thickBot="1">
      <c r="A34" s="255" t="s">
        <v>25</v>
      </c>
      <c r="B34" s="259" t="s">
        <v>29</v>
      </c>
      <c r="C34" s="1370" t="s">
        <v>100</v>
      </c>
      <c r="D34" s="1371"/>
      <c r="E34" s="1371"/>
      <c r="F34" s="1371"/>
      <c r="G34" s="1371"/>
      <c r="H34" s="1371"/>
      <c r="I34" s="1371"/>
      <c r="J34" s="1371"/>
      <c r="K34" s="1371"/>
      <c r="L34" s="1371"/>
      <c r="M34" s="1371"/>
      <c r="N34" s="1371"/>
      <c r="O34" s="1371"/>
      <c r="P34" s="1371"/>
      <c r="Q34" s="1371"/>
      <c r="R34" s="1371"/>
      <c r="S34" s="1371"/>
      <c r="T34" s="1371"/>
      <c r="U34" s="1371"/>
      <c r="V34" s="1372"/>
    </row>
    <row r="35" spans="1:22" ht="16.5" customHeight="1">
      <c r="A35" s="1288" t="s">
        <v>25</v>
      </c>
      <c r="B35" s="1189" t="s">
        <v>29</v>
      </c>
      <c r="C35" s="1268" t="s">
        <v>25</v>
      </c>
      <c r="D35" s="1332" t="s">
        <v>137</v>
      </c>
      <c r="E35" s="1345" t="s">
        <v>83</v>
      </c>
      <c r="F35" s="108" t="s">
        <v>26</v>
      </c>
      <c r="G35" s="1356">
        <v>2</v>
      </c>
      <c r="H35" s="7" t="s">
        <v>27</v>
      </c>
      <c r="I35" s="8">
        <f>J35+L35</f>
        <v>611.3</v>
      </c>
      <c r="J35" s="9">
        <v>611.3</v>
      </c>
      <c r="K35" s="9">
        <v>442.9</v>
      </c>
      <c r="L35" s="15"/>
      <c r="M35" s="11">
        <f>N35+P35</f>
        <v>624.1</v>
      </c>
      <c r="N35" s="9">
        <v>624.1</v>
      </c>
      <c r="O35" s="12">
        <v>450.7</v>
      </c>
      <c r="P35" s="10"/>
      <c r="Q35" s="348">
        <f aca="true" t="shared" si="6" ref="Q35:Q40">R35+T35</f>
        <v>590.8</v>
      </c>
      <c r="R35" s="14">
        <v>590.8</v>
      </c>
      <c r="S35" s="14">
        <v>428.5</v>
      </c>
      <c r="T35" s="55"/>
      <c r="U35" s="56">
        <v>623</v>
      </c>
      <c r="V35" s="56">
        <v>623</v>
      </c>
    </row>
    <row r="36" spans="1:22" ht="16.5" customHeight="1">
      <c r="A36" s="1293"/>
      <c r="B36" s="1292"/>
      <c r="C36" s="1361"/>
      <c r="D36" s="1333"/>
      <c r="E36" s="1212"/>
      <c r="F36" s="109"/>
      <c r="G36" s="1357"/>
      <c r="H36" s="66" t="s">
        <v>30</v>
      </c>
      <c r="I36" s="151">
        <f>J36+L36</f>
        <v>617.8</v>
      </c>
      <c r="J36" s="22">
        <v>617.8</v>
      </c>
      <c r="K36" s="22">
        <v>471.4</v>
      </c>
      <c r="L36" s="32"/>
      <c r="M36" s="151">
        <f>N36+P36</f>
        <v>606.7</v>
      </c>
      <c r="N36" s="22">
        <v>606.7</v>
      </c>
      <c r="O36" s="22">
        <v>462.8</v>
      </c>
      <c r="P36" s="153"/>
      <c r="Q36" s="505">
        <f t="shared" si="6"/>
        <v>606</v>
      </c>
      <c r="R36" s="25">
        <v>606</v>
      </c>
      <c r="S36" s="25">
        <v>462.8</v>
      </c>
      <c r="T36" s="372"/>
      <c r="U36" s="54">
        <v>606</v>
      </c>
      <c r="V36" s="54">
        <v>606</v>
      </c>
    </row>
    <row r="37" spans="1:22" ht="16.5" customHeight="1">
      <c r="A37" s="1293"/>
      <c r="B37" s="1292"/>
      <c r="C37" s="1361"/>
      <c r="D37" s="1333"/>
      <c r="E37" s="1212"/>
      <c r="F37" s="109"/>
      <c r="G37" s="519"/>
      <c r="H37" s="204" t="s">
        <v>42</v>
      </c>
      <c r="I37" s="123">
        <f>J37+L37</f>
        <v>0.8</v>
      </c>
      <c r="J37" s="82">
        <v>0.8</v>
      </c>
      <c r="K37" s="82"/>
      <c r="L37" s="32"/>
      <c r="M37" s="123"/>
      <c r="N37" s="82"/>
      <c r="O37" s="82"/>
      <c r="P37" s="32"/>
      <c r="Q37" s="126">
        <f t="shared" si="6"/>
        <v>1</v>
      </c>
      <c r="R37" s="372">
        <v>1</v>
      </c>
      <c r="S37" s="372"/>
      <c r="T37" s="372"/>
      <c r="U37" s="332"/>
      <c r="V37" s="332"/>
    </row>
    <row r="38" spans="1:22" ht="16.5" customHeight="1" thickBot="1">
      <c r="A38" s="1289"/>
      <c r="B38" s="1190"/>
      <c r="C38" s="1269"/>
      <c r="D38" s="1334"/>
      <c r="E38" s="1213"/>
      <c r="F38" s="110"/>
      <c r="G38" s="283"/>
      <c r="H38" s="83" t="s">
        <v>28</v>
      </c>
      <c r="I38" s="98">
        <f>SUM(I35:I37)</f>
        <v>1229.8999999999999</v>
      </c>
      <c r="J38" s="80">
        <f>SUM(J35:J37)</f>
        <v>1229.8999999999999</v>
      </c>
      <c r="K38" s="80">
        <f>SUM(K35:K36)</f>
        <v>914.3</v>
      </c>
      <c r="L38" s="92"/>
      <c r="M38" s="98">
        <f>SUM(M35:M36)</f>
        <v>1230.8000000000002</v>
      </c>
      <c r="N38" s="80">
        <f>SUM(N35:N36)</f>
        <v>1230.8000000000002</v>
      </c>
      <c r="O38" s="80">
        <f>SUM(O35:O36)</f>
        <v>913.5</v>
      </c>
      <c r="P38" s="92"/>
      <c r="Q38" s="116">
        <f t="shared" si="6"/>
        <v>1197.8</v>
      </c>
      <c r="R38" s="80">
        <f>SUM(R35:R37)</f>
        <v>1197.8</v>
      </c>
      <c r="S38" s="80">
        <f>SUM(S35:S37)</f>
        <v>891.3</v>
      </c>
      <c r="T38" s="80"/>
      <c r="U38" s="81">
        <f>SUM(U35:U36)</f>
        <v>1229</v>
      </c>
      <c r="V38" s="81">
        <f>SUM(V35:V36)</f>
        <v>1229</v>
      </c>
    </row>
    <row r="39" spans="1:22" ht="13.5" customHeight="1">
      <c r="A39" s="299" t="s">
        <v>25</v>
      </c>
      <c r="B39" s="300" t="s">
        <v>29</v>
      </c>
      <c r="C39" s="301" t="s">
        <v>29</v>
      </c>
      <c r="D39" s="1346" t="s">
        <v>138</v>
      </c>
      <c r="E39" s="302"/>
      <c r="F39" s="303" t="s">
        <v>26</v>
      </c>
      <c r="G39" s="343" t="s">
        <v>92</v>
      </c>
      <c r="H39" s="141" t="s">
        <v>27</v>
      </c>
      <c r="I39" s="8">
        <f>J39+L39</f>
        <v>1072.8</v>
      </c>
      <c r="J39" s="9">
        <v>1072.8</v>
      </c>
      <c r="K39" s="9">
        <v>765.7</v>
      </c>
      <c r="L39" s="15"/>
      <c r="M39" s="518">
        <f>N39+P39</f>
        <v>1054.7</v>
      </c>
      <c r="N39" s="12">
        <v>1054.7</v>
      </c>
      <c r="O39" s="12">
        <v>744.3</v>
      </c>
      <c r="P39" s="137"/>
      <c r="Q39" s="13">
        <f t="shared" si="6"/>
        <v>994.9</v>
      </c>
      <c r="R39" s="14">
        <v>994.9</v>
      </c>
      <c r="S39" s="14">
        <v>709.3</v>
      </c>
      <c r="T39" s="125"/>
      <c r="U39" s="162">
        <v>1057</v>
      </c>
      <c r="V39" s="162">
        <v>1057</v>
      </c>
    </row>
    <row r="40" spans="1:22" ht="13.5" customHeight="1">
      <c r="A40" s="304"/>
      <c r="B40" s="305"/>
      <c r="C40" s="306"/>
      <c r="D40" s="1175"/>
      <c r="E40" s="307"/>
      <c r="F40" s="308"/>
      <c r="G40" s="309"/>
      <c r="H40" s="139" t="s">
        <v>30</v>
      </c>
      <c r="I40" s="160">
        <f>J40+L40</f>
        <v>235.5</v>
      </c>
      <c r="J40" s="17">
        <v>235.5</v>
      </c>
      <c r="K40" s="22">
        <v>173.5</v>
      </c>
      <c r="L40" s="153"/>
      <c r="M40" s="503">
        <f>N40+P40</f>
        <v>246.9</v>
      </c>
      <c r="N40" s="23">
        <v>246.9</v>
      </c>
      <c r="O40" s="23">
        <v>184.2</v>
      </c>
      <c r="P40" s="198"/>
      <c r="Q40" s="24">
        <f t="shared" si="6"/>
        <v>251.1</v>
      </c>
      <c r="R40" s="25">
        <v>251.1</v>
      </c>
      <c r="S40" s="25">
        <v>187.4</v>
      </c>
      <c r="T40" s="118"/>
      <c r="U40" s="154">
        <v>268</v>
      </c>
      <c r="V40" s="154">
        <v>268</v>
      </c>
    </row>
    <row r="41" spans="1:22" ht="13.5" customHeight="1">
      <c r="A41" s="304"/>
      <c r="B41" s="305"/>
      <c r="C41" s="306"/>
      <c r="D41" s="1175"/>
      <c r="E41" s="307"/>
      <c r="F41" s="308"/>
      <c r="G41" s="309"/>
      <c r="H41" s="298" t="s">
        <v>42</v>
      </c>
      <c r="I41" s="151">
        <f>J41+L41</f>
        <v>115</v>
      </c>
      <c r="J41" s="22">
        <f>114.2+0.8</f>
        <v>115</v>
      </c>
      <c r="K41" s="82">
        <v>19</v>
      </c>
      <c r="L41" s="153"/>
      <c r="M41" s="167">
        <f>N41+P41</f>
        <v>112.2</v>
      </c>
      <c r="N41" s="23">
        <v>112.2</v>
      </c>
      <c r="O41" s="23">
        <v>16.4</v>
      </c>
      <c r="P41" s="198"/>
      <c r="Q41" s="24">
        <f aca="true" t="shared" si="7" ref="Q41:Q47">R41+T41</f>
        <v>113.8</v>
      </c>
      <c r="R41" s="25">
        <v>113.8</v>
      </c>
      <c r="S41" s="25">
        <v>16.4</v>
      </c>
      <c r="T41" s="126"/>
      <c r="U41" s="166">
        <v>115</v>
      </c>
      <c r="V41" s="154">
        <v>115</v>
      </c>
    </row>
    <row r="42" spans="1:22" ht="13.5" customHeight="1" thickBot="1">
      <c r="A42" s="310"/>
      <c r="B42" s="311"/>
      <c r="C42" s="312"/>
      <c r="D42" s="1176"/>
      <c r="E42" s="313"/>
      <c r="F42" s="314"/>
      <c r="G42" s="315"/>
      <c r="H42" s="140" t="s">
        <v>28</v>
      </c>
      <c r="I42" s="98">
        <f>SUM(I39:I41)</f>
        <v>1423.3</v>
      </c>
      <c r="J42" s="79">
        <f>SUM(J39:J41)</f>
        <v>1423.3</v>
      </c>
      <c r="K42" s="116">
        <f>SUM(K39:K41)</f>
        <v>958.2</v>
      </c>
      <c r="L42" s="92"/>
      <c r="M42" s="65">
        <f>SUM(M39:M41)</f>
        <v>1413.8000000000002</v>
      </c>
      <c r="N42" s="64">
        <f>SUM(N39:N41)</f>
        <v>1413.8000000000002</v>
      </c>
      <c r="O42" s="79">
        <f>SUM(O39:O41)</f>
        <v>944.9</v>
      </c>
      <c r="P42" s="80"/>
      <c r="Q42" s="98">
        <f>R42+T42</f>
        <v>1359.8</v>
      </c>
      <c r="R42" s="79">
        <f>SUM(R39:R41)</f>
        <v>1359.8</v>
      </c>
      <c r="S42" s="116">
        <f>SUM(S39:S41)</f>
        <v>913.0999999999999</v>
      </c>
      <c r="T42" s="92"/>
      <c r="U42" s="81">
        <f>SUM(U39:U41)</f>
        <v>1440</v>
      </c>
      <c r="V42" s="86">
        <f>SUM(V39:V41)</f>
        <v>1440</v>
      </c>
    </row>
    <row r="43" spans="1:22" ht="15" customHeight="1">
      <c r="A43" s="1375" t="s">
        <v>25</v>
      </c>
      <c r="B43" s="1379" t="s">
        <v>29</v>
      </c>
      <c r="C43" s="1360" t="s">
        <v>31</v>
      </c>
      <c r="D43" s="1364" t="s">
        <v>139</v>
      </c>
      <c r="E43" s="1342" t="s">
        <v>84</v>
      </c>
      <c r="F43" s="1367" t="s">
        <v>26</v>
      </c>
      <c r="G43" s="1328">
        <v>2</v>
      </c>
      <c r="H43" s="121" t="s">
        <v>27</v>
      </c>
      <c r="I43" s="8">
        <f>J43+L43</f>
        <v>380.8</v>
      </c>
      <c r="J43" s="9">
        <f>380.8</f>
        <v>380.8</v>
      </c>
      <c r="K43" s="9">
        <v>270.8</v>
      </c>
      <c r="L43" s="15"/>
      <c r="M43" s="18">
        <f>N43+P43</f>
        <v>388.3</v>
      </c>
      <c r="N43" s="19">
        <v>388.3</v>
      </c>
      <c r="O43" s="19">
        <v>270.9</v>
      </c>
      <c r="P43" s="224"/>
      <c r="Q43" s="13">
        <f t="shared" si="7"/>
        <v>361.5</v>
      </c>
      <c r="R43" s="14">
        <v>361.5</v>
      </c>
      <c r="S43" s="14">
        <v>257.4</v>
      </c>
      <c r="T43" s="349"/>
      <c r="U43" s="88">
        <v>388</v>
      </c>
      <c r="V43" s="88">
        <v>386.6</v>
      </c>
    </row>
    <row r="44" spans="1:22" ht="15" customHeight="1">
      <c r="A44" s="1283"/>
      <c r="B44" s="1380"/>
      <c r="C44" s="1361"/>
      <c r="D44" s="1365"/>
      <c r="E44" s="1343"/>
      <c r="F44" s="1265"/>
      <c r="G44" s="1328"/>
      <c r="H44" s="122" t="s">
        <v>42</v>
      </c>
      <c r="I44" s="27">
        <f>J44+L44</f>
        <v>170</v>
      </c>
      <c r="J44" s="28">
        <v>170</v>
      </c>
      <c r="K44" s="28">
        <v>20</v>
      </c>
      <c r="L44" s="32"/>
      <c r="M44" s="49">
        <f>N44+P44</f>
        <v>230</v>
      </c>
      <c r="N44" s="50">
        <v>230</v>
      </c>
      <c r="O44" s="50">
        <v>20.5</v>
      </c>
      <c r="P44" s="48"/>
      <c r="Q44" s="489">
        <f>R44+T44</f>
        <v>230</v>
      </c>
      <c r="R44" s="355">
        <v>226</v>
      </c>
      <c r="S44" s="355">
        <v>20.5</v>
      </c>
      <c r="T44" s="356">
        <v>4</v>
      </c>
      <c r="U44" s="333">
        <v>230</v>
      </c>
      <c r="V44" s="333">
        <v>230</v>
      </c>
    </row>
    <row r="45" spans="1:25" ht="15" customHeight="1" thickBot="1">
      <c r="A45" s="1376"/>
      <c r="B45" s="1381"/>
      <c r="C45" s="1178"/>
      <c r="D45" s="1366"/>
      <c r="E45" s="1344"/>
      <c r="F45" s="1322"/>
      <c r="G45" s="1329"/>
      <c r="H45" s="114" t="s">
        <v>28</v>
      </c>
      <c r="I45" s="65">
        <f>L45+J45</f>
        <v>550.8</v>
      </c>
      <c r="J45" s="79">
        <f>SUM(J43:J44)</f>
        <v>550.8</v>
      </c>
      <c r="K45" s="79">
        <f>SUM(K43:K44)</f>
        <v>290.8</v>
      </c>
      <c r="L45" s="92"/>
      <c r="M45" s="65">
        <f>SUM(M43:M44)</f>
        <v>618.3</v>
      </c>
      <c r="N45" s="79">
        <f>SUM(N43:N44)</f>
        <v>618.3</v>
      </c>
      <c r="O45" s="79">
        <f>SUM(O43:O44)</f>
        <v>291.4</v>
      </c>
      <c r="P45" s="80"/>
      <c r="Q45" s="65">
        <f>R45+T45</f>
        <v>591.5</v>
      </c>
      <c r="R45" s="79">
        <f>SUM(R43:R44)</f>
        <v>587.5</v>
      </c>
      <c r="S45" s="79">
        <f>SUM(S43:S44)</f>
        <v>277.9</v>
      </c>
      <c r="T45" s="92">
        <f>SUM(T43:T44)</f>
        <v>4</v>
      </c>
      <c r="U45" s="81">
        <f>SUM(U43:U44)</f>
        <v>618</v>
      </c>
      <c r="V45" s="81">
        <f>SUM(V43:V44)</f>
        <v>616.6</v>
      </c>
      <c r="X45" s="263"/>
      <c r="Y45" s="263"/>
    </row>
    <row r="46" spans="1:22" ht="22.5" customHeight="1">
      <c r="A46" s="238" t="s">
        <v>25</v>
      </c>
      <c r="B46" s="1258" t="s">
        <v>29</v>
      </c>
      <c r="C46" s="1347" t="s">
        <v>33</v>
      </c>
      <c r="D46" s="1330" t="s">
        <v>113</v>
      </c>
      <c r="E46" s="142"/>
      <c r="F46" s="227" t="s">
        <v>26</v>
      </c>
      <c r="G46" s="273">
        <v>2</v>
      </c>
      <c r="H46" s="228" t="s">
        <v>27</v>
      </c>
      <c r="I46" s="149">
        <f>J46+L46</f>
        <v>72.7</v>
      </c>
      <c r="J46" s="73">
        <f>20+52.7</f>
        <v>72.7</v>
      </c>
      <c r="K46" s="73"/>
      <c r="L46" s="74"/>
      <c r="M46" s="193">
        <f>N46+P46</f>
        <v>84.6</v>
      </c>
      <c r="N46" s="194">
        <f>27+57.6</f>
        <v>84.6</v>
      </c>
      <c r="O46" s="194"/>
      <c r="P46" s="229"/>
      <c r="Q46" s="402">
        <f t="shared" si="7"/>
        <v>65.4</v>
      </c>
      <c r="R46" s="388">
        <v>65.4</v>
      </c>
      <c r="S46" s="388"/>
      <c r="T46" s="390"/>
      <c r="U46" s="115">
        <f>25+58</f>
        <v>83</v>
      </c>
      <c r="V46" s="115">
        <f>25+58</f>
        <v>83</v>
      </c>
    </row>
    <row r="47" spans="1:22" ht="20.25" customHeight="1" thickBot="1">
      <c r="A47" s="246"/>
      <c r="B47" s="1259"/>
      <c r="C47" s="1348"/>
      <c r="D47" s="1331"/>
      <c r="E47" s="143"/>
      <c r="F47" s="230"/>
      <c r="G47" s="274"/>
      <c r="H47" s="135" t="s">
        <v>28</v>
      </c>
      <c r="I47" s="98">
        <f>SUM(I46:I46)</f>
        <v>72.7</v>
      </c>
      <c r="J47" s="79">
        <f>SUM(J46:J46)</f>
        <v>72.7</v>
      </c>
      <c r="K47" s="116"/>
      <c r="L47" s="92"/>
      <c r="M47" s="95">
        <f>SUM(M46:M46)</f>
        <v>84.6</v>
      </c>
      <c r="N47" s="132">
        <f>SUM(N46:N46)</f>
        <v>84.6</v>
      </c>
      <c r="O47" s="129"/>
      <c r="P47" s="128"/>
      <c r="Q47" s="96">
        <f t="shared" si="7"/>
        <v>65.4</v>
      </c>
      <c r="R47" s="129">
        <f>SUM(R46)</f>
        <v>65.4</v>
      </c>
      <c r="S47" s="132"/>
      <c r="T47" s="131"/>
      <c r="U47" s="95">
        <f>SUM(U46:U46)</f>
        <v>83</v>
      </c>
      <c r="V47" s="97">
        <f>SUM(V46:V46)</f>
        <v>83</v>
      </c>
    </row>
    <row r="48" spans="1:22" ht="18" customHeight="1">
      <c r="A48" s="1373" t="s">
        <v>25</v>
      </c>
      <c r="B48" s="1258" t="s">
        <v>29</v>
      </c>
      <c r="C48" s="1177" t="s">
        <v>34</v>
      </c>
      <c r="D48" s="1362" t="s">
        <v>98</v>
      </c>
      <c r="E48" s="1349"/>
      <c r="F48" s="1321" t="s">
        <v>26</v>
      </c>
      <c r="G48" s="1358">
        <v>2</v>
      </c>
      <c r="H48" s="40" t="s">
        <v>30</v>
      </c>
      <c r="I48" s="104">
        <f>J48+L48</f>
        <v>197.1</v>
      </c>
      <c r="J48" s="45">
        <f>78+119.1</f>
        <v>197.1</v>
      </c>
      <c r="K48" s="90"/>
      <c r="L48" s="63"/>
      <c r="M48" s="41">
        <f>N48+P48</f>
        <v>186.6</v>
      </c>
      <c r="N48" s="42">
        <v>186.6</v>
      </c>
      <c r="O48" s="50"/>
      <c r="P48" s="42"/>
      <c r="Q48" s="91">
        <f>R48+T48</f>
        <v>149.7</v>
      </c>
      <c r="R48" s="51">
        <v>149.7</v>
      </c>
      <c r="S48" s="387"/>
      <c r="T48" s="353"/>
      <c r="U48" s="47">
        <v>190</v>
      </c>
      <c r="V48" s="115">
        <v>190</v>
      </c>
    </row>
    <row r="49" spans="1:22" ht="16.5" customHeight="1" thickBot="1">
      <c r="A49" s="1374"/>
      <c r="B49" s="1259"/>
      <c r="C49" s="1178"/>
      <c r="D49" s="1363"/>
      <c r="E49" s="1350"/>
      <c r="F49" s="1322"/>
      <c r="G49" s="1359"/>
      <c r="H49" s="83" t="s">
        <v>28</v>
      </c>
      <c r="I49" s="80">
        <f>SUM(I48:I48)</f>
        <v>197.1</v>
      </c>
      <c r="J49" s="79">
        <f>SUM(J48:J48)</f>
        <v>197.1</v>
      </c>
      <c r="K49" s="116"/>
      <c r="L49" s="92"/>
      <c r="M49" s="79">
        <f>SUM(M48:M48)</f>
        <v>186.6</v>
      </c>
      <c r="N49" s="116">
        <f>SUM(N48:N48)</f>
        <v>186.6</v>
      </c>
      <c r="O49" s="79"/>
      <c r="P49" s="86"/>
      <c r="Q49" s="80">
        <f>SUM(R49+T49)</f>
        <v>149.7</v>
      </c>
      <c r="R49" s="79">
        <f>SUM(R48)</f>
        <v>149.7</v>
      </c>
      <c r="S49" s="116"/>
      <c r="T49" s="92"/>
      <c r="U49" s="81">
        <f>SUM(U48:U48)</f>
        <v>190</v>
      </c>
      <c r="V49" s="81">
        <f>SUM(V48:V48)</f>
        <v>190</v>
      </c>
    </row>
    <row r="50" spans="1:22" ht="30" customHeight="1">
      <c r="A50" s="1288" t="s">
        <v>25</v>
      </c>
      <c r="B50" s="250" t="s">
        <v>29</v>
      </c>
      <c r="C50" s="260" t="s">
        <v>35</v>
      </c>
      <c r="D50" s="1326" t="s">
        <v>110</v>
      </c>
      <c r="E50" s="1353" t="s">
        <v>0</v>
      </c>
      <c r="F50" s="1250" t="s">
        <v>26</v>
      </c>
      <c r="G50" s="1281">
        <v>2</v>
      </c>
      <c r="H50" s="53" t="s">
        <v>27</v>
      </c>
      <c r="I50" s="8">
        <f>J50+L50</f>
        <v>151.9</v>
      </c>
      <c r="J50" s="9">
        <v>151.9</v>
      </c>
      <c r="K50" s="9"/>
      <c r="L50" s="15"/>
      <c r="M50" s="11">
        <f>N50+P50</f>
        <v>330</v>
      </c>
      <c r="N50" s="12">
        <f>97+133+100</f>
        <v>330</v>
      </c>
      <c r="O50" s="12"/>
      <c r="P50" s="10"/>
      <c r="Q50" s="348">
        <f>R50+T50</f>
        <v>136.7</v>
      </c>
      <c r="R50" s="14">
        <v>136.7</v>
      </c>
      <c r="S50" s="14"/>
      <c r="T50" s="55"/>
      <c r="U50" s="16">
        <f>90+70+100</f>
        <v>260</v>
      </c>
      <c r="V50" s="16">
        <f>90+70+100</f>
        <v>260</v>
      </c>
    </row>
    <row r="51" spans="1:22" ht="14.25" customHeight="1" thickBot="1">
      <c r="A51" s="1289"/>
      <c r="B51" s="253"/>
      <c r="C51" s="261"/>
      <c r="D51" s="1327"/>
      <c r="E51" s="1354"/>
      <c r="F51" s="1264"/>
      <c r="G51" s="1355"/>
      <c r="H51" s="288" t="s">
        <v>28</v>
      </c>
      <c r="I51" s="98">
        <f>SUM(I50:I50)</f>
        <v>151.9</v>
      </c>
      <c r="J51" s="79">
        <f>SUM(J50:J50)</f>
        <v>151.9</v>
      </c>
      <c r="K51" s="116"/>
      <c r="L51" s="92"/>
      <c r="M51" s="65">
        <f>SUM(M50:M50)</f>
        <v>330</v>
      </c>
      <c r="N51" s="79">
        <f>SUM(N50:N50)</f>
        <v>330</v>
      </c>
      <c r="O51" s="79"/>
      <c r="P51" s="92"/>
      <c r="Q51" s="116">
        <f>R51+T51</f>
        <v>136.7</v>
      </c>
      <c r="R51" s="79">
        <f>SUM(R50)</f>
        <v>136.7</v>
      </c>
      <c r="S51" s="116"/>
      <c r="T51" s="80"/>
      <c r="U51" s="81">
        <f>SUM(U50:U50)</f>
        <v>260</v>
      </c>
      <c r="V51" s="81">
        <f>SUM(V50:V50)</f>
        <v>260</v>
      </c>
    </row>
    <row r="52" spans="1:22" ht="15" customHeight="1" thickBot="1">
      <c r="A52" s="255" t="s">
        <v>25</v>
      </c>
      <c r="B52" s="239" t="s">
        <v>29</v>
      </c>
      <c r="C52" s="1256" t="s">
        <v>32</v>
      </c>
      <c r="D52" s="1256"/>
      <c r="E52" s="1256"/>
      <c r="F52" s="1256"/>
      <c r="G52" s="1256"/>
      <c r="H52" s="1256"/>
      <c r="I52" s="34">
        <f aca="true" t="shared" si="8" ref="I52:O52">I51+I49+I47+I45+I42+I38</f>
        <v>3625.7</v>
      </c>
      <c r="J52" s="112">
        <f t="shared" si="8"/>
        <v>3625.7</v>
      </c>
      <c r="K52" s="112">
        <f t="shared" si="8"/>
        <v>2163.3</v>
      </c>
      <c r="L52" s="105"/>
      <c r="M52" s="34">
        <f t="shared" si="8"/>
        <v>3864.1000000000004</v>
      </c>
      <c r="N52" s="112">
        <f t="shared" si="8"/>
        <v>3864.1000000000004</v>
      </c>
      <c r="O52" s="112">
        <f t="shared" si="8"/>
        <v>2149.8</v>
      </c>
      <c r="P52" s="105"/>
      <c r="Q52" s="34">
        <f>R52+T52</f>
        <v>3500.8999999999996</v>
      </c>
      <c r="R52" s="112">
        <f>R51+R49+R47+R45+R42+R38</f>
        <v>3496.8999999999996</v>
      </c>
      <c r="S52" s="112">
        <f>S51+S49+S47+S45+S42+S38</f>
        <v>2082.3</v>
      </c>
      <c r="T52" s="105">
        <f>T51+T49+T47+T45+T42+T38</f>
        <v>4</v>
      </c>
      <c r="U52" s="72">
        <f>U51+U49+U47+U45+U42+U38</f>
        <v>3820</v>
      </c>
      <c r="V52" s="85">
        <f>V51+V49+V47+V45+V42+V38</f>
        <v>3818.6</v>
      </c>
    </row>
    <row r="53" spans="1:22" ht="14.25" customHeight="1" thickBot="1">
      <c r="A53" s="236" t="s">
        <v>25</v>
      </c>
      <c r="B53" s="1351" t="s">
        <v>14</v>
      </c>
      <c r="C53" s="1352"/>
      <c r="D53" s="1352"/>
      <c r="E53" s="1352"/>
      <c r="F53" s="1352"/>
      <c r="G53" s="1352"/>
      <c r="H53" s="1352"/>
      <c r="I53" s="268">
        <f aca="true" t="shared" si="9" ref="I53:P53">I52+I33</f>
        <v>195531.2</v>
      </c>
      <c r="J53" s="704">
        <f t="shared" si="9"/>
        <v>195328.30000000002</v>
      </c>
      <c r="K53" s="704">
        <f t="shared" si="9"/>
        <v>129940.9</v>
      </c>
      <c r="L53" s="703">
        <f t="shared" si="9"/>
        <v>202.89999999999998</v>
      </c>
      <c r="M53" s="268">
        <f t="shared" si="9"/>
        <v>192781.90000000002</v>
      </c>
      <c r="N53" s="704">
        <f t="shared" si="9"/>
        <v>192543.9</v>
      </c>
      <c r="O53" s="704">
        <f t="shared" si="9"/>
        <v>127800.90000000002</v>
      </c>
      <c r="P53" s="703">
        <f t="shared" si="9"/>
        <v>238</v>
      </c>
      <c r="Q53" s="268">
        <f>R53+T53</f>
        <v>186886.4</v>
      </c>
      <c r="R53" s="704">
        <f>R52+R33</f>
        <v>186662.6</v>
      </c>
      <c r="S53" s="704">
        <f>S52+S33</f>
        <v>124787.4</v>
      </c>
      <c r="T53" s="703">
        <f>T52+T33</f>
        <v>223.8</v>
      </c>
      <c r="U53" s="268">
        <f>U52+U33</f>
        <v>192765</v>
      </c>
      <c r="V53" s="403">
        <f>V52+V33</f>
        <v>192763.6</v>
      </c>
    </row>
    <row r="54" spans="1:22" ht="15.75" customHeight="1" thickBot="1">
      <c r="A54" s="338" t="s">
        <v>29</v>
      </c>
      <c r="B54" s="1200" t="s">
        <v>187</v>
      </c>
      <c r="C54" s="1201"/>
      <c r="D54" s="1201"/>
      <c r="E54" s="1201"/>
      <c r="F54" s="1201"/>
      <c r="G54" s="1201"/>
      <c r="H54" s="1201"/>
      <c r="I54" s="1201"/>
      <c r="J54" s="1201"/>
      <c r="K54" s="1201"/>
      <c r="L54" s="1201"/>
      <c r="M54" s="1201"/>
      <c r="N54" s="1201"/>
      <c r="O54" s="1201"/>
      <c r="P54" s="1201"/>
      <c r="Q54" s="1201"/>
      <c r="R54" s="1201"/>
      <c r="S54" s="1201"/>
      <c r="T54" s="1201"/>
      <c r="U54" s="1201"/>
      <c r="V54" s="1202"/>
    </row>
    <row r="55" spans="1:22" ht="17.25" customHeight="1" thickBot="1">
      <c r="A55" s="341" t="s">
        <v>29</v>
      </c>
      <c r="B55" s="239" t="s">
        <v>25</v>
      </c>
      <c r="C55" s="1335" t="s">
        <v>128</v>
      </c>
      <c r="D55" s="1336"/>
      <c r="E55" s="1335"/>
      <c r="F55" s="1335"/>
      <c r="G55" s="1335"/>
      <c r="H55" s="1336"/>
      <c r="I55" s="1336"/>
      <c r="J55" s="1336"/>
      <c r="K55" s="1336"/>
      <c r="L55" s="1336"/>
      <c r="M55" s="1336"/>
      <c r="N55" s="1336"/>
      <c r="O55" s="1336"/>
      <c r="P55" s="1336"/>
      <c r="Q55" s="1336"/>
      <c r="R55" s="1336"/>
      <c r="S55" s="1336"/>
      <c r="T55" s="1336"/>
      <c r="U55" s="1336"/>
      <c r="V55" s="1337"/>
    </row>
    <row r="56" spans="1:22" ht="26.25" customHeight="1">
      <c r="A56" s="237" t="s">
        <v>29</v>
      </c>
      <c r="B56" s="250" t="s">
        <v>25</v>
      </c>
      <c r="C56" s="418" t="s">
        <v>25</v>
      </c>
      <c r="D56" s="495" t="s">
        <v>189</v>
      </c>
      <c r="E56" s="597"/>
      <c r="F56" s="414" t="s">
        <v>26</v>
      </c>
      <c r="G56" s="281">
        <v>5</v>
      </c>
      <c r="H56" s="222" t="s">
        <v>27</v>
      </c>
      <c r="I56" s="169">
        <v>35</v>
      </c>
      <c r="J56" s="3">
        <v>35</v>
      </c>
      <c r="K56" s="3"/>
      <c r="L56" s="93"/>
      <c r="M56" s="326"/>
      <c r="N56" s="327"/>
      <c r="O56" s="327"/>
      <c r="P56" s="434"/>
      <c r="Q56" s="379"/>
      <c r="R56" s="357"/>
      <c r="S56" s="357"/>
      <c r="T56" s="380"/>
      <c r="U56" s="459"/>
      <c r="V56" s="221"/>
    </row>
    <row r="57" spans="1:22" ht="28.5" customHeight="1">
      <c r="A57" s="251"/>
      <c r="B57" s="252"/>
      <c r="C57" s="413"/>
      <c r="D57" s="496" t="s">
        <v>220</v>
      </c>
      <c r="E57" s="399"/>
      <c r="F57" s="415"/>
      <c r="G57" s="400"/>
      <c r="H57" s="192" t="s">
        <v>162</v>
      </c>
      <c r="I57" s="5">
        <f>J57+L57</f>
        <v>1882.3</v>
      </c>
      <c r="J57" s="4"/>
      <c r="K57" s="4"/>
      <c r="L57" s="58">
        <v>1882.3</v>
      </c>
      <c r="M57" s="580">
        <f>N57+P57</f>
        <v>2067.2</v>
      </c>
      <c r="N57" s="199"/>
      <c r="O57" s="199"/>
      <c r="P57" s="441">
        <v>2067.2</v>
      </c>
      <c r="Q57" s="59">
        <f>R57+T57</f>
        <v>1720.2</v>
      </c>
      <c r="R57" s="60"/>
      <c r="S57" s="60"/>
      <c r="T57" s="369">
        <v>1720.2</v>
      </c>
      <c r="U57" s="460">
        <v>25</v>
      </c>
      <c r="V57" s="435"/>
    </row>
    <row r="58" spans="1:22" ht="55.5" customHeight="1">
      <c r="A58" s="251"/>
      <c r="B58" s="252"/>
      <c r="C58" s="413"/>
      <c r="D58" s="496" t="s">
        <v>224</v>
      </c>
      <c r="E58" s="599" t="s">
        <v>195</v>
      </c>
      <c r="F58" s="415"/>
      <c r="G58" s="400"/>
      <c r="H58" s="192" t="s">
        <v>8</v>
      </c>
      <c r="I58" s="5">
        <f>J58+L58</f>
        <v>11833.5</v>
      </c>
      <c r="J58" s="4"/>
      <c r="K58" s="4"/>
      <c r="L58" s="58">
        <f>1651.3+1431.2+3100+3000+1394.2+1256.8</f>
        <v>11833.5</v>
      </c>
      <c r="M58" s="581">
        <f>N58+P58</f>
        <v>9889.7</v>
      </c>
      <c r="N58" s="582"/>
      <c r="O58" s="582"/>
      <c r="P58" s="583">
        <v>9889.7</v>
      </c>
      <c r="Q58" s="59">
        <f>R58+T58</f>
        <v>9889.7</v>
      </c>
      <c r="R58" s="60"/>
      <c r="S58" s="60"/>
      <c r="T58" s="369">
        <v>9889.7</v>
      </c>
      <c r="U58" s="460">
        <v>24.5</v>
      </c>
      <c r="V58" s="435"/>
    </row>
    <row r="59" spans="1:22" ht="42" customHeight="1">
      <c r="A59" s="251"/>
      <c r="B59" s="252"/>
      <c r="C59" s="398"/>
      <c r="D59" s="497" t="s">
        <v>225</v>
      </c>
      <c r="E59" s="600"/>
      <c r="F59" s="109"/>
      <c r="G59" s="428"/>
      <c r="H59" s="107" t="s">
        <v>7</v>
      </c>
      <c r="I59" s="67">
        <f>L59+J59</f>
        <v>544</v>
      </c>
      <c r="J59" s="68"/>
      <c r="K59" s="68"/>
      <c r="L59" s="69">
        <f>291.4+252.6</f>
        <v>544</v>
      </c>
      <c r="M59" s="580">
        <f>N59+P59</f>
        <v>727.9</v>
      </c>
      <c r="N59" s="199"/>
      <c r="O59" s="199"/>
      <c r="P59" s="441">
        <v>727.9</v>
      </c>
      <c r="Q59" s="378">
        <f>R59+T59</f>
        <v>727.9</v>
      </c>
      <c r="R59" s="363"/>
      <c r="S59" s="363"/>
      <c r="T59" s="381">
        <v>727.9</v>
      </c>
      <c r="U59" s="233">
        <v>1500</v>
      </c>
      <c r="V59" s="506">
        <v>1618</v>
      </c>
    </row>
    <row r="60" spans="1:22" s="89" customFormat="1" ht="27" customHeight="1">
      <c r="A60" s="251"/>
      <c r="B60" s="252"/>
      <c r="C60" s="426"/>
      <c r="D60" s="497" t="s">
        <v>226</v>
      </c>
      <c r="E60" s="399"/>
      <c r="F60" s="420"/>
      <c r="G60" s="400"/>
      <c r="H60" s="212"/>
      <c r="I60" s="179"/>
      <c r="J60" s="187"/>
      <c r="K60" s="187"/>
      <c r="L60" s="186"/>
      <c r="M60" s="179"/>
      <c r="N60" s="187"/>
      <c r="O60" s="187"/>
      <c r="P60" s="46"/>
      <c r="Q60" s="376"/>
      <c r="R60" s="365"/>
      <c r="S60" s="365"/>
      <c r="T60" s="370"/>
      <c r="U60" s="461"/>
      <c r="V60" s="84"/>
    </row>
    <row r="61" spans="1:22" s="89" customFormat="1" ht="30" customHeight="1">
      <c r="A61" s="251"/>
      <c r="B61" s="252"/>
      <c r="C61" s="426"/>
      <c r="D61" s="497" t="s">
        <v>221</v>
      </c>
      <c r="E61" s="399"/>
      <c r="F61" s="420"/>
      <c r="G61" s="400"/>
      <c r="H61" s="212"/>
      <c r="I61" s="179"/>
      <c r="J61" s="187"/>
      <c r="K61" s="187"/>
      <c r="L61" s="186"/>
      <c r="M61" s="179"/>
      <c r="N61" s="187"/>
      <c r="O61" s="187"/>
      <c r="P61" s="46"/>
      <c r="Q61" s="376"/>
      <c r="R61" s="365"/>
      <c r="S61" s="365"/>
      <c r="T61" s="370"/>
      <c r="U61" s="461"/>
      <c r="V61" s="84"/>
    </row>
    <row r="62" spans="1:22" s="89" customFormat="1" ht="27" customHeight="1">
      <c r="A62" s="251"/>
      <c r="B62" s="252"/>
      <c r="C62" s="426"/>
      <c r="D62" s="706" t="s">
        <v>222</v>
      </c>
      <c r="E62" s="601"/>
      <c r="F62" s="421"/>
      <c r="G62" s="428"/>
      <c r="H62" s="124"/>
      <c r="I62" s="179"/>
      <c r="J62" s="187"/>
      <c r="K62" s="187"/>
      <c r="L62" s="186"/>
      <c r="M62" s="179"/>
      <c r="N62" s="187"/>
      <c r="O62" s="187"/>
      <c r="P62" s="46"/>
      <c r="Q62" s="376"/>
      <c r="R62" s="365"/>
      <c r="S62" s="365"/>
      <c r="T62" s="370"/>
      <c r="U62" s="461"/>
      <c r="V62" s="84"/>
    </row>
    <row r="63" spans="1:22" ht="29.25" customHeight="1" thickBot="1">
      <c r="A63" s="254"/>
      <c r="B63" s="253"/>
      <c r="C63" s="436"/>
      <c r="D63" s="705" t="s">
        <v>227</v>
      </c>
      <c r="E63" s="598"/>
      <c r="F63" s="516"/>
      <c r="G63" s="280"/>
      <c r="H63" s="135" t="s">
        <v>28</v>
      </c>
      <c r="I63" s="132">
        <f aca="true" t="shared" si="10" ref="I63:I69">J63+L63</f>
        <v>14294.8</v>
      </c>
      <c r="J63" s="129">
        <f>SUM(J56:J62)</f>
        <v>35</v>
      </c>
      <c r="K63" s="128"/>
      <c r="L63" s="131">
        <f>SUM(L56:L62)</f>
        <v>14259.8</v>
      </c>
      <c r="M63" s="128">
        <f aca="true" t="shared" si="11" ref="M63:M68">N63+P63</f>
        <v>12684.800000000001</v>
      </c>
      <c r="N63" s="129"/>
      <c r="O63" s="129"/>
      <c r="P63" s="80">
        <f>SUM(P56:P62)</f>
        <v>12684.800000000001</v>
      </c>
      <c r="Q63" s="65">
        <f aca="true" t="shared" si="12" ref="Q63:Q68">R63+T63</f>
        <v>12337.800000000001</v>
      </c>
      <c r="R63" s="79"/>
      <c r="S63" s="79"/>
      <c r="T63" s="92">
        <f>SUM(T56:T62)</f>
        <v>12337.800000000001</v>
      </c>
      <c r="U63" s="98">
        <f>SUM(U57:U62)</f>
        <v>1549.5</v>
      </c>
      <c r="V63" s="81">
        <f>SUM(V59:V62)</f>
        <v>1618</v>
      </c>
    </row>
    <row r="64" spans="1:22" ht="27.75" customHeight="1">
      <c r="A64" s="237" t="s">
        <v>29</v>
      </c>
      <c r="B64" s="250" t="s">
        <v>25</v>
      </c>
      <c r="C64" s="418" t="s">
        <v>29</v>
      </c>
      <c r="D64" s="498" t="s">
        <v>164</v>
      </c>
      <c r="E64" s="1206" t="s">
        <v>195</v>
      </c>
      <c r="F64" s="414" t="s">
        <v>26</v>
      </c>
      <c r="G64" s="281">
        <v>5</v>
      </c>
      <c r="H64" s="192" t="s">
        <v>162</v>
      </c>
      <c r="I64" s="57">
        <f t="shared" si="10"/>
        <v>27</v>
      </c>
      <c r="J64" s="4"/>
      <c r="K64" s="4"/>
      <c r="L64" s="6">
        <v>27</v>
      </c>
      <c r="M64" s="584">
        <f t="shared" si="11"/>
        <v>232.1</v>
      </c>
      <c r="N64" s="582"/>
      <c r="O64" s="582"/>
      <c r="P64" s="583">
        <v>232.1</v>
      </c>
      <c r="Q64" s="374">
        <f t="shared" si="12"/>
        <v>232.1</v>
      </c>
      <c r="R64" s="359"/>
      <c r="S64" s="359"/>
      <c r="T64" s="442">
        <v>232.1</v>
      </c>
      <c r="U64" s="443"/>
      <c r="V64" s="443"/>
    </row>
    <row r="65" spans="1:22" ht="17.25" customHeight="1">
      <c r="A65" s="251"/>
      <c r="B65" s="252"/>
      <c r="C65" s="413"/>
      <c r="D65" s="1290" t="s">
        <v>219</v>
      </c>
      <c r="E65" s="1207"/>
      <c r="F65" s="415"/>
      <c r="G65" s="400"/>
      <c r="H65" s="163" t="s">
        <v>8</v>
      </c>
      <c r="I65" s="94">
        <f t="shared" si="10"/>
        <v>559</v>
      </c>
      <c r="J65" s="68"/>
      <c r="K65" s="68"/>
      <c r="L65" s="61">
        <v>559</v>
      </c>
      <c r="M65" s="134">
        <f t="shared" si="11"/>
        <v>1418.7</v>
      </c>
      <c r="N65" s="199"/>
      <c r="O65" s="199"/>
      <c r="P65" s="441">
        <v>1418.7</v>
      </c>
      <c r="Q65" s="59">
        <f t="shared" si="12"/>
        <v>1418.7</v>
      </c>
      <c r="R65" s="60"/>
      <c r="S65" s="60"/>
      <c r="T65" s="369">
        <v>1418.7</v>
      </c>
      <c r="U65" s="435"/>
      <c r="V65" s="435"/>
    </row>
    <row r="66" spans="1:22" ht="13.5" customHeight="1" thickBot="1">
      <c r="A66" s="254"/>
      <c r="B66" s="253"/>
      <c r="C66" s="436"/>
      <c r="D66" s="1291"/>
      <c r="E66" s="1208"/>
      <c r="F66" s="516"/>
      <c r="G66" s="407"/>
      <c r="H66" s="135" t="s">
        <v>28</v>
      </c>
      <c r="I66" s="132">
        <f t="shared" si="10"/>
        <v>586</v>
      </c>
      <c r="J66" s="129"/>
      <c r="K66" s="128"/>
      <c r="L66" s="130">
        <f>SUM(L64:L65)</f>
        <v>586</v>
      </c>
      <c r="M66" s="95">
        <f t="shared" si="11"/>
        <v>1650.8</v>
      </c>
      <c r="N66" s="129"/>
      <c r="O66" s="129"/>
      <c r="P66" s="80">
        <f>SUM(P64:P65)</f>
        <v>1650.8</v>
      </c>
      <c r="Q66" s="98">
        <f t="shared" si="12"/>
        <v>1650.8</v>
      </c>
      <c r="R66" s="79"/>
      <c r="S66" s="79"/>
      <c r="T66" s="92">
        <f>SUM(T64:T65)</f>
        <v>1650.8</v>
      </c>
      <c r="U66" s="81"/>
      <c r="V66" s="81"/>
    </row>
    <row r="67" spans="1:22" ht="27.75" customHeight="1">
      <c r="A67" s="237" t="s">
        <v>29</v>
      </c>
      <c r="B67" s="250" t="s">
        <v>25</v>
      </c>
      <c r="C67" s="418" t="s">
        <v>31</v>
      </c>
      <c r="D67" s="495" t="s">
        <v>122</v>
      </c>
      <c r="E67" s="1171" t="s">
        <v>195</v>
      </c>
      <c r="F67" s="414" t="s">
        <v>26</v>
      </c>
      <c r="G67" s="281">
        <v>5</v>
      </c>
      <c r="H67" s="222" t="s">
        <v>162</v>
      </c>
      <c r="I67" s="5">
        <f t="shared" si="10"/>
        <v>776</v>
      </c>
      <c r="J67" s="4"/>
      <c r="K67" s="4"/>
      <c r="L67" s="6">
        <v>776</v>
      </c>
      <c r="M67" s="325">
        <f t="shared" si="11"/>
        <v>282</v>
      </c>
      <c r="N67" s="327"/>
      <c r="O67" s="327"/>
      <c r="P67" s="328">
        <v>282</v>
      </c>
      <c r="Q67" s="585">
        <f t="shared" si="12"/>
        <v>282</v>
      </c>
      <c r="R67" s="60"/>
      <c r="S67" s="60"/>
      <c r="T67" s="586">
        <v>282</v>
      </c>
      <c r="U67" s="221">
        <v>1588.5</v>
      </c>
      <c r="V67" s="221">
        <v>2245.2</v>
      </c>
    </row>
    <row r="68" spans="1:22" ht="27" customHeight="1">
      <c r="A68" s="251"/>
      <c r="B68" s="252"/>
      <c r="C68" s="413"/>
      <c r="D68" s="496" t="s">
        <v>228</v>
      </c>
      <c r="E68" s="1172"/>
      <c r="F68" s="415"/>
      <c r="G68" s="400"/>
      <c r="H68" s="192" t="s">
        <v>8</v>
      </c>
      <c r="I68" s="5">
        <f t="shared" si="10"/>
        <v>522.3</v>
      </c>
      <c r="J68" s="4"/>
      <c r="K68" s="4"/>
      <c r="L68" s="6">
        <v>522.3</v>
      </c>
      <c r="M68" s="584">
        <f t="shared" si="11"/>
        <v>1053</v>
      </c>
      <c r="N68" s="582"/>
      <c r="O68" s="582"/>
      <c r="P68" s="587">
        <v>1053</v>
      </c>
      <c r="Q68" s="585">
        <f t="shared" si="12"/>
        <v>1053</v>
      </c>
      <c r="R68" s="60"/>
      <c r="S68" s="60"/>
      <c r="T68" s="586">
        <v>1053</v>
      </c>
      <c r="U68" s="435">
        <v>1117.6</v>
      </c>
      <c r="V68" s="435">
        <v>2270.6</v>
      </c>
    </row>
    <row r="69" spans="1:22" ht="28.5" customHeight="1">
      <c r="A69" s="251"/>
      <c r="B69" s="252"/>
      <c r="C69" s="413"/>
      <c r="D69" s="496" t="s">
        <v>229</v>
      </c>
      <c r="E69" s="1172"/>
      <c r="F69" s="415"/>
      <c r="G69" s="400"/>
      <c r="H69" s="163" t="s">
        <v>7</v>
      </c>
      <c r="I69" s="67">
        <f t="shared" si="10"/>
        <v>92.2</v>
      </c>
      <c r="J69" s="68"/>
      <c r="K69" s="68"/>
      <c r="L69" s="61">
        <v>92.2</v>
      </c>
      <c r="M69" s="134"/>
      <c r="N69" s="199"/>
      <c r="O69" s="199"/>
      <c r="P69" s="330"/>
      <c r="Q69" s="366"/>
      <c r="R69" s="363"/>
      <c r="S69" s="363"/>
      <c r="T69" s="367"/>
      <c r="U69" s="445"/>
      <c r="V69" s="445">
        <v>379.1</v>
      </c>
    </row>
    <row r="70" spans="1:22" ht="15" customHeight="1">
      <c r="A70" s="251"/>
      <c r="B70" s="252"/>
      <c r="C70" s="413"/>
      <c r="D70" s="496"/>
      <c r="E70" s="1172"/>
      <c r="F70" s="415"/>
      <c r="G70" s="400"/>
      <c r="H70" s="21" t="s">
        <v>86</v>
      </c>
      <c r="I70" s="491"/>
      <c r="J70" s="486"/>
      <c r="K70" s="486"/>
      <c r="L70" s="492"/>
      <c r="M70" s="588"/>
      <c r="N70" s="589"/>
      <c r="O70" s="589"/>
      <c r="P70" s="590"/>
      <c r="Q70" s="591"/>
      <c r="R70" s="592"/>
      <c r="S70" s="592"/>
      <c r="T70" s="593"/>
      <c r="U70" s="154">
        <v>100</v>
      </c>
      <c r="V70" s="688"/>
    </row>
    <row r="71" spans="1:22" ht="14.25" customHeight="1" thickBot="1">
      <c r="A71" s="254"/>
      <c r="B71" s="253"/>
      <c r="C71" s="436"/>
      <c r="D71" s="494"/>
      <c r="E71" s="1173"/>
      <c r="F71" s="516"/>
      <c r="G71" s="280"/>
      <c r="H71" s="135" t="s">
        <v>28</v>
      </c>
      <c r="I71" s="132">
        <f>J71+L71</f>
        <v>1390.5</v>
      </c>
      <c r="J71" s="129"/>
      <c r="K71" s="128"/>
      <c r="L71" s="130">
        <f>SUM(L67:L70)</f>
        <v>1390.5</v>
      </c>
      <c r="M71" s="95">
        <f>SUM(M67:M69)</f>
        <v>1335</v>
      </c>
      <c r="N71" s="129"/>
      <c r="O71" s="129"/>
      <c r="P71" s="92">
        <f>SUM(P67:P70)</f>
        <v>1335</v>
      </c>
      <c r="Q71" s="116">
        <f aca="true" t="shared" si="13" ref="Q71:Q76">R71+T71</f>
        <v>1335</v>
      </c>
      <c r="R71" s="79"/>
      <c r="S71" s="79"/>
      <c r="T71" s="80">
        <f>SUM(T67:T70)</f>
        <v>1335</v>
      </c>
      <c r="U71" s="81">
        <f>SUM(U67:U70)</f>
        <v>2806.1</v>
      </c>
      <c r="V71" s="81">
        <f>SUM(V67:V70)</f>
        <v>4894.9</v>
      </c>
    </row>
    <row r="72" spans="1:22" ht="15" customHeight="1">
      <c r="A72" s="1338" t="s">
        <v>29</v>
      </c>
      <c r="B72" s="1323" t="s">
        <v>25</v>
      </c>
      <c r="C72" s="1315" t="s">
        <v>33</v>
      </c>
      <c r="D72" s="1340" t="s">
        <v>88</v>
      </c>
      <c r="E72" s="170" t="s">
        <v>6</v>
      </c>
      <c r="F72" s="285" t="s">
        <v>26</v>
      </c>
      <c r="G72" s="270">
        <v>5</v>
      </c>
      <c r="H72" s="334" t="s">
        <v>9</v>
      </c>
      <c r="I72" s="189">
        <f>J72+L72</f>
        <v>154</v>
      </c>
      <c r="J72" s="183"/>
      <c r="K72" s="172"/>
      <c r="L72" s="290">
        <v>154</v>
      </c>
      <c r="M72" s="189">
        <f>N72+P72</f>
        <v>164</v>
      </c>
      <c r="N72" s="183"/>
      <c r="O72" s="172"/>
      <c r="P72" s="290">
        <v>164</v>
      </c>
      <c r="Q72" s="374">
        <f t="shared" si="13"/>
        <v>164</v>
      </c>
      <c r="R72" s="358"/>
      <c r="S72" s="359"/>
      <c r="T72" s="375">
        <v>164</v>
      </c>
      <c r="U72" s="165"/>
      <c r="V72" s="88"/>
    </row>
    <row r="73" spans="1:22" ht="15" customHeight="1" thickBot="1">
      <c r="A73" s="1339"/>
      <c r="B73" s="1324"/>
      <c r="C73" s="1314"/>
      <c r="D73" s="1341"/>
      <c r="E73" s="529"/>
      <c r="F73" s="286"/>
      <c r="G73" s="271"/>
      <c r="H73" s="135" t="s">
        <v>28</v>
      </c>
      <c r="I73" s="95">
        <f>SUM(I72:I72)</f>
        <v>154</v>
      </c>
      <c r="J73" s="132"/>
      <c r="K73" s="129"/>
      <c r="L73" s="128">
        <f>SUM(L72:L72)</f>
        <v>154</v>
      </c>
      <c r="M73" s="95">
        <f>N73+P73</f>
        <v>164</v>
      </c>
      <c r="N73" s="132"/>
      <c r="O73" s="129"/>
      <c r="P73" s="128">
        <f>SUM(P72)</f>
        <v>164</v>
      </c>
      <c r="Q73" s="95">
        <f t="shared" si="13"/>
        <v>164</v>
      </c>
      <c r="R73" s="132"/>
      <c r="S73" s="129"/>
      <c r="T73" s="128">
        <f>SUM(T72)</f>
        <v>164</v>
      </c>
      <c r="U73" s="65"/>
      <c r="V73" s="81"/>
    </row>
    <row r="74" spans="1:22" ht="30.75" customHeight="1">
      <c r="A74" s="1288" t="s">
        <v>29</v>
      </c>
      <c r="B74" s="1189" t="s">
        <v>25</v>
      </c>
      <c r="C74" s="1177" t="s">
        <v>34</v>
      </c>
      <c r="D74" s="1319" t="s">
        <v>230</v>
      </c>
      <c r="E74" s="1209" t="s">
        <v>81</v>
      </c>
      <c r="F74" s="1321" t="s">
        <v>26</v>
      </c>
      <c r="G74" s="281">
        <v>2</v>
      </c>
      <c r="H74" s="499" t="s">
        <v>27</v>
      </c>
      <c r="I74" s="325"/>
      <c r="J74" s="520"/>
      <c r="K74" s="521"/>
      <c r="L74" s="522"/>
      <c r="M74" s="8">
        <f>N74+P74</f>
        <v>180</v>
      </c>
      <c r="N74" s="9"/>
      <c r="O74" s="9"/>
      <c r="P74" s="44">
        <v>180</v>
      </c>
      <c r="Q74" s="13">
        <f t="shared" si="13"/>
        <v>0</v>
      </c>
      <c r="R74" s="14"/>
      <c r="S74" s="14"/>
      <c r="T74" s="55">
        <v>0</v>
      </c>
      <c r="U74" s="87"/>
      <c r="V74" s="78"/>
    </row>
    <row r="75" spans="1:22" ht="14.25" customHeight="1" thickBot="1">
      <c r="A75" s="1289"/>
      <c r="B75" s="1190"/>
      <c r="C75" s="1178"/>
      <c r="D75" s="1320"/>
      <c r="E75" s="1210"/>
      <c r="F75" s="1322"/>
      <c r="G75" s="282"/>
      <c r="H75" s="114" t="s">
        <v>28</v>
      </c>
      <c r="I75" s="95"/>
      <c r="J75" s="129"/>
      <c r="K75" s="129"/>
      <c r="L75" s="130"/>
      <c r="M75" s="65">
        <f>SUM(M74:M74)</f>
        <v>180</v>
      </c>
      <c r="N75" s="79"/>
      <c r="O75" s="79"/>
      <c r="P75" s="80">
        <f>SUM(P74:P74)</f>
        <v>180</v>
      </c>
      <c r="Q75" s="65">
        <f t="shared" si="13"/>
        <v>0</v>
      </c>
      <c r="R75" s="79"/>
      <c r="S75" s="79"/>
      <c r="T75" s="80">
        <f>SUM(T74)</f>
        <v>0</v>
      </c>
      <c r="U75" s="81"/>
      <c r="V75" s="81"/>
    </row>
    <row r="76" spans="1:22" ht="29.25" customHeight="1">
      <c r="A76" s="237" t="s">
        <v>29</v>
      </c>
      <c r="B76" s="250" t="s">
        <v>25</v>
      </c>
      <c r="C76" s="418" t="s">
        <v>35</v>
      </c>
      <c r="D76" s="495" t="s">
        <v>161</v>
      </c>
      <c r="E76" s="597"/>
      <c r="F76" s="414" t="s">
        <v>26</v>
      </c>
      <c r="G76" s="269">
        <v>2</v>
      </c>
      <c r="H76" s="222" t="s">
        <v>27</v>
      </c>
      <c r="I76" s="168"/>
      <c r="J76" s="3"/>
      <c r="K76" s="3"/>
      <c r="L76" s="93"/>
      <c r="M76" s="325">
        <f>N76+P76</f>
        <v>183.20000000000002</v>
      </c>
      <c r="N76" s="327">
        <v>168.8</v>
      </c>
      <c r="O76" s="327"/>
      <c r="P76" s="328">
        <v>14.4</v>
      </c>
      <c r="Q76" s="13">
        <f t="shared" si="13"/>
        <v>20</v>
      </c>
      <c r="R76" s="14">
        <v>20</v>
      </c>
      <c r="S76" s="14"/>
      <c r="T76" s="349"/>
      <c r="U76" s="221"/>
      <c r="V76" s="221"/>
    </row>
    <row r="77" spans="1:22" ht="26.25" customHeight="1">
      <c r="A77" s="251"/>
      <c r="B77" s="252"/>
      <c r="C77" s="413"/>
      <c r="D77" s="496" t="s">
        <v>231</v>
      </c>
      <c r="E77" s="599"/>
      <c r="F77" s="415"/>
      <c r="G77" s="270"/>
      <c r="H77" s="163" t="s">
        <v>162</v>
      </c>
      <c r="I77" s="94">
        <f>J77+L77</f>
        <v>84.4</v>
      </c>
      <c r="J77" s="68"/>
      <c r="K77" s="68"/>
      <c r="L77" s="69">
        <v>84.4</v>
      </c>
      <c r="M77" s="134"/>
      <c r="N77" s="199"/>
      <c r="O77" s="199"/>
      <c r="P77" s="330"/>
      <c r="Q77" s="489"/>
      <c r="R77" s="355"/>
      <c r="S77" s="355"/>
      <c r="T77" s="356"/>
      <c r="U77" s="445"/>
      <c r="V77" s="445"/>
    </row>
    <row r="78" spans="1:22" ht="30" customHeight="1">
      <c r="A78" s="251"/>
      <c r="B78" s="252"/>
      <c r="C78" s="413"/>
      <c r="D78" s="496" t="s">
        <v>232</v>
      </c>
      <c r="E78" s="599" t="s">
        <v>80</v>
      </c>
      <c r="F78" s="415"/>
      <c r="G78" s="270"/>
      <c r="H78" s="163" t="s">
        <v>86</v>
      </c>
      <c r="I78" s="233">
        <f>J78+L78</f>
        <v>176</v>
      </c>
      <c r="J78" s="61"/>
      <c r="K78" s="61"/>
      <c r="L78" s="69">
        <v>176</v>
      </c>
      <c r="M78" s="295"/>
      <c r="N78" s="441"/>
      <c r="O78" s="441"/>
      <c r="P78" s="330"/>
      <c r="Q78" s="489"/>
      <c r="R78" s="372"/>
      <c r="S78" s="372"/>
      <c r="T78" s="356"/>
      <c r="U78" s="445"/>
      <c r="V78" s="445"/>
    </row>
    <row r="79" spans="1:22" ht="18.75" customHeight="1">
      <c r="A79" s="251"/>
      <c r="B79" s="252"/>
      <c r="C79" s="398"/>
      <c r="D79" s="1290" t="s">
        <v>233</v>
      </c>
      <c r="E79" s="599"/>
      <c r="F79" s="109"/>
      <c r="G79" s="270"/>
      <c r="H79" s="36"/>
      <c r="I79" s="184"/>
      <c r="J79" s="187"/>
      <c r="K79" s="187"/>
      <c r="L79" s="186"/>
      <c r="M79" s="412"/>
      <c r="N79" s="48"/>
      <c r="O79" s="48"/>
      <c r="P79" s="62"/>
      <c r="Q79" s="371"/>
      <c r="R79" s="594"/>
      <c r="S79" s="594"/>
      <c r="T79" s="353"/>
      <c r="U79" s="217"/>
      <c r="V79" s="217"/>
    </row>
    <row r="80" spans="1:22" ht="13.5" customHeight="1" thickBot="1">
      <c r="A80" s="254"/>
      <c r="B80" s="253"/>
      <c r="C80" s="436"/>
      <c r="D80" s="1291"/>
      <c r="E80" s="598"/>
      <c r="F80" s="516"/>
      <c r="G80" s="271"/>
      <c r="H80" s="135" t="s">
        <v>28</v>
      </c>
      <c r="I80" s="96">
        <f>J80+L80</f>
        <v>260.4</v>
      </c>
      <c r="J80" s="129"/>
      <c r="K80" s="128"/>
      <c r="L80" s="131">
        <f>SUM(L76:L79)</f>
        <v>260.4</v>
      </c>
      <c r="M80" s="65">
        <f>N80+P80</f>
        <v>183.20000000000002</v>
      </c>
      <c r="N80" s="79">
        <f>SUM(N76:N79)</f>
        <v>168.8</v>
      </c>
      <c r="O80" s="79"/>
      <c r="P80" s="92">
        <f>SUM(P76:P79)</f>
        <v>14.4</v>
      </c>
      <c r="Q80" s="65">
        <f>R80+T80</f>
        <v>20</v>
      </c>
      <c r="R80" s="79">
        <f>SUM(R76:R79)</f>
        <v>20</v>
      </c>
      <c r="S80" s="79"/>
      <c r="T80" s="92"/>
      <c r="U80" s="81"/>
      <c r="V80" s="81"/>
    </row>
    <row r="81" spans="1:22" ht="31.5" customHeight="1">
      <c r="A81" s="237" t="s">
        <v>29</v>
      </c>
      <c r="B81" s="250" t="s">
        <v>25</v>
      </c>
      <c r="C81" s="418" t="s">
        <v>185</v>
      </c>
      <c r="D81" s="498" t="s">
        <v>125</v>
      </c>
      <c r="E81" s="1214" t="s">
        <v>124</v>
      </c>
      <c r="F81" s="414" t="s">
        <v>26</v>
      </c>
      <c r="G81" s="269">
        <v>2</v>
      </c>
      <c r="H81" s="222" t="s">
        <v>27</v>
      </c>
      <c r="I81" s="168">
        <f>J81+L81</f>
        <v>100</v>
      </c>
      <c r="J81" s="3">
        <v>100</v>
      </c>
      <c r="K81" s="3"/>
      <c r="L81" s="93"/>
      <c r="M81" s="325">
        <f>N81+P81</f>
        <v>15</v>
      </c>
      <c r="N81" s="327">
        <v>15</v>
      </c>
      <c r="O81" s="327"/>
      <c r="P81" s="434"/>
      <c r="Q81" s="13">
        <f>R81+T81</f>
        <v>10</v>
      </c>
      <c r="R81" s="14">
        <v>10</v>
      </c>
      <c r="S81" s="14"/>
      <c r="T81" s="349"/>
      <c r="U81" s="221"/>
      <c r="V81" s="221"/>
    </row>
    <row r="82" spans="1:22" ht="19.5" customHeight="1">
      <c r="A82" s="251"/>
      <c r="B82" s="252"/>
      <c r="C82" s="413"/>
      <c r="D82" s="496" t="s">
        <v>126</v>
      </c>
      <c r="E82" s="1215"/>
      <c r="F82" s="415"/>
      <c r="G82" s="270"/>
      <c r="H82" s="163" t="s">
        <v>86</v>
      </c>
      <c r="I82" s="233">
        <f>J82+L82</f>
        <v>50</v>
      </c>
      <c r="J82" s="61">
        <v>50</v>
      </c>
      <c r="K82" s="61"/>
      <c r="L82" s="69"/>
      <c r="M82" s="295"/>
      <c r="N82" s="441"/>
      <c r="O82" s="441"/>
      <c r="P82" s="441"/>
      <c r="Q82" s="489"/>
      <c r="R82" s="372"/>
      <c r="S82" s="372"/>
      <c r="T82" s="356"/>
      <c r="U82" s="445">
        <v>300</v>
      </c>
      <c r="V82" s="445"/>
    </row>
    <row r="83" spans="1:22" ht="14.25" customHeight="1">
      <c r="A83" s="251"/>
      <c r="B83" s="252"/>
      <c r="C83" s="398"/>
      <c r="D83" s="1290" t="s">
        <v>127</v>
      </c>
      <c r="E83" s="1215"/>
      <c r="F83" s="109"/>
      <c r="G83" s="602"/>
      <c r="H83" s="36"/>
      <c r="I83" s="184"/>
      <c r="J83" s="187"/>
      <c r="K83" s="187"/>
      <c r="L83" s="186"/>
      <c r="M83" s="412"/>
      <c r="N83" s="48"/>
      <c r="O83" s="48"/>
      <c r="P83" s="48"/>
      <c r="Q83" s="371"/>
      <c r="R83" s="594"/>
      <c r="S83" s="594"/>
      <c r="T83" s="353"/>
      <c r="U83" s="217"/>
      <c r="V83" s="217"/>
    </row>
    <row r="84" spans="1:22" ht="15" customHeight="1" thickBot="1">
      <c r="A84" s="254"/>
      <c r="B84" s="253"/>
      <c r="C84" s="436"/>
      <c r="D84" s="1291"/>
      <c r="E84" s="1216"/>
      <c r="F84" s="516"/>
      <c r="G84" s="271"/>
      <c r="H84" s="135" t="s">
        <v>28</v>
      </c>
      <c r="I84" s="96">
        <f>J84+L84</f>
        <v>150</v>
      </c>
      <c r="J84" s="129">
        <f>SUM(J81:J83)</f>
        <v>150</v>
      </c>
      <c r="K84" s="128"/>
      <c r="L84" s="131"/>
      <c r="M84" s="65">
        <f>N84+P84</f>
        <v>15</v>
      </c>
      <c r="N84" s="79">
        <f>SUM(N81:N83)</f>
        <v>15</v>
      </c>
      <c r="O84" s="79"/>
      <c r="P84" s="80"/>
      <c r="Q84" s="65">
        <f>R84+T84</f>
        <v>10</v>
      </c>
      <c r="R84" s="79">
        <f>SUM(R81:R83)</f>
        <v>10</v>
      </c>
      <c r="S84" s="79"/>
      <c r="T84" s="92"/>
      <c r="U84" s="81">
        <f>SUM(U82:U83)</f>
        <v>300</v>
      </c>
      <c r="V84" s="81"/>
    </row>
    <row r="85" spans="1:22" ht="65.25" customHeight="1">
      <c r="A85" s="245" t="s">
        <v>29</v>
      </c>
      <c r="B85" s="244" t="s">
        <v>25</v>
      </c>
      <c r="C85" s="1174" t="s">
        <v>10</v>
      </c>
      <c r="D85" s="1325" t="s">
        <v>223</v>
      </c>
      <c r="E85" s="170" t="s">
        <v>195</v>
      </c>
      <c r="F85" s="285" t="s">
        <v>26</v>
      </c>
      <c r="G85" s="272">
        <v>6</v>
      </c>
      <c r="H85" s="335" t="s">
        <v>27</v>
      </c>
      <c r="I85" s="191">
        <f>J85+L85</f>
        <v>1500</v>
      </c>
      <c r="J85" s="179">
        <v>1500</v>
      </c>
      <c r="K85" s="185"/>
      <c r="L85" s="178"/>
      <c r="M85" s="177">
        <f>N85+P85</f>
        <v>1280</v>
      </c>
      <c r="N85" s="185">
        <f>1500-220</f>
        <v>1280</v>
      </c>
      <c r="O85" s="187"/>
      <c r="P85" s="187"/>
      <c r="Q85" s="371">
        <f>R85+T85</f>
        <v>0</v>
      </c>
      <c r="R85" s="387">
        <v>0</v>
      </c>
      <c r="S85" s="51"/>
      <c r="T85" s="43"/>
      <c r="U85" s="188">
        <v>640</v>
      </c>
      <c r="V85" s="181">
        <v>640</v>
      </c>
    </row>
    <row r="86" spans="1:22" ht="18" customHeight="1" thickBot="1">
      <c r="A86" s="249"/>
      <c r="B86" s="244"/>
      <c r="C86" s="1174"/>
      <c r="D86" s="1325"/>
      <c r="E86" s="170"/>
      <c r="F86" s="285"/>
      <c r="G86" s="272"/>
      <c r="H86" s="323" t="s">
        <v>28</v>
      </c>
      <c r="I86" s="95">
        <f>SUM(I85)</f>
        <v>1500</v>
      </c>
      <c r="J86" s="132">
        <f>SUM(J85)</f>
        <v>1500</v>
      </c>
      <c r="K86" s="129"/>
      <c r="L86" s="133"/>
      <c r="M86" s="95">
        <f>SUM(M85)</f>
        <v>1280</v>
      </c>
      <c r="N86" s="129">
        <f>SUM(N85)</f>
        <v>1280</v>
      </c>
      <c r="O86" s="130"/>
      <c r="P86" s="130"/>
      <c r="Q86" s="65">
        <f>R86+T86</f>
        <v>0</v>
      </c>
      <c r="R86" s="116">
        <f>SUM(R85)</f>
        <v>0</v>
      </c>
      <c r="S86" s="79"/>
      <c r="T86" s="86"/>
      <c r="U86" s="97">
        <f>SUM(U85:U85)</f>
        <v>640</v>
      </c>
      <c r="V86" s="97">
        <f>SUM(V85)</f>
        <v>640</v>
      </c>
    </row>
    <row r="87" spans="1:22" ht="22.5" customHeight="1">
      <c r="A87" s="1288" t="s">
        <v>29</v>
      </c>
      <c r="B87" s="1189" t="s">
        <v>25</v>
      </c>
      <c r="C87" s="1268" t="s">
        <v>26</v>
      </c>
      <c r="D87" s="1308" t="s">
        <v>234</v>
      </c>
      <c r="E87" s="1203" t="s">
        <v>89</v>
      </c>
      <c r="F87" s="1303" t="s">
        <v>26</v>
      </c>
      <c r="G87" s="278" t="s">
        <v>92</v>
      </c>
      <c r="H87" s="117" t="s">
        <v>8</v>
      </c>
      <c r="I87" s="193"/>
      <c r="J87" s="194"/>
      <c r="K87" s="194"/>
      <c r="L87" s="195"/>
      <c r="M87" s="149">
        <f>P87+N87</f>
        <v>768.341</v>
      </c>
      <c r="N87" s="73"/>
      <c r="O87" s="73"/>
      <c r="P87" s="74">
        <v>768.341</v>
      </c>
      <c r="Q87" s="216"/>
      <c r="R87" s="76"/>
      <c r="S87" s="76"/>
      <c r="T87" s="77"/>
      <c r="U87" s="78"/>
      <c r="V87" s="266"/>
    </row>
    <row r="88" spans="1:22" ht="22.5" customHeight="1">
      <c r="A88" s="1293"/>
      <c r="B88" s="1292"/>
      <c r="C88" s="1311"/>
      <c r="D88" s="1309"/>
      <c r="E88" s="1204"/>
      <c r="F88" s="1304"/>
      <c r="G88" s="275"/>
      <c r="H88" s="26" t="s">
        <v>9</v>
      </c>
      <c r="I88" s="94">
        <f>J88+L88</f>
        <v>280.4</v>
      </c>
      <c r="J88" s="68"/>
      <c r="K88" s="68"/>
      <c r="L88" s="69">
        <v>280.4</v>
      </c>
      <c r="M88" s="27">
        <f>N88+P88</f>
        <v>280.4</v>
      </c>
      <c r="N88" s="28"/>
      <c r="O88" s="28"/>
      <c r="P88" s="32">
        <v>280.4</v>
      </c>
      <c r="Q88" s="354">
        <f>R88+T88</f>
        <v>280.4</v>
      </c>
      <c r="R88" s="355"/>
      <c r="S88" s="355"/>
      <c r="T88" s="372">
        <v>280.4</v>
      </c>
      <c r="U88" s="33"/>
      <c r="V88" s="316"/>
    </row>
    <row r="89" spans="1:22" ht="19.5" customHeight="1" thickBot="1">
      <c r="A89" s="1289"/>
      <c r="B89" s="1190"/>
      <c r="C89" s="1312"/>
      <c r="D89" s="1310"/>
      <c r="E89" s="1205"/>
      <c r="F89" s="1305"/>
      <c r="G89" s="276"/>
      <c r="H89" s="114" t="s">
        <v>28</v>
      </c>
      <c r="I89" s="95">
        <f>SUM(I87:I88)</f>
        <v>280.4</v>
      </c>
      <c r="J89" s="132"/>
      <c r="K89" s="129"/>
      <c r="L89" s="133">
        <f>SUM(L87:L88)</f>
        <v>280.4</v>
      </c>
      <c r="M89" s="80">
        <f>SUM(M87:M88)</f>
        <v>1048.741</v>
      </c>
      <c r="N89" s="79"/>
      <c r="O89" s="116"/>
      <c r="P89" s="92">
        <f>SUM(P87:P88)</f>
        <v>1048.741</v>
      </c>
      <c r="Q89" s="79">
        <f>R89+T89</f>
        <v>280.4</v>
      </c>
      <c r="R89" s="116"/>
      <c r="S89" s="79"/>
      <c r="T89" s="116">
        <f>SUM(T88)</f>
        <v>280.4</v>
      </c>
      <c r="U89" s="81"/>
      <c r="V89" s="86"/>
    </row>
    <row r="90" spans="1:22" ht="25.5" customHeight="1">
      <c r="A90" s="338" t="s">
        <v>29</v>
      </c>
      <c r="B90" s="250" t="s">
        <v>25</v>
      </c>
      <c r="C90" s="1313" t="s">
        <v>12</v>
      </c>
      <c r="D90" s="1179" t="s">
        <v>111</v>
      </c>
      <c r="E90" s="511"/>
      <c r="F90" s="596"/>
      <c r="G90" s="501"/>
      <c r="H90" s="419" t="s">
        <v>99</v>
      </c>
      <c r="I90" s="523"/>
      <c r="J90" s="524"/>
      <c r="K90" s="525"/>
      <c r="L90" s="524"/>
      <c r="M90" s="223">
        <f>N90+P90</f>
        <v>75</v>
      </c>
      <c r="N90" s="194">
        <v>75</v>
      </c>
      <c r="O90" s="267"/>
      <c r="P90" s="195"/>
      <c r="Q90" s="389">
        <f>R90+T90</f>
        <v>75</v>
      </c>
      <c r="R90" s="404">
        <v>75</v>
      </c>
      <c r="S90" s="513"/>
      <c r="T90" s="512"/>
      <c r="U90" s="514"/>
      <c r="V90" s="515"/>
    </row>
    <row r="91" spans="1:22" ht="17.25" customHeight="1" thickBot="1">
      <c r="A91" s="236"/>
      <c r="B91" s="253"/>
      <c r="C91" s="1314"/>
      <c r="D91" s="1180"/>
      <c r="E91" s="500"/>
      <c r="F91" s="595"/>
      <c r="G91" s="502"/>
      <c r="H91" s="114" t="s">
        <v>28</v>
      </c>
      <c r="I91" s="95"/>
      <c r="J91" s="132"/>
      <c r="K91" s="129"/>
      <c r="L91" s="132"/>
      <c r="M91" s="98">
        <f>SUM(M90:M90)</f>
        <v>75</v>
      </c>
      <c r="N91" s="79">
        <f>SUM(N90:N90)</f>
        <v>75</v>
      </c>
      <c r="O91" s="116"/>
      <c r="P91" s="92"/>
      <c r="Q91" s="64">
        <f>R91+T91</f>
        <v>75</v>
      </c>
      <c r="R91" s="116">
        <f>SUM(R90)</f>
        <v>75</v>
      </c>
      <c r="S91" s="79"/>
      <c r="T91" s="116"/>
      <c r="U91" s="81"/>
      <c r="V91" s="86"/>
    </row>
    <row r="92" spans="1:22" ht="14.25" customHeight="1">
      <c r="A92" s="1293" t="s">
        <v>29</v>
      </c>
      <c r="B92" s="1292" t="s">
        <v>25</v>
      </c>
      <c r="C92" s="1217" t="s">
        <v>13</v>
      </c>
      <c r="D92" s="1175" t="s">
        <v>235</v>
      </c>
      <c r="E92" s="1212" t="s">
        <v>82</v>
      </c>
      <c r="F92" s="109" t="s">
        <v>26</v>
      </c>
      <c r="G92" s="275">
        <v>5</v>
      </c>
      <c r="H92" s="206" t="s">
        <v>27</v>
      </c>
      <c r="I92" s="182">
        <f>J92+L92</f>
        <v>251.1</v>
      </c>
      <c r="J92" s="172">
        <v>158.5</v>
      </c>
      <c r="K92" s="183"/>
      <c r="L92" s="173">
        <v>92.6</v>
      </c>
      <c r="M92" s="155"/>
      <c r="N92" s="17"/>
      <c r="O92" s="156"/>
      <c r="P92" s="157"/>
      <c r="Q92" s="158"/>
      <c r="R92" s="20"/>
      <c r="S92" s="386"/>
      <c r="T92" s="351"/>
      <c r="U92" s="207"/>
      <c r="V92" s="208"/>
    </row>
    <row r="93" spans="1:22" ht="14.25" customHeight="1">
      <c r="A93" s="1293"/>
      <c r="B93" s="1292"/>
      <c r="C93" s="1217"/>
      <c r="D93" s="1175"/>
      <c r="E93" s="1212"/>
      <c r="F93" s="205"/>
      <c r="G93" s="275"/>
      <c r="H93" s="21" t="s">
        <v>8</v>
      </c>
      <c r="I93" s="182">
        <f>J93+L93</f>
        <v>894.5</v>
      </c>
      <c r="J93" s="172">
        <v>369.2</v>
      </c>
      <c r="K93" s="183"/>
      <c r="L93" s="173">
        <v>525.3</v>
      </c>
      <c r="M93" s="155"/>
      <c r="N93" s="17"/>
      <c r="O93" s="156"/>
      <c r="P93" s="157"/>
      <c r="Q93" s="158"/>
      <c r="R93" s="20"/>
      <c r="S93" s="386"/>
      <c r="T93" s="351"/>
      <c r="U93" s="209"/>
      <c r="V93" s="210"/>
    </row>
    <row r="94" spans="1:22" ht="14.25" customHeight="1">
      <c r="A94" s="1293"/>
      <c r="B94" s="1292"/>
      <c r="C94" s="1217"/>
      <c r="D94" s="1175"/>
      <c r="E94" s="1212"/>
      <c r="F94" s="205"/>
      <c r="G94" s="275"/>
      <c r="H94" s="212" t="s">
        <v>9</v>
      </c>
      <c r="I94" s="184"/>
      <c r="J94" s="185"/>
      <c r="K94" s="179"/>
      <c r="L94" s="186"/>
      <c r="M94" s="104"/>
      <c r="N94" s="45"/>
      <c r="O94" s="90"/>
      <c r="P94" s="63"/>
      <c r="Q94" s="91"/>
      <c r="R94" s="51"/>
      <c r="S94" s="387"/>
      <c r="T94" s="353"/>
      <c r="U94" s="575"/>
      <c r="V94" s="576"/>
    </row>
    <row r="95" spans="1:22" ht="14.25" customHeight="1" thickBot="1">
      <c r="A95" s="1289"/>
      <c r="B95" s="1190"/>
      <c r="C95" s="1218"/>
      <c r="D95" s="1176"/>
      <c r="E95" s="1213"/>
      <c r="F95" s="161"/>
      <c r="G95" s="277"/>
      <c r="H95" s="114" t="s">
        <v>28</v>
      </c>
      <c r="I95" s="96">
        <f>SUM(I92:I94)</f>
        <v>1145.6</v>
      </c>
      <c r="J95" s="129">
        <f>SUM(J92:J94)</f>
        <v>527.7</v>
      </c>
      <c r="K95" s="132"/>
      <c r="L95" s="131">
        <f>SUM(L92:L94)</f>
        <v>617.9</v>
      </c>
      <c r="M95" s="98"/>
      <c r="N95" s="79"/>
      <c r="O95" s="116"/>
      <c r="P95" s="92"/>
      <c r="Q95" s="98"/>
      <c r="R95" s="79"/>
      <c r="S95" s="116"/>
      <c r="T95" s="92"/>
      <c r="U95" s="98"/>
      <c r="V95" s="81"/>
    </row>
    <row r="96" spans="1:22" ht="15" customHeight="1">
      <c r="A96" s="238" t="s">
        <v>29</v>
      </c>
      <c r="B96" s="240" t="s">
        <v>25</v>
      </c>
      <c r="C96" s="1313" t="s">
        <v>135</v>
      </c>
      <c r="D96" s="1316" t="s">
        <v>143</v>
      </c>
      <c r="E96" s="150" t="s">
        <v>195</v>
      </c>
      <c r="F96" s="284" t="s">
        <v>26</v>
      </c>
      <c r="G96" s="269">
        <v>5</v>
      </c>
      <c r="H96" s="222" t="s">
        <v>27</v>
      </c>
      <c r="I96" s="168">
        <f>J96+L96</f>
        <v>526.9</v>
      </c>
      <c r="J96" s="3">
        <v>483.5</v>
      </c>
      <c r="K96" s="3"/>
      <c r="L96" s="93">
        <v>43.4</v>
      </c>
      <c r="M96" s="171">
        <f>N96+P96</f>
        <v>348.5</v>
      </c>
      <c r="N96" s="172">
        <f>182.2+130.4</f>
        <v>312.6</v>
      </c>
      <c r="O96" s="172"/>
      <c r="P96" s="174">
        <f>25.7+10.2</f>
        <v>35.9</v>
      </c>
      <c r="Q96" s="379">
        <f>R96+T96</f>
        <v>348.5</v>
      </c>
      <c r="R96" s="357">
        <v>312.6</v>
      </c>
      <c r="S96" s="357"/>
      <c r="T96" s="380">
        <v>35.9</v>
      </c>
      <c r="U96" s="175"/>
      <c r="V96" s="176"/>
    </row>
    <row r="97" spans="1:22" ht="15" customHeight="1">
      <c r="A97" s="245"/>
      <c r="B97" s="244"/>
      <c r="C97" s="1315"/>
      <c r="D97" s="1317"/>
      <c r="E97" s="170" t="s">
        <v>6</v>
      </c>
      <c r="F97" s="285"/>
      <c r="G97" s="270"/>
      <c r="H97" s="163" t="s">
        <v>8</v>
      </c>
      <c r="I97" s="191">
        <f>J97+L97</f>
        <v>2141.98</v>
      </c>
      <c r="J97" s="177">
        <v>1826.7</v>
      </c>
      <c r="K97" s="177"/>
      <c r="L97" s="178">
        <v>315.28</v>
      </c>
      <c r="M97" s="177">
        <f>N97+P97</f>
        <v>1976</v>
      </c>
      <c r="N97" s="177">
        <f>1031.7+741.4</f>
        <v>1773.1</v>
      </c>
      <c r="O97" s="177"/>
      <c r="P97" s="179">
        <f>145.4+57.5</f>
        <v>202.9</v>
      </c>
      <c r="Q97" s="376">
        <f>R97+T97</f>
        <v>1976</v>
      </c>
      <c r="R97" s="382">
        <v>1773.1</v>
      </c>
      <c r="S97" s="382"/>
      <c r="T97" s="377">
        <v>202.9</v>
      </c>
      <c r="U97" s="180"/>
      <c r="V97" s="181"/>
    </row>
    <row r="98" spans="1:22" ht="15" customHeight="1" thickBot="1">
      <c r="A98" s="247"/>
      <c r="B98" s="242"/>
      <c r="C98" s="1314"/>
      <c r="D98" s="1318"/>
      <c r="E98" s="529"/>
      <c r="F98" s="286"/>
      <c r="G98" s="271"/>
      <c r="H98" s="135" t="s">
        <v>28</v>
      </c>
      <c r="I98" s="455">
        <f>SUM(I96:I97)</f>
        <v>2668.88</v>
      </c>
      <c r="J98" s="433">
        <f>SUM(J96:J97)</f>
        <v>2310.2</v>
      </c>
      <c r="K98" s="462"/>
      <c r="L98" s="456">
        <f>SUM(L96:L97)</f>
        <v>358.67999999999995</v>
      </c>
      <c r="M98" s="130">
        <f>N98+P98</f>
        <v>2324.5</v>
      </c>
      <c r="N98" s="129">
        <f>SUM(N96:N97)</f>
        <v>2085.7</v>
      </c>
      <c r="O98" s="132"/>
      <c r="P98" s="130">
        <f>SUM(P96:P97)</f>
        <v>238.8</v>
      </c>
      <c r="Q98" s="96">
        <f>R98+T98</f>
        <v>2324.5</v>
      </c>
      <c r="R98" s="129">
        <f>SUM(R96:R97)</f>
        <v>2085.7</v>
      </c>
      <c r="S98" s="132"/>
      <c r="T98" s="131">
        <f>SUM(T96:T97)</f>
        <v>238.8</v>
      </c>
      <c r="U98" s="132"/>
      <c r="V98" s="97"/>
    </row>
    <row r="99" spans="1:22" ht="16.5" customHeight="1" thickBot="1">
      <c r="A99" s="236" t="s">
        <v>29</v>
      </c>
      <c r="B99" s="239" t="s">
        <v>25</v>
      </c>
      <c r="C99" s="1255" t="s">
        <v>32</v>
      </c>
      <c r="D99" s="1256"/>
      <c r="E99" s="1256"/>
      <c r="F99" s="1256"/>
      <c r="G99" s="1256"/>
      <c r="H99" s="1256"/>
      <c r="I99" s="463">
        <f>J99+L99</f>
        <v>22430.58</v>
      </c>
      <c r="J99" s="464">
        <f>J98+J95+J91+J89+J86+J84+J80+J75+J73+J71+J66+J63</f>
        <v>4522.9</v>
      </c>
      <c r="K99" s="464"/>
      <c r="L99" s="465">
        <f>L98+L95+L91+L89+L86+L84+L80+L75+L73+L71+L66+L63</f>
        <v>17907.68</v>
      </c>
      <c r="M99" s="463">
        <f>N99+P99</f>
        <v>20941.041</v>
      </c>
      <c r="N99" s="464">
        <f>N98+N95+N91+N89+N86+N84+N80+N75+N73+N71+N66+N63</f>
        <v>3624.5</v>
      </c>
      <c r="O99" s="464"/>
      <c r="P99" s="465">
        <f>P98+P95+P91+P89+P86+P84+P80+P75+P73+P71+P66+P63</f>
        <v>17316.541</v>
      </c>
      <c r="Q99" s="463">
        <f>R99+T99</f>
        <v>18197.5</v>
      </c>
      <c r="R99" s="464">
        <f>R98+R95+R91+R89+R86+R84+R80+R75+R71+R73+R66+R63</f>
        <v>2190.7</v>
      </c>
      <c r="S99" s="464"/>
      <c r="T99" s="465">
        <f>T98+T95+T91+T89+T86+T84+T80+T75+T73+T71+T66+T63</f>
        <v>16006.800000000001</v>
      </c>
      <c r="U99" s="484">
        <f>U98+U95+U91+U89+U86+U84+U80+U75+U73+U71+U66+U63</f>
        <v>5295.6</v>
      </c>
      <c r="V99" s="485">
        <f>V98+V95+V91+V89+V86+V84+V80+V75+V73+V71+V66+V63</f>
        <v>7152.9</v>
      </c>
    </row>
    <row r="100" spans="1:22" ht="16.5" customHeight="1" thickBot="1">
      <c r="A100" s="337" t="s">
        <v>29</v>
      </c>
      <c r="B100" s="448" t="s">
        <v>29</v>
      </c>
      <c r="C100" s="1298" t="s">
        <v>130</v>
      </c>
      <c r="D100" s="1299"/>
      <c r="E100" s="1299"/>
      <c r="F100" s="1299"/>
      <c r="G100" s="1299"/>
      <c r="H100" s="1299"/>
      <c r="I100" s="1299"/>
      <c r="J100" s="1299"/>
      <c r="K100" s="1299"/>
      <c r="L100" s="1299"/>
      <c r="M100" s="1299"/>
      <c r="N100" s="1299"/>
      <c r="O100" s="1299"/>
      <c r="P100" s="1299"/>
      <c r="Q100" s="1299"/>
      <c r="R100" s="1299"/>
      <c r="S100" s="1299"/>
      <c r="T100" s="1299"/>
      <c r="U100" s="1299"/>
      <c r="V100" s="1300"/>
    </row>
    <row r="101" spans="1:22" ht="41.25" customHeight="1">
      <c r="A101" s="237" t="s">
        <v>29</v>
      </c>
      <c r="B101" s="250" t="s">
        <v>29</v>
      </c>
      <c r="C101" s="413" t="s">
        <v>25</v>
      </c>
      <c r="D101" s="498" t="s">
        <v>123</v>
      </c>
      <c r="E101" s="1301" t="s">
        <v>124</v>
      </c>
      <c r="F101" s="414" t="s">
        <v>26</v>
      </c>
      <c r="G101" s="400">
        <v>2</v>
      </c>
      <c r="H101" s="190" t="s">
        <v>27</v>
      </c>
      <c r="I101" s="179"/>
      <c r="J101" s="187"/>
      <c r="K101" s="187"/>
      <c r="L101" s="186"/>
      <c r="M101" s="179">
        <f>N101+P101</f>
        <v>200</v>
      </c>
      <c r="N101" s="187">
        <v>200</v>
      </c>
      <c r="O101" s="187"/>
      <c r="P101" s="187"/>
      <c r="Q101" s="466"/>
      <c r="R101" s="365"/>
      <c r="S101" s="365"/>
      <c r="T101" s="370"/>
      <c r="U101" s="454">
        <v>200</v>
      </c>
      <c r="V101" s="469">
        <v>200</v>
      </c>
    </row>
    <row r="102" spans="1:22" ht="16.5" customHeight="1">
      <c r="A102" s="251"/>
      <c r="B102" s="252"/>
      <c r="C102" s="413"/>
      <c r="D102" s="496" t="s">
        <v>236</v>
      </c>
      <c r="E102" s="1301"/>
      <c r="F102" s="415"/>
      <c r="G102" s="400"/>
      <c r="H102" s="190"/>
      <c r="I102" s="179"/>
      <c r="J102" s="187"/>
      <c r="K102" s="187"/>
      <c r="L102" s="186"/>
      <c r="M102" s="179"/>
      <c r="N102" s="187"/>
      <c r="O102" s="187"/>
      <c r="P102" s="187"/>
      <c r="Q102" s="466"/>
      <c r="R102" s="365"/>
      <c r="S102" s="365"/>
      <c r="T102" s="370"/>
      <c r="U102" s="454"/>
      <c r="V102" s="467"/>
    </row>
    <row r="103" spans="1:22" ht="15" customHeight="1">
      <c r="A103" s="251"/>
      <c r="B103" s="252"/>
      <c r="C103" s="398"/>
      <c r="D103" s="496" t="s">
        <v>237</v>
      </c>
      <c r="E103" s="1301"/>
      <c r="F103" s="109"/>
      <c r="G103" s="428"/>
      <c r="H103" s="36"/>
      <c r="I103" s="90"/>
      <c r="J103" s="46"/>
      <c r="K103" s="46"/>
      <c r="L103" s="63"/>
      <c r="M103" s="90"/>
      <c r="N103" s="46"/>
      <c r="O103" s="46"/>
      <c r="P103" s="46"/>
      <c r="Q103" s="466"/>
      <c r="R103" s="365"/>
      <c r="S103" s="365"/>
      <c r="T103" s="370"/>
      <c r="U103" s="187"/>
      <c r="V103" s="467"/>
    </row>
    <row r="104" spans="1:22" s="89" customFormat="1" ht="15" customHeight="1">
      <c r="A104" s="251"/>
      <c r="B104" s="252"/>
      <c r="C104" s="426"/>
      <c r="D104" s="497" t="s">
        <v>239</v>
      </c>
      <c r="E104" s="1301"/>
      <c r="F104" s="420"/>
      <c r="G104" s="400"/>
      <c r="H104" s="212"/>
      <c r="I104" s="179"/>
      <c r="J104" s="187"/>
      <c r="K104" s="187"/>
      <c r="L104" s="186"/>
      <c r="M104" s="179"/>
      <c r="N104" s="187"/>
      <c r="O104" s="187"/>
      <c r="P104" s="187"/>
      <c r="Q104" s="466"/>
      <c r="R104" s="365"/>
      <c r="S104" s="365"/>
      <c r="T104" s="370"/>
      <c r="U104" s="408"/>
      <c r="V104" s="468"/>
    </row>
    <row r="105" spans="1:22" s="89" customFormat="1" ht="15.75" customHeight="1">
      <c r="A105" s="251"/>
      <c r="B105" s="252"/>
      <c r="C105" s="426"/>
      <c r="D105" s="497" t="s">
        <v>240</v>
      </c>
      <c r="E105" s="1301"/>
      <c r="F105" s="421"/>
      <c r="G105" s="428"/>
      <c r="H105" s="124"/>
      <c r="I105" s="90"/>
      <c r="J105" s="46"/>
      <c r="K105" s="46"/>
      <c r="L105" s="63"/>
      <c r="M105" s="90"/>
      <c r="N105" s="46"/>
      <c r="O105" s="46"/>
      <c r="P105" s="46"/>
      <c r="Q105" s="466"/>
      <c r="R105" s="365"/>
      <c r="S105" s="365"/>
      <c r="T105" s="370"/>
      <c r="U105" s="408"/>
      <c r="V105" s="468"/>
    </row>
    <row r="106" spans="1:22" ht="14.25" customHeight="1">
      <c r="A106" s="251"/>
      <c r="B106" s="252"/>
      <c r="C106" s="398"/>
      <c r="D106" s="497" t="s">
        <v>241</v>
      </c>
      <c r="E106" s="1301"/>
      <c r="F106" s="420"/>
      <c r="G106" s="429"/>
      <c r="H106" s="190"/>
      <c r="I106" s="183"/>
      <c r="J106" s="174"/>
      <c r="K106" s="174"/>
      <c r="L106" s="173"/>
      <c r="M106" s="183"/>
      <c r="N106" s="174"/>
      <c r="O106" s="174"/>
      <c r="P106" s="174"/>
      <c r="Q106" s="507"/>
      <c r="R106" s="360"/>
      <c r="S106" s="360"/>
      <c r="T106" s="442"/>
      <c r="U106" s="174"/>
      <c r="V106" s="467"/>
    </row>
    <row r="107" spans="1:22" ht="17.25" customHeight="1" thickBot="1">
      <c r="A107" s="254"/>
      <c r="B107" s="253"/>
      <c r="C107" s="436"/>
      <c r="D107" s="494" t="s">
        <v>238</v>
      </c>
      <c r="E107" s="1210"/>
      <c r="F107" s="516"/>
      <c r="G107" s="280"/>
      <c r="H107" s="135" t="s">
        <v>28</v>
      </c>
      <c r="I107" s="437"/>
      <c r="J107" s="235"/>
      <c r="K107" s="235"/>
      <c r="L107" s="440"/>
      <c r="M107" s="437">
        <f>N107+P107</f>
        <v>200</v>
      </c>
      <c r="N107" s="235">
        <f>N101</f>
        <v>200</v>
      </c>
      <c r="O107" s="235"/>
      <c r="P107" s="234"/>
      <c r="Q107" s="457"/>
      <c r="R107" s="458"/>
      <c r="S107" s="458"/>
      <c r="T107" s="488"/>
      <c r="U107" s="447">
        <f>SUM(U101:U106)</f>
        <v>200</v>
      </c>
      <c r="V107" s="470">
        <f>SUM(V101:V106)</f>
        <v>200</v>
      </c>
    </row>
    <row r="108" spans="1:22" ht="27.75" customHeight="1">
      <c r="A108" s="1306" t="s">
        <v>29</v>
      </c>
      <c r="B108" s="240" t="s">
        <v>29</v>
      </c>
      <c r="C108" s="241" t="s">
        <v>29</v>
      </c>
      <c r="D108" s="1302" t="s">
        <v>132</v>
      </c>
      <c r="E108" s="1272" t="s">
        <v>79</v>
      </c>
      <c r="F108" s="1250" t="s">
        <v>26</v>
      </c>
      <c r="G108" s="1296" t="s">
        <v>91</v>
      </c>
      <c r="H108" s="71" t="s">
        <v>30</v>
      </c>
      <c r="I108" s="450"/>
      <c r="J108" s="451"/>
      <c r="K108" s="452"/>
      <c r="L108" s="453"/>
      <c r="M108" s="577">
        <f>N108+P108</f>
        <v>20</v>
      </c>
      <c r="N108" s="578"/>
      <c r="O108" s="579"/>
      <c r="P108" s="578">
        <v>20</v>
      </c>
      <c r="Q108" s="384">
        <f>R108+T108</f>
        <v>20</v>
      </c>
      <c r="R108" s="76"/>
      <c r="S108" s="385"/>
      <c r="T108" s="383">
        <v>20</v>
      </c>
      <c r="U108" s="147">
        <v>50</v>
      </c>
      <c r="V108" s="181"/>
    </row>
    <row r="109" spans="1:22" ht="16.5" customHeight="1" thickBot="1">
      <c r="A109" s="1307"/>
      <c r="B109" s="242"/>
      <c r="C109" s="243"/>
      <c r="D109" s="1291"/>
      <c r="E109" s="1273"/>
      <c r="F109" s="1264"/>
      <c r="G109" s="1297"/>
      <c r="H109" s="114" t="s">
        <v>28</v>
      </c>
      <c r="I109" s="446"/>
      <c r="J109" s="444"/>
      <c r="K109" s="444"/>
      <c r="L109" s="449"/>
      <c r="M109" s="64">
        <f>M108</f>
        <v>20</v>
      </c>
      <c r="N109" s="116"/>
      <c r="O109" s="79"/>
      <c r="P109" s="116">
        <f>P108</f>
        <v>20</v>
      </c>
      <c r="Q109" s="65">
        <f>R109+T109</f>
        <v>20</v>
      </c>
      <c r="R109" s="79"/>
      <c r="S109" s="79"/>
      <c r="T109" s="92">
        <f>SUM(T108)</f>
        <v>20</v>
      </c>
      <c r="U109" s="92">
        <f>U108</f>
        <v>50</v>
      </c>
      <c r="V109" s="81"/>
    </row>
    <row r="110" spans="1:22" ht="27.75" customHeight="1">
      <c r="A110" s="1187" t="s">
        <v>29</v>
      </c>
      <c r="B110" s="1189" t="s">
        <v>29</v>
      </c>
      <c r="C110" s="1268" t="s">
        <v>31</v>
      </c>
      <c r="D110" s="1270" t="s">
        <v>242</v>
      </c>
      <c r="E110" s="1272" t="s">
        <v>81</v>
      </c>
      <c r="F110" s="1250" t="s">
        <v>26</v>
      </c>
      <c r="G110" s="279">
        <v>2</v>
      </c>
      <c r="H110" s="117" t="s">
        <v>27</v>
      </c>
      <c r="I110" s="75"/>
      <c r="J110" s="214"/>
      <c r="K110" s="215"/>
      <c r="L110" s="202"/>
      <c r="M110" s="99">
        <v>250</v>
      </c>
      <c r="N110" s="73">
        <v>250</v>
      </c>
      <c r="O110" s="73"/>
      <c r="P110" s="74"/>
      <c r="Q110" s="216">
        <f>R110+T110</f>
        <v>125</v>
      </c>
      <c r="R110" s="76">
        <v>125</v>
      </c>
      <c r="S110" s="76"/>
      <c r="T110" s="77"/>
      <c r="U110" s="87">
        <v>160</v>
      </c>
      <c r="V110" s="78">
        <v>170</v>
      </c>
    </row>
    <row r="111" spans="1:22" ht="24.75" customHeight="1" thickBot="1">
      <c r="A111" s="1188"/>
      <c r="B111" s="1190"/>
      <c r="C111" s="1269"/>
      <c r="D111" s="1271"/>
      <c r="E111" s="1273"/>
      <c r="F111" s="1264"/>
      <c r="G111" s="280"/>
      <c r="H111" s="83" t="s">
        <v>28</v>
      </c>
      <c r="I111" s="65"/>
      <c r="J111" s="64"/>
      <c r="K111" s="64"/>
      <c r="L111" s="86"/>
      <c r="M111" s="64">
        <f>SUM(M110:M110)</f>
        <v>250</v>
      </c>
      <c r="N111" s="79">
        <f>SUM(N110)</f>
        <v>250</v>
      </c>
      <c r="O111" s="79"/>
      <c r="P111" s="79"/>
      <c r="Q111" s="98">
        <f>R111+T111</f>
        <v>125</v>
      </c>
      <c r="R111" s="79">
        <f>SUM(R110)</f>
        <v>125</v>
      </c>
      <c r="S111" s="79"/>
      <c r="T111" s="80"/>
      <c r="U111" s="81">
        <f>SUM(U110)</f>
        <v>160</v>
      </c>
      <c r="V111" s="81">
        <f>SUM(V110)</f>
        <v>170</v>
      </c>
    </row>
    <row r="112" spans="1:22" ht="16.5" customHeight="1" thickBot="1">
      <c r="A112" s="255" t="s">
        <v>29</v>
      </c>
      <c r="B112" s="239" t="s">
        <v>29</v>
      </c>
      <c r="C112" s="1255"/>
      <c r="D112" s="1256"/>
      <c r="E112" s="1256"/>
      <c r="F112" s="1256"/>
      <c r="G112" s="1256"/>
      <c r="H112" s="1256"/>
      <c r="I112" s="463"/>
      <c r="J112" s="464"/>
      <c r="K112" s="464"/>
      <c r="L112" s="465"/>
      <c r="M112" s="463">
        <f>N112+P112</f>
        <v>470</v>
      </c>
      <c r="N112" s="464">
        <f>N111+N109+N107</f>
        <v>450</v>
      </c>
      <c r="O112" s="464"/>
      <c r="P112" s="465">
        <f>P111+P109+P107</f>
        <v>20</v>
      </c>
      <c r="Q112" s="463">
        <f>R112+T112</f>
        <v>145</v>
      </c>
      <c r="R112" s="464">
        <f>R111+R109+R107</f>
        <v>125</v>
      </c>
      <c r="S112" s="464"/>
      <c r="T112" s="465">
        <f>T111+T109+T107</f>
        <v>20</v>
      </c>
      <c r="U112" s="463">
        <f>U111+U109+U107</f>
        <v>410</v>
      </c>
      <c r="V112" s="485">
        <f>V111+V109+V107</f>
        <v>370</v>
      </c>
    </row>
    <row r="113" spans="1:22" ht="16.5" customHeight="1" thickBot="1">
      <c r="A113" s="338" t="s">
        <v>29</v>
      </c>
      <c r="B113" s="425" t="s">
        <v>31</v>
      </c>
      <c r="C113" s="1276" t="s">
        <v>129</v>
      </c>
      <c r="D113" s="1276"/>
      <c r="E113" s="1276"/>
      <c r="F113" s="1276"/>
      <c r="G113" s="1276"/>
      <c r="H113" s="1276"/>
      <c r="I113" s="1276"/>
      <c r="J113" s="1276"/>
      <c r="K113" s="1276"/>
      <c r="L113" s="1276"/>
      <c r="M113" s="1276"/>
      <c r="N113" s="1276"/>
      <c r="O113" s="1276"/>
      <c r="P113" s="1276"/>
      <c r="Q113" s="1276"/>
      <c r="R113" s="1276"/>
      <c r="S113" s="1276"/>
      <c r="T113" s="1276"/>
      <c r="U113" s="1276"/>
      <c r="V113" s="1277"/>
    </row>
    <row r="114" spans="1:22" ht="26.25" customHeight="1">
      <c r="A114" s="237" t="s">
        <v>29</v>
      </c>
      <c r="B114" s="250" t="s">
        <v>31</v>
      </c>
      <c r="C114" s="418" t="s">
        <v>25</v>
      </c>
      <c r="D114" s="495" t="s">
        <v>133</v>
      </c>
      <c r="E114" s="416"/>
      <c r="F114" s="414" t="s">
        <v>26</v>
      </c>
      <c r="G114" s="422">
        <v>6</v>
      </c>
      <c r="H114" s="219" t="s">
        <v>27</v>
      </c>
      <c r="I114" s="223">
        <f>J114+L114</f>
        <v>14439.1</v>
      </c>
      <c r="J114" s="194">
        <f>14559.1-120</f>
        <v>14439.1</v>
      </c>
      <c r="K114" s="267"/>
      <c r="L114" s="195"/>
      <c r="M114" s="196">
        <f>N114+P114</f>
        <v>21419.4</v>
      </c>
      <c r="N114" s="508">
        <f>21319.4+100</f>
        <v>21419.4</v>
      </c>
      <c r="O114" s="197"/>
      <c r="P114" s="220"/>
      <c r="Q114" s="404">
        <f>R114+T114</f>
        <v>13623.2</v>
      </c>
      <c r="R114" s="388">
        <v>13623.2</v>
      </c>
      <c r="S114" s="389"/>
      <c r="T114" s="390"/>
      <c r="U114" s="702">
        <v>14572.8</v>
      </c>
      <c r="V114" s="702">
        <v>14577.8</v>
      </c>
    </row>
    <row r="115" spans="1:22" ht="26.25" customHeight="1">
      <c r="A115" s="251"/>
      <c r="B115" s="252"/>
      <c r="C115" s="413"/>
      <c r="D115" s="497" t="s">
        <v>115</v>
      </c>
      <c r="E115" s="417"/>
      <c r="F115" s="415"/>
      <c r="G115" s="423"/>
      <c r="H115" s="336"/>
      <c r="I115" s="184"/>
      <c r="J115" s="185"/>
      <c r="K115" s="179"/>
      <c r="L115" s="186"/>
      <c r="M115" s="296"/>
      <c r="N115" s="203"/>
      <c r="O115" s="232"/>
      <c r="P115" s="329"/>
      <c r="Q115" s="362"/>
      <c r="R115" s="364"/>
      <c r="S115" s="362"/>
      <c r="T115" s="364"/>
      <c r="U115" s="410"/>
      <c r="V115" s="410"/>
    </row>
    <row r="116" spans="1:22" ht="27" customHeight="1">
      <c r="A116" s="251"/>
      <c r="B116" s="252"/>
      <c r="C116" s="398"/>
      <c r="D116" s="497" t="s">
        <v>116</v>
      </c>
      <c r="E116" s="424"/>
      <c r="F116" s="109"/>
      <c r="G116" s="430"/>
      <c r="H116" s="427"/>
      <c r="I116" s="104"/>
      <c r="J116" s="45"/>
      <c r="K116" s="90"/>
      <c r="L116" s="63"/>
      <c r="M116" s="412"/>
      <c r="N116" s="50"/>
      <c r="O116" s="42"/>
      <c r="P116" s="62"/>
      <c r="Q116" s="362"/>
      <c r="R116" s="364"/>
      <c r="S116" s="362"/>
      <c r="T116" s="364"/>
      <c r="U116" s="217"/>
      <c r="V116" s="217"/>
    </row>
    <row r="117" spans="1:22" s="89" customFormat="1" ht="14.25" customHeight="1">
      <c r="A117" s="251"/>
      <c r="B117" s="252"/>
      <c r="C117" s="426"/>
      <c r="D117" s="497" t="s">
        <v>117</v>
      </c>
      <c r="E117" s="417"/>
      <c r="F117" s="420"/>
      <c r="G117" s="423"/>
      <c r="H117" s="438"/>
      <c r="I117" s="184"/>
      <c r="J117" s="185"/>
      <c r="K117" s="179"/>
      <c r="L117" s="186"/>
      <c r="M117" s="184"/>
      <c r="N117" s="185"/>
      <c r="O117" s="90"/>
      <c r="P117" s="63"/>
      <c r="Q117" s="362"/>
      <c r="R117" s="364"/>
      <c r="S117" s="362"/>
      <c r="T117" s="364"/>
      <c r="U117" s="84"/>
      <c r="V117" s="84"/>
    </row>
    <row r="118" spans="1:22" s="89" customFormat="1" ht="14.25" customHeight="1">
      <c r="A118" s="251"/>
      <c r="B118" s="252"/>
      <c r="C118" s="426"/>
      <c r="D118" s="497" t="s">
        <v>131</v>
      </c>
      <c r="E118" s="417"/>
      <c r="F118" s="420"/>
      <c r="G118" s="423"/>
      <c r="H118" s="438"/>
      <c r="I118" s="184"/>
      <c r="J118" s="185"/>
      <c r="K118" s="179"/>
      <c r="L118" s="186"/>
      <c r="M118" s="184"/>
      <c r="N118" s="185"/>
      <c r="O118" s="90"/>
      <c r="P118" s="63"/>
      <c r="Q118" s="362"/>
      <c r="R118" s="364"/>
      <c r="S118" s="362"/>
      <c r="T118" s="364"/>
      <c r="U118" s="84"/>
      <c r="V118" s="84"/>
    </row>
    <row r="119" spans="1:22" s="89" customFormat="1" ht="28.5" customHeight="1">
      <c r="A119" s="251"/>
      <c r="B119" s="252"/>
      <c r="C119" s="426"/>
      <c r="D119" s="497" t="s">
        <v>118</v>
      </c>
      <c r="E119" s="1275" t="s">
        <v>81</v>
      </c>
      <c r="F119" s="421"/>
      <c r="G119" s="430"/>
      <c r="H119" s="439"/>
      <c r="I119" s="104"/>
      <c r="J119" s="45"/>
      <c r="K119" s="90"/>
      <c r="L119" s="63"/>
      <c r="M119" s="104"/>
      <c r="N119" s="45"/>
      <c r="O119" s="90"/>
      <c r="P119" s="63"/>
      <c r="Q119" s="362"/>
      <c r="R119" s="364"/>
      <c r="S119" s="362"/>
      <c r="T119" s="364"/>
      <c r="U119" s="84"/>
      <c r="V119" s="84"/>
    </row>
    <row r="120" spans="1:22" ht="18" customHeight="1">
      <c r="A120" s="251"/>
      <c r="B120" s="252"/>
      <c r="C120" s="398"/>
      <c r="D120" s="497" t="s">
        <v>196</v>
      </c>
      <c r="E120" s="1275"/>
      <c r="F120" s="420"/>
      <c r="G120" s="431"/>
      <c r="H120" s="336"/>
      <c r="I120" s="184"/>
      <c r="J120" s="185"/>
      <c r="K120" s="179"/>
      <c r="L120" s="186"/>
      <c r="M120" s="184"/>
      <c r="N120" s="185"/>
      <c r="O120" s="90"/>
      <c r="P120" s="63"/>
      <c r="Q120" s="362"/>
      <c r="R120" s="364"/>
      <c r="S120" s="362"/>
      <c r="T120" s="364"/>
      <c r="U120" s="217"/>
      <c r="V120" s="217"/>
    </row>
    <row r="121" spans="1:22" ht="16.5" customHeight="1">
      <c r="A121" s="251"/>
      <c r="B121" s="252"/>
      <c r="C121" s="426"/>
      <c r="D121" s="497" t="s">
        <v>119</v>
      </c>
      <c r="E121" s="71"/>
      <c r="F121" s="109"/>
      <c r="G121" s="432"/>
      <c r="H121" s="336"/>
      <c r="I121" s="184"/>
      <c r="J121" s="185"/>
      <c r="K121" s="409"/>
      <c r="L121" s="411"/>
      <c r="M121" s="184"/>
      <c r="N121" s="185"/>
      <c r="O121" s="1"/>
      <c r="P121" s="342"/>
      <c r="Q121" s="362"/>
      <c r="R121" s="364"/>
      <c r="S121" s="509"/>
      <c r="T121" s="510"/>
      <c r="U121" s="217"/>
      <c r="V121" s="217"/>
    </row>
    <row r="122" spans="1:22" ht="27" customHeight="1">
      <c r="A122" s="251"/>
      <c r="B122" s="252"/>
      <c r="C122" s="398"/>
      <c r="D122" s="497" t="s">
        <v>120</v>
      </c>
      <c r="E122" s="424"/>
      <c r="F122" s="109"/>
      <c r="G122" s="430"/>
      <c r="H122" s="439"/>
      <c r="I122" s="104"/>
      <c r="J122" s="45"/>
      <c r="K122" s="90"/>
      <c r="L122" s="63"/>
      <c r="M122" s="104"/>
      <c r="N122" s="45"/>
      <c r="O122" s="90"/>
      <c r="P122" s="63"/>
      <c r="Q122" s="362"/>
      <c r="R122" s="364"/>
      <c r="S122" s="362"/>
      <c r="T122" s="364"/>
      <c r="U122" s="217"/>
      <c r="V122" s="217"/>
    </row>
    <row r="123" spans="1:22" ht="12.75" customHeight="1">
      <c r="A123" s="1283"/>
      <c r="B123" s="1292"/>
      <c r="C123" s="1286"/>
      <c r="D123" s="1290" t="s">
        <v>121</v>
      </c>
      <c r="E123" s="530"/>
      <c r="F123" s="308"/>
      <c r="G123" s="406"/>
      <c r="H123" s="438"/>
      <c r="I123" s="184"/>
      <c r="J123" s="185"/>
      <c r="K123" s="179"/>
      <c r="L123" s="186"/>
      <c r="M123" s="104"/>
      <c r="N123" s="45"/>
      <c r="O123" s="90"/>
      <c r="P123" s="63"/>
      <c r="Q123" s="387"/>
      <c r="R123" s="51"/>
      <c r="S123" s="387"/>
      <c r="T123" s="51"/>
      <c r="U123" s="405"/>
      <c r="V123" s="84"/>
    </row>
    <row r="124" spans="1:22" ht="18" customHeight="1" thickBot="1">
      <c r="A124" s="1188"/>
      <c r="B124" s="1190"/>
      <c r="C124" s="1287"/>
      <c r="D124" s="1291"/>
      <c r="E124" s="532"/>
      <c r="F124" s="314"/>
      <c r="G124" s="407"/>
      <c r="H124" s="287" t="s">
        <v>28</v>
      </c>
      <c r="I124" s="96">
        <f>J124+L124</f>
        <v>14439.1</v>
      </c>
      <c r="J124" s="129">
        <f>J114</f>
        <v>14439.1</v>
      </c>
      <c r="K124" s="128"/>
      <c r="L124" s="131"/>
      <c r="M124" s="65">
        <f>N124+P124</f>
        <v>21419.4</v>
      </c>
      <c r="N124" s="79">
        <f>N114</f>
        <v>21419.4</v>
      </c>
      <c r="O124" s="79"/>
      <c r="P124" s="92"/>
      <c r="Q124" s="116">
        <f>R124+T124</f>
        <v>13623.2</v>
      </c>
      <c r="R124" s="79">
        <f>SUM(R114:R123)</f>
        <v>13623.2</v>
      </c>
      <c r="S124" s="79"/>
      <c r="T124" s="80"/>
      <c r="U124" s="81">
        <f>U114</f>
        <v>14572.8</v>
      </c>
      <c r="V124" s="81">
        <f>V114</f>
        <v>14577.8</v>
      </c>
    </row>
    <row r="125" spans="1:22" ht="18" customHeight="1">
      <c r="A125" s="1288" t="s">
        <v>29</v>
      </c>
      <c r="B125" s="1258" t="s">
        <v>31</v>
      </c>
      <c r="C125" s="1294" t="s">
        <v>29</v>
      </c>
      <c r="D125" s="1278" t="s">
        <v>243</v>
      </c>
      <c r="E125" s="1266"/>
      <c r="F125" s="1250" t="s">
        <v>26</v>
      </c>
      <c r="G125" s="1281">
        <v>2</v>
      </c>
      <c r="H125" s="321" t="s">
        <v>27</v>
      </c>
      <c r="I125" s="8">
        <f>J125+L125</f>
        <v>120</v>
      </c>
      <c r="J125" s="9">
        <v>120</v>
      </c>
      <c r="K125" s="9"/>
      <c r="L125" s="44"/>
      <c r="M125" s="11">
        <v>180</v>
      </c>
      <c r="N125" s="12">
        <v>180</v>
      </c>
      <c r="O125" s="12"/>
      <c r="P125" s="137"/>
      <c r="Q125" s="13">
        <f>R125+T125</f>
        <v>108</v>
      </c>
      <c r="R125" s="14">
        <v>108</v>
      </c>
      <c r="S125" s="14"/>
      <c r="T125" s="349"/>
      <c r="U125" s="531">
        <v>150</v>
      </c>
      <c r="V125" s="322">
        <v>150</v>
      </c>
    </row>
    <row r="126" spans="1:22" ht="18" customHeight="1" thickBot="1">
      <c r="A126" s="1289"/>
      <c r="B126" s="1259"/>
      <c r="C126" s="1295"/>
      <c r="D126" s="1279"/>
      <c r="E126" s="1280"/>
      <c r="F126" s="1251"/>
      <c r="G126" s="1282"/>
      <c r="H126" s="114" t="s">
        <v>28</v>
      </c>
      <c r="I126" s="317">
        <f>SUM(I125:I125)</f>
        <v>120</v>
      </c>
      <c r="J126" s="318">
        <f>SUM(J125:J125)</f>
        <v>120</v>
      </c>
      <c r="K126" s="318"/>
      <c r="L126" s="319"/>
      <c r="M126" s="317">
        <f>SUM(M125:M125)</f>
        <v>180</v>
      </c>
      <c r="N126" s="318">
        <f>SUM(N125:N125)</f>
        <v>180</v>
      </c>
      <c r="O126" s="318"/>
      <c r="P126" s="319"/>
      <c r="Q126" s="317">
        <f>R126+T126</f>
        <v>108</v>
      </c>
      <c r="R126" s="318">
        <f>SUM(R125)</f>
        <v>108</v>
      </c>
      <c r="S126" s="318"/>
      <c r="T126" s="92"/>
      <c r="U126" s="116">
        <f>SUM(U125:U125)</f>
        <v>150</v>
      </c>
      <c r="V126" s="81">
        <f>SUM(V125:V125)</f>
        <v>150</v>
      </c>
    </row>
    <row r="127" spans="1:22" ht="33.75" customHeight="1">
      <c r="A127" s="1187" t="s">
        <v>29</v>
      </c>
      <c r="B127" s="1189" t="s">
        <v>31</v>
      </c>
      <c r="C127" s="1268" t="s">
        <v>31</v>
      </c>
      <c r="D127" s="1270" t="s">
        <v>144</v>
      </c>
      <c r="E127" s="1284" t="s">
        <v>81</v>
      </c>
      <c r="F127" s="1265" t="s">
        <v>26</v>
      </c>
      <c r="G127" s="1448">
        <v>2</v>
      </c>
      <c r="H127" s="419" t="s">
        <v>27</v>
      </c>
      <c r="I127" s="193"/>
      <c r="J127" s="194"/>
      <c r="K127" s="194"/>
      <c r="L127" s="195"/>
      <c r="M127" s="193">
        <v>50</v>
      </c>
      <c r="N127" s="194"/>
      <c r="O127" s="194"/>
      <c r="P127" s="195">
        <v>50</v>
      </c>
      <c r="Q127" s="216"/>
      <c r="R127" s="76"/>
      <c r="S127" s="76"/>
      <c r="T127" s="77"/>
      <c r="U127" s="340">
        <v>100</v>
      </c>
      <c r="V127" s="340">
        <v>100</v>
      </c>
    </row>
    <row r="128" spans="1:22" ht="17.25" customHeight="1" thickBot="1">
      <c r="A128" s="1188"/>
      <c r="B128" s="1190"/>
      <c r="C128" s="1269"/>
      <c r="D128" s="1271"/>
      <c r="E128" s="1285"/>
      <c r="F128" s="1264"/>
      <c r="G128" s="1449"/>
      <c r="H128" s="114" t="s">
        <v>28</v>
      </c>
      <c r="I128" s="98"/>
      <c r="J128" s="79"/>
      <c r="K128" s="79"/>
      <c r="L128" s="92"/>
      <c r="M128" s="65">
        <f>SUM(M127:M127)</f>
        <v>50</v>
      </c>
      <c r="N128" s="64"/>
      <c r="O128" s="79"/>
      <c r="P128" s="92">
        <f>SUM(P127:P127)</f>
        <v>50</v>
      </c>
      <c r="Q128" s="98"/>
      <c r="R128" s="79"/>
      <c r="S128" s="79"/>
      <c r="T128" s="80"/>
      <c r="U128" s="65">
        <f>SUM(U127:U127)</f>
        <v>100</v>
      </c>
      <c r="V128" s="81">
        <f>SUM(V127:V127)</f>
        <v>100</v>
      </c>
    </row>
    <row r="129" spans="1:22" ht="26.25" customHeight="1">
      <c r="A129" s="1187" t="s">
        <v>29</v>
      </c>
      <c r="B129" s="1189" t="s">
        <v>31</v>
      </c>
      <c r="C129" s="1268" t="s">
        <v>33</v>
      </c>
      <c r="D129" s="1166" t="s">
        <v>145</v>
      </c>
      <c r="E129" s="1342" t="s">
        <v>81</v>
      </c>
      <c r="F129" s="1250" t="s">
        <v>26</v>
      </c>
      <c r="G129" s="281">
        <v>6</v>
      </c>
      <c r="H129" s="71" t="s">
        <v>27</v>
      </c>
      <c r="I129" s="213"/>
      <c r="J129" s="73"/>
      <c r="K129" s="119"/>
      <c r="L129" s="74"/>
      <c r="M129" s="149">
        <f>N129+P129</f>
        <v>1353</v>
      </c>
      <c r="N129" s="119">
        <v>1353</v>
      </c>
      <c r="O129" s="73"/>
      <c r="P129" s="218"/>
      <c r="Q129" s="385"/>
      <c r="R129" s="76"/>
      <c r="S129" s="385"/>
      <c r="T129" s="383"/>
      <c r="U129" s="87">
        <v>500</v>
      </c>
      <c r="V129" s="78">
        <v>500</v>
      </c>
    </row>
    <row r="130" spans="1:22" ht="17.25" customHeight="1" thickBot="1">
      <c r="A130" s="1188"/>
      <c r="B130" s="1190"/>
      <c r="C130" s="1269"/>
      <c r="D130" s="1167"/>
      <c r="E130" s="1344"/>
      <c r="F130" s="1264"/>
      <c r="G130" s="282"/>
      <c r="H130" s="114" t="s">
        <v>28</v>
      </c>
      <c r="I130" s="98"/>
      <c r="J130" s="79"/>
      <c r="K130" s="116"/>
      <c r="L130" s="92"/>
      <c r="M130" s="65">
        <f>SUM(M129)</f>
        <v>1353</v>
      </c>
      <c r="N130" s="116">
        <f>SUM(N129)</f>
        <v>1353</v>
      </c>
      <c r="O130" s="79"/>
      <c r="P130" s="86"/>
      <c r="Q130" s="98"/>
      <c r="R130" s="79"/>
      <c r="S130" s="116"/>
      <c r="T130" s="92"/>
      <c r="U130" s="81">
        <f>SUM(U129:U129)</f>
        <v>500</v>
      </c>
      <c r="V130" s="81">
        <f>SUM(V129:V129)</f>
        <v>500</v>
      </c>
    </row>
    <row r="131" spans="1:22" ht="23.25" customHeight="1">
      <c r="A131" s="1187" t="s">
        <v>29</v>
      </c>
      <c r="B131" s="1189" t="s">
        <v>31</v>
      </c>
      <c r="C131" s="1274" t="s">
        <v>34</v>
      </c>
      <c r="D131" s="1166" t="s">
        <v>136</v>
      </c>
      <c r="E131" s="1266"/>
      <c r="F131" s="1250" t="s">
        <v>26</v>
      </c>
      <c r="G131" s="1260">
        <v>2</v>
      </c>
      <c r="H131" s="321" t="s">
        <v>27</v>
      </c>
      <c r="I131" s="8"/>
      <c r="J131" s="9"/>
      <c r="K131" s="9"/>
      <c r="L131" s="15"/>
      <c r="M131" s="11">
        <f>N131+P131</f>
        <v>140</v>
      </c>
      <c r="N131" s="12"/>
      <c r="O131" s="12"/>
      <c r="P131" s="10">
        <v>140</v>
      </c>
      <c r="Q131" s="13"/>
      <c r="R131" s="14"/>
      <c r="S131" s="14"/>
      <c r="T131" s="349"/>
      <c r="U131" s="322"/>
      <c r="V131" s="322"/>
    </row>
    <row r="132" spans="1:22" ht="22.5" customHeight="1" thickBot="1">
      <c r="A132" s="1188"/>
      <c r="B132" s="1190"/>
      <c r="C132" s="1218"/>
      <c r="D132" s="1167"/>
      <c r="E132" s="1267"/>
      <c r="F132" s="1264"/>
      <c r="G132" s="1261"/>
      <c r="H132" s="114" t="s">
        <v>28</v>
      </c>
      <c r="I132" s="317"/>
      <c r="J132" s="318"/>
      <c r="K132" s="318"/>
      <c r="L132" s="320"/>
      <c r="M132" s="317">
        <f>SUM(M131:M131)</f>
        <v>140</v>
      </c>
      <c r="N132" s="318"/>
      <c r="O132" s="318"/>
      <c r="P132" s="320">
        <f>SUM(P131)</f>
        <v>140</v>
      </c>
      <c r="Q132" s="317"/>
      <c r="R132" s="318"/>
      <c r="S132" s="318"/>
      <c r="T132" s="320"/>
      <c r="U132" s="396"/>
      <c r="V132" s="396"/>
    </row>
    <row r="133" spans="1:22" ht="15" customHeight="1" thickBot="1">
      <c r="A133" s="493" t="s">
        <v>29</v>
      </c>
      <c r="B133" s="533" t="s">
        <v>31</v>
      </c>
      <c r="C133" s="1255" t="s">
        <v>32</v>
      </c>
      <c r="D133" s="1256"/>
      <c r="E133" s="1256"/>
      <c r="F133" s="1256"/>
      <c r="G133" s="1256"/>
      <c r="H133" s="1257"/>
      <c r="I133" s="34">
        <f>J133+L133</f>
        <v>14559.1</v>
      </c>
      <c r="J133" s="112">
        <f>J132+J130+J128+J124+J126</f>
        <v>14559.1</v>
      </c>
      <c r="K133" s="112"/>
      <c r="L133" s="482"/>
      <c r="M133" s="34">
        <f>N133+P133</f>
        <v>23142.4</v>
      </c>
      <c r="N133" s="112">
        <f>N132+N130+N128+N124+N126</f>
        <v>22952.4</v>
      </c>
      <c r="O133" s="112"/>
      <c r="P133" s="113">
        <f>P132+P130+P128+P124</f>
        <v>190</v>
      </c>
      <c r="Q133" s="479">
        <f>R133+T133</f>
        <v>13731.2</v>
      </c>
      <c r="R133" s="480">
        <f>R132+R130+R128+R126+R124</f>
        <v>13731.2</v>
      </c>
      <c r="S133" s="480"/>
      <c r="T133" s="481"/>
      <c r="U133" s="113">
        <f>U132+U130+U128+U124+U126</f>
        <v>15322.8</v>
      </c>
      <c r="V133" s="113">
        <f>V132+V130+V128+V126+V124</f>
        <v>15327.8</v>
      </c>
    </row>
    <row r="134" spans="1:22" ht="15.75" customHeight="1" thickBot="1">
      <c r="A134" s="493" t="s">
        <v>29</v>
      </c>
      <c r="B134" s="1262" t="s">
        <v>14</v>
      </c>
      <c r="C134" s="1262"/>
      <c r="D134" s="1262"/>
      <c r="E134" s="1262"/>
      <c r="F134" s="1262"/>
      <c r="G134" s="1262"/>
      <c r="H134" s="1263"/>
      <c r="I134" s="474">
        <f>J134+L134</f>
        <v>36989.68</v>
      </c>
      <c r="J134" s="475">
        <f>J133+J112+J99</f>
        <v>19082</v>
      </c>
      <c r="K134" s="475"/>
      <c r="L134" s="483">
        <f>L133+L112+L99</f>
        <v>17907.68</v>
      </c>
      <c r="M134" s="474">
        <f>N134+P134</f>
        <v>44553.441000000006</v>
      </c>
      <c r="N134" s="475">
        <f>N133+N112+N99</f>
        <v>27026.9</v>
      </c>
      <c r="O134" s="475"/>
      <c r="P134" s="476">
        <f>P133+P112+P99</f>
        <v>17526.541</v>
      </c>
      <c r="Q134" s="474">
        <f>Q133+Q112+Q99</f>
        <v>32073.7</v>
      </c>
      <c r="R134" s="475">
        <f>R133+R112+R99</f>
        <v>16046.900000000001</v>
      </c>
      <c r="S134" s="475"/>
      <c r="T134" s="476">
        <f>T133+T112+T99</f>
        <v>16026.800000000001</v>
      </c>
      <c r="U134" s="476">
        <f>U133+U112+U99</f>
        <v>21028.4</v>
      </c>
      <c r="V134" s="476">
        <f>V133+V112+V99</f>
        <v>22850.699999999997</v>
      </c>
    </row>
    <row r="135" spans="1:22" ht="14.25" customHeight="1" thickBot="1">
      <c r="A135" s="534" t="s">
        <v>12</v>
      </c>
      <c r="B135" s="1456" t="s">
        <v>15</v>
      </c>
      <c r="C135" s="1456"/>
      <c r="D135" s="1456"/>
      <c r="E135" s="1456"/>
      <c r="F135" s="1456"/>
      <c r="G135" s="1456"/>
      <c r="H135" s="1457"/>
      <c r="I135" s="471">
        <f>J135+L135</f>
        <v>232520.88</v>
      </c>
      <c r="J135" s="472">
        <f>J134+J53</f>
        <v>214410.30000000002</v>
      </c>
      <c r="K135" s="472">
        <f>K134+K53</f>
        <v>129940.9</v>
      </c>
      <c r="L135" s="473">
        <f>L134+L53</f>
        <v>18110.58</v>
      </c>
      <c r="M135" s="477">
        <f>N135+P135</f>
        <v>237335.341</v>
      </c>
      <c r="N135" s="472">
        <f>N134+N53</f>
        <v>219570.8</v>
      </c>
      <c r="O135" s="472">
        <f>O134+O53</f>
        <v>127800.90000000002</v>
      </c>
      <c r="P135" s="478">
        <f>P134+P53</f>
        <v>17764.541</v>
      </c>
      <c r="Q135" s="477">
        <f>R135+T135</f>
        <v>218960.1</v>
      </c>
      <c r="R135" s="472">
        <f>R134+R53</f>
        <v>202709.5</v>
      </c>
      <c r="S135" s="472">
        <f>S134+S53</f>
        <v>124787.4</v>
      </c>
      <c r="T135" s="478">
        <f>T134+T53</f>
        <v>16250.6</v>
      </c>
      <c r="U135" s="473">
        <f>U134+U53</f>
        <v>213793.4</v>
      </c>
      <c r="V135" s="487">
        <f>V134+V53</f>
        <v>215614.3</v>
      </c>
    </row>
    <row r="136" spans="1:22" s="100" customFormat="1" ht="15" customHeight="1">
      <c r="A136" s="1435" t="s">
        <v>250</v>
      </c>
      <c r="B136" s="1435"/>
      <c r="C136" s="1435"/>
      <c r="D136" s="1435"/>
      <c r="E136" s="1435"/>
      <c r="F136" s="1435"/>
      <c r="G136" s="1435"/>
      <c r="H136" s="1435"/>
      <c r="I136" s="708"/>
      <c r="J136" s="708"/>
      <c r="K136" s="708"/>
      <c r="L136" s="708"/>
      <c r="M136" s="708"/>
      <c r="N136" s="708"/>
      <c r="O136" s="708"/>
      <c r="P136" s="708"/>
      <c r="Q136" s="708"/>
      <c r="R136" s="708"/>
      <c r="S136" s="708"/>
      <c r="T136" s="708"/>
      <c r="U136" s="708"/>
      <c r="V136" s="708"/>
    </row>
    <row r="137" spans="1:22" s="100" customFormat="1" ht="15" customHeight="1">
      <c r="A137" s="1450" t="s">
        <v>251</v>
      </c>
      <c r="B137" s="1450"/>
      <c r="C137" s="1450"/>
      <c r="D137" s="1450"/>
      <c r="E137" s="1450"/>
      <c r="F137" s="1450"/>
      <c r="G137" s="1450"/>
      <c r="H137" s="1450"/>
      <c r="I137" s="707"/>
      <c r="J137" s="707"/>
      <c r="K137" s="707"/>
      <c r="L137" s="707"/>
      <c r="M137" s="707"/>
      <c r="N137" s="707"/>
      <c r="O137" s="707"/>
      <c r="P137" s="707"/>
      <c r="Q137" s="707"/>
      <c r="R137" s="707"/>
      <c r="S137" s="707"/>
      <c r="T137" s="707"/>
      <c r="U137" s="707"/>
      <c r="V137" s="707"/>
    </row>
    <row r="138" spans="1:22" s="100" customFormat="1" ht="14.25" customHeight="1" thickBot="1">
      <c r="A138" s="1211" t="s">
        <v>4</v>
      </c>
      <c r="B138" s="1211"/>
      <c r="C138" s="1211"/>
      <c r="D138" s="1211"/>
      <c r="E138" s="1211"/>
      <c r="F138" s="1211"/>
      <c r="G138" s="1211"/>
      <c r="H138" s="1211"/>
      <c r="I138" s="1211"/>
      <c r="J138" s="1211"/>
      <c r="K138" s="1211"/>
      <c r="L138" s="1211"/>
      <c r="M138" s="1211"/>
      <c r="N138" s="1211"/>
      <c r="O138" s="1211"/>
      <c r="P138" s="1211"/>
      <c r="Q138" s="1211"/>
      <c r="R138" s="1211"/>
      <c r="S138" s="1211"/>
      <c r="T138" s="1211"/>
      <c r="U138" s="1"/>
      <c r="V138" s="2"/>
    </row>
    <row r="139" spans="1:21" s="101" customFormat="1" ht="27" customHeight="1" thickBot="1">
      <c r="A139" s="1247" t="s">
        <v>5</v>
      </c>
      <c r="B139" s="1248"/>
      <c r="C139" s="1248"/>
      <c r="D139" s="1248"/>
      <c r="E139" s="1248"/>
      <c r="F139" s="1248"/>
      <c r="G139" s="1248"/>
      <c r="H139" s="1249"/>
      <c r="I139" s="1247" t="s">
        <v>95</v>
      </c>
      <c r="J139" s="1248"/>
      <c r="K139" s="1248"/>
      <c r="L139" s="1249"/>
      <c r="M139" s="1247" t="s">
        <v>114</v>
      </c>
      <c r="N139" s="1248"/>
      <c r="O139" s="1248"/>
      <c r="P139" s="1249"/>
      <c r="Q139" s="1247" t="s">
        <v>96</v>
      </c>
      <c r="R139" s="1248"/>
      <c r="S139" s="1248"/>
      <c r="T139" s="1249"/>
      <c r="U139" s="291"/>
    </row>
    <row r="140" spans="1:22" s="101" customFormat="1" ht="12" customHeight="1" thickBot="1">
      <c r="A140" s="1252" t="s">
        <v>39</v>
      </c>
      <c r="B140" s="1253"/>
      <c r="C140" s="1253"/>
      <c r="D140" s="1253"/>
      <c r="E140" s="1253"/>
      <c r="F140" s="1253"/>
      <c r="G140" s="1253"/>
      <c r="H140" s="1254"/>
      <c r="I140" s="1227">
        <f>I141+I147</f>
        <v>214525.50000000003</v>
      </c>
      <c r="J140" s="1225"/>
      <c r="K140" s="1225"/>
      <c r="L140" s="1226"/>
      <c r="M140" s="1227">
        <f>M141+M147</f>
        <v>221426.7</v>
      </c>
      <c r="N140" s="1225"/>
      <c r="O140" s="1225"/>
      <c r="P140" s="1226"/>
      <c r="Q140" s="1227">
        <f>Q141+Q147</f>
        <v>203819.80000000002</v>
      </c>
      <c r="R140" s="1225"/>
      <c r="S140" s="1225"/>
      <c r="T140" s="1226"/>
      <c r="U140" s="292"/>
      <c r="V140" s="103"/>
    </row>
    <row r="141" spans="1:22" s="103" customFormat="1" ht="12" customHeight="1">
      <c r="A141" s="1197" t="s">
        <v>71</v>
      </c>
      <c r="B141" s="1198"/>
      <c r="C141" s="1198"/>
      <c r="D141" s="1198"/>
      <c r="E141" s="1198"/>
      <c r="F141" s="1198"/>
      <c r="G141" s="1198"/>
      <c r="H141" s="1199"/>
      <c r="I141" s="1164">
        <f>SUM(I142:L146)</f>
        <v>214091.10000000003</v>
      </c>
      <c r="J141" s="1164"/>
      <c r="K141" s="1164"/>
      <c r="L141" s="1165"/>
      <c r="M141" s="1246">
        <f>SUM(M142:P146)</f>
        <v>220982.30000000002</v>
      </c>
      <c r="N141" s="1164"/>
      <c r="O141" s="1164"/>
      <c r="P141" s="1165"/>
      <c r="Q141" s="1246">
        <f>SUM(Q142:T146)</f>
        <v>203375.40000000002</v>
      </c>
      <c r="R141" s="1164"/>
      <c r="S141" s="1164"/>
      <c r="T141" s="1165"/>
      <c r="U141" s="292"/>
      <c r="V141" s="294"/>
    </row>
    <row r="142" spans="1:22" s="101" customFormat="1" ht="12" customHeight="1">
      <c r="A142" s="1231" t="s">
        <v>65</v>
      </c>
      <c r="B142" s="1232"/>
      <c r="C142" s="1232"/>
      <c r="D142" s="1232"/>
      <c r="E142" s="1232"/>
      <c r="F142" s="1232"/>
      <c r="G142" s="1232"/>
      <c r="H142" s="1233"/>
      <c r="I142" s="1184">
        <f>SUMIF(H11:H132,"SB",I11:I132)</f>
        <v>84476.5</v>
      </c>
      <c r="J142" s="1184"/>
      <c r="K142" s="1184"/>
      <c r="L142" s="1185"/>
      <c r="M142" s="1186">
        <f>SUMIF(H11:H132,"SB",M11:M132)</f>
        <v>93669.40000000002</v>
      </c>
      <c r="N142" s="1184"/>
      <c r="O142" s="1184"/>
      <c r="P142" s="1185"/>
      <c r="Q142" s="1228">
        <f>SUMIF(H13:H131,"sb",Q13:Q131)</f>
        <v>77405.90000000001</v>
      </c>
      <c r="R142" s="1229"/>
      <c r="S142" s="1229"/>
      <c r="T142" s="1230"/>
      <c r="U142" s="148"/>
      <c r="V142" s="293"/>
    </row>
    <row r="143" spans="1:22" s="101" customFormat="1" ht="14.25" customHeight="1">
      <c r="A143" s="1231" t="s">
        <v>93</v>
      </c>
      <c r="B143" s="1232"/>
      <c r="C143" s="1232"/>
      <c r="D143" s="1232"/>
      <c r="E143" s="1232"/>
      <c r="F143" s="1232"/>
      <c r="G143" s="1232"/>
      <c r="H143" s="1233"/>
      <c r="I143" s="1184">
        <f>SUMIF(H13:H132,"SB(SP)",I13:I132)</f>
        <v>16259.9</v>
      </c>
      <c r="J143" s="1184"/>
      <c r="K143" s="1184"/>
      <c r="L143" s="1185"/>
      <c r="M143" s="1186">
        <f>SUMIF(H13:H132,"SB(SP)",M13:M132)</f>
        <v>16066.600000000002</v>
      </c>
      <c r="N143" s="1184"/>
      <c r="O143" s="1184"/>
      <c r="P143" s="1185"/>
      <c r="Q143" s="1228">
        <f>SUMIF(H11:H51,"sb(sp)",Q11:Q51)</f>
        <v>16280.2</v>
      </c>
      <c r="R143" s="1229"/>
      <c r="S143" s="1229"/>
      <c r="T143" s="1230"/>
      <c r="U143" s="148"/>
      <c r="V143" s="293"/>
    </row>
    <row r="144" spans="1:22" s="101" customFormat="1" ht="14.25" customHeight="1">
      <c r="A144" s="1231" t="s">
        <v>66</v>
      </c>
      <c r="B144" s="1232"/>
      <c r="C144" s="1232"/>
      <c r="D144" s="1232"/>
      <c r="E144" s="1232"/>
      <c r="F144" s="1232"/>
      <c r="G144" s="1232"/>
      <c r="H144" s="1233"/>
      <c r="I144" s="1184">
        <f>SUMIF(H11:H132,"sb(vb)",I11:I132)</f>
        <v>110485.00000000001</v>
      </c>
      <c r="J144" s="1184"/>
      <c r="K144" s="1184"/>
      <c r="L144" s="1185"/>
      <c r="M144" s="1186">
        <f>SUMIF(H11:H132,"SB(VB)",M11:M132)</f>
        <v>108465</v>
      </c>
      <c r="N144" s="1184"/>
      <c r="O144" s="1184"/>
      <c r="P144" s="1185"/>
      <c r="Q144" s="1228">
        <f>SUMIF(H13:H131,"sb(vb)",Q13:Q131)</f>
        <v>107255.00000000001</v>
      </c>
      <c r="R144" s="1229"/>
      <c r="S144" s="1229"/>
      <c r="T144" s="1230"/>
      <c r="U144" s="148"/>
      <c r="V144" s="293"/>
    </row>
    <row r="145" spans="1:22" s="101" customFormat="1" ht="15.75" customHeight="1">
      <c r="A145" s="1231" t="s">
        <v>1</v>
      </c>
      <c r="B145" s="1232"/>
      <c r="C145" s="1232"/>
      <c r="D145" s="1232"/>
      <c r="E145" s="1232"/>
      <c r="F145" s="1232"/>
      <c r="G145" s="1232"/>
      <c r="H145" s="1233"/>
      <c r="I145" s="1184">
        <f>SUMIF(H11:H132,"sb(mk)",I11:I132)</f>
        <v>100</v>
      </c>
      <c r="J145" s="1184"/>
      <c r="K145" s="1184"/>
      <c r="L145" s="1185"/>
      <c r="M145" s="1186">
        <f>SUMIF(H11:H132,"SB(MK)",M11:M132)</f>
        <v>200</v>
      </c>
      <c r="N145" s="1184"/>
      <c r="O145" s="1184"/>
      <c r="P145" s="1185"/>
      <c r="Q145" s="1228">
        <f>SUMIF(H13:H131,"sb(mk)",Q13:Q131)</f>
        <v>200</v>
      </c>
      <c r="R145" s="1229"/>
      <c r="S145" s="1229"/>
      <c r="T145" s="1230"/>
      <c r="U145" s="148"/>
      <c r="V145" s="293"/>
    </row>
    <row r="146" spans="1:22" s="101" customFormat="1" ht="12.75" customHeight="1">
      <c r="A146" s="1231" t="s">
        <v>163</v>
      </c>
      <c r="B146" s="1232"/>
      <c r="C146" s="1232"/>
      <c r="D146" s="1232"/>
      <c r="E146" s="1232"/>
      <c r="F146" s="1232"/>
      <c r="G146" s="1232"/>
      <c r="H146" s="1233"/>
      <c r="I146" s="1184">
        <f>SUMIF(H11:H132,"sb(P)",I11:I132)</f>
        <v>2769.7000000000003</v>
      </c>
      <c r="J146" s="1184"/>
      <c r="K146" s="1184"/>
      <c r="L146" s="1185"/>
      <c r="M146" s="1186">
        <f>SUMIF(H11:H132,"sb(P)",M11:M132)</f>
        <v>2581.2999999999997</v>
      </c>
      <c r="N146" s="1184"/>
      <c r="O146" s="1184"/>
      <c r="P146" s="1185"/>
      <c r="Q146" s="1186">
        <f>SUMIF(H13:H131,"sb(p)",Q13:Q131)</f>
        <v>2234.3</v>
      </c>
      <c r="R146" s="1184"/>
      <c r="S146" s="1184"/>
      <c r="T146" s="1185"/>
      <c r="U146" s="148"/>
      <c r="V146" s="103"/>
    </row>
    <row r="147" spans="1:22" s="101" customFormat="1" ht="12.75" customHeight="1" thickBot="1">
      <c r="A147" s="1219" t="s">
        <v>2</v>
      </c>
      <c r="B147" s="1220"/>
      <c r="C147" s="1220"/>
      <c r="D147" s="1220"/>
      <c r="E147" s="1220"/>
      <c r="F147" s="1220"/>
      <c r="G147" s="1220"/>
      <c r="H147" s="1221"/>
      <c r="I147" s="1243">
        <f>SUMIF(H13:H132,"pf",I13:I132)</f>
        <v>434.4</v>
      </c>
      <c r="J147" s="1244"/>
      <c r="K147" s="1244"/>
      <c r="L147" s="1245"/>
      <c r="M147" s="1243">
        <f>SUMIF(H13:H132,H72,M13:M132)</f>
        <v>444.4</v>
      </c>
      <c r="N147" s="1244"/>
      <c r="O147" s="1244"/>
      <c r="P147" s="1245"/>
      <c r="Q147" s="1243">
        <f>SUMIF(H11:H135,"pf",Q11:Q131)</f>
        <v>444.4</v>
      </c>
      <c r="R147" s="1244"/>
      <c r="S147" s="1244"/>
      <c r="T147" s="1245"/>
      <c r="U147" s="292"/>
      <c r="V147" s="103"/>
    </row>
    <row r="148" spans="1:22" s="101" customFormat="1" ht="12.75" customHeight="1" thickBot="1">
      <c r="A148" s="1240" t="s">
        <v>40</v>
      </c>
      <c r="B148" s="1241"/>
      <c r="C148" s="1241"/>
      <c r="D148" s="1241"/>
      <c r="E148" s="1241"/>
      <c r="F148" s="1241"/>
      <c r="G148" s="1241"/>
      <c r="H148" s="1242"/>
      <c r="I148" s="1225">
        <f>SUM(I149:L152)</f>
        <v>17995.38</v>
      </c>
      <c r="J148" s="1225"/>
      <c r="K148" s="1225"/>
      <c r="L148" s="1226"/>
      <c r="M148" s="1227">
        <f>SUM(M149:P152)</f>
        <v>15908.641000000001</v>
      </c>
      <c r="N148" s="1225"/>
      <c r="O148" s="1225"/>
      <c r="P148" s="1226"/>
      <c r="Q148" s="1227">
        <f>SUM(Q149:T152)</f>
        <v>15140.300000000001</v>
      </c>
      <c r="R148" s="1225"/>
      <c r="S148" s="1225"/>
      <c r="T148" s="1226"/>
      <c r="U148" s="292"/>
      <c r="V148" s="103"/>
    </row>
    <row r="149" spans="1:22" s="101" customFormat="1" ht="12.75" customHeight="1">
      <c r="A149" s="1234" t="s">
        <v>67</v>
      </c>
      <c r="B149" s="1235"/>
      <c r="C149" s="1235"/>
      <c r="D149" s="1235"/>
      <c r="E149" s="1235"/>
      <c r="F149" s="1235"/>
      <c r="G149" s="1235"/>
      <c r="H149" s="1236"/>
      <c r="I149" s="1237">
        <f>SUMIF(H11:H132,"ES",I11:I132)</f>
        <v>15951.279999999999</v>
      </c>
      <c r="J149" s="1237"/>
      <c r="K149" s="1237"/>
      <c r="L149" s="1238"/>
      <c r="M149" s="1239">
        <f>SUMIF(H11:H132,"ES",M11:M132)</f>
        <v>15105.741000000002</v>
      </c>
      <c r="N149" s="1237"/>
      <c r="O149" s="1237"/>
      <c r="P149" s="1238"/>
      <c r="Q149" s="1186">
        <f>SUMIF(H11:H131,"es",Q11:Q132)</f>
        <v>14337.400000000001</v>
      </c>
      <c r="R149" s="1184"/>
      <c r="S149" s="1184"/>
      <c r="T149" s="1185"/>
      <c r="U149" s="148"/>
      <c r="V149" s="103"/>
    </row>
    <row r="150" spans="1:22" s="101" customFormat="1" ht="12.75" customHeight="1">
      <c r="A150" s="1194" t="s">
        <v>3</v>
      </c>
      <c r="B150" s="1195"/>
      <c r="C150" s="1195"/>
      <c r="D150" s="1195"/>
      <c r="E150" s="1195"/>
      <c r="F150" s="1195"/>
      <c r="G150" s="1195"/>
      <c r="H150" s="1196"/>
      <c r="I150" s="1184">
        <f>SUMIF(H11:H132,"LRVB",I11:I132)</f>
        <v>636.2</v>
      </c>
      <c r="J150" s="1184"/>
      <c r="K150" s="1184"/>
      <c r="L150" s="1185"/>
      <c r="M150" s="1186">
        <f>SUMIF(H11:H132,"LRVB",M11:M132)</f>
        <v>727.9</v>
      </c>
      <c r="N150" s="1184"/>
      <c r="O150" s="1184"/>
      <c r="P150" s="1185"/>
      <c r="Q150" s="1228">
        <f>SUMIF(H11:H132,"lrvb",Q11:Q132)</f>
        <v>727.9</v>
      </c>
      <c r="R150" s="1229"/>
      <c r="S150" s="1229"/>
      <c r="T150" s="1230"/>
      <c r="U150" s="148"/>
      <c r="V150" s="103"/>
    </row>
    <row r="151" spans="1:22" s="101" customFormat="1" ht="12.75" customHeight="1">
      <c r="A151" s="1432" t="s">
        <v>217</v>
      </c>
      <c r="B151" s="1433"/>
      <c r="C151" s="1433"/>
      <c r="D151" s="1433"/>
      <c r="E151" s="1433"/>
      <c r="F151" s="1433"/>
      <c r="G151" s="1433"/>
      <c r="H151" s="1434"/>
      <c r="I151" s="1186"/>
      <c r="J151" s="1184"/>
      <c r="K151" s="1184"/>
      <c r="L151" s="1185"/>
      <c r="M151" s="1186">
        <f>SUMIF(H13:H131,"KVJUD",M13:M131)</f>
        <v>75</v>
      </c>
      <c r="N151" s="1184"/>
      <c r="O151" s="1184"/>
      <c r="P151" s="1185"/>
      <c r="Q151" s="1228">
        <f>SUMIF(H13:H131,"KVJUD",Q13:Q131)</f>
        <v>75</v>
      </c>
      <c r="R151" s="1229"/>
      <c r="S151" s="1229"/>
      <c r="T151" s="1230"/>
      <c r="U151" s="148"/>
      <c r="V151" s="103"/>
    </row>
    <row r="152" spans="1:22" s="101" customFormat="1" ht="15" customHeight="1" thickBot="1">
      <c r="A152" s="1222" t="s">
        <v>68</v>
      </c>
      <c r="B152" s="1223"/>
      <c r="C152" s="1223"/>
      <c r="D152" s="1223"/>
      <c r="E152" s="1223"/>
      <c r="F152" s="1223"/>
      <c r="G152" s="1223"/>
      <c r="H152" s="1224"/>
      <c r="I152" s="1182">
        <f>SUMIF(H11:H132,"Kt",I11:I132)</f>
        <v>1407.9</v>
      </c>
      <c r="J152" s="1182"/>
      <c r="K152" s="1182"/>
      <c r="L152" s="1183"/>
      <c r="M152" s="1181">
        <f>SUMIF(H11:H132,"KT",M11:M132)</f>
        <v>0</v>
      </c>
      <c r="N152" s="1182"/>
      <c r="O152" s="1182"/>
      <c r="P152" s="1183"/>
      <c r="Q152" s="1186">
        <f>SUMIF(H13:H132,"kt",Q13:Q132)</f>
        <v>0</v>
      </c>
      <c r="R152" s="1184"/>
      <c r="S152" s="1184"/>
      <c r="T152" s="1185"/>
      <c r="U152" s="148"/>
      <c r="V152" s="103"/>
    </row>
    <row r="153" spans="1:22" ht="12.75" customHeight="1" thickBot="1">
      <c r="A153" s="1191" t="s">
        <v>41</v>
      </c>
      <c r="B153" s="1192"/>
      <c r="C153" s="1192"/>
      <c r="D153" s="1192"/>
      <c r="E153" s="1192"/>
      <c r="F153" s="1192"/>
      <c r="G153" s="1192"/>
      <c r="H153" s="1193"/>
      <c r="I153" s="1169">
        <f>I148+I140</f>
        <v>232520.88000000003</v>
      </c>
      <c r="J153" s="1169"/>
      <c r="K153" s="1169"/>
      <c r="L153" s="1170"/>
      <c r="M153" s="1168">
        <f>M148+M140</f>
        <v>237335.34100000001</v>
      </c>
      <c r="N153" s="1169"/>
      <c r="O153" s="1169"/>
      <c r="P153" s="1170"/>
      <c r="Q153" s="1168">
        <f>Q148+Q140</f>
        <v>218960.1</v>
      </c>
      <c r="R153" s="1169"/>
      <c r="S153" s="1169"/>
      <c r="T153" s="1170"/>
      <c r="U153" s="292"/>
      <c r="V153" s="103"/>
    </row>
    <row r="154" spans="4:20" ht="12.75">
      <c r="D154" s="37"/>
      <c r="E154" s="37"/>
      <c r="F154" s="37"/>
      <c r="G154" s="262"/>
      <c r="H154" s="106"/>
      <c r="I154" s="37"/>
      <c r="J154" s="37"/>
      <c r="K154" s="37"/>
      <c r="L154" s="37"/>
      <c r="M154" s="263"/>
      <c r="N154" s="263"/>
      <c r="O154" s="263"/>
      <c r="P154" s="263"/>
      <c r="Q154" s="37"/>
      <c r="R154" s="37"/>
      <c r="S154" s="37"/>
      <c r="T154" s="37"/>
    </row>
    <row r="155" spans="4:20" ht="12.75">
      <c r="D155" s="37"/>
      <c r="E155" s="37"/>
      <c r="F155" s="37"/>
      <c r="G155" s="262"/>
      <c r="H155" s="106"/>
      <c r="I155" s="37"/>
      <c r="J155" s="37"/>
      <c r="K155" s="37"/>
      <c r="L155" s="37"/>
      <c r="M155" s="263"/>
      <c r="N155" s="263"/>
      <c r="O155" s="263"/>
      <c r="P155" s="263"/>
      <c r="Q155" s="37"/>
      <c r="R155" s="37"/>
      <c r="S155" s="37"/>
      <c r="T155" s="37"/>
    </row>
    <row r="156" spans="4:20" ht="12.75">
      <c r="D156" s="37"/>
      <c r="E156" s="37"/>
      <c r="F156" s="37"/>
      <c r="G156" s="262"/>
      <c r="H156" s="106"/>
      <c r="I156" s="37"/>
      <c r="J156" s="37"/>
      <c r="K156" s="37"/>
      <c r="L156" s="37"/>
      <c r="M156" s="263"/>
      <c r="N156" s="263"/>
      <c r="O156" s="263"/>
      <c r="P156" s="263"/>
      <c r="Q156" s="37"/>
      <c r="R156" s="37"/>
      <c r="S156" s="37"/>
      <c r="T156" s="37"/>
    </row>
    <row r="157" spans="4:20" ht="12.75">
      <c r="D157" s="37"/>
      <c r="E157" s="37"/>
      <c r="F157" s="37"/>
      <c r="G157" s="262"/>
      <c r="H157" s="106"/>
      <c r="I157" s="37"/>
      <c r="J157" s="37"/>
      <c r="K157" s="37"/>
      <c r="L157" s="37"/>
      <c r="M157" s="263"/>
      <c r="N157" s="263"/>
      <c r="O157" s="263"/>
      <c r="P157" s="263"/>
      <c r="Q157" s="37"/>
      <c r="R157" s="37"/>
      <c r="S157" s="37"/>
      <c r="T157" s="37"/>
    </row>
    <row r="158" spans="4:20" ht="12.75">
      <c r="D158" s="37"/>
      <c r="E158" s="37"/>
      <c r="F158" s="37"/>
      <c r="G158" s="262"/>
      <c r="H158" s="106"/>
      <c r="I158" s="37"/>
      <c r="J158" s="37"/>
      <c r="K158" s="37"/>
      <c r="L158" s="37"/>
      <c r="M158" s="263"/>
      <c r="N158" s="263"/>
      <c r="O158" s="263"/>
      <c r="P158" s="263"/>
      <c r="Q158" s="37"/>
      <c r="R158" s="37"/>
      <c r="S158" s="37"/>
      <c r="T158" s="37"/>
    </row>
    <row r="159" spans="4:20" ht="12.75">
      <c r="D159" s="37"/>
      <c r="E159" s="37"/>
      <c r="F159" s="37"/>
      <c r="G159" s="262"/>
      <c r="H159" s="106"/>
      <c r="I159" s="37"/>
      <c r="J159" s="37"/>
      <c r="K159" s="37"/>
      <c r="L159" s="37"/>
      <c r="M159" s="263"/>
      <c r="N159" s="263"/>
      <c r="O159" s="263"/>
      <c r="P159" s="263"/>
      <c r="Q159" s="37"/>
      <c r="R159" s="37"/>
      <c r="S159" s="37"/>
      <c r="T159" s="37"/>
    </row>
    <row r="160" spans="4:20" ht="12.75">
      <c r="D160" s="37"/>
      <c r="E160" s="37"/>
      <c r="F160" s="37"/>
      <c r="G160" s="262"/>
      <c r="H160" s="106"/>
      <c r="I160" s="37"/>
      <c r="J160" s="37"/>
      <c r="K160" s="37"/>
      <c r="L160" s="37"/>
      <c r="M160" s="263"/>
      <c r="N160" s="263"/>
      <c r="O160" s="263"/>
      <c r="P160" s="263"/>
      <c r="Q160" s="37"/>
      <c r="R160" s="37"/>
      <c r="S160" s="37"/>
      <c r="T160" s="37"/>
    </row>
    <row r="161" spans="4:20" ht="12.75">
      <c r="D161" s="37"/>
      <c r="E161" s="37"/>
      <c r="F161" s="37"/>
      <c r="G161" s="262"/>
      <c r="H161" s="106"/>
      <c r="I161" s="37"/>
      <c r="J161" s="37"/>
      <c r="K161" s="37"/>
      <c r="L161" s="37"/>
      <c r="M161" s="263"/>
      <c r="N161" s="263"/>
      <c r="O161" s="263"/>
      <c r="P161" s="263"/>
      <c r="Q161" s="37"/>
      <c r="R161" s="37"/>
      <c r="S161" s="37"/>
      <c r="T161" s="37"/>
    </row>
    <row r="162" spans="4:20" ht="12.75">
      <c r="D162" s="37"/>
      <c r="E162" s="37"/>
      <c r="F162" s="37"/>
      <c r="G162" s="262"/>
      <c r="H162" s="106"/>
      <c r="I162" s="37"/>
      <c r="J162" s="37"/>
      <c r="K162" s="37"/>
      <c r="L162" s="37"/>
      <c r="M162" s="263"/>
      <c r="N162" s="263"/>
      <c r="O162" s="263"/>
      <c r="P162" s="263"/>
      <c r="Q162" s="37"/>
      <c r="R162" s="37"/>
      <c r="S162" s="37"/>
      <c r="T162" s="37"/>
    </row>
    <row r="163" spans="4:20" ht="12.75">
      <c r="D163" s="37"/>
      <c r="E163" s="37"/>
      <c r="F163" s="37"/>
      <c r="G163" s="262"/>
      <c r="H163" s="106"/>
      <c r="I163" s="37"/>
      <c r="J163" s="37"/>
      <c r="K163" s="37"/>
      <c r="L163" s="37"/>
      <c r="M163" s="263"/>
      <c r="N163" s="263"/>
      <c r="O163" s="263"/>
      <c r="P163" s="263"/>
      <c r="Q163" s="37"/>
      <c r="R163" s="37"/>
      <c r="S163" s="37"/>
      <c r="T163" s="37"/>
    </row>
    <row r="164" spans="4:20" ht="12.75">
      <c r="D164" s="37"/>
      <c r="E164" s="37"/>
      <c r="F164" s="37"/>
      <c r="G164" s="262"/>
      <c r="H164" s="106"/>
      <c r="I164" s="37"/>
      <c r="J164" s="37"/>
      <c r="K164" s="37"/>
      <c r="L164" s="37"/>
      <c r="M164" s="263"/>
      <c r="N164" s="263"/>
      <c r="O164" s="263"/>
      <c r="P164" s="263"/>
      <c r="Q164" s="37"/>
      <c r="R164" s="37"/>
      <c r="S164" s="37"/>
      <c r="T164" s="37"/>
    </row>
    <row r="165" spans="4:20" ht="12.75">
      <c r="D165" s="37"/>
      <c r="E165" s="37"/>
      <c r="F165" s="37"/>
      <c r="G165" s="262"/>
      <c r="H165" s="106"/>
      <c r="I165" s="37"/>
      <c r="J165" s="37"/>
      <c r="K165" s="37"/>
      <c r="L165" s="37"/>
      <c r="M165" s="263"/>
      <c r="N165" s="263"/>
      <c r="O165" s="263"/>
      <c r="P165" s="263"/>
      <c r="Q165" s="37"/>
      <c r="R165" s="37"/>
      <c r="S165" s="37"/>
      <c r="T165" s="37"/>
    </row>
    <row r="166" spans="4:20" ht="12.75">
      <c r="D166" s="37"/>
      <c r="E166" s="37"/>
      <c r="F166" s="37"/>
      <c r="G166" s="262"/>
      <c r="H166" s="106"/>
      <c r="I166" s="37"/>
      <c r="J166" s="37"/>
      <c r="K166" s="37"/>
      <c r="L166" s="37"/>
      <c r="M166" s="263"/>
      <c r="N166" s="263"/>
      <c r="O166" s="263"/>
      <c r="P166" s="263"/>
      <c r="Q166" s="37"/>
      <c r="R166" s="37"/>
      <c r="S166" s="37"/>
      <c r="T166" s="37"/>
    </row>
    <row r="167" spans="4:20" ht="12.75">
      <c r="D167" s="37"/>
      <c r="E167" s="37"/>
      <c r="F167" s="37"/>
      <c r="G167" s="262"/>
      <c r="H167" s="106"/>
      <c r="I167" s="37"/>
      <c r="J167" s="37"/>
      <c r="K167" s="37"/>
      <c r="L167" s="37"/>
      <c r="M167" s="263"/>
      <c r="N167" s="263"/>
      <c r="O167" s="263"/>
      <c r="P167" s="263"/>
      <c r="Q167" s="37"/>
      <c r="R167" s="37"/>
      <c r="S167" s="37"/>
      <c r="T167" s="37"/>
    </row>
    <row r="168" spans="4:20" ht="12.75">
      <c r="D168" s="37"/>
      <c r="E168" s="37"/>
      <c r="F168" s="37"/>
      <c r="G168" s="262"/>
      <c r="H168" s="106"/>
      <c r="I168" s="37"/>
      <c r="J168" s="37"/>
      <c r="K168" s="37"/>
      <c r="L168" s="37"/>
      <c r="M168" s="263"/>
      <c r="N168" s="263"/>
      <c r="O168" s="263"/>
      <c r="P168" s="263"/>
      <c r="Q168" s="37"/>
      <c r="R168" s="37"/>
      <c r="S168" s="37"/>
      <c r="T168" s="37"/>
    </row>
    <row r="169" spans="4:20" ht="12.75">
      <c r="D169" s="37"/>
      <c r="E169" s="37"/>
      <c r="F169" s="37"/>
      <c r="G169" s="262"/>
      <c r="H169" s="106"/>
      <c r="I169" s="37"/>
      <c r="J169" s="37"/>
      <c r="K169" s="37"/>
      <c r="L169" s="37"/>
      <c r="M169" s="263"/>
      <c r="N169" s="263"/>
      <c r="O169" s="263"/>
      <c r="P169" s="263"/>
      <c r="Q169" s="37"/>
      <c r="R169" s="37"/>
      <c r="S169" s="37"/>
      <c r="T169" s="37"/>
    </row>
    <row r="170" spans="4:20" ht="12.75">
      <c r="D170" s="37"/>
      <c r="E170" s="37"/>
      <c r="F170" s="37"/>
      <c r="G170" s="262"/>
      <c r="H170" s="106"/>
      <c r="I170" s="37"/>
      <c r="J170" s="37"/>
      <c r="K170" s="37"/>
      <c r="L170" s="37"/>
      <c r="M170" s="263"/>
      <c r="N170" s="263"/>
      <c r="O170" s="263"/>
      <c r="P170" s="263"/>
      <c r="Q170" s="37"/>
      <c r="R170" s="37"/>
      <c r="S170" s="37"/>
      <c r="T170" s="37"/>
    </row>
    <row r="171" spans="4:20" ht="12.75">
      <c r="D171" s="37"/>
      <c r="E171" s="37"/>
      <c r="F171" s="37"/>
      <c r="G171" s="262"/>
      <c r="H171" s="106"/>
      <c r="I171" s="37"/>
      <c r="J171" s="37"/>
      <c r="K171" s="37"/>
      <c r="L171" s="37"/>
      <c r="M171" s="263"/>
      <c r="N171" s="263"/>
      <c r="O171" s="263"/>
      <c r="P171" s="263"/>
      <c r="Q171" s="37"/>
      <c r="R171" s="37"/>
      <c r="S171" s="37"/>
      <c r="T171" s="37"/>
    </row>
    <row r="172" spans="4:20" ht="12.75">
      <c r="D172" s="37"/>
      <c r="E172" s="37"/>
      <c r="F172" s="37"/>
      <c r="G172" s="262"/>
      <c r="H172" s="106"/>
      <c r="I172" s="37"/>
      <c r="J172" s="37"/>
      <c r="K172" s="37"/>
      <c r="L172" s="37"/>
      <c r="M172" s="263"/>
      <c r="N172" s="263"/>
      <c r="O172" s="263"/>
      <c r="P172" s="263"/>
      <c r="Q172" s="37"/>
      <c r="R172" s="37"/>
      <c r="S172" s="37"/>
      <c r="T172" s="37"/>
    </row>
    <row r="173" spans="4:20" ht="12.75">
      <c r="D173" s="37"/>
      <c r="E173" s="37"/>
      <c r="F173" s="37"/>
      <c r="G173" s="262"/>
      <c r="H173" s="106"/>
      <c r="I173" s="37"/>
      <c r="J173" s="37"/>
      <c r="K173" s="37"/>
      <c r="L173" s="37"/>
      <c r="M173" s="263"/>
      <c r="N173" s="263"/>
      <c r="O173" s="263"/>
      <c r="P173" s="263"/>
      <c r="Q173" s="37"/>
      <c r="R173" s="37"/>
      <c r="S173" s="37"/>
      <c r="T173" s="37"/>
    </row>
    <row r="174" spans="4:20" ht="12.75">
      <c r="D174" s="37"/>
      <c r="E174" s="37"/>
      <c r="F174" s="37"/>
      <c r="G174" s="262"/>
      <c r="H174" s="106"/>
      <c r="I174" s="37"/>
      <c r="J174" s="37"/>
      <c r="K174" s="37"/>
      <c r="L174" s="37"/>
      <c r="M174" s="263"/>
      <c r="N174" s="263"/>
      <c r="O174" s="263"/>
      <c r="P174" s="263"/>
      <c r="Q174" s="37"/>
      <c r="R174" s="37"/>
      <c r="S174" s="37"/>
      <c r="T174" s="37"/>
    </row>
    <row r="175" spans="4:20" ht="12.75">
      <c r="D175" s="37"/>
      <c r="E175" s="37"/>
      <c r="F175" s="37"/>
      <c r="G175" s="262"/>
      <c r="H175" s="106"/>
      <c r="I175" s="37"/>
      <c r="J175" s="37"/>
      <c r="K175" s="37"/>
      <c r="L175" s="37"/>
      <c r="M175" s="263"/>
      <c r="N175" s="263"/>
      <c r="O175" s="263"/>
      <c r="P175" s="263"/>
      <c r="Q175" s="37"/>
      <c r="R175" s="37"/>
      <c r="S175" s="37"/>
      <c r="T175" s="37"/>
    </row>
    <row r="176" spans="4:20" ht="12.75">
      <c r="D176" s="37"/>
      <c r="E176" s="37"/>
      <c r="F176" s="37"/>
      <c r="G176" s="262"/>
      <c r="H176" s="106"/>
      <c r="I176" s="37"/>
      <c r="J176" s="37"/>
      <c r="K176" s="37"/>
      <c r="L176" s="37"/>
      <c r="M176" s="263"/>
      <c r="N176" s="263"/>
      <c r="O176" s="263"/>
      <c r="P176" s="263"/>
      <c r="Q176" s="37"/>
      <c r="R176" s="37"/>
      <c r="S176" s="37"/>
      <c r="T176" s="37"/>
    </row>
    <row r="177" spans="4:20" ht="12.75">
      <c r="D177" s="37"/>
      <c r="E177" s="37"/>
      <c r="F177" s="37"/>
      <c r="G177" s="262"/>
      <c r="H177" s="106"/>
      <c r="I177" s="37"/>
      <c r="J177" s="37"/>
      <c r="K177" s="37"/>
      <c r="L177" s="37"/>
      <c r="M177" s="263"/>
      <c r="N177" s="263"/>
      <c r="O177" s="263"/>
      <c r="P177" s="263"/>
      <c r="Q177" s="37"/>
      <c r="R177" s="37"/>
      <c r="S177" s="37"/>
      <c r="T177" s="37"/>
    </row>
    <row r="178" spans="4:20" ht="12.75">
      <c r="D178" s="37"/>
      <c r="E178" s="37"/>
      <c r="F178" s="37"/>
      <c r="G178" s="262"/>
      <c r="H178" s="106"/>
      <c r="I178" s="37"/>
      <c r="J178" s="37"/>
      <c r="K178" s="37"/>
      <c r="L178" s="37"/>
      <c r="M178" s="263"/>
      <c r="N178" s="263"/>
      <c r="O178" s="263"/>
      <c r="P178" s="263"/>
      <c r="Q178" s="37"/>
      <c r="R178" s="37"/>
      <c r="S178" s="37"/>
      <c r="T178" s="37"/>
    </row>
  </sheetData>
  <sheetProtection/>
  <mergeCells count="237">
    <mergeCell ref="C23:C27"/>
    <mergeCell ref="B135:H135"/>
    <mergeCell ref="F129:F130"/>
    <mergeCell ref="B6:B8"/>
    <mergeCell ref="B11:V11"/>
    <mergeCell ref="E29:E31"/>
    <mergeCell ref="F29:F31"/>
    <mergeCell ref="A6:A8"/>
    <mergeCell ref="A23:A27"/>
    <mergeCell ref="U6:U8"/>
    <mergeCell ref="I6:L6"/>
    <mergeCell ref="M151:P151"/>
    <mergeCell ref="Q151:T151"/>
    <mergeCell ref="G127:G128"/>
    <mergeCell ref="E129:E130"/>
    <mergeCell ref="A129:A130"/>
    <mergeCell ref="A137:H137"/>
    <mergeCell ref="C29:C31"/>
    <mergeCell ref="D23:D27"/>
    <mergeCell ref="A151:H151"/>
    <mergeCell ref="A136:H136"/>
    <mergeCell ref="I151:L151"/>
    <mergeCell ref="A1:V1"/>
    <mergeCell ref="A2:V2"/>
    <mergeCell ref="A3:V3"/>
    <mergeCell ref="A4:V4"/>
    <mergeCell ref="C5:V5"/>
    <mergeCell ref="R7:S7"/>
    <mergeCell ref="H6:H8"/>
    <mergeCell ref="V6:V8"/>
    <mergeCell ref="I7:I8"/>
    <mergeCell ref="N7:O7"/>
    <mergeCell ref="Q6:T6"/>
    <mergeCell ref="T7:T8"/>
    <mergeCell ref="Q7:Q8"/>
    <mergeCell ref="L7:L8"/>
    <mergeCell ref="J7:K7"/>
    <mergeCell ref="A18:A22"/>
    <mergeCell ref="D6:D8"/>
    <mergeCell ref="E6:E8"/>
    <mergeCell ref="C12:V12"/>
    <mergeCell ref="G13:G17"/>
    <mergeCell ref="C13:C17"/>
    <mergeCell ref="G18:G22"/>
    <mergeCell ref="A9:V9"/>
    <mergeCell ref="A10:V10"/>
    <mergeCell ref="M7:M8"/>
    <mergeCell ref="F6:F8"/>
    <mergeCell ref="G6:G8"/>
    <mergeCell ref="C18:C22"/>
    <mergeCell ref="D18:D22"/>
    <mergeCell ref="E18:E22"/>
    <mergeCell ref="P7:P8"/>
    <mergeCell ref="M6:P6"/>
    <mergeCell ref="C6:C8"/>
    <mergeCell ref="E23:E27"/>
    <mergeCell ref="F18:F22"/>
    <mergeCell ref="C35:C38"/>
    <mergeCell ref="C33:H33"/>
    <mergeCell ref="D13:D17"/>
    <mergeCell ref="E13:E17"/>
    <mergeCell ref="F13:F17"/>
    <mergeCell ref="G29:G31"/>
    <mergeCell ref="D29:D31"/>
    <mergeCell ref="F23:F27"/>
    <mergeCell ref="G23:G27"/>
    <mergeCell ref="C34:V34"/>
    <mergeCell ref="A50:A51"/>
    <mergeCell ref="A48:A49"/>
    <mergeCell ref="A35:A38"/>
    <mergeCell ref="A43:A45"/>
    <mergeCell ref="A29:A31"/>
    <mergeCell ref="B29:B31"/>
    <mergeCell ref="B43:B45"/>
    <mergeCell ref="B35:B38"/>
    <mergeCell ref="B48:B49"/>
    <mergeCell ref="B46:B47"/>
    <mergeCell ref="G35:G36"/>
    <mergeCell ref="F48:F49"/>
    <mergeCell ref="G48:G49"/>
    <mergeCell ref="C43:C45"/>
    <mergeCell ref="C48:C49"/>
    <mergeCell ref="D48:D49"/>
    <mergeCell ref="D43:D45"/>
    <mergeCell ref="F43:F45"/>
    <mergeCell ref="E43:E45"/>
    <mergeCell ref="E35:E38"/>
    <mergeCell ref="D39:D42"/>
    <mergeCell ref="C46:C47"/>
    <mergeCell ref="D65:D66"/>
    <mergeCell ref="E48:E49"/>
    <mergeCell ref="B53:H53"/>
    <mergeCell ref="E50:E51"/>
    <mergeCell ref="F50:F51"/>
    <mergeCell ref="G50:G51"/>
    <mergeCell ref="C52:H52"/>
    <mergeCell ref="D50:D51"/>
    <mergeCell ref="G43:G45"/>
    <mergeCell ref="D46:D47"/>
    <mergeCell ref="D35:D38"/>
    <mergeCell ref="A74:A75"/>
    <mergeCell ref="C55:V55"/>
    <mergeCell ref="A72:A73"/>
    <mergeCell ref="C72:C73"/>
    <mergeCell ref="D72:D73"/>
    <mergeCell ref="B74:B75"/>
    <mergeCell ref="D74:D75"/>
    <mergeCell ref="B92:B95"/>
    <mergeCell ref="F74:F75"/>
    <mergeCell ref="B72:B73"/>
    <mergeCell ref="A87:A89"/>
    <mergeCell ref="B87:B89"/>
    <mergeCell ref="D79:D80"/>
    <mergeCell ref="D83:D84"/>
    <mergeCell ref="D85:D86"/>
    <mergeCell ref="F87:F89"/>
    <mergeCell ref="C110:C111"/>
    <mergeCell ref="A110:A111"/>
    <mergeCell ref="B110:B111"/>
    <mergeCell ref="A108:A109"/>
    <mergeCell ref="D87:D89"/>
    <mergeCell ref="C87:C89"/>
    <mergeCell ref="C90:C91"/>
    <mergeCell ref="C96:C98"/>
    <mergeCell ref="D96:D98"/>
    <mergeCell ref="G108:G109"/>
    <mergeCell ref="C100:V100"/>
    <mergeCell ref="C112:H112"/>
    <mergeCell ref="C99:H99"/>
    <mergeCell ref="E101:E107"/>
    <mergeCell ref="D108:D109"/>
    <mergeCell ref="E108:E109"/>
    <mergeCell ref="F108:F109"/>
    <mergeCell ref="B127:B128"/>
    <mergeCell ref="D127:D128"/>
    <mergeCell ref="D123:D124"/>
    <mergeCell ref="B123:B124"/>
    <mergeCell ref="A92:A95"/>
    <mergeCell ref="C125:C126"/>
    <mergeCell ref="B129:B130"/>
    <mergeCell ref="C129:C130"/>
    <mergeCell ref="D125:D126"/>
    <mergeCell ref="E125:E126"/>
    <mergeCell ref="G125:G126"/>
    <mergeCell ref="A123:A124"/>
    <mergeCell ref="E127:E128"/>
    <mergeCell ref="C123:C124"/>
    <mergeCell ref="A125:A126"/>
    <mergeCell ref="A127:A128"/>
    <mergeCell ref="E131:E132"/>
    <mergeCell ref="F131:F132"/>
    <mergeCell ref="C127:C128"/>
    <mergeCell ref="D110:D111"/>
    <mergeCell ref="E110:E111"/>
    <mergeCell ref="C131:C132"/>
    <mergeCell ref="E119:E120"/>
    <mergeCell ref="C113:V113"/>
    <mergeCell ref="D129:D130"/>
    <mergeCell ref="M139:P139"/>
    <mergeCell ref="M140:P140"/>
    <mergeCell ref="Q140:T140"/>
    <mergeCell ref="F125:F126"/>
    <mergeCell ref="A140:H140"/>
    <mergeCell ref="I140:L140"/>
    <mergeCell ref="C133:H133"/>
    <mergeCell ref="B125:B126"/>
    <mergeCell ref="G131:G132"/>
    <mergeCell ref="B134:H134"/>
    <mergeCell ref="M141:P141"/>
    <mergeCell ref="Q141:T141"/>
    <mergeCell ref="Q139:T139"/>
    <mergeCell ref="I144:L144"/>
    <mergeCell ref="A143:H143"/>
    <mergeCell ref="I143:L143"/>
    <mergeCell ref="M143:P143"/>
    <mergeCell ref="Q143:T143"/>
    <mergeCell ref="A139:H139"/>
    <mergeCell ref="I139:L139"/>
    <mergeCell ref="M142:P142"/>
    <mergeCell ref="Q142:T142"/>
    <mergeCell ref="A142:H142"/>
    <mergeCell ref="I142:L142"/>
    <mergeCell ref="I147:L147"/>
    <mergeCell ref="M147:P147"/>
    <mergeCell ref="Q147:T147"/>
    <mergeCell ref="M144:P144"/>
    <mergeCell ref="Q144:T144"/>
    <mergeCell ref="A145:H145"/>
    <mergeCell ref="M145:P145"/>
    <mergeCell ref="Q145:T145"/>
    <mergeCell ref="A144:H144"/>
    <mergeCell ref="A149:H149"/>
    <mergeCell ref="I149:L149"/>
    <mergeCell ref="M149:P149"/>
    <mergeCell ref="Q149:T149"/>
    <mergeCell ref="A148:H148"/>
    <mergeCell ref="A146:H146"/>
    <mergeCell ref="Q146:T146"/>
    <mergeCell ref="A147:H147"/>
    <mergeCell ref="Q152:T152"/>
    <mergeCell ref="A152:H152"/>
    <mergeCell ref="I152:L152"/>
    <mergeCell ref="I148:L148"/>
    <mergeCell ref="M148:P148"/>
    <mergeCell ref="Q148:T148"/>
    <mergeCell ref="M150:P150"/>
    <mergeCell ref="Q150:T150"/>
    <mergeCell ref="B54:V54"/>
    <mergeCell ref="E87:E89"/>
    <mergeCell ref="E64:E66"/>
    <mergeCell ref="E74:E75"/>
    <mergeCell ref="A138:T138"/>
    <mergeCell ref="E92:E95"/>
    <mergeCell ref="E81:E84"/>
    <mergeCell ref="C92:C95"/>
    <mergeCell ref="F110:F111"/>
    <mergeCell ref="F127:F128"/>
    <mergeCell ref="I146:L146"/>
    <mergeCell ref="M146:P146"/>
    <mergeCell ref="A131:A132"/>
    <mergeCell ref="B131:B132"/>
    <mergeCell ref="A153:H153"/>
    <mergeCell ref="I153:L153"/>
    <mergeCell ref="A150:H150"/>
    <mergeCell ref="I150:L150"/>
    <mergeCell ref="I145:L145"/>
    <mergeCell ref="A141:H141"/>
    <mergeCell ref="I141:L141"/>
    <mergeCell ref="D131:D132"/>
    <mergeCell ref="M153:P153"/>
    <mergeCell ref="Q153:T153"/>
    <mergeCell ref="E67:E71"/>
    <mergeCell ref="C85:C86"/>
    <mergeCell ref="D92:D95"/>
    <mergeCell ref="C74:C75"/>
    <mergeCell ref="D90:D91"/>
    <mergeCell ref="M152:P152"/>
  </mergeCells>
  <printOptions horizontalCentered="1"/>
  <pageMargins left="0.15748031496062992" right="0.15748031496062992" top="0.1968503937007874" bottom="0.1968503937007874" header="0" footer="0"/>
  <pageSetup horizontalDpi="600" verticalDpi="600" orientation="landscape" paperSize="9" scale="82" r:id="rId3"/>
  <headerFooter alignWithMargins="0">
    <oddFooter>&amp;CPuslapių &amp;P</oddFooter>
  </headerFooter>
  <rowBreaks count="5" manualBreakCount="5">
    <brk id="33" max="255" man="1"/>
    <brk id="53" max="255" man="1"/>
    <brk id="75" max="255" man="1"/>
    <brk id="99" max="255" man="1"/>
    <brk id="124" max="255" man="1"/>
  </rowBreaks>
  <legacyDrawing r:id="rId2"/>
</worksheet>
</file>

<file path=xl/worksheets/sheet10.xml><?xml version="1.0" encoding="utf-8"?>
<worksheet xmlns="http://schemas.openxmlformats.org/spreadsheetml/2006/main" xmlns:r="http://schemas.openxmlformats.org/officeDocument/2006/relationships">
  <dimension ref="A2:V11"/>
  <sheetViews>
    <sheetView zoomScalePageLayoutView="0" workbookViewId="0" topLeftCell="A1">
      <selection activeCell="U3" sqref="U3:V4"/>
    </sheetView>
  </sheetViews>
  <sheetFormatPr defaultColWidth="9.140625" defaultRowHeight="12.75"/>
  <cols>
    <col min="1" max="3" width="2.421875" style="101" customWidth="1"/>
    <col min="4" max="4" width="34.8515625" style="101" customWidth="1"/>
    <col min="5" max="5" width="4.140625" style="101" customWidth="1"/>
    <col min="6" max="6" width="2.8515625" style="101" customWidth="1"/>
    <col min="7" max="7" width="3.00390625" style="264" customWidth="1"/>
    <col min="8" max="8" width="8.421875" style="127" customWidth="1"/>
    <col min="9" max="9" width="8.140625" style="101" customWidth="1"/>
    <col min="10" max="10" width="8.28125" style="101" customWidth="1"/>
    <col min="11" max="11" width="8.140625" style="101" customWidth="1"/>
    <col min="12" max="12" width="7.421875" style="101" customWidth="1"/>
    <col min="13" max="13" width="8.421875" style="102" customWidth="1"/>
    <col min="14" max="14" width="8.7109375" style="102" customWidth="1"/>
    <col min="15" max="15" width="8.140625" style="102" customWidth="1"/>
    <col min="16" max="16" width="7.140625" style="102" customWidth="1"/>
    <col min="17" max="17" width="5.57421875" style="101" customWidth="1"/>
    <col min="18" max="18" width="6.00390625" style="101" customWidth="1"/>
    <col min="19" max="19" width="5.28125" style="101" customWidth="1"/>
    <col min="20" max="20" width="5.140625" style="101" customWidth="1"/>
    <col min="21" max="21" width="9.00390625" style="101" customWidth="1"/>
    <col min="22" max="22" width="8.28125" style="101" customWidth="1"/>
    <col min="23" max="16384" width="9.140625" style="37" customWidth="1"/>
  </cols>
  <sheetData>
    <row r="1" ht="13.5" thickBot="1"/>
    <row r="2" spans="1:22" ht="16.5" customHeight="1" thickBot="1">
      <c r="A2" s="1022" t="s">
        <v>29</v>
      </c>
      <c r="B2" s="1023" t="s">
        <v>29</v>
      </c>
      <c r="C2" s="1298" t="s">
        <v>130</v>
      </c>
      <c r="D2" s="1299"/>
      <c r="E2" s="1299"/>
      <c r="F2" s="1299"/>
      <c r="G2" s="1299"/>
      <c r="H2" s="1299"/>
      <c r="I2" s="1299"/>
      <c r="J2" s="1299"/>
      <c r="K2" s="1299"/>
      <c r="L2" s="1299"/>
      <c r="M2" s="1299"/>
      <c r="N2" s="1299"/>
      <c r="O2" s="1299"/>
      <c r="P2" s="1299"/>
      <c r="Q2" s="1299"/>
      <c r="R2" s="1299"/>
      <c r="S2" s="1299"/>
      <c r="T2" s="1299"/>
      <c r="U2" s="1299"/>
      <c r="V2" s="1300"/>
    </row>
    <row r="3" spans="1:22" ht="27.75" customHeight="1">
      <c r="A3" s="1187" t="s">
        <v>29</v>
      </c>
      <c r="B3" s="1189" t="s">
        <v>29</v>
      </c>
      <c r="C3" s="1268" t="s">
        <v>31</v>
      </c>
      <c r="D3" s="1541" t="s">
        <v>296</v>
      </c>
      <c r="E3" s="1272" t="s">
        <v>81</v>
      </c>
      <c r="F3" s="1250" t="s">
        <v>26</v>
      </c>
      <c r="G3" s="279">
        <v>2</v>
      </c>
      <c r="H3" s="117" t="s">
        <v>27</v>
      </c>
      <c r="I3" s="75"/>
      <c r="J3" s="214"/>
      <c r="K3" s="215"/>
      <c r="L3" s="202"/>
      <c r="M3" s="99">
        <v>250</v>
      </c>
      <c r="N3" s="73">
        <v>250</v>
      </c>
      <c r="O3" s="73"/>
      <c r="P3" s="74"/>
      <c r="Q3" s="1143"/>
      <c r="R3" s="1144"/>
      <c r="S3" s="1144"/>
      <c r="T3" s="1145"/>
      <c r="U3" s="87"/>
      <c r="V3" s="78"/>
    </row>
    <row r="4" spans="1:22" ht="24.75" customHeight="1" thickBot="1">
      <c r="A4" s="1188"/>
      <c r="B4" s="1190"/>
      <c r="C4" s="1269"/>
      <c r="D4" s="1542"/>
      <c r="E4" s="1273"/>
      <c r="F4" s="1264"/>
      <c r="G4" s="280"/>
      <c r="H4" s="1113" t="s">
        <v>28</v>
      </c>
      <c r="I4" s="1117">
        <f>J4+L4</f>
        <v>0</v>
      </c>
      <c r="J4" s="1118">
        <f>J3</f>
        <v>0</v>
      </c>
      <c r="K4" s="1118">
        <f>K3</f>
        <v>0</v>
      </c>
      <c r="L4" s="1122">
        <f>L3</f>
        <v>0</v>
      </c>
      <c r="M4" s="1118">
        <f>SUM(M3:M3)</f>
        <v>250</v>
      </c>
      <c r="N4" s="1115">
        <f>SUM(N3)</f>
        <v>250</v>
      </c>
      <c r="O4" s="1115"/>
      <c r="P4" s="1115"/>
      <c r="Q4" s="1114"/>
      <c r="R4" s="1115"/>
      <c r="S4" s="1115"/>
      <c r="T4" s="1146"/>
      <c r="U4" s="1119"/>
      <c r="V4" s="1119"/>
    </row>
    <row r="5" spans="1:22" ht="23.25" customHeight="1">
      <c r="A5" s="859"/>
      <c r="B5" s="860"/>
      <c r="C5" s="861"/>
      <c r="D5" s="862" t="s">
        <v>297</v>
      </c>
      <c r="E5" s="864"/>
      <c r="F5" s="860"/>
      <c r="G5" s="1024"/>
      <c r="H5" s="117" t="s">
        <v>27</v>
      </c>
      <c r="I5" s="864"/>
      <c r="J5" s="860"/>
      <c r="K5" s="860"/>
      <c r="L5" s="861"/>
      <c r="M5" s="1025">
        <f>N5+P5</f>
        <v>56.7</v>
      </c>
      <c r="N5" s="12">
        <v>56.7</v>
      </c>
      <c r="O5" s="952"/>
      <c r="P5" s="953"/>
      <c r="Q5" s="1147">
        <f>R5+T5</f>
        <v>27</v>
      </c>
      <c r="R5" s="1141">
        <v>27</v>
      </c>
      <c r="S5" s="1148"/>
      <c r="T5" s="1149"/>
      <c r="U5" s="863"/>
      <c r="V5" s="862"/>
    </row>
    <row r="6" spans="1:22" ht="23.25" customHeight="1">
      <c r="A6" s="956"/>
      <c r="B6" s="486"/>
      <c r="C6" s="492"/>
      <c r="D6" s="1026" t="s">
        <v>298</v>
      </c>
      <c r="E6" s="491"/>
      <c r="F6" s="486"/>
      <c r="G6" s="1013"/>
      <c r="H6" s="21" t="s">
        <v>27</v>
      </c>
      <c r="I6" s="491"/>
      <c r="J6" s="486"/>
      <c r="K6" s="486"/>
      <c r="L6" s="492"/>
      <c r="M6" s="167">
        <f>N6+P6</f>
        <v>64.7</v>
      </c>
      <c r="N6" s="23">
        <v>64.7</v>
      </c>
      <c r="O6" s="961"/>
      <c r="P6" s="962"/>
      <c r="Q6" s="1150">
        <f>R6+T6</f>
        <v>30</v>
      </c>
      <c r="R6" s="1142">
        <v>30</v>
      </c>
      <c r="S6" s="1151"/>
      <c r="T6" s="1152"/>
      <c r="U6" s="1027"/>
      <c r="V6" s="1026"/>
    </row>
    <row r="7" spans="1:22" ht="23.25" customHeight="1">
      <c r="A7" s="956"/>
      <c r="B7" s="486"/>
      <c r="C7" s="492"/>
      <c r="D7" s="1026" t="s">
        <v>299</v>
      </c>
      <c r="E7" s="491"/>
      <c r="F7" s="486"/>
      <c r="G7" s="1013"/>
      <c r="H7" s="40" t="s">
        <v>27</v>
      </c>
      <c r="I7" s="491"/>
      <c r="J7" s="486"/>
      <c r="K7" s="486"/>
      <c r="L7" s="492"/>
      <c r="M7" s="1028">
        <f>N7+P7</f>
        <v>72.7</v>
      </c>
      <c r="N7" s="23">
        <v>72.7</v>
      </c>
      <c r="O7" s="961"/>
      <c r="P7" s="962"/>
      <c r="Q7" s="1150">
        <f>R7+T7</f>
        <v>34</v>
      </c>
      <c r="R7" s="1141">
        <v>34</v>
      </c>
      <c r="S7" s="1151"/>
      <c r="T7" s="1152"/>
      <c r="U7" s="1027"/>
      <c r="V7" s="1026"/>
    </row>
    <row r="8" spans="1:22" ht="23.25" customHeight="1">
      <c r="A8" s="956"/>
      <c r="B8" s="486"/>
      <c r="C8" s="492"/>
      <c r="D8" s="1026" t="s">
        <v>300</v>
      </c>
      <c r="E8" s="491"/>
      <c r="F8" s="486"/>
      <c r="G8" s="1013"/>
      <c r="H8" s="21" t="s">
        <v>27</v>
      </c>
      <c r="I8" s="491"/>
      <c r="J8" s="486"/>
      <c r="K8" s="486"/>
      <c r="L8" s="492"/>
      <c r="M8" s="1029">
        <f>N8+P8</f>
        <v>39.1</v>
      </c>
      <c r="N8" s="23">
        <v>39.1</v>
      </c>
      <c r="O8" s="961"/>
      <c r="P8" s="962"/>
      <c r="Q8" s="1150">
        <f>R8+T8</f>
        <v>18</v>
      </c>
      <c r="R8" s="1142">
        <v>18</v>
      </c>
      <c r="S8" s="1151"/>
      <c r="T8" s="1152"/>
      <c r="U8" s="1027"/>
      <c r="V8" s="1026"/>
    </row>
    <row r="9" spans="1:22" ht="23.25" customHeight="1">
      <c r="A9" s="868"/>
      <c r="B9" s="869"/>
      <c r="C9" s="870"/>
      <c r="D9" s="872" t="s">
        <v>301</v>
      </c>
      <c r="E9" s="873"/>
      <c r="F9" s="869"/>
      <c r="G9" s="1014"/>
      <c r="H9" s="40" t="s">
        <v>27</v>
      </c>
      <c r="I9" s="873"/>
      <c r="J9" s="869"/>
      <c r="K9" s="869"/>
      <c r="L9" s="870"/>
      <c r="M9" s="412">
        <f>N9+P9</f>
        <v>16.8</v>
      </c>
      <c r="N9" s="31">
        <v>16.8</v>
      </c>
      <c r="O9" s="1015"/>
      <c r="P9" s="1030"/>
      <c r="Q9" s="1150">
        <f>R9+T9</f>
        <v>16</v>
      </c>
      <c r="R9" s="1108">
        <v>16</v>
      </c>
      <c r="S9" s="1153"/>
      <c r="T9" s="1154"/>
      <c r="U9" s="871"/>
      <c r="V9" s="872"/>
    </row>
    <row r="10" spans="1:22" ht="23.25" customHeight="1" thickBot="1">
      <c r="A10" s="877"/>
      <c r="B10" s="878"/>
      <c r="C10" s="879"/>
      <c r="D10" s="880" t="s">
        <v>269</v>
      </c>
      <c r="E10" s="881"/>
      <c r="F10" s="878"/>
      <c r="G10" s="1018"/>
      <c r="H10" s="1031" t="s">
        <v>27</v>
      </c>
      <c r="I10" s="881"/>
      <c r="J10" s="878"/>
      <c r="K10" s="878"/>
      <c r="L10" s="879"/>
      <c r="M10" s="1032"/>
      <c r="N10" s="980"/>
      <c r="O10" s="882"/>
      <c r="P10" s="981"/>
      <c r="Q10" s="1155"/>
      <c r="R10" s="1156"/>
      <c r="S10" s="1157"/>
      <c r="T10" s="1158"/>
      <c r="U10" s="1033">
        <v>160</v>
      </c>
      <c r="V10" s="887">
        <v>160</v>
      </c>
    </row>
    <row r="11" spans="8:22" ht="13.5" thickBot="1">
      <c r="H11" s="817" t="s">
        <v>28</v>
      </c>
      <c r="I11" s="818"/>
      <c r="J11" s="819"/>
      <c r="K11" s="819"/>
      <c r="L11" s="820"/>
      <c r="M11" s="855">
        <f>SUM(M5:M9)</f>
        <v>250.00000000000003</v>
      </c>
      <c r="N11" s="819">
        <f>SUM(N5:N9)</f>
        <v>250.00000000000003</v>
      </c>
      <c r="O11" s="819"/>
      <c r="P11" s="890"/>
      <c r="Q11" s="818">
        <f>R11+T11</f>
        <v>125</v>
      </c>
      <c r="R11" s="819">
        <f>SUM(R5:R10)</f>
        <v>125</v>
      </c>
      <c r="S11" s="819"/>
      <c r="T11" s="820"/>
      <c r="U11" s="824">
        <f>U10</f>
        <v>160</v>
      </c>
      <c r="V11" s="825">
        <f>V10</f>
        <v>160</v>
      </c>
    </row>
  </sheetData>
  <sheetProtection/>
  <mergeCells count="7">
    <mergeCell ref="C2:V2"/>
    <mergeCell ref="A3:A4"/>
    <mergeCell ref="B3:B4"/>
    <mergeCell ref="C3:C4"/>
    <mergeCell ref="D3:D4"/>
    <mergeCell ref="E3:E4"/>
    <mergeCell ref="F3:F4"/>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2:V29"/>
  <sheetViews>
    <sheetView zoomScalePageLayoutView="0" workbookViewId="0" topLeftCell="A1">
      <selection activeCell="D6" sqref="D6"/>
    </sheetView>
  </sheetViews>
  <sheetFormatPr defaultColWidth="9.140625" defaultRowHeight="12.75"/>
  <cols>
    <col min="1" max="3" width="2.421875" style="101" customWidth="1"/>
    <col min="4" max="4" width="34.8515625" style="101" customWidth="1"/>
    <col min="5" max="5" width="4.140625" style="101" customWidth="1"/>
    <col min="6" max="6" width="2.8515625" style="101" customWidth="1"/>
    <col min="7" max="7" width="3.00390625" style="264" customWidth="1"/>
    <col min="8" max="8" width="8.421875" style="127" customWidth="1"/>
    <col min="9" max="9" width="8.140625" style="101" customWidth="1"/>
    <col min="10" max="10" width="8.28125" style="101" customWidth="1"/>
    <col min="11" max="11" width="8.140625" style="101" customWidth="1"/>
    <col min="12" max="12" width="7.421875" style="101" customWidth="1"/>
    <col min="13" max="13" width="8.421875" style="102" customWidth="1"/>
    <col min="14" max="14" width="8.7109375" style="102" customWidth="1"/>
    <col min="15" max="15" width="8.140625" style="102" customWidth="1"/>
    <col min="16" max="16" width="7.140625" style="102" customWidth="1"/>
    <col min="17" max="17" width="7.57421875" style="101" customWidth="1"/>
    <col min="18" max="18" width="7.140625" style="101" customWidth="1"/>
    <col min="19" max="19" width="5.28125" style="101" customWidth="1"/>
    <col min="20" max="20" width="5.140625" style="101" customWidth="1"/>
    <col min="21" max="21" width="9.00390625" style="101" customWidth="1"/>
    <col min="22" max="22" width="8.28125" style="101" customWidth="1"/>
    <col min="23" max="16384" width="9.140625" style="37" customWidth="1"/>
  </cols>
  <sheetData>
    <row r="1" ht="13.5" thickBot="1"/>
    <row r="2" spans="1:22" ht="16.5" customHeight="1" thickBot="1">
      <c r="A2" s="338" t="s">
        <v>29</v>
      </c>
      <c r="B2" s="425" t="s">
        <v>31</v>
      </c>
      <c r="C2" s="1276" t="s">
        <v>129</v>
      </c>
      <c r="D2" s="1276"/>
      <c r="E2" s="1276"/>
      <c r="F2" s="1276"/>
      <c r="G2" s="1276"/>
      <c r="H2" s="1276"/>
      <c r="I2" s="1276"/>
      <c r="J2" s="1276"/>
      <c r="K2" s="1276"/>
      <c r="L2" s="1276"/>
      <c r="M2" s="1276"/>
      <c r="N2" s="1276"/>
      <c r="O2" s="1276"/>
      <c r="P2" s="1276"/>
      <c r="Q2" s="1276"/>
      <c r="R2" s="1276"/>
      <c r="S2" s="1276"/>
      <c r="T2" s="1276"/>
      <c r="U2" s="1276"/>
      <c r="V2" s="1277"/>
    </row>
    <row r="3" spans="1:22" ht="30" customHeight="1">
      <c r="A3" s="1187" t="s">
        <v>29</v>
      </c>
      <c r="B3" s="1189" t="s">
        <v>31</v>
      </c>
      <c r="C3" s="1268" t="s">
        <v>25</v>
      </c>
      <c r="D3" s="1034" t="s">
        <v>302</v>
      </c>
      <c r="E3" s="1035"/>
      <c r="F3" s="1036" t="s">
        <v>26</v>
      </c>
      <c r="G3" s="1037">
        <v>6</v>
      </c>
      <c r="H3" s="1038" t="s">
        <v>27</v>
      </c>
      <c r="I3" s="8">
        <f>J3+L3</f>
        <v>390</v>
      </c>
      <c r="J3" s="9">
        <v>390</v>
      </c>
      <c r="K3" s="9"/>
      <c r="L3" s="15"/>
      <c r="M3" s="490">
        <f>N3+P3</f>
        <v>3760</v>
      </c>
      <c r="N3" s="12">
        <v>3760</v>
      </c>
      <c r="O3" s="12"/>
      <c r="P3" s="137"/>
      <c r="Q3" s="13">
        <f>R3+T3</f>
        <v>351</v>
      </c>
      <c r="R3" s="14">
        <v>351</v>
      </c>
      <c r="S3" s="14"/>
      <c r="T3" s="349"/>
      <c r="U3" s="1039">
        <v>351</v>
      </c>
      <c r="V3" s="1040">
        <v>351</v>
      </c>
    </row>
    <row r="4" spans="1:22" ht="28.5" customHeight="1">
      <c r="A4" s="1283"/>
      <c r="B4" s="1292"/>
      <c r="C4" s="1361"/>
      <c r="D4" s="1041" t="s">
        <v>303</v>
      </c>
      <c r="E4" s="1042"/>
      <c r="F4" s="1043" t="s">
        <v>26</v>
      </c>
      <c r="G4" s="1044">
        <v>6</v>
      </c>
      <c r="H4" s="1045" t="s">
        <v>27</v>
      </c>
      <c r="I4" s="151">
        <f>J4+L4</f>
        <v>296.6</v>
      </c>
      <c r="J4" s="22">
        <v>296.6</v>
      </c>
      <c r="K4" s="22"/>
      <c r="L4" s="153"/>
      <c r="M4" s="1046">
        <f>N4+P4</f>
        <v>304.4</v>
      </c>
      <c r="N4" s="23">
        <v>304.4</v>
      </c>
      <c r="O4" s="23"/>
      <c r="P4" s="198"/>
      <c r="Q4" s="24">
        <f>R4+T4</f>
        <v>270.6</v>
      </c>
      <c r="R4" s="25">
        <v>270.6</v>
      </c>
      <c r="S4" s="25"/>
      <c r="T4" s="902"/>
      <c r="U4" s="38">
        <v>304.4</v>
      </c>
      <c r="V4" s="153">
        <v>304.4</v>
      </c>
    </row>
    <row r="5" spans="1:22" s="89" customFormat="1" ht="23.25" customHeight="1">
      <c r="A5" s="1283"/>
      <c r="B5" s="1292"/>
      <c r="C5" s="1361"/>
      <c r="D5" s="1041" t="s">
        <v>304</v>
      </c>
      <c r="E5" s="1042"/>
      <c r="F5" s="1047" t="s">
        <v>26</v>
      </c>
      <c r="G5" s="1044">
        <v>6</v>
      </c>
      <c r="H5" s="1048" t="s">
        <v>27</v>
      </c>
      <c r="I5" s="151">
        <f>J5+L5</f>
        <v>52.3</v>
      </c>
      <c r="J5" s="22">
        <v>52.3</v>
      </c>
      <c r="K5" s="22"/>
      <c r="L5" s="153"/>
      <c r="M5" s="38">
        <v>54</v>
      </c>
      <c r="N5" s="22">
        <v>54</v>
      </c>
      <c r="O5" s="22"/>
      <c r="P5" s="70"/>
      <c r="Q5" s="24">
        <f>R5+T5</f>
        <v>43.5</v>
      </c>
      <c r="R5" s="25">
        <v>43.5</v>
      </c>
      <c r="S5" s="25"/>
      <c r="T5" s="902"/>
      <c r="U5" s="1049">
        <v>60</v>
      </c>
      <c r="V5" s="1050">
        <v>65</v>
      </c>
    </row>
    <row r="6" spans="1:22" ht="38.25" customHeight="1">
      <c r="A6" s="1283"/>
      <c r="B6" s="1292"/>
      <c r="C6" s="1361"/>
      <c r="D6" s="1051" t="s">
        <v>305</v>
      </c>
      <c r="E6" s="1052" t="s">
        <v>306</v>
      </c>
      <c r="F6" s="1043" t="s">
        <v>26</v>
      </c>
      <c r="G6" s="1053" t="s">
        <v>307</v>
      </c>
      <c r="H6" s="1045" t="s">
        <v>27</v>
      </c>
      <c r="I6" s="151">
        <v>100</v>
      </c>
      <c r="J6" s="22">
        <v>100</v>
      </c>
      <c r="K6" s="22"/>
      <c r="L6" s="153"/>
      <c r="M6" s="1046">
        <v>100</v>
      </c>
      <c r="N6" s="23">
        <v>100</v>
      </c>
      <c r="O6" s="23"/>
      <c r="P6" s="198"/>
      <c r="Q6" s="24"/>
      <c r="R6" s="25"/>
      <c r="S6" s="25"/>
      <c r="T6" s="902"/>
      <c r="U6" s="1054">
        <v>100</v>
      </c>
      <c r="V6" s="1055">
        <v>100</v>
      </c>
    </row>
    <row r="7" spans="1:22" s="89" customFormat="1" ht="29.25" customHeight="1">
      <c r="A7" s="1283"/>
      <c r="B7" s="1292"/>
      <c r="C7" s="1361"/>
      <c r="D7" s="1041" t="s">
        <v>308</v>
      </c>
      <c r="E7" s="1042"/>
      <c r="F7" s="1047" t="s">
        <v>26</v>
      </c>
      <c r="G7" s="1044">
        <v>6</v>
      </c>
      <c r="H7" s="1048" t="s">
        <v>27</v>
      </c>
      <c r="I7" s="151">
        <f>J7+L7</f>
        <v>346</v>
      </c>
      <c r="J7" s="22">
        <v>346</v>
      </c>
      <c r="K7" s="22"/>
      <c r="L7" s="153"/>
      <c r="M7" s="38">
        <f>N7+P7</f>
        <v>400</v>
      </c>
      <c r="N7" s="22">
        <v>400</v>
      </c>
      <c r="O7" s="22"/>
      <c r="P7" s="70"/>
      <c r="Q7" s="24">
        <f>R7+T7</f>
        <v>311.4</v>
      </c>
      <c r="R7" s="25">
        <v>311.4</v>
      </c>
      <c r="S7" s="25"/>
      <c r="T7" s="902"/>
      <c r="U7" s="1049">
        <v>311.4</v>
      </c>
      <c r="V7" s="1050">
        <v>311.4</v>
      </c>
    </row>
    <row r="8" spans="1:22" ht="21" customHeight="1">
      <c r="A8" s="1283"/>
      <c r="B8" s="1292"/>
      <c r="C8" s="1361"/>
      <c r="D8" s="1041" t="s">
        <v>309</v>
      </c>
      <c r="E8" s="1042"/>
      <c r="F8" s="1047" t="s">
        <v>26</v>
      </c>
      <c r="G8" s="1056">
        <v>6</v>
      </c>
      <c r="H8" s="1045" t="s">
        <v>27</v>
      </c>
      <c r="I8" s="151">
        <f>J8+L8</f>
        <v>10753.3</v>
      </c>
      <c r="J8" s="22">
        <v>10753.3</v>
      </c>
      <c r="K8" s="22"/>
      <c r="L8" s="153"/>
      <c r="M8" s="1046">
        <f>N8+P8</f>
        <v>14410</v>
      </c>
      <c r="N8" s="23">
        <v>14410</v>
      </c>
      <c r="O8" s="23"/>
      <c r="P8" s="198"/>
      <c r="Q8" s="24">
        <f>R8+T8</f>
        <v>10300.7</v>
      </c>
      <c r="R8" s="25">
        <v>10300.7</v>
      </c>
      <c r="S8" s="25"/>
      <c r="T8" s="902"/>
      <c r="U8" s="38">
        <v>11000</v>
      </c>
      <c r="V8" s="153">
        <v>11000</v>
      </c>
    </row>
    <row r="9" spans="1:22" ht="15" customHeight="1">
      <c r="A9" s="1283"/>
      <c r="B9" s="1292"/>
      <c r="C9" s="1361"/>
      <c r="D9" s="1041" t="s">
        <v>310</v>
      </c>
      <c r="E9" s="1057"/>
      <c r="F9" s="1043" t="s">
        <v>26</v>
      </c>
      <c r="G9" s="1058">
        <v>6</v>
      </c>
      <c r="H9" s="1045" t="s">
        <v>27</v>
      </c>
      <c r="I9" s="151">
        <f>J9+L9</f>
        <v>2362.4</v>
      </c>
      <c r="J9" s="22">
        <v>2362.4</v>
      </c>
      <c r="K9" s="1059"/>
      <c r="L9" s="1060"/>
      <c r="M9" s="38">
        <f>N9+P9</f>
        <v>2306</v>
      </c>
      <c r="N9" s="22">
        <v>2306</v>
      </c>
      <c r="O9" s="1059"/>
      <c r="P9" s="1061"/>
      <c r="Q9" s="24">
        <f>R9+T9</f>
        <v>2306</v>
      </c>
      <c r="R9" s="25">
        <v>2306</v>
      </c>
      <c r="S9" s="444"/>
      <c r="T9" s="449"/>
      <c r="U9" s="38">
        <v>2306</v>
      </c>
      <c r="V9" s="153">
        <v>2306</v>
      </c>
    </row>
    <row r="10" spans="1:22" ht="20.25" customHeight="1">
      <c r="A10" s="1283"/>
      <c r="B10" s="1292"/>
      <c r="C10" s="1361"/>
      <c r="D10" s="1041" t="s">
        <v>311</v>
      </c>
      <c r="E10" s="1042"/>
      <c r="F10" s="1043" t="s">
        <v>26</v>
      </c>
      <c r="G10" s="1044">
        <v>6</v>
      </c>
      <c r="H10" s="1062" t="s">
        <v>27</v>
      </c>
      <c r="I10" s="151">
        <f>J10+L10</f>
        <v>88.5</v>
      </c>
      <c r="J10" s="22">
        <v>88.5</v>
      </c>
      <c r="K10" s="22"/>
      <c r="L10" s="153"/>
      <c r="M10" s="1046">
        <f>N10+P10</f>
        <v>85</v>
      </c>
      <c r="N10" s="23">
        <v>85</v>
      </c>
      <c r="O10" s="23"/>
      <c r="P10" s="198"/>
      <c r="Q10" s="24">
        <f>R10+T10</f>
        <v>40</v>
      </c>
      <c r="R10" s="25">
        <v>40</v>
      </c>
      <c r="S10" s="25"/>
      <c r="T10" s="902"/>
      <c r="U10" s="38">
        <v>40</v>
      </c>
      <c r="V10" s="153">
        <v>40</v>
      </c>
    </row>
    <row r="11" spans="1:22" ht="41.25" customHeight="1" thickBot="1">
      <c r="A11" s="1188"/>
      <c r="B11" s="1190"/>
      <c r="C11" s="1269"/>
      <c r="D11" s="714" t="s">
        <v>312</v>
      </c>
      <c r="E11" s="1160" t="s">
        <v>81</v>
      </c>
      <c r="F11" s="1063" t="s">
        <v>26</v>
      </c>
      <c r="G11" s="1064">
        <v>6</v>
      </c>
      <c r="H11" s="1065" t="s">
        <v>27</v>
      </c>
      <c r="I11" s="1066">
        <v>50</v>
      </c>
      <c r="J11" s="1067">
        <v>50</v>
      </c>
      <c r="K11" s="1067"/>
      <c r="L11" s="1068"/>
      <c r="M11" s="1161">
        <f>N11+P11</f>
        <v>100</v>
      </c>
      <c r="N11" s="1067">
        <v>100</v>
      </c>
      <c r="O11" s="1067"/>
      <c r="P11" s="1162"/>
      <c r="Q11" s="1070">
        <f>R11+T11</f>
        <v>0</v>
      </c>
      <c r="R11" s="1071">
        <v>0</v>
      </c>
      <c r="S11" s="1071"/>
      <c r="T11" s="1072"/>
      <c r="U11" s="1069">
        <v>100</v>
      </c>
      <c r="V11" s="1163">
        <v>100</v>
      </c>
    </row>
    <row r="12" spans="1:22" ht="13.5" customHeight="1" thickBot="1">
      <c r="A12" s="1073"/>
      <c r="B12" s="1073"/>
      <c r="C12" s="1073"/>
      <c r="D12" s="1074"/>
      <c r="E12" s="427"/>
      <c r="F12" s="1075"/>
      <c r="G12" s="1076"/>
      <c r="H12" s="1159" t="s">
        <v>28</v>
      </c>
      <c r="I12" s="1077">
        <f>J12+L12</f>
        <v>14439.099999999999</v>
      </c>
      <c r="J12" s="1078">
        <f>SUM(J3:J11)</f>
        <v>14439.099999999999</v>
      </c>
      <c r="K12" s="1079"/>
      <c r="L12" s="1080"/>
      <c r="M12" s="1081">
        <f>SUM(M3:M11)</f>
        <v>21519.4</v>
      </c>
      <c r="N12" s="1078">
        <f>SUM(N3:N11)</f>
        <v>21519.4</v>
      </c>
      <c r="O12" s="1078"/>
      <c r="P12" s="1080"/>
      <c r="Q12" s="1077">
        <f>SUM(Q3:Q11)</f>
        <v>13623.2</v>
      </c>
      <c r="R12" s="1078">
        <f>SUM(R3:R11)</f>
        <v>13623.2</v>
      </c>
      <c r="S12" s="1078"/>
      <c r="T12" s="1082"/>
      <c r="U12" s="1083">
        <f>SUM(U3:U11)</f>
        <v>14572.8</v>
      </c>
      <c r="V12" s="1083">
        <f>SUM(V3:V11)</f>
        <v>14577.8</v>
      </c>
    </row>
    <row r="13" spans="4:22" ht="12.75">
      <c r="D13" s="37"/>
      <c r="E13" s="37"/>
      <c r="F13" s="37"/>
      <c r="G13" s="262"/>
      <c r="H13" s="106"/>
      <c r="I13" s="263"/>
      <c r="J13" s="263"/>
      <c r="K13" s="37"/>
      <c r="L13" s="37"/>
      <c r="M13" s="263"/>
      <c r="N13" s="263"/>
      <c r="O13" s="263"/>
      <c r="P13" s="263"/>
      <c r="Q13" s="37"/>
      <c r="R13" s="37"/>
      <c r="S13" s="37"/>
      <c r="T13" s="37"/>
      <c r="U13" s="1084"/>
      <c r="V13" s="1084"/>
    </row>
    <row r="14" spans="4:20" ht="12.75">
      <c r="D14" s="37"/>
      <c r="E14" s="37"/>
      <c r="F14" s="37"/>
      <c r="G14" s="262"/>
      <c r="H14" s="106"/>
      <c r="I14" s="37"/>
      <c r="J14" s="37"/>
      <c r="K14" s="37"/>
      <c r="L14" s="37"/>
      <c r="M14" s="263"/>
      <c r="N14" s="263"/>
      <c r="O14" s="263"/>
      <c r="P14" s="263"/>
      <c r="Q14" s="37"/>
      <c r="R14" s="37"/>
      <c r="S14" s="37"/>
      <c r="T14" s="37"/>
    </row>
    <row r="15" spans="4:20" ht="12.75">
      <c r="D15" s="37"/>
      <c r="E15" s="37"/>
      <c r="F15" s="37"/>
      <c r="G15" s="262"/>
      <c r="H15" s="106"/>
      <c r="I15" s="37"/>
      <c r="J15" s="37"/>
      <c r="K15" s="37"/>
      <c r="L15" s="37"/>
      <c r="M15" s="263"/>
      <c r="N15" s="263"/>
      <c r="O15" s="263"/>
      <c r="P15" s="263"/>
      <c r="Q15" s="37"/>
      <c r="R15" s="37"/>
      <c r="S15" s="37"/>
      <c r="T15" s="37"/>
    </row>
    <row r="16" spans="4:20" ht="12.75">
      <c r="D16" s="37"/>
      <c r="E16" s="37"/>
      <c r="F16" s="37"/>
      <c r="G16" s="262"/>
      <c r="H16" s="106"/>
      <c r="I16" s="37"/>
      <c r="J16" s="37"/>
      <c r="K16" s="37"/>
      <c r="L16" s="37"/>
      <c r="M16" s="263"/>
      <c r="N16" s="263"/>
      <c r="O16" s="263"/>
      <c r="P16" s="263"/>
      <c r="Q16" s="37"/>
      <c r="R16" s="37"/>
      <c r="S16" s="37"/>
      <c r="T16" s="37"/>
    </row>
    <row r="17" spans="4:20" ht="12.75">
      <c r="D17" s="37"/>
      <c r="E17" s="37"/>
      <c r="F17" s="37"/>
      <c r="G17" s="262"/>
      <c r="H17" s="106"/>
      <c r="I17" s="37"/>
      <c r="J17" s="37"/>
      <c r="K17" s="37"/>
      <c r="L17" s="37"/>
      <c r="M17" s="263"/>
      <c r="N17" s="263"/>
      <c r="O17" s="263"/>
      <c r="P17" s="263"/>
      <c r="Q17" s="37"/>
      <c r="R17" s="37"/>
      <c r="S17" s="37"/>
      <c r="T17" s="37"/>
    </row>
    <row r="18" spans="4:20" ht="12.75">
      <c r="D18" s="37"/>
      <c r="E18" s="37"/>
      <c r="F18" s="37"/>
      <c r="G18" s="262"/>
      <c r="H18" s="106"/>
      <c r="I18" s="37"/>
      <c r="J18" s="37"/>
      <c r="K18" s="37"/>
      <c r="L18" s="37"/>
      <c r="M18" s="263"/>
      <c r="N18" s="263"/>
      <c r="O18" s="263"/>
      <c r="P18" s="263"/>
      <c r="Q18" s="37"/>
      <c r="R18" s="37"/>
      <c r="S18" s="37"/>
      <c r="T18" s="37"/>
    </row>
    <row r="19" spans="4:20" ht="12.75">
      <c r="D19" s="37"/>
      <c r="E19" s="37"/>
      <c r="F19" s="37"/>
      <c r="G19" s="262"/>
      <c r="H19" s="106"/>
      <c r="I19" s="37"/>
      <c r="J19" s="37"/>
      <c r="K19" s="37"/>
      <c r="L19" s="37"/>
      <c r="M19" s="263"/>
      <c r="N19" s="263"/>
      <c r="O19" s="263"/>
      <c r="P19" s="263"/>
      <c r="Q19" s="37"/>
      <c r="R19" s="37"/>
      <c r="S19" s="37"/>
      <c r="T19" s="37"/>
    </row>
    <row r="20" spans="4:20" ht="12.75">
      <c r="D20" s="37"/>
      <c r="E20" s="37"/>
      <c r="F20" s="37"/>
      <c r="G20" s="262"/>
      <c r="H20" s="106"/>
      <c r="I20" s="37"/>
      <c r="J20" s="37"/>
      <c r="K20" s="37"/>
      <c r="L20" s="37"/>
      <c r="M20" s="263"/>
      <c r="N20" s="263"/>
      <c r="O20" s="263"/>
      <c r="P20" s="263"/>
      <c r="Q20" s="37"/>
      <c r="R20" s="37"/>
      <c r="S20" s="37"/>
      <c r="T20" s="37"/>
    </row>
    <row r="21" spans="4:20" ht="12.75">
      <c r="D21" s="37"/>
      <c r="E21" s="37"/>
      <c r="F21" s="37"/>
      <c r="G21" s="262"/>
      <c r="H21" s="106"/>
      <c r="I21" s="37"/>
      <c r="J21" s="37"/>
      <c r="K21" s="37"/>
      <c r="L21" s="37"/>
      <c r="M21" s="263"/>
      <c r="N21" s="263"/>
      <c r="O21" s="263"/>
      <c r="P21" s="263"/>
      <c r="Q21" s="37"/>
      <c r="R21" s="37"/>
      <c r="S21" s="37"/>
      <c r="T21" s="37"/>
    </row>
    <row r="22" spans="4:20" ht="12.75">
      <c r="D22" s="37"/>
      <c r="E22" s="37"/>
      <c r="F22" s="37"/>
      <c r="G22" s="262"/>
      <c r="H22" s="106"/>
      <c r="I22" s="37"/>
      <c r="J22" s="37"/>
      <c r="K22" s="37"/>
      <c r="L22" s="37"/>
      <c r="M22" s="263"/>
      <c r="N22" s="263"/>
      <c r="O22" s="263"/>
      <c r="P22" s="263"/>
      <c r="Q22" s="37"/>
      <c r="R22" s="37"/>
      <c r="S22" s="37"/>
      <c r="T22" s="37"/>
    </row>
    <row r="23" spans="4:20" ht="12.75">
      <c r="D23" s="37"/>
      <c r="E23" s="37"/>
      <c r="F23" s="37"/>
      <c r="G23" s="262"/>
      <c r="H23" s="106"/>
      <c r="I23" s="37"/>
      <c r="J23" s="37"/>
      <c r="K23" s="37"/>
      <c r="L23" s="37"/>
      <c r="M23" s="263"/>
      <c r="N23" s="263"/>
      <c r="O23" s="263"/>
      <c r="P23" s="263"/>
      <c r="Q23" s="37"/>
      <c r="R23" s="37"/>
      <c r="S23" s="37"/>
      <c r="T23" s="37"/>
    </row>
    <row r="24" spans="4:20" ht="12.75">
      <c r="D24" s="37"/>
      <c r="E24" s="37"/>
      <c r="F24" s="37"/>
      <c r="G24" s="262"/>
      <c r="H24" s="106"/>
      <c r="I24" s="37"/>
      <c r="J24" s="37"/>
      <c r="K24" s="37"/>
      <c r="L24" s="37"/>
      <c r="M24" s="263"/>
      <c r="N24" s="263"/>
      <c r="O24" s="263"/>
      <c r="P24" s="263"/>
      <c r="Q24" s="37"/>
      <c r="R24" s="37"/>
      <c r="S24" s="37"/>
      <c r="T24" s="37"/>
    </row>
    <row r="25" spans="4:20" ht="12.75">
      <c r="D25" s="37"/>
      <c r="E25" s="37"/>
      <c r="F25" s="37"/>
      <c r="G25" s="262"/>
      <c r="H25" s="106"/>
      <c r="I25" s="37"/>
      <c r="J25" s="37"/>
      <c r="K25" s="37"/>
      <c r="L25" s="37"/>
      <c r="M25" s="263"/>
      <c r="N25" s="263"/>
      <c r="O25" s="263"/>
      <c r="P25" s="263"/>
      <c r="Q25" s="37"/>
      <c r="R25" s="37"/>
      <c r="S25" s="37"/>
      <c r="T25" s="37"/>
    </row>
    <row r="26" spans="4:20" ht="12.75">
      <c r="D26" s="37"/>
      <c r="E26" s="37"/>
      <c r="F26" s="37"/>
      <c r="G26" s="262"/>
      <c r="H26" s="106"/>
      <c r="I26" s="37"/>
      <c r="J26" s="37"/>
      <c r="K26" s="37"/>
      <c r="L26" s="37"/>
      <c r="M26" s="263"/>
      <c r="N26" s="263"/>
      <c r="O26" s="263"/>
      <c r="P26" s="263"/>
      <c r="Q26" s="37"/>
      <c r="R26" s="37"/>
      <c r="S26" s="37"/>
      <c r="T26" s="37"/>
    </row>
    <row r="27" spans="8:20" ht="12.75">
      <c r="H27" s="106"/>
      <c r="I27" s="37"/>
      <c r="J27" s="37"/>
      <c r="K27" s="37"/>
      <c r="L27" s="37"/>
      <c r="M27" s="263"/>
      <c r="N27" s="263"/>
      <c r="O27" s="263"/>
      <c r="P27" s="263"/>
      <c r="Q27" s="37"/>
      <c r="R27" s="37"/>
      <c r="S27" s="37"/>
      <c r="T27" s="37"/>
    </row>
    <row r="28" spans="8:20" ht="12.75">
      <c r="H28" s="106"/>
      <c r="I28" s="37"/>
      <c r="J28" s="37"/>
      <c r="K28" s="37"/>
      <c r="L28" s="37"/>
      <c r="M28" s="263"/>
      <c r="N28" s="263"/>
      <c r="O28" s="263"/>
      <c r="P28" s="263"/>
      <c r="Q28" s="37"/>
      <c r="R28" s="37"/>
      <c r="S28" s="37"/>
      <c r="T28" s="37"/>
    </row>
    <row r="29" spans="8:20" ht="12.75">
      <c r="H29" s="106"/>
      <c r="I29" s="37"/>
      <c r="J29" s="37"/>
      <c r="K29" s="37"/>
      <c r="L29" s="37"/>
      <c r="M29" s="263"/>
      <c r="N29" s="263"/>
      <c r="O29" s="263"/>
      <c r="P29" s="263"/>
      <c r="Q29" s="37"/>
      <c r="R29" s="37"/>
      <c r="S29" s="37"/>
      <c r="T29" s="37"/>
    </row>
  </sheetData>
  <sheetProtection/>
  <mergeCells count="4">
    <mergeCell ref="C2:V2"/>
    <mergeCell ref="A3:A11"/>
    <mergeCell ref="B3:B11"/>
    <mergeCell ref="C3:C1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26"/>
  <sheetViews>
    <sheetView zoomScalePageLayoutView="0" workbookViewId="0" topLeftCell="A1">
      <selection activeCell="A1" sqref="A1:F1"/>
    </sheetView>
  </sheetViews>
  <sheetFormatPr defaultColWidth="9.140625" defaultRowHeight="12.75"/>
  <cols>
    <col min="1" max="1" width="35.57421875" style="535" customWidth="1"/>
    <col min="2" max="2" width="10.421875" style="535" customWidth="1"/>
    <col min="3" max="3" width="12.00390625" style="535" customWidth="1"/>
    <col min="4" max="4" width="10.00390625" style="535" customWidth="1"/>
    <col min="5" max="5" width="9.421875" style="535" customWidth="1"/>
    <col min="6" max="6" width="9.8515625" style="535" customWidth="1"/>
    <col min="7" max="16384" width="9.140625" style="535" customWidth="1"/>
  </cols>
  <sheetData>
    <row r="1" spans="1:6" ht="25.5" customHeight="1">
      <c r="A1" s="1466" t="s">
        <v>165</v>
      </c>
      <c r="B1" s="1467"/>
      <c r="C1" s="1467"/>
      <c r="D1" s="1467"/>
      <c r="E1" s="1468"/>
      <c r="F1" s="1468"/>
    </row>
    <row r="2" ht="13.5" thickBot="1">
      <c r="F2" s="536" t="s">
        <v>11</v>
      </c>
    </row>
    <row r="3" spans="1:6" ht="12.75" customHeight="1">
      <c r="A3" s="1469" t="s">
        <v>166</v>
      </c>
      <c r="B3" s="1472" t="s">
        <v>97</v>
      </c>
      <c r="C3" s="1469" t="s">
        <v>114</v>
      </c>
      <c r="D3" s="1472" t="s">
        <v>252</v>
      </c>
      <c r="E3" s="1472" t="s">
        <v>159</v>
      </c>
      <c r="F3" s="1472" t="s">
        <v>184</v>
      </c>
    </row>
    <row r="4" spans="1:6" ht="12.75">
      <c r="A4" s="1470"/>
      <c r="B4" s="1473"/>
      <c r="C4" s="1475"/>
      <c r="D4" s="1473"/>
      <c r="E4" s="1473"/>
      <c r="F4" s="1473"/>
    </row>
    <row r="5" spans="1:8" ht="12.75">
      <c r="A5" s="1470"/>
      <c r="B5" s="1473"/>
      <c r="C5" s="1475"/>
      <c r="D5" s="1473"/>
      <c r="E5" s="1473"/>
      <c r="F5" s="1473"/>
      <c r="G5" s="537"/>
      <c r="H5" s="537"/>
    </row>
    <row r="6" spans="1:8" ht="39.75" customHeight="1" thickBot="1">
      <c r="A6" s="1471"/>
      <c r="B6" s="1474"/>
      <c r="C6" s="1476"/>
      <c r="D6" s="1474"/>
      <c r="E6" s="1474"/>
      <c r="F6" s="1474"/>
      <c r="G6" s="537"/>
      <c r="H6" s="537"/>
    </row>
    <row r="7" spans="1:8" ht="21" customHeight="1">
      <c r="A7" s="538" t="s">
        <v>167</v>
      </c>
      <c r="B7" s="539">
        <f>B8+B10</f>
        <v>232520.88</v>
      </c>
      <c r="C7" s="540">
        <f>C8+C10</f>
        <v>237335.341</v>
      </c>
      <c r="D7" s="539">
        <f>D8+D10</f>
        <v>218960.1</v>
      </c>
      <c r="E7" s="539">
        <f>SUM('1 lentelė'!U135)</f>
        <v>213793.4</v>
      </c>
      <c r="F7" s="541">
        <f>SUM('1 lentelė'!V135)</f>
        <v>215614.3</v>
      </c>
      <c r="G7" s="542"/>
      <c r="H7" s="537"/>
    </row>
    <row r="8" spans="1:8" ht="17.25" customHeight="1">
      <c r="A8" s="543" t="s">
        <v>168</v>
      </c>
      <c r="B8" s="159">
        <f>SUM('1 lentelė'!J135)</f>
        <v>214410.30000000002</v>
      </c>
      <c r="C8" s="544">
        <f>SUM('1 lentelė'!N135)</f>
        <v>219570.8</v>
      </c>
      <c r="D8" s="545">
        <f>SUM('1 lentelė'!R135)</f>
        <v>202709.5</v>
      </c>
      <c r="E8" s="159"/>
      <c r="F8" s="546"/>
      <c r="G8" s="537"/>
      <c r="H8" s="537"/>
    </row>
    <row r="9" spans="1:8" ht="17.25" customHeight="1">
      <c r="A9" s="547" t="s">
        <v>169</v>
      </c>
      <c r="B9" s="548">
        <f>SUM('1 lentelė'!K135)</f>
        <v>129940.9</v>
      </c>
      <c r="C9" s="549">
        <f>SUM('1 lentelė'!O135)</f>
        <v>127800.90000000002</v>
      </c>
      <c r="D9" s="550">
        <f>SUM('1 lentelė'!O135)</f>
        <v>127800.90000000002</v>
      </c>
      <c r="E9" s="159"/>
      <c r="F9" s="551"/>
      <c r="G9" s="537"/>
      <c r="H9" s="537"/>
    </row>
    <row r="10" spans="1:9" ht="27.75" customHeight="1" thickBot="1">
      <c r="A10" s="552" t="s">
        <v>170</v>
      </c>
      <c r="B10" s="553">
        <f>SUM('1 lentelė'!L135)</f>
        <v>18110.58</v>
      </c>
      <c r="C10" s="554">
        <f>SUM('1 lentelė'!P135)</f>
        <v>17764.541</v>
      </c>
      <c r="D10" s="555">
        <f>SUM('1 lentelė'!T135)</f>
        <v>16250.6</v>
      </c>
      <c r="E10" s="553"/>
      <c r="F10" s="556"/>
      <c r="G10" s="557"/>
      <c r="H10" s="537"/>
      <c r="I10" s="558"/>
    </row>
    <row r="11" spans="1:8" ht="21.75" customHeight="1" thickBot="1">
      <c r="A11" s="559" t="s">
        <v>171</v>
      </c>
      <c r="B11" s="560">
        <f>B12+B20</f>
        <v>232520.88000000003</v>
      </c>
      <c r="C11" s="560">
        <f>C12+C20</f>
        <v>237335.34100000001</v>
      </c>
      <c r="D11" s="560">
        <f>D12+D20</f>
        <v>218960.1</v>
      </c>
      <c r="E11" s="560">
        <f>E12+E20</f>
        <v>213793.4</v>
      </c>
      <c r="F11" s="560">
        <f>F12+F20</f>
        <v>215614.30000000005</v>
      </c>
      <c r="H11" s="558"/>
    </row>
    <row r="12" spans="1:8" ht="21.75" customHeight="1" thickBot="1">
      <c r="A12" s="561" t="s">
        <v>172</v>
      </c>
      <c r="B12" s="562">
        <f>B13+B19</f>
        <v>214525.50000000003</v>
      </c>
      <c r="C12" s="562">
        <f>C13+C19</f>
        <v>221426.7</v>
      </c>
      <c r="D12" s="562">
        <f>D13+D19</f>
        <v>203819.80000000002</v>
      </c>
      <c r="E12" s="562">
        <f>E13+E19</f>
        <v>210751.3</v>
      </c>
      <c r="F12" s="562">
        <f>F13+F19</f>
        <v>211346.60000000003</v>
      </c>
      <c r="H12" s="558"/>
    </row>
    <row r="13" spans="1:8" ht="20.25" customHeight="1">
      <c r="A13" s="563" t="s">
        <v>173</v>
      </c>
      <c r="B13" s="564">
        <f>SUM(B14:B18)</f>
        <v>214091.10000000003</v>
      </c>
      <c r="C13" s="564">
        <f>SUM(C14:C18)</f>
        <v>220982.30000000002</v>
      </c>
      <c r="D13" s="565">
        <f>SUM(D14:D18)</f>
        <v>203375.40000000002</v>
      </c>
      <c r="E13" s="564">
        <f>SUM(E14:E18)</f>
        <v>210751.3</v>
      </c>
      <c r="F13" s="564">
        <f>SUM(F14:F18)</f>
        <v>211346.60000000003</v>
      </c>
      <c r="H13" s="558"/>
    </row>
    <row r="14" spans="1:8" ht="17.25" customHeight="1">
      <c r="A14" s="566" t="s">
        <v>174</v>
      </c>
      <c r="B14" s="265">
        <f>SUM('1 lentelė'!I142:L142)</f>
        <v>84476.5</v>
      </c>
      <c r="C14" s="265">
        <f>SUM('1 lentelė'!M142:P142)</f>
        <v>93669.40000000002</v>
      </c>
      <c r="D14" s="550">
        <f>SUM('1 lentelė'!Q142:T142)</f>
        <v>77405.90000000001</v>
      </c>
      <c r="E14" s="265">
        <f>SUMIF('1 lentelė'!H13:'1 lentelė'!H131,"sb",'1 lentelė'!U131:'1 lentelė'!U13)</f>
        <v>84160.8</v>
      </c>
      <c r="F14" s="265">
        <f>SUMIF('1 lentelė'!H131:'1 lentelė'!H13,"sb",'1 lentelė'!V13:'1 lentelė'!V131)</f>
        <v>84174.40000000001</v>
      </c>
      <c r="H14" s="558"/>
    </row>
    <row r="15" spans="1:9" ht="18" customHeight="1">
      <c r="A15" s="547" t="s">
        <v>180</v>
      </c>
      <c r="B15" s="165">
        <f>SUM('1 lentelė'!I143:L143)</f>
        <v>16259.9</v>
      </c>
      <c r="C15" s="165">
        <f>SUM('1 lentelė'!M143:P143)</f>
        <v>16066.600000000002</v>
      </c>
      <c r="D15" s="567">
        <f>SUM('1 lentelė'!Q143:T143)</f>
        <v>16280.2</v>
      </c>
      <c r="E15" s="165">
        <f>SUMIF('1 lentelė'!H13:'1 lentelė'!H131,"sb(sp)",'1 lentelė'!U131:'1 lentelė'!U13)</f>
        <v>16281</v>
      </c>
      <c r="F15" s="165">
        <f>SUMIF('1 lentelė'!H131:'1 lentelė'!H13,"sb(sp)",'1 lentelė'!V13:'1 lentelė'!V131)</f>
        <v>16281</v>
      </c>
      <c r="G15" s="558"/>
      <c r="H15" s="558"/>
      <c r="I15" s="558"/>
    </row>
    <row r="16" spans="1:8" ht="28.5" customHeight="1">
      <c r="A16" s="547" t="s">
        <v>181</v>
      </c>
      <c r="B16" s="159">
        <f>SUM('1 lentelė'!I144:L144)</f>
        <v>110485.00000000001</v>
      </c>
      <c r="C16" s="159">
        <f>SUM('1 lentelė'!M144:P144)</f>
        <v>108465</v>
      </c>
      <c r="D16" s="545">
        <f>SUM('1 lentelė'!Q144:T144)</f>
        <v>107255.00000000001</v>
      </c>
      <c r="E16" s="159">
        <f>SUMIF('1 lentelė'!H13:'1 lentelė'!H131,"sb(vb)",'1 lentelė'!U131:'1 lentelė'!U13)</f>
        <v>108496</v>
      </c>
      <c r="F16" s="159">
        <f>SUMIF('1 lentelė'!H131:'1 lentelė'!H13,"sb(vb)",'1 lentelė'!V13:'1 lentelė'!V131)</f>
        <v>108446</v>
      </c>
      <c r="G16" s="558"/>
      <c r="H16" s="558"/>
    </row>
    <row r="17" spans="1:6" ht="39.75" customHeight="1">
      <c r="A17" s="566" t="s">
        <v>182</v>
      </c>
      <c r="B17" s="265">
        <f>SUM('1 lentelė'!I145:L145)</f>
        <v>100</v>
      </c>
      <c r="C17" s="265">
        <f>SUM('1 lentelė'!M145:P145)</f>
        <v>200</v>
      </c>
      <c r="D17" s="550">
        <f>SUM('1 lentelė'!Q145:T145)</f>
        <v>200</v>
      </c>
      <c r="E17" s="265">
        <f>SUMIF('1 lentelė'!H13:'1 lentelė'!H131,"sb(mk)",'1 lentelė'!U131:'1 lentelė'!U13)</f>
        <v>200</v>
      </c>
      <c r="F17" s="265">
        <f>SUMIF('1 lentelė'!H131:'1 lentelė'!H13,"sb(mk)",'1 lentelė'!V13:'1 lentelė'!V131)</f>
        <v>200</v>
      </c>
    </row>
    <row r="18" spans="1:6" ht="18" customHeight="1">
      <c r="A18" s="566" t="s">
        <v>183</v>
      </c>
      <c r="B18" s="265">
        <f>SUM('1 lentelė'!I146:L146)</f>
        <v>2769.7000000000003</v>
      </c>
      <c r="C18" s="265">
        <f>SUM('1 lentelė'!M146:P146)</f>
        <v>2581.2999999999997</v>
      </c>
      <c r="D18" s="550">
        <f>SUM('1 lentelė'!Q146:T146)</f>
        <v>2234.3</v>
      </c>
      <c r="E18" s="265">
        <f>SUMIF('1 lentelė'!H13:'1 lentelė'!H131,"sb(p)",'1 lentelė'!U131:'1 lentelė'!U13)</f>
        <v>1613.5</v>
      </c>
      <c r="F18" s="265">
        <f>SUMIF('1 lentelė'!H131:'1 lentelė'!H13,"sb(p)",'1 lentelė'!V13:'1 lentelė'!V131)</f>
        <v>2245.2</v>
      </c>
    </row>
    <row r="19" spans="1:9" ht="29.25" customHeight="1" thickBot="1">
      <c r="A19" s="568" t="s">
        <v>175</v>
      </c>
      <c r="B19" s="564">
        <f>SUM('1 lentelė'!I147:L147)</f>
        <v>434.4</v>
      </c>
      <c r="C19" s="564">
        <f>SUM('1 lentelė'!M147:P147)</f>
        <v>444.4</v>
      </c>
      <c r="D19" s="565">
        <f>SUM('1 lentelė'!Q147:T147)</f>
        <v>444.4</v>
      </c>
      <c r="E19" s="564">
        <f>SUMIF('1 lentelė'!H13:'1 lentelė'!H131,"pf",'1 lentelė'!U131:'1 lentelė'!U13)</f>
        <v>0</v>
      </c>
      <c r="F19" s="569">
        <f>SUMIF('1 lentelė'!H131:'1 lentelė'!H13,"pf",'1 lentelė'!V13:'1 lentelė'!V131)</f>
        <v>0</v>
      </c>
      <c r="I19" s="558"/>
    </row>
    <row r="20" spans="1:6" ht="17.25" customHeight="1" thickBot="1">
      <c r="A20" s="570" t="s">
        <v>176</v>
      </c>
      <c r="B20" s="562">
        <f>SUM(B21:B24)</f>
        <v>17995.38</v>
      </c>
      <c r="C20" s="562">
        <f>SUM(C21:C24)</f>
        <v>15908.641000000001</v>
      </c>
      <c r="D20" s="562">
        <f>SUM(D21:D24)</f>
        <v>15140.300000000001</v>
      </c>
      <c r="E20" s="562">
        <f>SUM(E21:E24)</f>
        <v>3042.1</v>
      </c>
      <c r="F20" s="562">
        <f>SUM(F21:F24)</f>
        <v>4267.7</v>
      </c>
    </row>
    <row r="21" spans="1:6" ht="15.75" customHeight="1">
      <c r="A21" s="571" t="s">
        <v>177</v>
      </c>
      <c r="B21" s="152">
        <f>SUM('1 lentelė'!I149:L149)</f>
        <v>15951.279999999999</v>
      </c>
      <c r="C21" s="152">
        <f>SUM('1 lentelė'!M149:P149)</f>
        <v>15105.741000000002</v>
      </c>
      <c r="D21" s="572">
        <f>SUM('1 lentelė'!Q149:T149)</f>
        <v>14337.400000000001</v>
      </c>
      <c r="E21" s="152">
        <f>SUMIF('1 lentelė'!H13:'1 lentelė'!H131,"es",'1 lentelė'!U131:'1 lentelė'!U13)</f>
        <v>1142.1</v>
      </c>
      <c r="F21" s="152">
        <f>SUMIF('1 lentelė'!H131:'1 lentelė'!H13,"es",'1 lentelė'!V13:'1 lentelė'!V131)</f>
        <v>2270.6</v>
      </c>
    </row>
    <row r="22" spans="1:6" ht="18.75" customHeight="1">
      <c r="A22" s="566" t="s">
        <v>178</v>
      </c>
      <c r="B22" s="265">
        <f>SUM('1 lentelė'!I150:L150)</f>
        <v>636.2</v>
      </c>
      <c r="C22" s="265">
        <f>SUM('1 lentelė'!M150:P150)</f>
        <v>727.9</v>
      </c>
      <c r="D22" s="550">
        <f>SUM('1 lentelė'!Q150:T150)</f>
        <v>727.9</v>
      </c>
      <c r="E22" s="265">
        <f>SUMIF('1 lentelė'!H13:'1 lentelė'!H131,"lrvb",'1 lentelė'!U131:'1 lentelė'!U13)</f>
        <v>1500</v>
      </c>
      <c r="F22" s="265">
        <f>SUMIF('1 lentelė'!H131:'1 lentelė'!H13,"lrvb",'1 lentelė'!V13:'1 lentelė'!V131)</f>
        <v>1997.1</v>
      </c>
    </row>
    <row r="23" spans="1:6" ht="27.75" customHeight="1">
      <c r="A23" s="566" t="s">
        <v>218</v>
      </c>
      <c r="B23" s="265"/>
      <c r="C23" s="265">
        <f>SUM('1 lentelė'!M151:P151)</f>
        <v>75</v>
      </c>
      <c r="D23" s="550">
        <f>SUM('1 lentelė'!Q151:T151)</f>
        <v>75</v>
      </c>
      <c r="E23" s="265"/>
      <c r="F23" s="265"/>
    </row>
    <row r="24" spans="1:6" ht="17.25" customHeight="1" thickBot="1">
      <c r="A24" s="573" t="s">
        <v>179</v>
      </c>
      <c r="B24" s="553">
        <f>SUM('1 lentelė'!I152:L152)</f>
        <v>1407.9</v>
      </c>
      <c r="C24" s="553">
        <f>SUM('1 lentelė'!M152:P152)</f>
        <v>0</v>
      </c>
      <c r="D24" s="574">
        <f>SUM('1 lentelė'!Q152:T152)</f>
        <v>0</v>
      </c>
      <c r="E24" s="553">
        <f>SUMIF('1 lentelė'!H13:'1 lentelė'!H131,"kt",'1 lentelė'!U131:'1 lentelė'!U13)</f>
        <v>400</v>
      </c>
      <c r="F24" s="553">
        <f>SUMIF('1 lentelė'!H131:'1 lentelė'!H13,"kt",'1 lentelė'!V13:'1 lentelė'!V131)</f>
        <v>0</v>
      </c>
    </row>
    <row r="25" spans="1:6" ht="15" customHeight="1">
      <c r="A25" s="1464" t="str">
        <f>'1 lentelė'!A136:H136</f>
        <v>* pagal Klaipėdos miesto savivaldybės tarybos 2011-02-10 sprendimą Nr. T2-29</v>
      </c>
      <c r="B25" s="1465"/>
      <c r="C25" s="1465"/>
      <c r="D25" s="1465"/>
      <c r="E25" s="1465"/>
      <c r="F25" s="1465"/>
    </row>
    <row r="26" spans="1:6" ht="15" customHeight="1">
      <c r="A26" s="1462" t="str">
        <f>'1 lentelė'!A137:H137</f>
        <v>** pagal Klaipėdos miesto savivaldybės tarybos 2012-02-28 sprendimą Nr. T2-35</v>
      </c>
      <c r="B26" s="1463"/>
      <c r="C26" s="1463"/>
      <c r="D26" s="1463"/>
      <c r="E26" s="1463"/>
      <c r="F26" s="1463"/>
    </row>
  </sheetData>
  <sheetProtection/>
  <mergeCells count="9">
    <mergeCell ref="A26:F26"/>
    <mergeCell ref="A25:F25"/>
    <mergeCell ref="A1:F1"/>
    <mergeCell ref="A3:A6"/>
    <mergeCell ref="B3:B6"/>
    <mergeCell ref="C3:C6"/>
    <mergeCell ref="D3:D6"/>
    <mergeCell ref="E3:E6"/>
    <mergeCell ref="F3:F6"/>
  </mergeCells>
  <printOptions/>
  <pageMargins left="0.7480314960629921" right="0.35433070866141736" top="0.3937007874015748" bottom="0.3937007874015748" header="0.5118110236220472" footer="0.5118110236220472"/>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sheetPr>
    <pageSetUpPr fitToPage="1"/>
  </sheetPr>
  <dimension ref="A1:I47"/>
  <sheetViews>
    <sheetView zoomScaleSheetLayoutView="130" workbookViewId="0" topLeftCell="A1">
      <selection activeCell="A1" sqref="A1"/>
    </sheetView>
  </sheetViews>
  <sheetFormatPr defaultColWidth="9.140625" defaultRowHeight="12.75"/>
  <cols>
    <col min="1" max="1" width="12.8515625" style="634" customWidth="1"/>
    <col min="2" max="2" width="72.7109375" style="634" customWidth="1"/>
    <col min="3" max="3" width="11.57421875" style="634" customWidth="1"/>
    <col min="4" max="4" width="11.28125" style="634" customWidth="1"/>
    <col min="5" max="5" width="10.28125" style="634" customWidth="1"/>
    <col min="6" max="6" width="10.421875" style="634" customWidth="1"/>
    <col min="7" max="7" width="10.8515625" style="634" customWidth="1"/>
    <col min="8" max="16384" width="9.140625" style="634" customWidth="1"/>
  </cols>
  <sheetData>
    <row r="1" spans="1:7" ht="18.75" customHeight="1">
      <c r="A1" s="630"/>
      <c r="B1" s="630" t="s">
        <v>43</v>
      </c>
      <c r="C1" s="631"/>
      <c r="D1" s="631"/>
      <c r="E1" s="631"/>
      <c r="F1" s="632"/>
      <c r="G1" s="633" t="s">
        <v>44</v>
      </c>
    </row>
    <row r="2" spans="1:7" ht="12.75" customHeight="1">
      <c r="A2" s="635"/>
      <c r="B2" s="636" t="s">
        <v>102</v>
      </c>
      <c r="C2" s="637" t="s">
        <v>45</v>
      </c>
      <c r="D2" s="638" t="s">
        <v>31</v>
      </c>
      <c r="E2" s="639"/>
      <c r="F2" s="639"/>
      <c r="G2" s="639"/>
    </row>
    <row r="3" spans="1:9" ht="11.25" customHeight="1">
      <c r="A3" s="635"/>
      <c r="B3" s="640" t="s">
        <v>46</v>
      </c>
      <c r="C3" s="641"/>
      <c r="D3" s="642"/>
      <c r="E3" s="639"/>
      <c r="F3" s="639"/>
      <c r="G3" s="639"/>
      <c r="I3" s="100"/>
    </row>
    <row r="4" spans="1:7" ht="30.75" customHeight="1">
      <c r="A4" s="635"/>
      <c r="B4" s="636" t="s">
        <v>60</v>
      </c>
      <c r="C4" s="637" t="s">
        <v>45</v>
      </c>
      <c r="D4" s="638" t="s">
        <v>12</v>
      </c>
      <c r="E4" s="639"/>
      <c r="F4" s="639"/>
      <c r="G4" s="639"/>
    </row>
    <row r="5" spans="1:7" ht="15.75" customHeight="1">
      <c r="A5" s="643"/>
      <c r="B5" s="640" t="s">
        <v>47</v>
      </c>
      <c r="C5" s="644"/>
      <c r="D5" s="645"/>
      <c r="E5" s="646"/>
      <c r="F5" s="647"/>
      <c r="G5" s="647"/>
    </row>
    <row r="6" spans="1:7" ht="12" customHeight="1">
      <c r="A6" s="648"/>
      <c r="B6" s="649"/>
      <c r="C6" s="650"/>
      <c r="D6" s="649"/>
      <c r="E6" s="648"/>
      <c r="F6" s="649"/>
      <c r="G6" s="649"/>
    </row>
    <row r="7" spans="1:7" ht="12.75">
      <c r="A7" s="1482" t="s">
        <v>48</v>
      </c>
      <c r="B7" s="1477" t="s">
        <v>49</v>
      </c>
      <c r="C7" s="1477" t="s">
        <v>50</v>
      </c>
      <c r="D7" s="1477" t="s">
        <v>188</v>
      </c>
      <c r="E7" s="1477" t="s">
        <v>51</v>
      </c>
      <c r="F7" s="1479" t="s">
        <v>72</v>
      </c>
      <c r="G7" s="1477" t="s">
        <v>101</v>
      </c>
    </row>
    <row r="8" spans="1:9" ht="12.75">
      <c r="A8" s="1483"/>
      <c r="B8" s="1482"/>
      <c r="C8" s="1478" t="s">
        <v>37</v>
      </c>
      <c r="D8" s="1478" t="s">
        <v>52</v>
      </c>
      <c r="E8" s="1478"/>
      <c r="F8" s="1480"/>
      <c r="G8" s="1481"/>
      <c r="I8" s="100"/>
    </row>
    <row r="9" spans="1:7" ht="12.75">
      <c r="A9" s="651" t="s">
        <v>59</v>
      </c>
      <c r="B9" s="609" t="s">
        <v>53</v>
      </c>
      <c r="C9" s="652"/>
      <c r="D9" s="611"/>
      <c r="E9" s="610"/>
      <c r="F9" s="611"/>
      <c r="G9" s="610"/>
    </row>
    <row r="10" spans="1:7" ht="12.75">
      <c r="A10" s="603"/>
      <c r="B10" s="612" t="s">
        <v>54</v>
      </c>
      <c r="C10" s="604"/>
      <c r="D10" s="653"/>
      <c r="E10" s="654"/>
      <c r="F10" s="653"/>
      <c r="G10" s="655"/>
    </row>
    <row r="11" spans="1:7" ht="15.75" customHeight="1">
      <c r="A11" s="603"/>
      <c r="B11" s="622" t="s">
        <v>200</v>
      </c>
      <c r="C11" s="689" t="s">
        <v>75</v>
      </c>
      <c r="D11" s="689" t="s">
        <v>197</v>
      </c>
      <c r="E11" s="690" t="s">
        <v>198</v>
      </c>
      <c r="F11" s="689" t="s">
        <v>198</v>
      </c>
      <c r="G11" s="691" t="s">
        <v>198</v>
      </c>
    </row>
    <row r="12" spans="1:7" ht="25.5">
      <c r="A12" s="603"/>
      <c r="B12" s="627" t="s">
        <v>244</v>
      </c>
      <c r="C12" s="689" t="s">
        <v>190</v>
      </c>
      <c r="D12" s="605">
        <v>84.3</v>
      </c>
      <c r="E12" s="605">
        <v>72.3</v>
      </c>
      <c r="F12" s="606">
        <v>74.5</v>
      </c>
      <c r="G12" s="607">
        <v>75</v>
      </c>
    </row>
    <row r="13" spans="1:7" ht="12.75">
      <c r="A13" s="603"/>
      <c r="B13" s="614" t="s">
        <v>201</v>
      </c>
      <c r="C13" s="689" t="s">
        <v>76</v>
      </c>
      <c r="D13" s="613">
        <v>96.6</v>
      </c>
      <c r="E13" s="605">
        <v>96.8</v>
      </c>
      <c r="F13" s="605">
        <v>96.8</v>
      </c>
      <c r="G13" s="605">
        <v>97</v>
      </c>
    </row>
    <row r="14" spans="1:9" ht="38.25">
      <c r="A14" s="603"/>
      <c r="B14" s="628" t="s">
        <v>245</v>
      </c>
      <c r="C14" s="689" t="s">
        <v>149</v>
      </c>
      <c r="D14" s="605">
        <v>23.2</v>
      </c>
      <c r="E14" s="605">
        <v>38.9</v>
      </c>
      <c r="F14" s="606">
        <v>39.8</v>
      </c>
      <c r="G14" s="605">
        <v>40.7</v>
      </c>
      <c r="H14" s="629"/>
      <c r="I14" s="100"/>
    </row>
    <row r="15" spans="1:7" ht="14.25" customHeight="1">
      <c r="A15" s="675"/>
      <c r="B15" s="692" t="s">
        <v>211</v>
      </c>
      <c r="C15" s="689" t="s">
        <v>199</v>
      </c>
      <c r="D15" s="606">
        <v>30.76</v>
      </c>
      <c r="E15" s="605">
        <v>30.76</v>
      </c>
      <c r="F15" s="606">
        <v>30.76</v>
      </c>
      <c r="G15" s="605">
        <v>30.76</v>
      </c>
    </row>
    <row r="16" spans="1:9" ht="16.5" customHeight="1">
      <c r="A16" s="603"/>
      <c r="B16" s="612" t="s">
        <v>148</v>
      </c>
      <c r="C16" s="656"/>
      <c r="D16" s="606"/>
      <c r="E16" s="605"/>
      <c r="F16" s="606"/>
      <c r="G16" s="657"/>
      <c r="I16" s="100"/>
    </row>
    <row r="17" spans="1:7" ht="25.5">
      <c r="A17" s="603"/>
      <c r="B17" s="692" t="s">
        <v>202</v>
      </c>
      <c r="C17" s="604" t="s">
        <v>77</v>
      </c>
      <c r="D17" s="605">
        <v>22.3</v>
      </c>
      <c r="E17" s="605">
        <v>10.6</v>
      </c>
      <c r="F17" s="605">
        <v>5.3</v>
      </c>
      <c r="G17" s="605">
        <v>5.3</v>
      </c>
    </row>
    <row r="18" spans="1:7" ht="15.75" customHeight="1">
      <c r="A18" s="603"/>
      <c r="B18" s="692" t="s">
        <v>203</v>
      </c>
      <c r="C18" s="604" t="s">
        <v>78</v>
      </c>
      <c r="D18" s="605">
        <v>11.7</v>
      </c>
      <c r="E18" s="605">
        <v>10.6</v>
      </c>
      <c r="F18" s="605">
        <v>8.5</v>
      </c>
      <c r="G18" s="605">
        <v>6.3</v>
      </c>
    </row>
    <row r="19" spans="1:7" ht="12.75">
      <c r="A19" s="603"/>
      <c r="B19" s="615" t="s">
        <v>56</v>
      </c>
      <c r="C19" s="623"/>
      <c r="D19" s="657"/>
      <c r="E19" s="657"/>
      <c r="F19" s="658"/>
      <c r="G19" s="618"/>
    </row>
    <row r="20" spans="1:7" ht="12.75">
      <c r="A20" s="603"/>
      <c r="B20" s="616" t="s">
        <v>54</v>
      </c>
      <c r="C20" s="623"/>
      <c r="D20" s="619"/>
      <c r="E20" s="659"/>
      <c r="F20" s="660"/>
      <c r="G20" s="659"/>
    </row>
    <row r="21" spans="1:7" ht="12.75">
      <c r="A21" s="603"/>
      <c r="B21" s="612" t="s">
        <v>57</v>
      </c>
      <c r="C21" s="623"/>
      <c r="D21" s="619"/>
      <c r="E21" s="659"/>
      <c r="F21" s="660"/>
      <c r="G21" s="659"/>
    </row>
    <row r="22" spans="1:7" ht="13.5" customHeight="1">
      <c r="A22" s="661"/>
      <c r="B22" s="617" t="s">
        <v>204</v>
      </c>
      <c r="C22" s="624" t="s">
        <v>61</v>
      </c>
      <c r="D22" s="662">
        <v>6356</v>
      </c>
      <c r="E22" s="659">
        <v>6840</v>
      </c>
      <c r="F22" s="660">
        <v>6850</v>
      </c>
      <c r="G22" s="659">
        <v>6860</v>
      </c>
    </row>
    <row r="23" spans="1:7" ht="13.5" customHeight="1">
      <c r="A23" s="661"/>
      <c r="B23" s="617" t="s">
        <v>246</v>
      </c>
      <c r="C23" s="624" t="s">
        <v>73</v>
      </c>
      <c r="D23" s="662" t="s">
        <v>193</v>
      </c>
      <c r="E23" s="659" t="s">
        <v>104</v>
      </c>
      <c r="F23" s="660" t="s">
        <v>105</v>
      </c>
      <c r="G23" s="659" t="s">
        <v>106</v>
      </c>
    </row>
    <row r="24" spans="1:7" ht="13.5" customHeight="1">
      <c r="A24" s="661"/>
      <c r="B24" s="617" t="s">
        <v>205</v>
      </c>
      <c r="C24" s="624" t="s">
        <v>216</v>
      </c>
      <c r="D24" s="666">
        <v>20541</v>
      </c>
      <c r="E24" s="659">
        <f>7310+10630</f>
        <v>17940</v>
      </c>
      <c r="F24" s="659">
        <f>7300+10600</f>
        <v>17900</v>
      </c>
      <c r="G24" s="659">
        <f>7300+10550</f>
        <v>17850</v>
      </c>
    </row>
    <row r="25" spans="1:7" ht="13.5" customHeight="1">
      <c r="A25" s="661"/>
      <c r="B25" s="617" t="s">
        <v>206</v>
      </c>
      <c r="C25" s="624" t="s">
        <v>150</v>
      </c>
      <c r="D25" s="662">
        <v>373</v>
      </c>
      <c r="E25" s="659">
        <v>480</v>
      </c>
      <c r="F25" s="660">
        <v>480</v>
      </c>
      <c r="G25" s="659">
        <v>480</v>
      </c>
    </row>
    <row r="26" spans="1:7" ht="13.5" customHeight="1">
      <c r="A26" s="603"/>
      <c r="B26" s="622" t="s">
        <v>207</v>
      </c>
      <c r="C26" s="624" t="s">
        <v>151</v>
      </c>
      <c r="D26" s="663">
        <v>8836</v>
      </c>
      <c r="E26" s="664">
        <v>7960</v>
      </c>
      <c r="F26" s="665">
        <v>8170</v>
      </c>
      <c r="G26" s="664">
        <v>8180</v>
      </c>
    </row>
    <row r="27" spans="1:7" ht="12.75">
      <c r="A27" s="603"/>
      <c r="B27" s="667" t="s">
        <v>58</v>
      </c>
      <c r="C27" s="693"/>
      <c r="D27" s="619"/>
      <c r="E27" s="659"/>
      <c r="F27" s="660"/>
      <c r="G27" s="659"/>
    </row>
    <row r="28" spans="1:7" ht="25.5">
      <c r="A28" s="661"/>
      <c r="B28" s="622" t="s">
        <v>107</v>
      </c>
      <c r="C28" s="668" t="s">
        <v>62</v>
      </c>
      <c r="D28" s="662">
        <v>7000</v>
      </c>
      <c r="E28" s="659">
        <v>4000</v>
      </c>
      <c r="F28" s="660">
        <v>4500</v>
      </c>
      <c r="G28" s="659">
        <v>5000</v>
      </c>
    </row>
    <row r="29" spans="1:7" ht="12.75">
      <c r="A29" s="661"/>
      <c r="B29" s="622" t="s">
        <v>108</v>
      </c>
      <c r="C29" s="668" t="s">
        <v>103</v>
      </c>
      <c r="D29" s="662">
        <v>72</v>
      </c>
      <c r="E29" s="659">
        <v>120</v>
      </c>
      <c r="F29" s="660">
        <v>125</v>
      </c>
      <c r="G29" s="659">
        <v>120</v>
      </c>
    </row>
    <row r="30" spans="1:7" s="673" customFormat="1" ht="28.5" customHeight="1">
      <c r="A30" s="669"/>
      <c r="B30" s="670" t="s">
        <v>208</v>
      </c>
      <c r="C30" s="668" t="s">
        <v>209</v>
      </c>
      <c r="D30" s="608">
        <v>77.2</v>
      </c>
      <c r="E30" s="659">
        <v>77.2</v>
      </c>
      <c r="F30" s="671">
        <v>84.92</v>
      </c>
      <c r="G30" s="672">
        <v>84.92</v>
      </c>
    </row>
    <row r="31" spans="1:7" ht="12.75">
      <c r="A31" s="695"/>
      <c r="B31" s="684" t="s">
        <v>194</v>
      </c>
      <c r="C31" s="685" t="s">
        <v>152</v>
      </c>
      <c r="D31" s="696">
        <v>140</v>
      </c>
      <c r="E31" s="697">
        <v>115</v>
      </c>
      <c r="F31" s="696">
        <v>120</v>
      </c>
      <c r="G31" s="697">
        <v>120</v>
      </c>
    </row>
    <row r="32" spans="1:7" ht="12.75">
      <c r="A32" s="698"/>
      <c r="B32" s="699" t="s">
        <v>55</v>
      </c>
      <c r="C32" s="700"/>
      <c r="D32" s="701"/>
      <c r="E32" s="686"/>
      <c r="F32" s="687"/>
      <c r="G32" s="686"/>
    </row>
    <row r="33" spans="1:7" ht="12.75">
      <c r="A33" s="603"/>
      <c r="B33" s="667" t="s">
        <v>57</v>
      </c>
      <c r="C33" s="623"/>
      <c r="D33" s="619"/>
      <c r="E33" s="659"/>
      <c r="F33" s="660"/>
      <c r="G33" s="659"/>
    </row>
    <row r="34" spans="1:7" ht="12.75">
      <c r="A34" s="675"/>
      <c r="B34" s="676" t="s">
        <v>210</v>
      </c>
      <c r="C34" s="624" t="s">
        <v>63</v>
      </c>
      <c r="D34" s="604">
        <v>3</v>
      </c>
      <c r="E34" s="677">
        <v>5</v>
      </c>
      <c r="F34" s="677">
        <v>0</v>
      </c>
      <c r="G34" s="677">
        <v>1</v>
      </c>
    </row>
    <row r="35" spans="1:7" ht="12.75">
      <c r="A35" s="675"/>
      <c r="B35" s="676" t="s">
        <v>213</v>
      </c>
      <c r="C35" s="624" t="s">
        <v>64</v>
      </c>
      <c r="D35" s="604">
        <v>1</v>
      </c>
      <c r="E35" s="677">
        <v>1</v>
      </c>
      <c r="F35" s="677"/>
      <c r="G35" s="677"/>
    </row>
    <row r="36" spans="1:7" ht="12.75">
      <c r="A36" s="675"/>
      <c r="B36" s="676" t="s">
        <v>212</v>
      </c>
      <c r="C36" s="624" t="s">
        <v>214</v>
      </c>
      <c r="D36" s="604">
        <v>1</v>
      </c>
      <c r="E36" s="694">
        <v>1</v>
      </c>
      <c r="F36" s="677">
        <v>1</v>
      </c>
      <c r="G36" s="677"/>
    </row>
    <row r="37" spans="1:7" ht="12.75">
      <c r="A37" s="678"/>
      <c r="B37" s="625" t="s">
        <v>58</v>
      </c>
      <c r="C37" s="679"/>
      <c r="D37" s="626"/>
      <c r="E37" s="680"/>
      <c r="F37" s="626"/>
      <c r="G37" s="626"/>
    </row>
    <row r="38" spans="1:7" ht="12.75">
      <c r="A38" s="661"/>
      <c r="B38" s="617" t="s">
        <v>247</v>
      </c>
      <c r="C38" s="624" t="s">
        <v>156</v>
      </c>
      <c r="D38" s="662">
        <v>1</v>
      </c>
      <c r="E38" s="659">
        <v>3</v>
      </c>
      <c r="F38" s="660">
        <v>3</v>
      </c>
      <c r="G38" s="659">
        <v>3</v>
      </c>
    </row>
    <row r="39" spans="1:7" ht="25.5">
      <c r="A39" s="681"/>
      <c r="B39" s="622" t="s">
        <v>215</v>
      </c>
      <c r="C39" s="624" t="s">
        <v>157</v>
      </c>
      <c r="D39" s="619"/>
      <c r="E39" s="618">
        <v>1</v>
      </c>
      <c r="F39" s="619"/>
      <c r="G39" s="618"/>
    </row>
    <row r="40" spans="1:7" ht="12.75">
      <c r="A40" s="681"/>
      <c r="B40" s="622" t="s">
        <v>147</v>
      </c>
      <c r="C40" s="624" t="s">
        <v>158</v>
      </c>
      <c r="D40" s="619"/>
      <c r="E40" s="659">
        <v>305</v>
      </c>
      <c r="F40" s="659">
        <v>330</v>
      </c>
      <c r="G40" s="659">
        <v>150</v>
      </c>
    </row>
    <row r="41" spans="1:7" ht="12.75">
      <c r="A41" s="675"/>
      <c r="B41" s="625" t="s">
        <v>87</v>
      </c>
      <c r="C41" s="624"/>
      <c r="D41" s="604"/>
      <c r="E41" s="677"/>
      <c r="F41" s="677"/>
      <c r="G41" s="677"/>
    </row>
    <row r="42" spans="1:7" ht="12.75">
      <c r="A42" s="681"/>
      <c r="B42" s="622" t="s">
        <v>109</v>
      </c>
      <c r="C42" s="668" t="s">
        <v>153</v>
      </c>
      <c r="D42" s="663">
        <v>7</v>
      </c>
      <c r="E42" s="674">
        <v>0</v>
      </c>
      <c r="F42" s="663">
        <v>6</v>
      </c>
      <c r="G42" s="618">
        <v>8</v>
      </c>
    </row>
    <row r="43" spans="1:7" ht="25.5">
      <c r="A43" s="603"/>
      <c r="B43" s="682" t="s">
        <v>191</v>
      </c>
      <c r="C43" s="668" t="s">
        <v>154</v>
      </c>
      <c r="D43" s="663">
        <v>0.99</v>
      </c>
      <c r="E43" s="664">
        <v>0.99</v>
      </c>
      <c r="F43" s="665">
        <v>1.08</v>
      </c>
      <c r="G43" s="664">
        <v>1.08</v>
      </c>
    </row>
    <row r="44" spans="1:7" ht="12.75">
      <c r="A44" s="683"/>
      <c r="B44" s="684" t="s">
        <v>192</v>
      </c>
      <c r="C44" s="685" t="s">
        <v>155</v>
      </c>
      <c r="D44" s="621">
        <v>576</v>
      </c>
      <c r="E44" s="620">
        <v>332</v>
      </c>
      <c r="F44" s="621">
        <v>350</v>
      </c>
      <c r="G44" s="620">
        <v>350</v>
      </c>
    </row>
    <row r="45" spans="2:4" ht="12.75">
      <c r="B45" s="100"/>
      <c r="C45" s="100"/>
      <c r="D45" s="100"/>
    </row>
    <row r="46" spans="2:4" ht="12.75">
      <c r="B46" s="100"/>
      <c r="C46" s="100"/>
      <c r="D46" s="100"/>
    </row>
    <row r="47" spans="2:4" ht="12.75">
      <c r="B47" s="100"/>
      <c r="C47" s="100"/>
      <c r="D47" s="100"/>
    </row>
  </sheetData>
  <sheetProtection/>
  <mergeCells count="7">
    <mergeCell ref="E7:E8"/>
    <mergeCell ref="F7:F8"/>
    <mergeCell ref="G7:G8"/>
    <mergeCell ref="A7:A8"/>
    <mergeCell ref="B7:B8"/>
    <mergeCell ref="C7:C8"/>
    <mergeCell ref="D7:D8"/>
  </mergeCells>
  <printOptions horizontalCentered="1"/>
  <pageMargins left="0.2362204724409449" right="0.2362204724409449" top="0.9448818897637796" bottom="0.7480314960629921" header="0.31496062992125984" footer="0.31496062992125984"/>
  <pageSetup fitToHeight="0" fitToWidth="1" horizontalDpi="600" verticalDpi="600" orientation="landscape" paperSize="9" r:id="rId3"/>
  <colBreaks count="1" manualBreakCount="1">
    <brk id="3" max="65535" man="1"/>
  </colBreaks>
  <legacyDrawing r:id="rId2"/>
</worksheet>
</file>

<file path=xl/worksheets/sheet4.xml><?xml version="1.0" encoding="utf-8"?>
<worksheet xmlns="http://schemas.openxmlformats.org/spreadsheetml/2006/main" xmlns:r="http://schemas.openxmlformats.org/officeDocument/2006/relationships">
  <dimension ref="A2:V38"/>
  <sheetViews>
    <sheetView zoomScalePageLayoutView="0" workbookViewId="0" topLeftCell="A1">
      <selection activeCell="A1" sqref="A1"/>
    </sheetView>
  </sheetViews>
  <sheetFormatPr defaultColWidth="9.140625" defaultRowHeight="12.75"/>
  <cols>
    <col min="1" max="3" width="2.421875" style="101" customWidth="1"/>
    <col min="4" max="4" width="34.8515625" style="101" customWidth="1"/>
    <col min="5" max="5" width="4.140625" style="101" customWidth="1"/>
    <col min="6" max="6" width="2.8515625" style="101" customWidth="1"/>
    <col min="7" max="7" width="3.00390625" style="264" customWidth="1"/>
    <col min="8" max="8" width="8.421875" style="127" customWidth="1"/>
    <col min="9" max="9" width="8.140625" style="101" customWidth="1"/>
    <col min="10" max="10" width="8.7109375" style="101" customWidth="1"/>
    <col min="11" max="11" width="8.140625" style="101" customWidth="1"/>
    <col min="12" max="12" width="7.421875" style="101" customWidth="1"/>
    <col min="13" max="13" width="8.421875" style="102" customWidth="1"/>
    <col min="14" max="14" width="8.7109375" style="102" customWidth="1"/>
    <col min="15" max="15" width="8.140625" style="102" customWidth="1"/>
    <col min="16" max="16" width="7.140625" style="102" customWidth="1"/>
    <col min="17" max="17" width="7.7109375" style="101" customWidth="1"/>
    <col min="18" max="18" width="5.00390625" style="101" customWidth="1"/>
    <col min="19" max="19" width="5.28125" style="101" customWidth="1"/>
    <col min="20" max="20" width="7.421875" style="101" customWidth="1"/>
    <col min="21" max="21" width="9.00390625" style="101" customWidth="1"/>
    <col min="22" max="22" width="9.8515625" style="101" customWidth="1"/>
    <col min="23" max="16384" width="9.140625" style="37" customWidth="1"/>
  </cols>
  <sheetData>
    <row r="1" ht="13.5" thickBot="1"/>
    <row r="2" spans="1:22" ht="17.25" customHeight="1" thickBot="1">
      <c r="A2" s="341" t="s">
        <v>29</v>
      </c>
      <c r="B2" s="239" t="s">
        <v>25</v>
      </c>
      <c r="C2" s="1335" t="s">
        <v>128</v>
      </c>
      <c r="D2" s="1336"/>
      <c r="E2" s="1335"/>
      <c r="F2" s="1335"/>
      <c r="G2" s="1335"/>
      <c r="H2" s="1336"/>
      <c r="I2" s="1336"/>
      <c r="J2" s="1336"/>
      <c r="K2" s="1336"/>
      <c r="L2" s="1336"/>
      <c r="M2" s="1336"/>
      <c r="N2" s="1336"/>
      <c r="O2" s="1336"/>
      <c r="P2" s="1336"/>
      <c r="Q2" s="1336"/>
      <c r="R2" s="1336"/>
      <c r="S2" s="1336"/>
      <c r="T2" s="1336"/>
      <c r="U2" s="1336"/>
      <c r="V2" s="1337"/>
    </row>
    <row r="3" spans="1:22" ht="26.25" customHeight="1" thickBot="1">
      <c r="A3" s="237" t="s">
        <v>29</v>
      </c>
      <c r="B3" s="250" t="s">
        <v>25</v>
      </c>
      <c r="C3" s="711" t="s">
        <v>25</v>
      </c>
      <c r="D3" s="718" t="s">
        <v>253</v>
      </c>
      <c r="E3" s="416"/>
      <c r="F3" s="719"/>
      <c r="G3" s="281"/>
      <c r="H3" s="222"/>
      <c r="I3" s="169"/>
      <c r="J3" s="3"/>
      <c r="K3" s="3"/>
      <c r="L3" s="93"/>
      <c r="M3" s="326"/>
      <c r="N3" s="327"/>
      <c r="O3" s="327"/>
      <c r="P3" s="434"/>
      <c r="Q3" s="1085"/>
      <c r="R3" s="1086"/>
      <c r="S3" s="1086"/>
      <c r="T3" s="1087"/>
      <c r="U3" s="459"/>
      <c r="V3" s="221"/>
    </row>
    <row r="4" spans="1:22" ht="14.25" customHeight="1">
      <c r="A4" s="1406"/>
      <c r="B4" s="1499"/>
      <c r="C4" s="1488"/>
      <c r="D4" s="1486" t="s">
        <v>254</v>
      </c>
      <c r="E4" s="720" t="s">
        <v>255</v>
      </c>
      <c r="F4" s="721" t="s">
        <v>26</v>
      </c>
      <c r="G4" s="1504">
        <v>5</v>
      </c>
      <c r="H4" s="117" t="s">
        <v>162</v>
      </c>
      <c r="I4" s="722">
        <f>J4+L4</f>
        <v>147.6</v>
      </c>
      <c r="J4" s="9"/>
      <c r="K4" s="9"/>
      <c r="L4" s="723">
        <v>147.6</v>
      </c>
      <c r="M4" s="8">
        <f>N4+P4</f>
        <v>570.8</v>
      </c>
      <c r="N4" s="723"/>
      <c r="O4" s="9"/>
      <c r="P4" s="723">
        <v>570.8</v>
      </c>
      <c r="Q4" s="1111">
        <f>R4+T4</f>
        <v>570.8</v>
      </c>
      <c r="R4" s="1086"/>
      <c r="S4" s="1086"/>
      <c r="T4" s="1088">
        <v>570.8</v>
      </c>
      <c r="U4" s="152"/>
      <c r="V4" s="152"/>
    </row>
    <row r="5" spans="1:22" ht="14.25" customHeight="1">
      <c r="A5" s="1406"/>
      <c r="B5" s="1499"/>
      <c r="C5" s="1488"/>
      <c r="D5" s="1340"/>
      <c r="E5" s="724"/>
      <c r="F5" s="725"/>
      <c r="G5" s="1505"/>
      <c r="H5" s="21" t="s">
        <v>7</v>
      </c>
      <c r="I5" s="155"/>
      <c r="J5" s="17"/>
      <c r="K5" s="17"/>
      <c r="L5" s="156"/>
      <c r="M5" s="160">
        <f>N5+P5</f>
        <v>468</v>
      </c>
      <c r="N5" s="156"/>
      <c r="O5" s="17"/>
      <c r="P5" s="156">
        <v>468</v>
      </c>
      <c r="Q5" s="1089">
        <f>R5+T5</f>
        <v>468</v>
      </c>
      <c r="R5" s="1090"/>
      <c r="S5" s="1090"/>
      <c r="T5" s="1091">
        <v>468</v>
      </c>
      <c r="U5" s="159"/>
      <c r="V5" s="159"/>
    </row>
    <row r="6" spans="1:22" ht="14.25" customHeight="1">
      <c r="A6" s="1406"/>
      <c r="B6" s="1499"/>
      <c r="C6" s="1488"/>
      <c r="D6" s="1502"/>
      <c r="E6" s="724" t="s">
        <v>6</v>
      </c>
      <c r="F6" s="725"/>
      <c r="G6" s="1506"/>
      <c r="H6" s="66" t="s">
        <v>8</v>
      </c>
      <c r="I6" s="726">
        <f>J6+L6</f>
        <v>3100</v>
      </c>
      <c r="J6" s="22"/>
      <c r="K6" s="22"/>
      <c r="L6" s="727">
        <v>3100</v>
      </c>
      <c r="M6" s="728">
        <f>N6+P6</f>
        <v>2651.9</v>
      </c>
      <c r="N6" s="729"/>
      <c r="O6" s="730"/>
      <c r="P6" s="727">
        <v>2651.9</v>
      </c>
      <c r="Q6" s="1092">
        <f>R6+T6</f>
        <v>2651.9</v>
      </c>
      <c r="R6" s="1093"/>
      <c r="S6" s="1093"/>
      <c r="T6" s="1094">
        <v>2651.9</v>
      </c>
      <c r="U6" s="154"/>
      <c r="V6" s="265"/>
    </row>
    <row r="7" spans="1:22" ht="14.25" customHeight="1" thickBot="1">
      <c r="A7" s="1406"/>
      <c r="B7" s="1499"/>
      <c r="C7" s="1488"/>
      <c r="D7" s="1503"/>
      <c r="E7" s="709"/>
      <c r="F7" s="731"/>
      <c r="G7" s="1507"/>
      <c r="H7" s="1113" t="s">
        <v>28</v>
      </c>
      <c r="I7" s="1114">
        <f>SUM(I4:I6)</f>
        <v>3247.6</v>
      </c>
      <c r="J7" s="1115"/>
      <c r="K7" s="1115"/>
      <c r="L7" s="1116">
        <f>SUM(L4:L6)</f>
        <v>3247.6</v>
      </c>
      <c r="M7" s="1117">
        <f>SUM(M4:M6)</f>
        <v>3690.7</v>
      </c>
      <c r="N7" s="1116"/>
      <c r="O7" s="1115"/>
      <c r="P7" s="1118">
        <f>SUM(P4:P6)</f>
        <v>3690.7</v>
      </c>
      <c r="Q7" s="1095">
        <f>R7+T7</f>
        <v>3690.7</v>
      </c>
      <c r="R7" s="1096"/>
      <c r="S7" s="1096"/>
      <c r="T7" s="1097">
        <f>SUM(T4:T6)</f>
        <v>3690.7</v>
      </c>
      <c r="U7" s="1119"/>
      <c r="V7" s="1119"/>
    </row>
    <row r="8" spans="1:22" ht="21" customHeight="1">
      <c r="A8" s="1406"/>
      <c r="B8" s="1499"/>
      <c r="C8" s="1315"/>
      <c r="D8" s="1340" t="s">
        <v>256</v>
      </c>
      <c r="E8" s="170" t="s">
        <v>255</v>
      </c>
      <c r="F8" s="285" t="s">
        <v>26</v>
      </c>
      <c r="G8" s="270">
        <v>5</v>
      </c>
      <c r="H8" s="231" t="s">
        <v>162</v>
      </c>
      <c r="I8" s="189">
        <f>J8+L8</f>
        <v>280</v>
      </c>
      <c r="J8" s="183"/>
      <c r="K8" s="172"/>
      <c r="L8" s="290">
        <v>280</v>
      </c>
      <c r="M8" s="189">
        <f>N8+P8</f>
        <v>414.1</v>
      </c>
      <c r="N8" s="183"/>
      <c r="O8" s="172"/>
      <c r="P8" s="290">
        <v>414.1</v>
      </c>
      <c r="Q8" s="1124">
        <f aca="true" t="shared" si="0" ref="Q8:Q15">R8+T8</f>
        <v>414.1</v>
      </c>
      <c r="R8" s="1091"/>
      <c r="S8" s="1090"/>
      <c r="T8" s="1098">
        <v>414.1</v>
      </c>
      <c r="U8" s="165"/>
      <c r="V8" s="88"/>
    </row>
    <row r="9" spans="1:22" ht="21" customHeight="1">
      <c r="A9" s="1406"/>
      <c r="B9" s="1499"/>
      <c r="C9" s="1315"/>
      <c r="D9" s="1340"/>
      <c r="E9" s="170" t="s">
        <v>6</v>
      </c>
      <c r="F9" s="285"/>
      <c r="G9" s="270"/>
      <c r="H9" s="139" t="s">
        <v>8</v>
      </c>
      <c r="I9" s="57">
        <f>J9+L9</f>
        <v>3000</v>
      </c>
      <c r="J9" s="732"/>
      <c r="K9" s="4"/>
      <c r="L9" s="733">
        <v>3000</v>
      </c>
      <c r="M9" s="57">
        <f>N9+P9</f>
        <v>1192.6</v>
      </c>
      <c r="N9" s="732"/>
      <c r="O9" s="4"/>
      <c r="P9" s="733">
        <v>1192.6</v>
      </c>
      <c r="Q9" s="1099">
        <f t="shared" si="0"/>
        <v>1192.6</v>
      </c>
      <c r="R9" s="1094"/>
      <c r="S9" s="1093"/>
      <c r="T9" s="1100">
        <v>1192.6</v>
      </c>
      <c r="U9" s="154"/>
      <c r="V9" s="39"/>
    </row>
    <row r="10" spans="1:22" ht="16.5" customHeight="1" thickBot="1">
      <c r="A10" s="1406"/>
      <c r="B10" s="1499"/>
      <c r="C10" s="1315"/>
      <c r="D10" s="1341"/>
      <c r="E10" s="734"/>
      <c r="F10" s="286"/>
      <c r="G10" s="271"/>
      <c r="H10" s="1120" t="s">
        <v>28</v>
      </c>
      <c r="I10" s="1095">
        <f>SUM(I8:I9)</f>
        <v>3280</v>
      </c>
      <c r="J10" s="1096"/>
      <c r="K10" s="1096"/>
      <c r="L10" s="1101">
        <f>SUM(L8:L9)</f>
        <v>3280</v>
      </c>
      <c r="M10" s="1105">
        <f>SUM(M8:M9)</f>
        <v>1606.6999999999998</v>
      </c>
      <c r="N10" s="1097"/>
      <c r="O10" s="1096"/>
      <c r="P10" s="1101">
        <f>SUM(P8:P9)</f>
        <v>1606.6999999999998</v>
      </c>
      <c r="Q10" s="1095">
        <f t="shared" si="0"/>
        <v>1606.6999999999998</v>
      </c>
      <c r="R10" s="1096"/>
      <c r="S10" s="1096"/>
      <c r="T10" s="1101">
        <f>SUM(T8:T9)</f>
        <v>1606.6999999999998</v>
      </c>
      <c r="U10" s="1117"/>
      <c r="V10" s="1119"/>
    </row>
    <row r="11" spans="1:22" ht="13.5" customHeight="1">
      <c r="A11" s="1406"/>
      <c r="B11" s="1499"/>
      <c r="C11" s="1315"/>
      <c r="D11" s="1340" t="s">
        <v>257</v>
      </c>
      <c r="E11" s="170" t="s">
        <v>255</v>
      </c>
      <c r="F11" s="285" t="s">
        <v>26</v>
      </c>
      <c r="G11" s="270">
        <v>2</v>
      </c>
      <c r="H11" s="334" t="s">
        <v>162</v>
      </c>
      <c r="I11" s="57">
        <f>J11+L11</f>
        <v>30.7</v>
      </c>
      <c r="J11" s="732"/>
      <c r="K11" s="4"/>
      <c r="L11" s="733">
        <v>30.7</v>
      </c>
      <c r="M11" s="57">
        <f>N11+P11</f>
        <v>90.3</v>
      </c>
      <c r="N11" s="732"/>
      <c r="O11" s="4"/>
      <c r="P11" s="733">
        <v>90.3</v>
      </c>
      <c r="Q11" s="1125">
        <f t="shared" si="0"/>
        <v>90.3</v>
      </c>
      <c r="R11" s="1102"/>
      <c r="S11" s="1103"/>
      <c r="T11" s="1104">
        <v>90.3</v>
      </c>
      <c r="U11" s="165"/>
      <c r="V11" s="88"/>
    </row>
    <row r="12" spans="1:22" ht="13.5" customHeight="1">
      <c r="A12" s="1406"/>
      <c r="B12" s="1499"/>
      <c r="C12" s="1315"/>
      <c r="D12" s="1340"/>
      <c r="E12" s="170" t="s">
        <v>6</v>
      </c>
      <c r="F12" s="285"/>
      <c r="G12" s="270">
        <v>5</v>
      </c>
      <c r="H12" s="192" t="s">
        <v>8</v>
      </c>
      <c r="I12" s="57">
        <f>J12+L12</f>
        <v>1394.2</v>
      </c>
      <c r="J12" s="732"/>
      <c r="K12" s="4"/>
      <c r="L12" s="733">
        <v>1394.2</v>
      </c>
      <c r="M12" s="57">
        <f>N12+P12</f>
        <v>2300</v>
      </c>
      <c r="N12" s="732"/>
      <c r="O12" s="4"/>
      <c r="P12" s="733">
        <v>2300</v>
      </c>
      <c r="Q12" s="1099">
        <f t="shared" si="0"/>
        <v>2300</v>
      </c>
      <c r="R12" s="1094"/>
      <c r="S12" s="1093"/>
      <c r="T12" s="1100">
        <v>2300</v>
      </c>
      <c r="U12" s="165"/>
      <c r="V12" s="88"/>
    </row>
    <row r="13" spans="1:22" ht="13.5" customHeight="1" thickBot="1">
      <c r="A13" s="1406"/>
      <c r="B13" s="1499"/>
      <c r="C13" s="1315"/>
      <c r="D13" s="1341"/>
      <c r="E13" s="734"/>
      <c r="F13" s="286"/>
      <c r="G13" s="271"/>
      <c r="H13" s="1120" t="s">
        <v>28</v>
      </c>
      <c r="I13" s="1105">
        <f>SUM(I11:I12)</f>
        <v>1424.9</v>
      </c>
      <c r="J13" s="1097"/>
      <c r="K13" s="1096"/>
      <c r="L13" s="1101">
        <f>SUM(L11:L12)</f>
        <v>1424.9</v>
      </c>
      <c r="M13" s="1105">
        <f>SUM(M11:M12)</f>
        <v>2390.3</v>
      </c>
      <c r="N13" s="1097"/>
      <c r="O13" s="1096"/>
      <c r="P13" s="1101">
        <f>SUM(P11:P12)</f>
        <v>2390.3</v>
      </c>
      <c r="Q13" s="1105">
        <f t="shared" si="0"/>
        <v>2390.3</v>
      </c>
      <c r="R13" s="1097"/>
      <c r="S13" s="1096"/>
      <c r="T13" s="1101">
        <f>SUM(T11:T12)</f>
        <v>2390.3</v>
      </c>
      <c r="U13" s="1119"/>
      <c r="V13" s="1119"/>
    </row>
    <row r="14" spans="1:22" ht="14.25" customHeight="1">
      <c r="A14" s="1406"/>
      <c r="B14" s="1499"/>
      <c r="C14" s="1315"/>
      <c r="D14" s="1340" t="s">
        <v>258</v>
      </c>
      <c r="E14" s="170" t="s">
        <v>255</v>
      </c>
      <c r="F14" s="285" t="s">
        <v>26</v>
      </c>
      <c r="G14" s="270">
        <v>5</v>
      </c>
      <c r="H14" s="334" t="s">
        <v>162</v>
      </c>
      <c r="I14" s="189">
        <f>J14+L14</f>
        <v>31.8</v>
      </c>
      <c r="J14" s="183"/>
      <c r="K14" s="172"/>
      <c r="L14" s="290">
        <v>31.8</v>
      </c>
      <c r="M14" s="189">
        <f>N14+P14</f>
        <v>60</v>
      </c>
      <c r="N14" s="183"/>
      <c r="O14" s="172"/>
      <c r="P14" s="290">
        <v>60</v>
      </c>
      <c r="Q14" s="1124">
        <f t="shared" si="0"/>
        <v>60</v>
      </c>
      <c r="R14" s="1091"/>
      <c r="S14" s="1090"/>
      <c r="T14" s="1098">
        <v>60</v>
      </c>
      <c r="U14" s="165">
        <v>25</v>
      </c>
      <c r="V14" s="88"/>
    </row>
    <row r="15" spans="1:22" ht="14.25" customHeight="1">
      <c r="A15" s="1406"/>
      <c r="B15" s="1499"/>
      <c r="C15" s="1315"/>
      <c r="D15" s="1340"/>
      <c r="E15" s="170" t="s">
        <v>6</v>
      </c>
      <c r="F15" s="285"/>
      <c r="G15" s="270"/>
      <c r="H15" s="163" t="s">
        <v>8</v>
      </c>
      <c r="I15" s="94"/>
      <c r="J15" s="735"/>
      <c r="K15" s="68"/>
      <c r="L15" s="736"/>
      <c r="M15" s="94">
        <f>N15+P15</f>
        <v>2270.5</v>
      </c>
      <c r="N15" s="735"/>
      <c r="O15" s="68"/>
      <c r="P15" s="736">
        <v>2270.5</v>
      </c>
      <c r="Q15" s="1106">
        <f t="shared" si="0"/>
        <v>2270.5</v>
      </c>
      <c r="R15" s="1107"/>
      <c r="S15" s="1108"/>
      <c r="T15" s="1109">
        <v>2270.5</v>
      </c>
      <c r="U15" s="166">
        <v>24.5</v>
      </c>
      <c r="V15" s="201"/>
    </row>
    <row r="16" spans="1:22" ht="14.25" customHeight="1" thickBot="1">
      <c r="A16" s="1406"/>
      <c r="B16" s="1499"/>
      <c r="C16" s="1315"/>
      <c r="D16" s="1341"/>
      <c r="E16" s="734"/>
      <c r="F16" s="286"/>
      <c r="G16" s="271"/>
      <c r="H16" s="1120" t="s">
        <v>28</v>
      </c>
      <c r="I16" s="1105">
        <f>SUM(I14:I15)</f>
        <v>31.8</v>
      </c>
      <c r="J16" s="1097"/>
      <c r="K16" s="1096"/>
      <c r="L16" s="1101">
        <f>SUM(L14:L15)</f>
        <v>31.8</v>
      </c>
      <c r="M16" s="1105">
        <f>SUM(M14:M15)</f>
        <v>2330.5</v>
      </c>
      <c r="N16" s="1097"/>
      <c r="O16" s="1096"/>
      <c r="P16" s="1101">
        <f>SUM(P14:P15)</f>
        <v>2330.5</v>
      </c>
      <c r="Q16" s="1105">
        <f>SUM(Q14:Q15)</f>
        <v>2330.5</v>
      </c>
      <c r="R16" s="1097"/>
      <c r="S16" s="1096"/>
      <c r="T16" s="1101">
        <f>SUM(T14:T15)</f>
        <v>2330.5</v>
      </c>
      <c r="U16" s="1117">
        <f>SUM(U14:U15)</f>
        <v>49.5</v>
      </c>
      <c r="V16" s="1119"/>
    </row>
    <row r="17" spans="1:22" ht="12.75" customHeight="1">
      <c r="A17" s="1406"/>
      <c r="B17" s="1499"/>
      <c r="C17" s="1488"/>
      <c r="D17" s="1497" t="s">
        <v>259</v>
      </c>
      <c r="E17" s="737" t="s">
        <v>255</v>
      </c>
      <c r="F17" s="1492" t="s">
        <v>26</v>
      </c>
      <c r="G17" s="1494">
        <v>5</v>
      </c>
      <c r="H17" s="36" t="s">
        <v>162</v>
      </c>
      <c r="I17" s="123">
        <f>J17+L17</f>
        <v>443.4</v>
      </c>
      <c r="J17" s="28"/>
      <c r="K17" s="28"/>
      <c r="L17" s="738">
        <v>443.4</v>
      </c>
      <c r="M17" s="27">
        <f>N17+P17</f>
        <v>455.3</v>
      </c>
      <c r="N17" s="739"/>
      <c r="O17" s="28"/>
      <c r="P17" s="738">
        <v>455.3</v>
      </c>
      <c r="Q17" s="1110">
        <f aca="true" t="shared" si="1" ref="Q17:Q24">R17+T17</f>
        <v>455.3</v>
      </c>
      <c r="R17" s="1108"/>
      <c r="S17" s="1108"/>
      <c r="T17" s="1109">
        <v>455.3</v>
      </c>
      <c r="U17" s="740"/>
      <c r="V17" s="741"/>
    </row>
    <row r="18" spans="1:22" ht="12.75" customHeight="1">
      <c r="A18" s="1406"/>
      <c r="B18" s="1499"/>
      <c r="C18" s="1488"/>
      <c r="D18" s="1497"/>
      <c r="E18" s="742" t="s">
        <v>6</v>
      </c>
      <c r="F18" s="1493"/>
      <c r="G18" s="1495"/>
      <c r="H18" s="66" t="s">
        <v>7</v>
      </c>
      <c r="I18" s="726">
        <f>J18+L18</f>
        <v>291.4</v>
      </c>
      <c r="J18" s="22"/>
      <c r="K18" s="22"/>
      <c r="L18" s="743">
        <v>291.4</v>
      </c>
      <c r="M18" s="151">
        <f>N18+P18</f>
        <v>205.4</v>
      </c>
      <c r="N18" s="727"/>
      <c r="O18" s="22"/>
      <c r="P18" s="743">
        <v>205.4</v>
      </c>
      <c r="Q18" s="1092">
        <f t="shared" si="1"/>
        <v>205.4</v>
      </c>
      <c r="R18" s="1093"/>
      <c r="S18" s="1093"/>
      <c r="T18" s="1100">
        <v>205.4</v>
      </c>
      <c r="U18" s="744"/>
      <c r="V18" s="744"/>
    </row>
    <row r="19" spans="1:22" ht="12.75" customHeight="1">
      <c r="A19" s="1406"/>
      <c r="B19" s="1499"/>
      <c r="C19" s="1488"/>
      <c r="D19" s="1497"/>
      <c r="E19" s="745"/>
      <c r="F19" s="1493"/>
      <c r="G19" s="1495"/>
      <c r="H19" s="66" t="s">
        <v>8</v>
      </c>
      <c r="I19" s="726">
        <f>J19+L19</f>
        <v>1651.3</v>
      </c>
      <c r="J19" s="22"/>
      <c r="K19" s="22"/>
      <c r="L19" s="743">
        <v>1651.3</v>
      </c>
      <c r="M19" s="151">
        <f>N19+P19</f>
        <v>1165.7</v>
      </c>
      <c r="N19" s="727"/>
      <c r="O19" s="22"/>
      <c r="P19" s="743">
        <v>1165.7</v>
      </c>
      <c r="Q19" s="1092">
        <f t="shared" si="1"/>
        <v>1165.7</v>
      </c>
      <c r="R19" s="1093"/>
      <c r="S19" s="1093"/>
      <c r="T19" s="1100">
        <v>1165.7</v>
      </c>
      <c r="U19" s="265"/>
      <c r="V19" s="265"/>
    </row>
    <row r="20" spans="1:22" ht="12.75" customHeight="1" thickBot="1">
      <c r="A20" s="1406"/>
      <c r="B20" s="1499"/>
      <c r="C20" s="1488"/>
      <c r="D20" s="1498"/>
      <c r="E20" s="746"/>
      <c r="F20" s="1251"/>
      <c r="G20" s="1282"/>
      <c r="H20" s="1113" t="s">
        <v>28</v>
      </c>
      <c r="I20" s="1114">
        <f>SUM(I17:I19)</f>
        <v>2386.1</v>
      </c>
      <c r="J20" s="1115"/>
      <c r="K20" s="1115"/>
      <c r="L20" s="1118">
        <f>SUM(L17:L19)</f>
        <v>2386.1</v>
      </c>
      <c r="M20" s="1117">
        <f>SUM(M17:M19)</f>
        <v>1826.4</v>
      </c>
      <c r="N20" s="1116"/>
      <c r="O20" s="1115"/>
      <c r="P20" s="1118">
        <f>SUM(P17:P19)</f>
        <v>1826.4</v>
      </c>
      <c r="Q20" s="1095">
        <f t="shared" si="1"/>
        <v>1826.4</v>
      </c>
      <c r="R20" s="1096"/>
      <c r="S20" s="1096"/>
      <c r="T20" s="1101">
        <f>SUM(T17:T19)</f>
        <v>1826.4</v>
      </c>
      <c r="U20" s="1119"/>
      <c r="V20" s="1119"/>
    </row>
    <row r="21" spans="1:22" ht="13.5" customHeight="1">
      <c r="A21" s="1485"/>
      <c r="B21" s="747"/>
      <c r="C21" s="1488"/>
      <c r="D21" s="1496" t="s">
        <v>260</v>
      </c>
      <c r="E21" s="150" t="s">
        <v>255</v>
      </c>
      <c r="F21" s="748" t="s">
        <v>26</v>
      </c>
      <c r="G21" s="749">
        <v>5</v>
      </c>
      <c r="H21" s="750" t="s">
        <v>162</v>
      </c>
      <c r="I21" s="751">
        <f>J21+L21</f>
        <v>468.8</v>
      </c>
      <c r="J21" s="3"/>
      <c r="K21" s="3"/>
      <c r="L21" s="752">
        <v>468.8</v>
      </c>
      <c r="M21" s="168">
        <f>N21+P21</f>
        <v>129.7</v>
      </c>
      <c r="N21" s="752"/>
      <c r="O21" s="3"/>
      <c r="P21" s="752">
        <v>129.7</v>
      </c>
      <c r="Q21" s="1111">
        <f t="shared" si="1"/>
        <v>129.7</v>
      </c>
      <c r="R21" s="1086"/>
      <c r="S21" s="1086"/>
      <c r="T21" s="1088">
        <v>129.7</v>
      </c>
      <c r="U21" s="753"/>
      <c r="V21" s="754"/>
    </row>
    <row r="22" spans="1:22" ht="13.5" customHeight="1">
      <c r="A22" s="1485"/>
      <c r="B22" s="747"/>
      <c r="C22" s="1488"/>
      <c r="D22" s="1497"/>
      <c r="E22" s="170" t="s">
        <v>6</v>
      </c>
      <c r="F22" s="755"/>
      <c r="G22" s="272"/>
      <c r="H22" s="756" t="s">
        <v>8</v>
      </c>
      <c r="I22" s="757">
        <f>J22+L22</f>
        <v>1431.2</v>
      </c>
      <c r="J22" s="4"/>
      <c r="K22" s="4"/>
      <c r="L22" s="732">
        <v>1431.2</v>
      </c>
      <c r="M22" s="57">
        <f>N22+P22</f>
        <v>309</v>
      </c>
      <c r="N22" s="732"/>
      <c r="O22" s="4"/>
      <c r="P22" s="732">
        <v>309</v>
      </c>
      <c r="Q22" s="1092">
        <f t="shared" si="1"/>
        <v>309</v>
      </c>
      <c r="R22" s="1093"/>
      <c r="S22" s="1093"/>
      <c r="T22" s="1094">
        <v>309</v>
      </c>
      <c r="U22" s="744"/>
      <c r="V22" s="758"/>
    </row>
    <row r="23" spans="1:22" ht="13.5" customHeight="1">
      <c r="A23" s="1485"/>
      <c r="B23" s="747"/>
      <c r="C23" s="1488"/>
      <c r="D23" s="1497"/>
      <c r="E23" s="170"/>
      <c r="F23" s="755"/>
      <c r="G23" s="272"/>
      <c r="H23" s="759" t="s">
        <v>7</v>
      </c>
      <c r="I23" s="233">
        <f>J23+L23</f>
        <v>252.6</v>
      </c>
      <c r="J23" s="68"/>
      <c r="K23" s="68"/>
      <c r="L23" s="735">
        <v>252.6</v>
      </c>
      <c r="M23" s="94">
        <f>N23+P23</f>
        <v>54.5</v>
      </c>
      <c r="N23" s="735"/>
      <c r="O23" s="68"/>
      <c r="P23" s="735">
        <v>54.5</v>
      </c>
      <c r="Q23" s="1110">
        <f t="shared" si="1"/>
        <v>54.5</v>
      </c>
      <c r="R23" s="1108"/>
      <c r="S23" s="1108"/>
      <c r="T23" s="1107">
        <v>54.5</v>
      </c>
      <c r="U23" s="760"/>
      <c r="V23" s="761"/>
    </row>
    <row r="24" spans="1:22" ht="13.5" customHeight="1" thickBot="1">
      <c r="A24" s="1485"/>
      <c r="B24" s="747"/>
      <c r="C24" s="1488"/>
      <c r="D24" s="1498"/>
      <c r="E24" s="734"/>
      <c r="F24" s="762"/>
      <c r="G24" s="763"/>
      <c r="H24" s="1121" t="s">
        <v>28</v>
      </c>
      <c r="I24" s="1095">
        <f>SUM(I21:I23)</f>
        <v>2152.6</v>
      </c>
      <c r="J24" s="1096"/>
      <c r="K24" s="1096"/>
      <c r="L24" s="1097">
        <f>SUM(L21:L23)</f>
        <v>2152.6</v>
      </c>
      <c r="M24" s="1105">
        <f>N24+P24</f>
        <v>493.2</v>
      </c>
      <c r="N24" s="1097"/>
      <c r="O24" s="1096"/>
      <c r="P24" s="1101">
        <f>SUM(P21:P23)</f>
        <v>493.2</v>
      </c>
      <c r="Q24" s="1095">
        <f t="shared" si="1"/>
        <v>493.2</v>
      </c>
      <c r="R24" s="1096"/>
      <c r="S24" s="1096"/>
      <c r="T24" s="1097">
        <f>SUM(T21:T23)</f>
        <v>493.2</v>
      </c>
      <c r="U24" s="1119"/>
      <c r="V24" s="1122"/>
    </row>
    <row r="25" spans="1:22" ht="12.75">
      <c r="A25" s="245"/>
      <c r="B25" s="1499"/>
      <c r="C25" s="1488"/>
      <c r="D25" s="1496" t="s">
        <v>261</v>
      </c>
      <c r="E25" s="737" t="s">
        <v>255</v>
      </c>
      <c r="F25" s="1500" t="s">
        <v>26</v>
      </c>
      <c r="G25" s="1501">
        <v>5</v>
      </c>
      <c r="H25" s="753" t="s">
        <v>162</v>
      </c>
      <c r="I25" s="722"/>
      <c r="J25" s="9"/>
      <c r="K25" s="9"/>
      <c r="L25" s="765"/>
      <c r="M25" s="52">
        <f>N25+P25</f>
        <v>347</v>
      </c>
      <c r="N25" s="723"/>
      <c r="O25" s="9"/>
      <c r="P25" s="723">
        <v>347</v>
      </c>
      <c r="Q25" s="1111">
        <f>R25+T25</f>
        <v>0</v>
      </c>
      <c r="R25" s="1086"/>
      <c r="S25" s="1086"/>
      <c r="T25" s="1112">
        <v>0</v>
      </c>
      <c r="U25" s="56"/>
      <c r="V25" s="56"/>
    </row>
    <row r="26" spans="1:22" ht="12.75">
      <c r="A26" s="245"/>
      <c r="B26" s="1499"/>
      <c r="C26" s="1488"/>
      <c r="D26" s="1497"/>
      <c r="E26" s="1484" t="s">
        <v>6</v>
      </c>
      <c r="F26" s="1493"/>
      <c r="G26" s="1495"/>
      <c r="H26" s="766" t="s">
        <v>7</v>
      </c>
      <c r="I26" s="726"/>
      <c r="J26" s="22"/>
      <c r="K26" s="22"/>
      <c r="L26" s="743"/>
      <c r="M26" s="38"/>
      <c r="N26" s="767"/>
      <c r="O26" s="22"/>
      <c r="P26" s="727"/>
      <c r="Q26" s="1092"/>
      <c r="R26" s="1093"/>
      <c r="S26" s="1093"/>
      <c r="T26" s="1100"/>
      <c r="U26" s="39">
        <v>1500</v>
      </c>
      <c r="V26" s="39">
        <v>1618</v>
      </c>
    </row>
    <row r="27" spans="1:22" ht="13.5" customHeight="1" thickBot="1">
      <c r="A27" s="249"/>
      <c r="B27" s="1499"/>
      <c r="C27" s="1488"/>
      <c r="D27" s="1498"/>
      <c r="E27" s="1305"/>
      <c r="F27" s="1251"/>
      <c r="G27" s="1282"/>
      <c r="H27" s="1113" t="s">
        <v>28</v>
      </c>
      <c r="I27" s="1114">
        <f>SUM(I25:I26)</f>
        <v>0</v>
      </c>
      <c r="J27" s="1115"/>
      <c r="K27" s="1115"/>
      <c r="L27" s="1122">
        <f>SUM(L25:L26)</f>
        <v>0</v>
      </c>
      <c r="M27" s="1118">
        <f>N27+P27</f>
        <v>347</v>
      </c>
      <c r="N27" s="1116"/>
      <c r="O27" s="1115"/>
      <c r="P27" s="1118">
        <f>SUM(P25:P26)</f>
        <v>347</v>
      </c>
      <c r="Q27" s="1095">
        <f>R27+T27</f>
        <v>0</v>
      </c>
      <c r="R27" s="1096"/>
      <c r="S27" s="1096"/>
      <c r="T27" s="1101">
        <f>SUM(T25:T26)</f>
        <v>0</v>
      </c>
      <c r="U27" s="1117">
        <f>SUM(U26:U26)</f>
        <v>1500</v>
      </c>
      <c r="V27" s="1119">
        <f>SUM(V25:V26)</f>
        <v>1618</v>
      </c>
    </row>
    <row r="28" spans="1:22" ht="15" customHeight="1">
      <c r="A28" s="1485"/>
      <c r="B28" s="747"/>
      <c r="C28" s="1315"/>
      <c r="D28" s="1486" t="s">
        <v>262</v>
      </c>
      <c r="E28" s="150" t="s">
        <v>255</v>
      </c>
      <c r="F28" s="284" t="s">
        <v>26</v>
      </c>
      <c r="G28" s="749">
        <v>5</v>
      </c>
      <c r="H28" s="768" t="s">
        <v>162</v>
      </c>
      <c r="I28" s="751">
        <f>J28+L28</f>
        <v>480</v>
      </c>
      <c r="J28" s="3"/>
      <c r="K28" s="3"/>
      <c r="L28" s="769">
        <v>480</v>
      </c>
      <c r="M28" s="8"/>
      <c r="N28" s="723"/>
      <c r="O28" s="9"/>
      <c r="P28" s="723"/>
      <c r="Q28" s="1111"/>
      <c r="R28" s="1086"/>
      <c r="S28" s="1086"/>
      <c r="T28" s="1112"/>
      <c r="U28" s="770"/>
      <c r="V28" s="162"/>
    </row>
    <row r="29" spans="1:22" ht="15" customHeight="1">
      <c r="A29" s="1485"/>
      <c r="B29" s="747"/>
      <c r="C29" s="1315"/>
      <c r="D29" s="1340"/>
      <c r="E29" s="170" t="s">
        <v>6</v>
      </c>
      <c r="F29" s="285"/>
      <c r="G29" s="272"/>
      <c r="H29" s="756" t="s">
        <v>8</v>
      </c>
      <c r="I29" s="757">
        <f>J29+L29</f>
        <v>1256.8</v>
      </c>
      <c r="J29" s="4"/>
      <c r="K29" s="4"/>
      <c r="L29" s="733">
        <v>1256.8</v>
      </c>
      <c r="M29" s="151"/>
      <c r="N29" s="727"/>
      <c r="O29" s="22"/>
      <c r="P29" s="727"/>
      <c r="Q29" s="1092"/>
      <c r="R29" s="1093"/>
      <c r="S29" s="1093"/>
      <c r="T29" s="1100"/>
      <c r="U29" s="771"/>
      <c r="V29" s="154"/>
    </row>
    <row r="30" spans="1:22" ht="15" customHeight="1" thickBot="1">
      <c r="A30" s="1485"/>
      <c r="B30" s="715"/>
      <c r="C30" s="1315"/>
      <c r="D30" s="1487"/>
      <c r="E30" s="734"/>
      <c r="F30" s="286"/>
      <c r="G30" s="763"/>
      <c r="H30" s="1121" t="s">
        <v>28</v>
      </c>
      <c r="I30" s="1095">
        <f>SUM(I28:I29)</f>
        <v>1736.8</v>
      </c>
      <c r="J30" s="1096"/>
      <c r="K30" s="1096"/>
      <c r="L30" s="1101">
        <f>SUM(L28:L29)</f>
        <v>1736.8</v>
      </c>
      <c r="M30" s="1117"/>
      <c r="N30" s="1116"/>
      <c r="O30" s="1115"/>
      <c r="P30" s="1118"/>
      <c r="Q30" s="1095"/>
      <c r="R30" s="1096"/>
      <c r="S30" s="1096"/>
      <c r="T30" s="1101"/>
      <c r="U30" s="1117"/>
      <c r="V30" s="1119"/>
    </row>
    <row r="31" spans="1:22" ht="14.25" customHeight="1">
      <c r="A31" s="1485"/>
      <c r="B31" s="747"/>
      <c r="C31" s="1488"/>
      <c r="D31" s="1490" t="s">
        <v>263</v>
      </c>
      <c r="E31" s="772" t="s">
        <v>255</v>
      </c>
      <c r="F31" s="721" t="s">
        <v>26</v>
      </c>
      <c r="G31" s="764">
        <v>6</v>
      </c>
      <c r="H31" s="53" t="s">
        <v>27</v>
      </c>
      <c r="I31" s="722">
        <f>J31+L31</f>
        <v>35</v>
      </c>
      <c r="J31" s="9">
        <v>35</v>
      </c>
      <c r="K31" s="9"/>
      <c r="L31" s="765"/>
      <c r="M31" s="8"/>
      <c r="N31" s="723"/>
      <c r="O31" s="9"/>
      <c r="P31" s="765"/>
      <c r="Q31" s="1088"/>
      <c r="R31" s="1086"/>
      <c r="S31" s="1086"/>
      <c r="T31" s="1088"/>
      <c r="U31" s="740"/>
      <c r="V31" s="740"/>
    </row>
    <row r="32" spans="1:22" ht="14.25" customHeight="1" thickBot="1">
      <c r="A32" s="1307"/>
      <c r="B32" s="773"/>
      <c r="C32" s="1489"/>
      <c r="D32" s="1491"/>
      <c r="E32" s="161"/>
      <c r="F32" s="731"/>
      <c r="G32" s="774"/>
      <c r="H32" s="1123" t="s">
        <v>28</v>
      </c>
      <c r="I32" s="1114">
        <f>SUM(I31:I31)</f>
        <v>35</v>
      </c>
      <c r="J32" s="1115">
        <f>SUM(J31)</f>
        <v>35</v>
      </c>
      <c r="K32" s="1115"/>
      <c r="L32" s="1122">
        <f>SUM(L31:L31)</f>
        <v>0</v>
      </c>
      <c r="M32" s="1117"/>
      <c r="N32" s="1116"/>
      <c r="O32" s="1115"/>
      <c r="P32" s="1122"/>
      <c r="Q32" s="1095"/>
      <c r="R32" s="1096"/>
      <c r="S32" s="1096"/>
      <c r="T32" s="1097"/>
      <c r="U32" s="1119"/>
      <c r="V32" s="1119"/>
    </row>
    <row r="33" spans="1:22" ht="13.5" customHeight="1" thickBot="1">
      <c r="A33" s="775"/>
      <c r="B33" s="253"/>
      <c r="C33" s="776"/>
      <c r="D33" s="777"/>
      <c r="E33" s="778"/>
      <c r="F33" s="779"/>
      <c r="G33" s="780"/>
      <c r="H33" s="781" t="s">
        <v>28</v>
      </c>
      <c r="I33" s="782">
        <f>I32+I30+I24+I20+I16+I13+I10+I27+I7</f>
        <v>14294.800000000001</v>
      </c>
      <c r="J33" s="464">
        <f>J32</f>
        <v>35</v>
      </c>
      <c r="K33" s="783"/>
      <c r="L33" s="465">
        <f>L32+L30+L24+L20+L16+L13+L10+L27+L7</f>
        <v>14259.800000000001</v>
      </c>
      <c r="M33" s="111">
        <f>M32+M30+M24+M20+M16+M13+M10+M27+M7</f>
        <v>12684.8</v>
      </c>
      <c r="N33" s="112"/>
      <c r="O33" s="112"/>
      <c r="P33" s="482">
        <f>P32+P30+P24+P20+P16+P13+P10+P27+P7</f>
        <v>12684.8</v>
      </c>
      <c r="Q33" s="34">
        <f>R33+T33</f>
        <v>12337.8</v>
      </c>
      <c r="R33" s="112"/>
      <c r="S33" s="112"/>
      <c r="T33" s="113">
        <f>T32+T30+T24+T20+T16+T13+T10+T27+T7</f>
        <v>12337.8</v>
      </c>
      <c r="U33" s="72">
        <f>U32+U30+U24+U20+U16+U13+U10+U27+U7</f>
        <v>1549.5</v>
      </c>
      <c r="V33" s="85">
        <f>V32+V30+V24+V20+V16+V13+V10+V27+V7</f>
        <v>1618</v>
      </c>
    </row>
    <row r="34" spans="4:22" ht="12.75">
      <c r="D34" s="37"/>
      <c r="E34" s="37"/>
      <c r="F34" s="37"/>
      <c r="G34" s="262"/>
      <c r="H34" s="784" t="s">
        <v>27</v>
      </c>
      <c r="I34" s="785">
        <f>J34+L34</f>
        <v>35</v>
      </c>
      <c r="J34" s="786">
        <f>J31</f>
        <v>35</v>
      </c>
      <c r="K34" s="786"/>
      <c r="L34" s="787">
        <f>SUMIF(H4:H31,"sb",L4:L31)</f>
        <v>0</v>
      </c>
      <c r="M34" s="788"/>
      <c r="N34" s="786"/>
      <c r="O34" s="786"/>
      <c r="P34" s="789"/>
      <c r="Q34" s="790"/>
      <c r="R34" s="786"/>
      <c r="S34" s="786"/>
      <c r="T34" s="787"/>
      <c r="U34" s="791"/>
      <c r="V34" s="792"/>
    </row>
    <row r="35" spans="4:22" ht="12.75">
      <c r="D35" s="37"/>
      <c r="E35" s="37"/>
      <c r="F35" s="37"/>
      <c r="G35" s="262"/>
      <c r="H35" s="793" t="s">
        <v>162</v>
      </c>
      <c r="I35" s="794">
        <f>J35+L35</f>
        <v>1882.3</v>
      </c>
      <c r="J35" s="795"/>
      <c r="K35" s="795"/>
      <c r="L35" s="796">
        <f>SUMIF(H4:H31,"sb(p)",L4:L31)</f>
        <v>1882.3</v>
      </c>
      <c r="M35" s="794">
        <f>N35+P35</f>
        <v>2067.2</v>
      </c>
      <c r="N35" s="795"/>
      <c r="O35" s="795"/>
      <c r="P35" s="797">
        <f>SUMIF(H4:H31,"sb(p)",P4:P31)</f>
        <v>2067.2</v>
      </c>
      <c r="Q35" s="798">
        <f>SUMIF(H4:H31,"sb(p)",Q4:Q31)</f>
        <v>1720.2</v>
      </c>
      <c r="R35" s="795"/>
      <c r="S35" s="795"/>
      <c r="T35" s="796">
        <f>SUMIF(H4:H31,"SB(P)",T4:T31)</f>
        <v>1720.2</v>
      </c>
      <c r="U35" s="799">
        <f>SUMIF(H4:H31,"SB(P)",U4:U31)</f>
        <v>25</v>
      </c>
      <c r="V35" s="800"/>
    </row>
    <row r="36" spans="4:22" ht="12.75">
      <c r="D36" s="37"/>
      <c r="E36" s="37"/>
      <c r="F36" s="37"/>
      <c r="G36" s="262"/>
      <c r="H36" s="801" t="s">
        <v>8</v>
      </c>
      <c r="I36" s="802">
        <f>J36+L36</f>
        <v>11833.5</v>
      </c>
      <c r="J36" s="803"/>
      <c r="K36" s="803"/>
      <c r="L36" s="804">
        <f>SUMIF(H4:H31,"ES",L4:L31)</f>
        <v>11833.5</v>
      </c>
      <c r="M36" s="794">
        <f>N36+P36</f>
        <v>9889.7</v>
      </c>
      <c r="N36" s="803"/>
      <c r="O36" s="803"/>
      <c r="P36" s="805">
        <f>SUMIF(H4:H31,"ES",P4:P31)</f>
        <v>9889.7</v>
      </c>
      <c r="Q36" s="806">
        <f>SUMIF(H4:H31,"ES",Q4:Q32)</f>
        <v>9889.7</v>
      </c>
      <c r="R36" s="803"/>
      <c r="S36" s="803"/>
      <c r="T36" s="804">
        <f>SUMIF(H4:H31,"ES",T4:T31)</f>
        <v>9889.7</v>
      </c>
      <c r="U36" s="807">
        <f>SUMIF(H4:H31,"ES",U4:U31)</f>
        <v>24.5</v>
      </c>
      <c r="V36" s="808"/>
    </row>
    <row r="37" spans="4:22" ht="13.5" thickBot="1">
      <c r="D37" s="37"/>
      <c r="E37" s="37"/>
      <c r="F37" s="37"/>
      <c r="G37" s="262"/>
      <c r="H37" s="809" t="s">
        <v>7</v>
      </c>
      <c r="I37" s="810">
        <f>J37+L37</f>
        <v>544</v>
      </c>
      <c r="J37" s="811"/>
      <c r="K37" s="811"/>
      <c r="L37" s="812">
        <f>SUMIF(H4:H31,"LRVB",L4:L31)</f>
        <v>544</v>
      </c>
      <c r="M37" s="813">
        <f>N37+P37</f>
        <v>727.9</v>
      </c>
      <c r="N37" s="803"/>
      <c r="O37" s="803"/>
      <c r="P37" s="805">
        <f>SUMIF(H4:H31,"lrvb",P4:P31)</f>
        <v>727.9</v>
      </c>
      <c r="Q37" s="814">
        <f>SUMIF(H4:H31,"LRVB",Q4:Q32)</f>
        <v>727.9</v>
      </c>
      <c r="R37" s="811"/>
      <c r="S37" s="811"/>
      <c r="T37" s="812">
        <f>SUMIF(H4:H31,"LRVB",T4:T31)</f>
        <v>727.9</v>
      </c>
      <c r="U37" s="815">
        <f>SUMIF(H4:H31,"lrvb",U4:U31)</f>
        <v>1500</v>
      </c>
      <c r="V37" s="816">
        <f>SUMIF(H4:H31,"lrvb",V4:V31)</f>
        <v>1618</v>
      </c>
    </row>
    <row r="38" spans="4:22" ht="13.5" thickBot="1">
      <c r="D38" s="37"/>
      <c r="E38" s="37"/>
      <c r="F38" s="37"/>
      <c r="G38" s="262"/>
      <c r="H38" s="817" t="s">
        <v>28</v>
      </c>
      <c r="I38" s="818">
        <f>J38+L38</f>
        <v>14294.8</v>
      </c>
      <c r="J38" s="819">
        <f>J35+J34</f>
        <v>35</v>
      </c>
      <c r="K38" s="819">
        <f>K35+K34</f>
        <v>0</v>
      </c>
      <c r="L38" s="820">
        <f>SUM(L34:L37)</f>
        <v>14259.8</v>
      </c>
      <c r="M38" s="821">
        <f>N38+P38</f>
        <v>12684.800000000001</v>
      </c>
      <c r="N38" s="822"/>
      <c r="O38" s="822"/>
      <c r="P38" s="823">
        <f>SUM(P34:P37)</f>
        <v>12684.800000000001</v>
      </c>
      <c r="Q38" s="818">
        <f>SUM(Q35:Q37)</f>
        <v>12337.800000000001</v>
      </c>
      <c r="R38" s="819"/>
      <c r="S38" s="819"/>
      <c r="T38" s="820">
        <f>SUM(T35:T37)</f>
        <v>12337.800000000001</v>
      </c>
      <c r="U38" s="824">
        <f>SUM(U35:U37)</f>
        <v>1549.5</v>
      </c>
      <c r="V38" s="825">
        <f>SUM(V37)</f>
        <v>1618</v>
      </c>
    </row>
  </sheetData>
  <sheetProtection/>
  <mergeCells count="39">
    <mergeCell ref="C2:V2"/>
    <mergeCell ref="A4:A7"/>
    <mergeCell ref="B4:B7"/>
    <mergeCell ref="C4:C7"/>
    <mergeCell ref="D4:D7"/>
    <mergeCell ref="G4:G7"/>
    <mergeCell ref="A8:A10"/>
    <mergeCell ref="B8:B10"/>
    <mergeCell ref="C8:C10"/>
    <mergeCell ref="D8:D10"/>
    <mergeCell ref="A11:A13"/>
    <mergeCell ref="B11:B13"/>
    <mergeCell ref="C11:C13"/>
    <mergeCell ref="D11:D13"/>
    <mergeCell ref="A14:A16"/>
    <mergeCell ref="B14:B16"/>
    <mergeCell ref="C14:C16"/>
    <mergeCell ref="D14:D16"/>
    <mergeCell ref="A17:A20"/>
    <mergeCell ref="B17:B20"/>
    <mergeCell ref="C17:C20"/>
    <mergeCell ref="D17:D20"/>
    <mergeCell ref="F17:F20"/>
    <mergeCell ref="G17:G20"/>
    <mergeCell ref="A21:A24"/>
    <mergeCell ref="C21:C24"/>
    <mergeCell ref="D21:D24"/>
    <mergeCell ref="B25:B27"/>
    <mergeCell ref="C25:C27"/>
    <mergeCell ref="D25:D27"/>
    <mergeCell ref="F25:F27"/>
    <mergeCell ref="G25:G27"/>
    <mergeCell ref="E26:E27"/>
    <mergeCell ref="A28:A30"/>
    <mergeCell ref="C28:C30"/>
    <mergeCell ref="D28:D30"/>
    <mergeCell ref="A31:A32"/>
    <mergeCell ref="C31:C32"/>
    <mergeCell ref="D31:D32"/>
  </mergeCell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2:V25"/>
  <sheetViews>
    <sheetView zoomScalePageLayoutView="0" workbookViewId="0" topLeftCell="A1">
      <selection activeCell="A1" sqref="A1"/>
    </sheetView>
  </sheetViews>
  <sheetFormatPr defaultColWidth="9.140625" defaultRowHeight="12.75"/>
  <cols>
    <col min="1" max="1" width="2.8515625" style="101" customWidth="1"/>
    <col min="2" max="2" width="2.57421875" style="101" customWidth="1"/>
    <col min="3" max="3" width="2.421875" style="101" customWidth="1"/>
    <col min="4" max="4" width="26.8515625" style="101" customWidth="1"/>
    <col min="5" max="5" width="4.140625" style="101" customWidth="1"/>
    <col min="6" max="6" width="2.8515625" style="101" customWidth="1"/>
    <col min="7" max="7" width="3.00390625" style="264" customWidth="1"/>
    <col min="8" max="8" width="8.421875" style="127" customWidth="1"/>
    <col min="9" max="9" width="8.140625" style="101" customWidth="1"/>
    <col min="10" max="10" width="8.28125" style="101" customWidth="1"/>
    <col min="11" max="11" width="8.140625" style="101" customWidth="1"/>
    <col min="12" max="12" width="7.421875" style="101" customWidth="1"/>
    <col min="13" max="13" width="8.421875" style="102" customWidth="1"/>
    <col min="14" max="14" width="8.7109375" style="102" customWidth="1"/>
    <col min="15" max="15" width="8.140625" style="102" customWidth="1"/>
    <col min="16" max="16" width="7.140625" style="102" customWidth="1"/>
    <col min="17" max="17" width="6.140625" style="101" customWidth="1"/>
    <col min="18" max="18" width="5.00390625" style="101" customWidth="1"/>
    <col min="19" max="19" width="5.28125" style="101" customWidth="1"/>
    <col min="20" max="20" width="6.421875" style="101" customWidth="1"/>
    <col min="21" max="21" width="9.00390625" style="101" customWidth="1"/>
    <col min="22" max="22" width="8.28125" style="101" customWidth="1"/>
    <col min="23" max="16384" width="9.140625" style="37" customWidth="1"/>
  </cols>
  <sheetData>
    <row r="1" ht="13.5" thickBot="1"/>
    <row r="2" spans="1:22" ht="17.25" customHeight="1" thickBot="1">
      <c r="A2" s="341" t="s">
        <v>29</v>
      </c>
      <c r="B2" s="239" t="s">
        <v>25</v>
      </c>
      <c r="C2" s="1335" t="s">
        <v>128</v>
      </c>
      <c r="D2" s="1336"/>
      <c r="E2" s="1336"/>
      <c r="F2" s="1336"/>
      <c r="G2" s="1336"/>
      <c r="H2" s="1336"/>
      <c r="I2" s="1336"/>
      <c r="J2" s="1336"/>
      <c r="K2" s="1336"/>
      <c r="L2" s="1336"/>
      <c r="M2" s="1336"/>
      <c r="N2" s="1336"/>
      <c r="O2" s="1336"/>
      <c r="P2" s="1336"/>
      <c r="Q2" s="1336"/>
      <c r="R2" s="1336"/>
      <c r="S2" s="1336"/>
      <c r="T2" s="1336"/>
      <c r="U2" s="1336"/>
      <c r="V2" s="1337"/>
    </row>
    <row r="3" spans="1:22" ht="42.75" customHeight="1" thickBot="1">
      <c r="A3" s="493" t="s">
        <v>29</v>
      </c>
      <c r="B3" s="239" t="s">
        <v>25</v>
      </c>
      <c r="C3" s="826" t="s">
        <v>31</v>
      </c>
      <c r="D3" s="856" t="s">
        <v>122</v>
      </c>
      <c r="E3" s="858"/>
      <c r="F3" s="857"/>
      <c r="G3" s="827"/>
      <c r="H3" s="828"/>
      <c r="I3" s="169"/>
      <c r="J3" s="3"/>
      <c r="K3" s="3"/>
      <c r="L3" s="829"/>
      <c r="M3" s="325"/>
      <c r="N3" s="327"/>
      <c r="O3" s="327"/>
      <c r="P3" s="434"/>
      <c r="Q3" s="1085"/>
      <c r="R3" s="1086"/>
      <c r="S3" s="1086"/>
      <c r="T3" s="1087"/>
      <c r="U3" s="221"/>
      <c r="V3" s="221"/>
    </row>
    <row r="4" spans="1:22" ht="14.25" customHeight="1">
      <c r="A4" s="245"/>
      <c r="B4" s="252"/>
      <c r="C4" s="1315"/>
      <c r="D4" s="1514" t="s">
        <v>264</v>
      </c>
      <c r="E4" s="170" t="s">
        <v>265</v>
      </c>
      <c r="F4" s="830" t="s">
        <v>26</v>
      </c>
      <c r="G4" s="272">
        <v>5</v>
      </c>
      <c r="H4" s="334" t="s">
        <v>162</v>
      </c>
      <c r="I4" s="168">
        <f>J4+L4</f>
        <v>31.8</v>
      </c>
      <c r="J4" s="752"/>
      <c r="K4" s="3"/>
      <c r="L4" s="752">
        <v>31.8</v>
      </c>
      <c r="M4" s="168">
        <f>N4+P4</f>
        <v>282</v>
      </c>
      <c r="N4" s="752"/>
      <c r="O4" s="3"/>
      <c r="P4" s="752">
        <v>282</v>
      </c>
      <c r="Q4" s="1085">
        <f>R4+T4</f>
        <v>282</v>
      </c>
      <c r="R4" s="1088"/>
      <c r="S4" s="1086"/>
      <c r="T4" s="1088">
        <v>282</v>
      </c>
      <c r="U4" s="152">
        <v>1588.5</v>
      </c>
      <c r="V4" s="831">
        <v>1792.3</v>
      </c>
    </row>
    <row r="5" spans="1:22" ht="14.25" customHeight="1">
      <c r="A5" s="245"/>
      <c r="B5" s="244"/>
      <c r="C5" s="1315"/>
      <c r="D5" s="1514"/>
      <c r="E5" s="170" t="s">
        <v>6</v>
      </c>
      <c r="F5" s="830"/>
      <c r="G5" s="272"/>
      <c r="H5" s="192" t="s">
        <v>8</v>
      </c>
      <c r="I5" s="94"/>
      <c r="J5" s="735"/>
      <c r="K5" s="68"/>
      <c r="L5" s="735"/>
      <c r="M5" s="94">
        <f>N5+P5</f>
        <v>1053</v>
      </c>
      <c r="N5" s="735"/>
      <c r="O5" s="68"/>
      <c r="P5" s="735">
        <v>1053</v>
      </c>
      <c r="Q5" s="1106">
        <f>R5+T5</f>
        <v>1053</v>
      </c>
      <c r="R5" s="1107"/>
      <c r="S5" s="1108"/>
      <c r="T5" s="1107">
        <v>1053</v>
      </c>
      <c r="U5" s="832">
        <v>1117.6</v>
      </c>
      <c r="V5" s="833">
        <v>122.6</v>
      </c>
    </row>
    <row r="6" spans="1:22" ht="14.25" customHeight="1">
      <c r="A6" s="245"/>
      <c r="B6" s="244"/>
      <c r="C6" s="1315"/>
      <c r="D6" s="1514"/>
      <c r="E6" s="170"/>
      <c r="F6" s="830"/>
      <c r="G6" s="272"/>
      <c r="H6" s="163" t="s">
        <v>27</v>
      </c>
      <c r="I6" s="94"/>
      <c r="J6" s="735"/>
      <c r="K6" s="68"/>
      <c r="L6" s="735"/>
      <c r="M6" s="94"/>
      <c r="N6" s="735"/>
      <c r="O6" s="68"/>
      <c r="P6" s="735"/>
      <c r="Q6" s="1106"/>
      <c r="R6" s="1107"/>
      <c r="S6" s="1108"/>
      <c r="T6" s="1107"/>
      <c r="U6" s="832"/>
      <c r="V6" s="833"/>
    </row>
    <row r="7" spans="1:22" ht="14.25" customHeight="1" thickBot="1">
      <c r="A7" s="246"/>
      <c r="B7" s="242"/>
      <c r="C7" s="1314"/>
      <c r="D7" s="1318"/>
      <c r="E7" s="834"/>
      <c r="F7" s="835"/>
      <c r="G7" s="763"/>
      <c r="H7" s="1120" t="s">
        <v>28</v>
      </c>
      <c r="I7" s="1105">
        <f>I5+I4</f>
        <v>31.8</v>
      </c>
      <c r="J7" s="1097"/>
      <c r="K7" s="1096"/>
      <c r="L7" s="1126">
        <f>SUM(L4:L5)</f>
        <v>31.8</v>
      </c>
      <c r="M7" s="1105">
        <f>SUM(M5:M6)</f>
        <v>1053</v>
      </c>
      <c r="N7" s="1097"/>
      <c r="O7" s="1096"/>
      <c r="P7" s="1126">
        <f>SUM(P4:P6)</f>
        <v>1335</v>
      </c>
      <c r="Q7" s="1105">
        <f>R7+T7</f>
        <v>1335</v>
      </c>
      <c r="R7" s="1097"/>
      <c r="S7" s="1096"/>
      <c r="T7" s="1126">
        <f>SUM(T4:T6)</f>
        <v>1335</v>
      </c>
      <c r="U7" s="1140">
        <f>SUM(U4:U6)</f>
        <v>2706.1</v>
      </c>
      <c r="V7" s="1126">
        <f>SUM(V4:V6)</f>
        <v>1914.8999999999999</v>
      </c>
    </row>
    <row r="8" spans="1:22" ht="17.25" customHeight="1">
      <c r="A8" s="1406"/>
      <c r="B8" s="244"/>
      <c r="C8" s="1315"/>
      <c r="D8" s="1340" t="s">
        <v>266</v>
      </c>
      <c r="E8" s="836" t="s">
        <v>255</v>
      </c>
      <c r="F8" s="285" t="s">
        <v>26</v>
      </c>
      <c r="G8" s="749">
        <v>5</v>
      </c>
      <c r="H8" s="837" t="s">
        <v>162</v>
      </c>
      <c r="I8" s="189"/>
      <c r="J8" s="183"/>
      <c r="K8" s="172"/>
      <c r="L8" s="183"/>
      <c r="M8" s="189"/>
      <c r="N8" s="183"/>
      <c r="O8" s="172"/>
      <c r="P8" s="183"/>
      <c r="Q8" s="1124"/>
      <c r="R8" s="1091"/>
      <c r="S8" s="1090"/>
      <c r="T8" s="1091"/>
      <c r="U8" s="166"/>
      <c r="V8" s="159">
        <v>452.9</v>
      </c>
    </row>
    <row r="9" spans="1:22" ht="16.5" customHeight="1">
      <c r="A9" s="1406"/>
      <c r="B9" s="244"/>
      <c r="C9" s="1315"/>
      <c r="D9" s="1340"/>
      <c r="E9" s="836"/>
      <c r="F9" s="285"/>
      <c r="G9" s="272"/>
      <c r="H9" s="336" t="s">
        <v>8</v>
      </c>
      <c r="I9" s="191"/>
      <c r="J9" s="179"/>
      <c r="K9" s="185"/>
      <c r="L9" s="179"/>
      <c r="M9" s="191"/>
      <c r="N9" s="179"/>
      <c r="O9" s="185"/>
      <c r="P9" s="179"/>
      <c r="Q9" s="1125"/>
      <c r="R9" s="1102"/>
      <c r="S9" s="1103"/>
      <c r="T9" s="1102"/>
      <c r="U9" s="166"/>
      <c r="V9" s="47">
        <v>2148</v>
      </c>
    </row>
    <row r="10" spans="1:22" ht="16.5" customHeight="1">
      <c r="A10" s="1406"/>
      <c r="B10" s="244"/>
      <c r="C10" s="1315"/>
      <c r="D10" s="1340"/>
      <c r="E10" s="836"/>
      <c r="F10" s="285"/>
      <c r="G10" s="272"/>
      <c r="H10" s="838" t="s">
        <v>7</v>
      </c>
      <c r="I10" s="57"/>
      <c r="J10" s="732"/>
      <c r="K10" s="4"/>
      <c r="L10" s="732"/>
      <c r="M10" s="57"/>
      <c r="N10" s="732"/>
      <c r="O10" s="4"/>
      <c r="P10" s="732"/>
      <c r="Q10" s="1099"/>
      <c r="R10" s="1094"/>
      <c r="S10" s="1093"/>
      <c r="T10" s="1094"/>
      <c r="U10" s="154"/>
      <c r="V10" s="265">
        <v>379.1</v>
      </c>
    </row>
    <row r="11" spans="1:22" ht="16.5" customHeight="1">
      <c r="A11" s="1406"/>
      <c r="B11" s="244"/>
      <c r="C11" s="1315"/>
      <c r="D11" s="1340"/>
      <c r="E11" s="836"/>
      <c r="F11" s="285"/>
      <c r="G11" s="272"/>
      <c r="H11" s="759" t="s">
        <v>86</v>
      </c>
      <c r="I11" s="94"/>
      <c r="J11" s="735"/>
      <c r="K11" s="68"/>
      <c r="L11" s="735"/>
      <c r="M11" s="94"/>
      <c r="N11" s="735"/>
      <c r="O11" s="68"/>
      <c r="P11" s="735"/>
      <c r="Q11" s="1106"/>
      <c r="R11" s="1107"/>
      <c r="S11" s="1108"/>
      <c r="T11" s="1107"/>
      <c r="U11" s="166">
        <v>100</v>
      </c>
      <c r="V11" s="832"/>
    </row>
    <row r="12" spans="1:22" ht="16.5" customHeight="1" thickBot="1">
      <c r="A12" s="1339"/>
      <c r="B12" s="242"/>
      <c r="C12" s="1314"/>
      <c r="D12" s="1341"/>
      <c r="E12" s="839"/>
      <c r="F12" s="286"/>
      <c r="G12" s="763"/>
      <c r="H12" s="1121" t="s">
        <v>28</v>
      </c>
      <c r="I12" s="1105"/>
      <c r="J12" s="1097"/>
      <c r="K12" s="1096"/>
      <c r="L12" s="1097"/>
      <c r="M12" s="1105"/>
      <c r="N12" s="1097"/>
      <c r="O12" s="1096"/>
      <c r="P12" s="1097"/>
      <c r="Q12" s="1105"/>
      <c r="R12" s="1097"/>
      <c r="S12" s="1096"/>
      <c r="T12" s="1097"/>
      <c r="U12" s="1140">
        <f>SUM(U11)</f>
        <v>100</v>
      </c>
      <c r="V12" s="1140">
        <f>SUM(V8:V10)</f>
        <v>2980</v>
      </c>
    </row>
    <row r="13" spans="1:22" ht="13.5" customHeight="1">
      <c r="A13" s="710"/>
      <c r="B13" s="250"/>
      <c r="C13" s="1313"/>
      <c r="D13" s="1508" t="s">
        <v>267</v>
      </c>
      <c r="E13" s="1511" t="s">
        <v>268</v>
      </c>
      <c r="F13" s="840" t="s">
        <v>26</v>
      </c>
      <c r="G13" s="841">
        <v>5</v>
      </c>
      <c r="H13" s="753" t="s">
        <v>8</v>
      </c>
      <c r="I13" s="169">
        <f>J13+L13</f>
        <v>522.3</v>
      </c>
      <c r="J13" s="3"/>
      <c r="K13" s="3"/>
      <c r="L13" s="93">
        <v>522.3</v>
      </c>
      <c r="M13" s="168"/>
      <c r="N13" s="3"/>
      <c r="O13" s="829"/>
      <c r="P13" s="93"/>
      <c r="Q13" s="1127"/>
      <c r="R13" s="1086"/>
      <c r="S13" s="1086"/>
      <c r="T13" s="1087"/>
      <c r="U13" s="842"/>
      <c r="V13" s="842"/>
    </row>
    <row r="14" spans="1:22" ht="13.5" customHeight="1">
      <c r="A14" s="245"/>
      <c r="B14" s="244"/>
      <c r="C14" s="1315"/>
      <c r="D14" s="1509"/>
      <c r="E14" s="1512"/>
      <c r="F14" s="843"/>
      <c r="G14" s="844"/>
      <c r="H14" s="190" t="s">
        <v>162</v>
      </c>
      <c r="I14" s="735">
        <f>J14+L14</f>
        <v>744.2</v>
      </c>
      <c r="J14" s="68"/>
      <c r="K14" s="735"/>
      <c r="L14" s="69">
        <v>744.2</v>
      </c>
      <c r="M14" s="845"/>
      <c r="N14" s="846"/>
      <c r="O14" s="847"/>
      <c r="P14" s="69"/>
      <c r="Q14" s="1107"/>
      <c r="R14" s="1108"/>
      <c r="S14" s="1107"/>
      <c r="T14" s="1128"/>
      <c r="U14" s="848"/>
      <c r="V14" s="848"/>
    </row>
    <row r="15" spans="1:22" ht="13.5" customHeight="1">
      <c r="A15" s="245"/>
      <c r="B15" s="244"/>
      <c r="C15" s="1315"/>
      <c r="D15" s="1509"/>
      <c r="E15" s="1513"/>
      <c r="F15" s="843"/>
      <c r="G15" s="844"/>
      <c r="H15" s="21" t="s">
        <v>7</v>
      </c>
      <c r="I15" s="67">
        <f>J15+L15</f>
        <v>92.2</v>
      </c>
      <c r="J15" s="68"/>
      <c r="K15" s="68"/>
      <c r="L15" s="69">
        <v>92.2</v>
      </c>
      <c r="M15" s="849"/>
      <c r="N15" s="850"/>
      <c r="O15" s="850"/>
      <c r="P15" s="69"/>
      <c r="Q15" s="1129"/>
      <c r="R15" s="1108"/>
      <c r="S15" s="1108"/>
      <c r="T15" s="1128"/>
      <c r="U15" s="851"/>
      <c r="V15" s="851"/>
    </row>
    <row r="16" spans="1:22" ht="13.5" customHeight="1">
      <c r="A16" s="245"/>
      <c r="B16" s="244"/>
      <c r="C16" s="1315"/>
      <c r="D16" s="1509"/>
      <c r="E16" s="1513"/>
      <c r="F16" s="843"/>
      <c r="G16" s="844"/>
      <c r="H16" s="26"/>
      <c r="I16" s="735"/>
      <c r="J16" s="68"/>
      <c r="K16" s="735"/>
      <c r="L16" s="69"/>
      <c r="M16" s="845"/>
      <c r="N16" s="846"/>
      <c r="O16" s="847"/>
      <c r="P16" s="736"/>
      <c r="Q16" s="1107"/>
      <c r="R16" s="1108"/>
      <c r="S16" s="1107"/>
      <c r="T16" s="1128"/>
      <c r="U16" s="851"/>
      <c r="V16" s="851"/>
    </row>
    <row r="17" spans="1:22" ht="13.5" customHeight="1" thickBot="1">
      <c r="A17" s="247"/>
      <c r="B17" s="242"/>
      <c r="C17" s="1314"/>
      <c r="D17" s="1510"/>
      <c r="E17" s="1280"/>
      <c r="F17" s="852"/>
      <c r="G17" s="853"/>
      <c r="H17" s="1113" t="s">
        <v>28</v>
      </c>
      <c r="I17" s="1097">
        <f>SUM(I13:I16)</f>
        <v>1358.7</v>
      </c>
      <c r="J17" s="1096"/>
      <c r="K17" s="1097"/>
      <c r="L17" s="1130">
        <f>SUM(L13:L16)</f>
        <v>1358.7</v>
      </c>
      <c r="M17" s="1105"/>
      <c r="N17" s="1097"/>
      <c r="O17" s="1096"/>
      <c r="P17" s="1126"/>
      <c r="Q17" s="1097"/>
      <c r="R17" s="1096"/>
      <c r="S17" s="1097"/>
      <c r="T17" s="1130"/>
      <c r="U17" s="1140"/>
      <c r="V17" s="1140"/>
    </row>
    <row r="18" spans="4:22" ht="12.75">
      <c r="D18" s="37"/>
      <c r="E18" s="37"/>
      <c r="F18" s="37"/>
      <c r="G18" s="262"/>
      <c r="H18" s="793" t="s">
        <v>162</v>
      </c>
      <c r="I18" s="798">
        <f>J18+L18</f>
        <v>776</v>
      </c>
      <c r="J18" s="795"/>
      <c r="K18" s="795"/>
      <c r="L18" s="796">
        <f>SUMIF(H4:H16,"sb(p)",L4:L16)</f>
        <v>776</v>
      </c>
      <c r="M18" s="794">
        <f>N18+P18</f>
        <v>282</v>
      </c>
      <c r="N18" s="795"/>
      <c r="O18" s="795"/>
      <c r="P18" s="797">
        <f>SUMIF(H4:H16,"sb(p)",P4:P16)</f>
        <v>282</v>
      </c>
      <c r="Q18" s="1131">
        <f>SUMIF(H4:H16,"sb(p)",Q4:Q16)</f>
        <v>282</v>
      </c>
      <c r="R18" s="1132"/>
      <c r="S18" s="1132"/>
      <c r="T18" s="1133"/>
      <c r="U18" s="799">
        <f>SUMIF(H4:H15,"sb(p)",U4:U16)</f>
        <v>1588.5</v>
      </c>
      <c r="V18" s="800">
        <f>SUMIF(H4:H16,"sb(p)",V4:V16)</f>
        <v>2245.2</v>
      </c>
    </row>
    <row r="19" spans="4:22" ht="12.75">
      <c r="D19" s="37"/>
      <c r="E19" s="37"/>
      <c r="F19" s="37"/>
      <c r="G19" s="262"/>
      <c r="H19" s="801" t="s">
        <v>8</v>
      </c>
      <c r="I19" s="806">
        <f>J19+L19</f>
        <v>522.3</v>
      </c>
      <c r="J19" s="803"/>
      <c r="K19" s="803"/>
      <c r="L19" s="804">
        <f>SUMIF(H4:H16,"es",L4:L16)</f>
        <v>522.3</v>
      </c>
      <c r="M19" s="813">
        <f>N19+P19</f>
        <v>1053</v>
      </c>
      <c r="N19" s="803"/>
      <c r="O19" s="803"/>
      <c r="P19" s="805">
        <f>P5</f>
        <v>1053</v>
      </c>
      <c r="Q19" s="1134">
        <f>SUMIF(H4:H16,"ES",Q4:Q16)</f>
        <v>1053</v>
      </c>
      <c r="R19" s="1135"/>
      <c r="S19" s="1135"/>
      <c r="T19" s="1136"/>
      <c r="U19" s="807">
        <f>U5</f>
        <v>1117.6</v>
      </c>
      <c r="V19" s="808">
        <f>SUMIF(H4:H16,"es",V4:V16)</f>
        <v>2270.6</v>
      </c>
    </row>
    <row r="20" spans="4:22" ht="12.75">
      <c r="D20" s="37"/>
      <c r="E20" s="37"/>
      <c r="F20" s="37"/>
      <c r="G20" s="262"/>
      <c r="H20" s="801" t="s">
        <v>7</v>
      </c>
      <c r="I20" s="806">
        <f>J20+L20</f>
        <v>92.2</v>
      </c>
      <c r="J20" s="803"/>
      <c r="K20" s="803"/>
      <c r="L20" s="804">
        <f>SUMIF(H4:H16,"lrvb",L4:L16)</f>
        <v>92.2</v>
      </c>
      <c r="M20" s="813"/>
      <c r="N20" s="803"/>
      <c r="O20" s="803"/>
      <c r="P20" s="805"/>
      <c r="Q20" s="1134"/>
      <c r="R20" s="1135"/>
      <c r="S20" s="1135"/>
      <c r="T20" s="1136"/>
      <c r="U20" s="807"/>
      <c r="V20" s="808">
        <f>V10</f>
        <v>379.1</v>
      </c>
    </row>
    <row r="21" spans="4:22" ht="13.5" thickBot="1">
      <c r="D21" s="37"/>
      <c r="E21" s="37"/>
      <c r="F21" s="37"/>
      <c r="G21" s="262"/>
      <c r="H21" s="809" t="s">
        <v>86</v>
      </c>
      <c r="I21" s="814"/>
      <c r="J21" s="811"/>
      <c r="K21" s="811"/>
      <c r="L21" s="812"/>
      <c r="M21" s="810"/>
      <c r="N21" s="811"/>
      <c r="O21" s="811"/>
      <c r="P21" s="854"/>
      <c r="Q21" s="1137"/>
      <c r="R21" s="1138"/>
      <c r="S21" s="1138"/>
      <c r="T21" s="1139"/>
      <c r="U21" s="815">
        <f>U11</f>
        <v>100</v>
      </c>
      <c r="V21" s="816"/>
    </row>
    <row r="22" spans="4:22" ht="13.5" thickBot="1">
      <c r="D22" s="37"/>
      <c r="E22" s="37"/>
      <c r="F22" s="37"/>
      <c r="G22" s="262"/>
      <c r="H22" s="817" t="s">
        <v>28</v>
      </c>
      <c r="I22" s="818">
        <f>J22+L22</f>
        <v>1390.5</v>
      </c>
      <c r="J22" s="819"/>
      <c r="K22" s="819"/>
      <c r="L22" s="820">
        <f>SUM(L18:L20)</f>
        <v>1390.5</v>
      </c>
      <c r="M22" s="855">
        <f>SUM(M18:M21)</f>
        <v>1335</v>
      </c>
      <c r="N22" s="819"/>
      <c r="O22" s="819"/>
      <c r="P22" s="890">
        <f>SUM(P18:P20)</f>
        <v>1335</v>
      </c>
      <c r="Q22" s="818">
        <f>SUM(Q18:Q21)</f>
        <v>1335</v>
      </c>
      <c r="R22" s="819"/>
      <c r="S22" s="819"/>
      <c r="T22" s="820"/>
      <c r="U22" s="824">
        <f>SUM(U18:U21)</f>
        <v>2806.1</v>
      </c>
      <c r="V22" s="825">
        <f>SUM(V18:V20)</f>
        <v>4894.9</v>
      </c>
    </row>
    <row r="23" spans="4:20" ht="12.75">
      <c r="D23" s="37"/>
      <c r="E23" s="37"/>
      <c r="F23" s="37"/>
      <c r="G23" s="262"/>
      <c r="H23" s="106"/>
      <c r="I23" s="37"/>
      <c r="J23" s="37"/>
      <c r="K23" s="37"/>
      <c r="L23" s="37"/>
      <c r="M23" s="263"/>
      <c r="N23" s="263"/>
      <c r="O23" s="263"/>
      <c r="P23" s="263"/>
      <c r="Q23" s="37"/>
      <c r="R23" s="37"/>
      <c r="S23" s="37"/>
      <c r="T23" s="37"/>
    </row>
    <row r="24" spans="4:20" ht="12.75">
      <c r="D24" s="37"/>
      <c r="E24" s="37"/>
      <c r="F24" s="37"/>
      <c r="G24" s="262"/>
      <c r="H24" s="106"/>
      <c r="I24" s="37"/>
      <c r="J24" s="37"/>
      <c r="K24" s="37"/>
      <c r="L24" s="37"/>
      <c r="M24" s="263"/>
      <c r="N24" s="263"/>
      <c r="O24" s="263"/>
      <c r="P24" s="263"/>
      <c r="Q24" s="37"/>
      <c r="R24" s="37"/>
      <c r="S24" s="37"/>
      <c r="T24" s="37"/>
    </row>
    <row r="25" spans="4:20" ht="12.75">
      <c r="D25" s="37"/>
      <c r="E25" s="37"/>
      <c r="F25" s="37"/>
      <c r="G25" s="262"/>
      <c r="H25" s="106"/>
      <c r="I25" s="37"/>
      <c r="J25" s="37"/>
      <c r="K25" s="37"/>
      <c r="L25" s="37"/>
      <c r="M25" s="263"/>
      <c r="N25" s="263"/>
      <c r="O25" s="263"/>
      <c r="P25" s="263"/>
      <c r="Q25" s="37"/>
      <c r="R25" s="37"/>
      <c r="S25" s="37"/>
      <c r="T25" s="37"/>
    </row>
  </sheetData>
  <sheetProtection/>
  <mergeCells count="9">
    <mergeCell ref="A8:A12"/>
    <mergeCell ref="C8:C12"/>
    <mergeCell ref="D8:D12"/>
    <mergeCell ref="C13:C17"/>
    <mergeCell ref="D13:D17"/>
    <mergeCell ref="E13:E17"/>
    <mergeCell ref="C2:V2"/>
    <mergeCell ref="C4:C7"/>
    <mergeCell ref="D4:D7"/>
  </mergeCells>
  <printOptions/>
  <pageMargins left="0.7" right="0.7" top="0.75" bottom="0.75" header="0.3" footer="0.3"/>
  <pageSetup orientation="portrait" paperSize="9"/>
  <legacyDrawing r:id="rId2"/>
</worksheet>
</file>

<file path=xl/worksheets/sheet6.xml><?xml version="1.0" encoding="utf-8"?>
<worksheet xmlns="http://schemas.openxmlformats.org/spreadsheetml/2006/main" xmlns:r="http://schemas.openxmlformats.org/officeDocument/2006/relationships">
  <dimension ref="A2:V15"/>
  <sheetViews>
    <sheetView zoomScalePageLayoutView="0" workbookViewId="0" topLeftCell="A1">
      <selection activeCell="V20" sqref="V20"/>
    </sheetView>
  </sheetViews>
  <sheetFormatPr defaultColWidth="9.140625" defaultRowHeight="12.75"/>
  <cols>
    <col min="1" max="3" width="2.421875" style="101" customWidth="1"/>
    <col min="4" max="4" width="34.8515625" style="101" customWidth="1"/>
    <col min="5" max="5" width="4.140625" style="101" customWidth="1"/>
    <col min="6" max="6" width="2.8515625" style="101" customWidth="1"/>
    <col min="7" max="7" width="3.00390625" style="264" customWidth="1"/>
    <col min="8" max="8" width="8.421875" style="127" customWidth="1"/>
    <col min="9" max="9" width="8.140625" style="101" customWidth="1"/>
    <col min="10" max="10" width="8.28125" style="101" customWidth="1"/>
    <col min="11" max="11" width="8.140625" style="101" customWidth="1"/>
    <col min="12" max="12" width="7.421875" style="101" customWidth="1"/>
    <col min="13" max="13" width="8.421875" style="102" customWidth="1"/>
    <col min="14" max="14" width="8.7109375" style="102" customWidth="1"/>
    <col min="15" max="15" width="8.140625" style="102" customWidth="1"/>
    <col min="16" max="16" width="7.140625" style="102" customWidth="1"/>
    <col min="17" max="17" width="5.57421875" style="101" customWidth="1"/>
    <col min="18" max="18" width="5.00390625" style="101" customWidth="1"/>
    <col min="19" max="19" width="5.28125" style="101" customWidth="1"/>
    <col min="20" max="20" width="5.140625" style="101" customWidth="1"/>
    <col min="21" max="21" width="9.00390625" style="101" customWidth="1"/>
    <col min="22" max="22" width="8.28125" style="101" customWidth="1"/>
    <col min="23" max="16384" width="9.140625" style="37" customWidth="1"/>
  </cols>
  <sheetData>
    <row r="1" ht="13.5" thickBot="1"/>
    <row r="2" spans="1:22" ht="17.25" customHeight="1" thickBot="1">
      <c r="A2" s="341" t="s">
        <v>29</v>
      </c>
      <c r="B2" s="239" t="s">
        <v>25</v>
      </c>
      <c r="C2" s="1335" t="s">
        <v>128</v>
      </c>
      <c r="D2" s="1336"/>
      <c r="E2" s="1335"/>
      <c r="F2" s="1335"/>
      <c r="G2" s="1335"/>
      <c r="H2" s="1336"/>
      <c r="I2" s="1336"/>
      <c r="J2" s="1336"/>
      <c r="K2" s="1336"/>
      <c r="L2" s="1336"/>
      <c r="M2" s="1336"/>
      <c r="N2" s="1336"/>
      <c r="O2" s="1336"/>
      <c r="P2" s="1336"/>
      <c r="Q2" s="1336"/>
      <c r="R2" s="1336"/>
      <c r="S2" s="1336"/>
      <c r="T2" s="1336"/>
      <c r="U2" s="1336"/>
      <c r="V2" s="1337"/>
    </row>
    <row r="3" spans="1:22" ht="57" customHeight="1" thickBot="1">
      <c r="A3" s="237" t="s">
        <v>29</v>
      </c>
      <c r="B3" s="250" t="s">
        <v>25</v>
      </c>
      <c r="C3" s="717" t="s">
        <v>35</v>
      </c>
      <c r="D3" s="712" t="s">
        <v>270</v>
      </c>
      <c r="E3" s="713"/>
      <c r="F3" s="891"/>
      <c r="G3" s="892"/>
      <c r="H3" s="753"/>
      <c r="I3" s="8"/>
      <c r="J3" s="9"/>
      <c r="K3" s="9"/>
      <c r="L3" s="15"/>
      <c r="M3" s="11"/>
      <c r="N3" s="12"/>
      <c r="O3" s="12"/>
      <c r="P3" s="10"/>
      <c r="Q3" s="13"/>
      <c r="R3" s="14"/>
      <c r="S3" s="14"/>
      <c r="T3" s="349"/>
      <c r="U3" s="893"/>
      <c r="V3" s="893"/>
    </row>
    <row r="4" spans="1:22" ht="14.25" customHeight="1">
      <c r="A4" s="1373"/>
      <c r="B4" s="1258"/>
      <c r="C4" s="1294"/>
      <c r="D4" s="1517" t="s">
        <v>271</v>
      </c>
      <c r="E4" s="1518" t="s">
        <v>80</v>
      </c>
      <c r="F4" s="1321" t="s">
        <v>26</v>
      </c>
      <c r="G4" s="1281">
        <v>2</v>
      </c>
      <c r="H4" s="894" t="s">
        <v>162</v>
      </c>
      <c r="I4" s="722">
        <f>J4+L4</f>
        <v>84.4</v>
      </c>
      <c r="J4" s="9"/>
      <c r="K4" s="723"/>
      <c r="L4" s="15">
        <v>84.4</v>
      </c>
      <c r="M4" s="490"/>
      <c r="N4" s="12"/>
      <c r="O4" s="12"/>
      <c r="P4" s="137"/>
      <c r="Q4" s="895"/>
      <c r="R4" s="14"/>
      <c r="S4" s="125"/>
      <c r="T4" s="349"/>
      <c r="U4" s="896"/>
      <c r="V4" s="87"/>
    </row>
    <row r="5" spans="1:22" ht="14.25" customHeight="1">
      <c r="A5" s="1293"/>
      <c r="B5" s="1292"/>
      <c r="C5" s="1217"/>
      <c r="D5" s="1526"/>
      <c r="E5" s="1527"/>
      <c r="F5" s="1265"/>
      <c r="G5" s="1528"/>
      <c r="H5" s="897" t="s">
        <v>27</v>
      </c>
      <c r="I5" s="726"/>
      <c r="J5" s="22"/>
      <c r="K5" s="727"/>
      <c r="L5" s="153"/>
      <c r="M5" s="898"/>
      <c r="N5" s="899"/>
      <c r="O5" s="900"/>
      <c r="P5" s="198"/>
      <c r="Q5" s="901"/>
      <c r="R5" s="25"/>
      <c r="S5" s="118"/>
      <c r="T5" s="902"/>
      <c r="U5" s="120"/>
      <c r="V5" s="39"/>
    </row>
    <row r="6" spans="1:22" ht="14.25" customHeight="1">
      <c r="A6" s="1293"/>
      <c r="B6" s="1292"/>
      <c r="C6" s="1217"/>
      <c r="D6" s="1526"/>
      <c r="E6" s="1527"/>
      <c r="F6" s="1265"/>
      <c r="G6" s="1528"/>
      <c r="H6" s="122" t="s">
        <v>86</v>
      </c>
      <c r="I6" s="123">
        <f>J6+L6</f>
        <v>176</v>
      </c>
      <c r="J6" s="28"/>
      <c r="K6" s="739"/>
      <c r="L6" s="32">
        <v>176</v>
      </c>
      <c r="M6" s="903"/>
      <c r="N6" s="31"/>
      <c r="O6" s="31"/>
      <c r="P6" s="904"/>
      <c r="Q6" s="905"/>
      <c r="R6" s="355"/>
      <c r="S6" s="126"/>
      <c r="T6" s="356"/>
      <c r="U6" s="200"/>
      <c r="V6" s="201"/>
    </row>
    <row r="7" spans="1:22" ht="14.25" customHeight="1" thickBot="1">
      <c r="A7" s="1374"/>
      <c r="B7" s="1259"/>
      <c r="C7" s="1295"/>
      <c r="D7" s="1363"/>
      <c r="E7" s="1519"/>
      <c r="F7" s="1322"/>
      <c r="G7" s="1355"/>
      <c r="H7" s="83" t="s">
        <v>28</v>
      </c>
      <c r="I7" s="98">
        <f>SUM(I4:I6)</f>
        <v>260.4</v>
      </c>
      <c r="J7" s="79"/>
      <c r="K7" s="116"/>
      <c r="L7" s="92">
        <f>SUM(L4:L6)</f>
        <v>260.4</v>
      </c>
      <c r="M7" s="65">
        <f>SUM(M4:M6)</f>
        <v>0</v>
      </c>
      <c r="N7" s="79">
        <f>SUM(N5:N6)</f>
        <v>0</v>
      </c>
      <c r="O7" s="79"/>
      <c r="P7" s="92"/>
      <c r="Q7" s="98"/>
      <c r="R7" s="79"/>
      <c r="S7" s="116"/>
      <c r="T7" s="92"/>
      <c r="U7" s="86"/>
      <c r="V7" s="81"/>
    </row>
    <row r="8" spans="1:22" ht="30" customHeight="1">
      <c r="A8" s="1521"/>
      <c r="B8" s="1522"/>
      <c r="C8" s="1523"/>
      <c r="D8" s="1524" t="s">
        <v>272</v>
      </c>
      <c r="E8" s="1525" t="s">
        <v>273</v>
      </c>
      <c r="F8" s="1367" t="s">
        <v>26</v>
      </c>
      <c r="G8" s="1515">
        <v>2</v>
      </c>
      <c r="H8" s="894" t="s">
        <v>27</v>
      </c>
      <c r="I8" s="75"/>
      <c r="J8" s="906"/>
      <c r="K8" s="907"/>
      <c r="L8" s="908"/>
      <c r="M8" s="75">
        <v>83.2</v>
      </c>
      <c r="N8" s="906">
        <v>68.8</v>
      </c>
      <c r="O8" s="906"/>
      <c r="P8" s="909">
        <v>14.4</v>
      </c>
      <c r="Q8" s="910">
        <f>R8+T8</f>
        <v>20</v>
      </c>
      <c r="R8" s="76">
        <v>20</v>
      </c>
      <c r="S8" s="76"/>
      <c r="T8" s="77"/>
      <c r="U8" s="87"/>
      <c r="V8" s="87"/>
    </row>
    <row r="9" spans="1:22" ht="18.75" customHeight="1" thickBot="1">
      <c r="A9" s="1374"/>
      <c r="B9" s="1259"/>
      <c r="C9" s="1295"/>
      <c r="D9" s="1363"/>
      <c r="E9" s="1519"/>
      <c r="F9" s="1322"/>
      <c r="G9" s="1516"/>
      <c r="H9" s="114" t="s">
        <v>28</v>
      </c>
      <c r="I9" s="65"/>
      <c r="J9" s="79"/>
      <c r="K9" s="79"/>
      <c r="L9" s="911"/>
      <c r="M9" s="65">
        <f>SUM(M8:M8)</f>
        <v>83.2</v>
      </c>
      <c r="N9" s="79">
        <f>SUM(N8:N8)</f>
        <v>68.8</v>
      </c>
      <c r="O9" s="79"/>
      <c r="P9" s="80">
        <f>SUM(P8:P8)</f>
        <v>14.4</v>
      </c>
      <c r="Q9" s="65">
        <f>SUM(Q8)</f>
        <v>20</v>
      </c>
      <c r="R9" s="79">
        <f>SUM(R8)</f>
        <v>20</v>
      </c>
      <c r="S9" s="79"/>
      <c r="T9" s="80"/>
      <c r="U9" s="81"/>
      <c r="V9" s="81"/>
    </row>
    <row r="10" spans="1:22" ht="21" customHeight="1">
      <c r="A10" s="1373"/>
      <c r="B10" s="1258"/>
      <c r="C10" s="1294"/>
      <c r="D10" s="1517" t="s">
        <v>274</v>
      </c>
      <c r="E10" s="1518" t="s">
        <v>275</v>
      </c>
      <c r="F10" s="1321" t="s">
        <v>26</v>
      </c>
      <c r="G10" s="1520">
        <v>2</v>
      </c>
      <c r="H10" s="894" t="s">
        <v>27</v>
      </c>
      <c r="I10" s="213"/>
      <c r="J10" s="73"/>
      <c r="K10" s="119"/>
      <c r="L10" s="74"/>
      <c r="M10" s="912">
        <f>N10+P10</f>
        <v>100</v>
      </c>
      <c r="N10" s="906">
        <v>100</v>
      </c>
      <c r="O10" s="906"/>
      <c r="P10" s="909"/>
      <c r="Q10" s="384"/>
      <c r="R10" s="76"/>
      <c r="S10" s="385"/>
      <c r="T10" s="383"/>
      <c r="U10" s="896"/>
      <c r="V10" s="87"/>
    </row>
    <row r="11" spans="1:22" ht="19.5" customHeight="1" thickBot="1">
      <c r="A11" s="1374"/>
      <c r="B11" s="1259"/>
      <c r="C11" s="1295"/>
      <c r="D11" s="1363"/>
      <c r="E11" s="1519"/>
      <c r="F11" s="1322"/>
      <c r="G11" s="1516"/>
      <c r="H11" s="83" t="s">
        <v>28</v>
      </c>
      <c r="I11" s="98"/>
      <c r="J11" s="79"/>
      <c r="K11" s="116"/>
      <c r="L11" s="92"/>
      <c r="M11" s="65">
        <f>SUM(M10)</f>
        <v>100</v>
      </c>
      <c r="N11" s="79">
        <f>SUM(N10)</f>
        <v>100</v>
      </c>
      <c r="O11" s="79"/>
      <c r="P11" s="92"/>
      <c r="Q11" s="98"/>
      <c r="R11" s="79"/>
      <c r="S11" s="116"/>
      <c r="T11" s="92"/>
      <c r="U11" s="86"/>
      <c r="V11" s="81"/>
    </row>
    <row r="12" spans="4:22" ht="12.75">
      <c r="D12" s="37"/>
      <c r="E12" s="37"/>
      <c r="F12" s="37"/>
      <c r="G12" s="262"/>
      <c r="H12" s="784" t="s">
        <v>27</v>
      </c>
      <c r="I12" s="790"/>
      <c r="J12" s="786"/>
      <c r="K12" s="786"/>
      <c r="L12" s="787"/>
      <c r="M12" s="788">
        <f>N12+P12</f>
        <v>183.20000000000002</v>
      </c>
      <c r="N12" s="786">
        <f>N5+N8+N10</f>
        <v>168.8</v>
      </c>
      <c r="O12" s="786"/>
      <c r="P12" s="789">
        <f>P8</f>
        <v>14.4</v>
      </c>
      <c r="Q12" s="913">
        <f>R12+T12</f>
        <v>20</v>
      </c>
      <c r="R12" s="914">
        <v>20</v>
      </c>
      <c r="S12" s="914"/>
      <c r="T12" s="915"/>
      <c r="U12" s="791"/>
      <c r="V12" s="792"/>
    </row>
    <row r="13" spans="4:22" ht="12.75">
      <c r="D13" s="37"/>
      <c r="E13" s="37"/>
      <c r="F13" s="37"/>
      <c r="G13" s="262"/>
      <c r="H13" s="793" t="s">
        <v>162</v>
      </c>
      <c r="I13" s="798">
        <f>J13+L13</f>
        <v>84.4</v>
      </c>
      <c r="J13" s="795"/>
      <c r="K13" s="795"/>
      <c r="L13" s="796">
        <f>L4</f>
        <v>84.4</v>
      </c>
      <c r="M13" s="794"/>
      <c r="N13" s="795"/>
      <c r="O13" s="795"/>
      <c r="P13" s="797"/>
      <c r="Q13" s="916"/>
      <c r="R13" s="917"/>
      <c r="S13" s="917"/>
      <c r="T13" s="918"/>
      <c r="U13" s="799"/>
      <c r="V13" s="800"/>
    </row>
    <row r="14" spans="4:22" ht="13.5" thickBot="1">
      <c r="D14" s="37"/>
      <c r="E14" s="37"/>
      <c r="F14" s="37"/>
      <c r="G14" s="262"/>
      <c r="H14" s="801" t="s">
        <v>86</v>
      </c>
      <c r="I14" s="806">
        <f>J14+L14</f>
        <v>176</v>
      </c>
      <c r="J14" s="803"/>
      <c r="K14" s="803"/>
      <c r="L14" s="804">
        <f>L6</f>
        <v>176</v>
      </c>
      <c r="M14" s="813"/>
      <c r="N14" s="803"/>
      <c r="O14" s="803"/>
      <c r="P14" s="805"/>
      <c r="Q14" s="919"/>
      <c r="R14" s="920"/>
      <c r="S14" s="920"/>
      <c r="T14" s="921"/>
      <c r="U14" s="807"/>
      <c r="V14" s="808"/>
    </row>
    <row r="15" spans="4:22" ht="13.5" thickBot="1">
      <c r="D15" s="37"/>
      <c r="E15" s="37"/>
      <c r="F15" s="37"/>
      <c r="G15" s="262"/>
      <c r="H15" s="889" t="s">
        <v>28</v>
      </c>
      <c r="I15" s="922">
        <f>J15+L15</f>
        <v>260.4</v>
      </c>
      <c r="J15" s="822">
        <f aca="true" t="shared" si="0" ref="J15:T15">J13+J12</f>
        <v>0</v>
      </c>
      <c r="K15" s="822">
        <f t="shared" si="0"/>
        <v>0</v>
      </c>
      <c r="L15" s="923">
        <f>SUM(L12:L14)</f>
        <v>260.4</v>
      </c>
      <c r="M15" s="821">
        <f t="shared" si="0"/>
        <v>183.20000000000002</v>
      </c>
      <c r="N15" s="822">
        <f t="shared" si="0"/>
        <v>168.8</v>
      </c>
      <c r="O15" s="822">
        <f t="shared" si="0"/>
        <v>0</v>
      </c>
      <c r="P15" s="823">
        <f t="shared" si="0"/>
        <v>14.4</v>
      </c>
      <c r="Q15" s="922">
        <f t="shared" si="0"/>
        <v>20</v>
      </c>
      <c r="R15" s="822">
        <f t="shared" si="0"/>
        <v>20</v>
      </c>
      <c r="S15" s="822">
        <f t="shared" si="0"/>
        <v>0</v>
      </c>
      <c r="T15" s="923">
        <f t="shared" si="0"/>
        <v>0</v>
      </c>
      <c r="U15" s="924"/>
      <c r="V15" s="925"/>
    </row>
  </sheetData>
  <sheetProtection/>
  <mergeCells count="22">
    <mergeCell ref="F4:F7"/>
    <mergeCell ref="G4:G7"/>
    <mergeCell ref="C8:C9"/>
    <mergeCell ref="D8:D9"/>
    <mergeCell ref="E8:E9"/>
    <mergeCell ref="F8:F9"/>
    <mergeCell ref="C2:V2"/>
    <mergeCell ref="A4:A7"/>
    <mergeCell ref="B4:B7"/>
    <mergeCell ref="C4:C7"/>
    <mergeCell ref="D4:D7"/>
    <mergeCell ref="E4:E7"/>
    <mergeCell ref="G8:G9"/>
    <mergeCell ref="A10:A11"/>
    <mergeCell ref="B10:B11"/>
    <mergeCell ref="C10:C11"/>
    <mergeCell ref="D10:D11"/>
    <mergeCell ref="E10:E11"/>
    <mergeCell ref="F10:F11"/>
    <mergeCell ref="G10:G11"/>
    <mergeCell ref="A8:A9"/>
    <mergeCell ref="B8:B9"/>
  </mergeCells>
  <printOptions/>
  <pageMargins left="0.7" right="0.7" top="0.75" bottom="0.75" header="0.3" footer="0.3"/>
  <pageSetup orientation="portrait" paperSize="9"/>
  <legacyDrawing r:id="rId2"/>
</worksheet>
</file>

<file path=xl/worksheets/sheet7.xml><?xml version="1.0" encoding="utf-8"?>
<worksheet xmlns="http://schemas.openxmlformats.org/spreadsheetml/2006/main" xmlns:r="http://schemas.openxmlformats.org/officeDocument/2006/relationships">
  <dimension ref="A2:V15"/>
  <sheetViews>
    <sheetView zoomScalePageLayoutView="0" workbookViewId="0" topLeftCell="A1">
      <selection activeCell="P35" sqref="P35"/>
    </sheetView>
  </sheetViews>
  <sheetFormatPr defaultColWidth="9.140625" defaultRowHeight="12.75"/>
  <cols>
    <col min="1" max="3" width="2.421875" style="101" customWidth="1"/>
    <col min="4" max="4" width="34.8515625" style="101" customWidth="1"/>
    <col min="5" max="5" width="4.140625" style="101" customWidth="1"/>
    <col min="6" max="6" width="2.8515625" style="101" customWidth="1"/>
    <col min="7" max="7" width="3.00390625" style="264" customWidth="1"/>
    <col min="8" max="8" width="8.421875" style="127" customWidth="1"/>
    <col min="9" max="9" width="8.140625" style="101" customWidth="1"/>
    <col min="10" max="10" width="8.28125" style="101" customWidth="1"/>
    <col min="11" max="11" width="8.140625" style="101" customWidth="1"/>
    <col min="12" max="12" width="7.421875" style="101" customWidth="1"/>
    <col min="13" max="13" width="8.421875" style="102" customWidth="1"/>
    <col min="14" max="14" width="8.7109375" style="102" customWidth="1"/>
    <col min="15" max="15" width="8.140625" style="102" customWidth="1"/>
    <col min="16" max="16" width="7.140625" style="102" customWidth="1"/>
    <col min="17" max="17" width="5.57421875" style="101" customWidth="1"/>
    <col min="18" max="18" width="5.00390625" style="101" customWidth="1"/>
    <col min="19" max="19" width="5.28125" style="101" customWidth="1"/>
    <col min="20" max="20" width="5.140625" style="101" customWidth="1"/>
    <col min="21" max="21" width="9.00390625" style="101" customWidth="1"/>
    <col min="22" max="22" width="8.28125" style="101" customWidth="1"/>
    <col min="23" max="16384" width="9.140625" style="37" customWidth="1"/>
  </cols>
  <sheetData>
    <row r="1" ht="13.5" thickBot="1"/>
    <row r="2" spans="1:22" ht="17.25" customHeight="1" thickBot="1">
      <c r="A2" s="341" t="s">
        <v>29</v>
      </c>
      <c r="B2" s="239" t="s">
        <v>25</v>
      </c>
      <c r="C2" s="1335" t="s">
        <v>128</v>
      </c>
      <c r="D2" s="1336"/>
      <c r="E2" s="1335"/>
      <c r="F2" s="1335"/>
      <c r="G2" s="1335"/>
      <c r="H2" s="1336"/>
      <c r="I2" s="1336"/>
      <c r="J2" s="1336"/>
      <c r="K2" s="1336"/>
      <c r="L2" s="1336"/>
      <c r="M2" s="1336"/>
      <c r="N2" s="1336"/>
      <c r="O2" s="1336"/>
      <c r="P2" s="1336"/>
      <c r="Q2" s="1336"/>
      <c r="R2" s="1336"/>
      <c r="S2" s="1336"/>
      <c r="T2" s="1336"/>
      <c r="U2" s="1336"/>
      <c r="V2" s="1337"/>
    </row>
    <row r="3" spans="1:22" ht="40.5" customHeight="1" thickBot="1">
      <c r="A3" s="237" t="s">
        <v>29</v>
      </c>
      <c r="B3" s="250" t="s">
        <v>25</v>
      </c>
      <c r="C3" s="418" t="s">
        <v>185</v>
      </c>
      <c r="D3" s="495" t="s">
        <v>125</v>
      </c>
      <c r="E3" s="926"/>
      <c r="F3" s="719"/>
      <c r="G3" s="281"/>
      <c r="H3" s="222"/>
      <c r="I3" s="168"/>
      <c r="J3" s="3"/>
      <c r="K3" s="3"/>
      <c r="L3" s="93"/>
      <c r="M3" s="325"/>
      <c r="N3" s="327"/>
      <c r="O3" s="327"/>
      <c r="P3" s="434"/>
      <c r="Q3" s="379"/>
      <c r="R3" s="357"/>
      <c r="S3" s="357"/>
      <c r="T3" s="380"/>
      <c r="U3" s="221"/>
      <c r="V3" s="221"/>
    </row>
    <row r="4" spans="1:22" s="89" customFormat="1" ht="18" customHeight="1">
      <c r="A4" s="1373"/>
      <c r="B4" s="1258"/>
      <c r="C4" s="1294"/>
      <c r="D4" s="1531" t="s">
        <v>276</v>
      </c>
      <c r="E4" s="1533" t="s">
        <v>81</v>
      </c>
      <c r="F4" s="1534" t="s">
        <v>26</v>
      </c>
      <c r="G4" s="1529">
        <v>2</v>
      </c>
      <c r="H4" s="927" t="s">
        <v>27</v>
      </c>
      <c r="I4" s="8">
        <f>J4+L4</f>
        <v>100</v>
      </c>
      <c r="J4" s="723">
        <v>100</v>
      </c>
      <c r="K4" s="9"/>
      <c r="L4" s="765"/>
      <c r="M4" s="722">
        <f>N4+P4</f>
        <v>15</v>
      </c>
      <c r="N4" s="9">
        <v>15</v>
      </c>
      <c r="O4" s="723"/>
      <c r="P4" s="15"/>
      <c r="Q4" s="13">
        <f>R4+T4</f>
        <v>10</v>
      </c>
      <c r="R4" s="125">
        <v>10</v>
      </c>
      <c r="S4" s="14"/>
      <c r="T4" s="928"/>
      <c r="U4" s="929"/>
      <c r="V4" s="930"/>
    </row>
    <row r="5" spans="1:22" s="89" customFormat="1" ht="18" customHeight="1">
      <c r="A5" s="1293"/>
      <c r="B5" s="1292"/>
      <c r="C5" s="1217"/>
      <c r="D5" s="1497"/>
      <c r="E5" s="1284"/>
      <c r="F5" s="1536"/>
      <c r="G5" s="1537"/>
      <c r="H5" s="204" t="s">
        <v>86</v>
      </c>
      <c r="I5" s="931">
        <f>J5+L5</f>
        <v>50</v>
      </c>
      <c r="J5" s="932">
        <v>50</v>
      </c>
      <c r="K5" s="933"/>
      <c r="L5" s="934"/>
      <c r="M5" s="123"/>
      <c r="N5" s="28"/>
      <c r="O5" s="739"/>
      <c r="P5" s="32"/>
      <c r="Q5" s="371"/>
      <c r="R5" s="387"/>
      <c r="S5" s="51"/>
      <c r="T5" s="43"/>
      <c r="U5" s="935"/>
      <c r="V5" s="316"/>
    </row>
    <row r="6" spans="1:22" s="89" customFormat="1" ht="18" customHeight="1" thickBot="1">
      <c r="A6" s="1374"/>
      <c r="B6" s="1259"/>
      <c r="C6" s="1295"/>
      <c r="D6" s="1532"/>
      <c r="E6" s="1285"/>
      <c r="F6" s="1535"/>
      <c r="G6" s="1530"/>
      <c r="H6" s="83" t="s">
        <v>28</v>
      </c>
      <c r="I6" s="65">
        <f>SUM(I4:I5)</f>
        <v>150</v>
      </c>
      <c r="J6" s="116">
        <f>SUM(J4:J5)</f>
        <v>150</v>
      </c>
      <c r="K6" s="79"/>
      <c r="L6" s="86"/>
      <c r="M6" s="98">
        <f>SUM(M4:M5)</f>
        <v>15</v>
      </c>
      <c r="N6" s="79">
        <f>SUM(N4:N5)</f>
        <v>15</v>
      </c>
      <c r="O6" s="116"/>
      <c r="P6" s="79"/>
      <c r="Q6" s="65"/>
      <c r="R6" s="116"/>
      <c r="S6" s="79"/>
      <c r="T6" s="86"/>
      <c r="U6" s="81"/>
      <c r="V6" s="86"/>
    </row>
    <row r="7" spans="1:22" s="89" customFormat="1" ht="18" customHeight="1">
      <c r="A7" s="1373"/>
      <c r="B7" s="1258"/>
      <c r="C7" s="1294"/>
      <c r="D7" s="1531" t="s">
        <v>277</v>
      </c>
      <c r="E7" s="1533"/>
      <c r="F7" s="1534" t="s">
        <v>26</v>
      </c>
      <c r="G7" s="1529">
        <v>2</v>
      </c>
      <c r="H7" s="936" t="s">
        <v>99</v>
      </c>
      <c r="I7" s="151"/>
      <c r="J7" s="22"/>
      <c r="K7" s="937"/>
      <c r="L7" s="938"/>
      <c r="M7" s="151"/>
      <c r="N7" s="22"/>
      <c r="O7" s="22"/>
      <c r="P7" s="70"/>
      <c r="Q7" s="24"/>
      <c r="R7" s="25"/>
      <c r="S7" s="25"/>
      <c r="T7" s="939"/>
      <c r="U7" s="940">
        <v>300</v>
      </c>
      <c r="V7" s="316"/>
    </row>
    <row r="8" spans="1:22" s="89" customFormat="1" ht="18" customHeight="1" thickBot="1">
      <c r="A8" s="1374"/>
      <c r="B8" s="1259"/>
      <c r="C8" s="1295"/>
      <c r="D8" s="1532"/>
      <c r="E8" s="1285"/>
      <c r="F8" s="1535"/>
      <c r="G8" s="1530"/>
      <c r="H8" s="114" t="s">
        <v>28</v>
      </c>
      <c r="I8" s="65"/>
      <c r="J8" s="79"/>
      <c r="K8" s="79"/>
      <c r="L8" s="80"/>
      <c r="M8" s="65"/>
      <c r="N8" s="79"/>
      <c r="O8" s="79"/>
      <c r="P8" s="80"/>
      <c r="Q8" s="65"/>
      <c r="R8" s="79"/>
      <c r="S8" s="79"/>
      <c r="T8" s="80"/>
      <c r="U8" s="98">
        <f>SUM(U7:U7)</f>
        <v>300</v>
      </c>
      <c r="V8" s="81"/>
    </row>
    <row r="9" spans="4:22" ht="12.75">
      <c r="D9" s="37"/>
      <c r="E9" s="37"/>
      <c r="F9" s="37"/>
      <c r="G9" s="262"/>
      <c r="H9" s="784" t="s">
        <v>27</v>
      </c>
      <c r="I9" s="790">
        <f>J9+L9</f>
        <v>100</v>
      </c>
      <c r="J9" s="786">
        <f>J4</f>
        <v>100</v>
      </c>
      <c r="K9" s="786"/>
      <c r="L9" s="787"/>
      <c r="M9" s="788">
        <f>N9+P9</f>
        <v>15</v>
      </c>
      <c r="N9" s="786">
        <f>N4</f>
        <v>15</v>
      </c>
      <c r="O9" s="786"/>
      <c r="P9" s="789"/>
      <c r="Q9" s="913">
        <f>R9+T9</f>
        <v>10</v>
      </c>
      <c r="R9" s="914">
        <f>SUMIF(H4:H7,"sb",R4:R7)</f>
        <v>10</v>
      </c>
      <c r="S9" s="914"/>
      <c r="T9" s="915"/>
      <c r="U9" s="791">
        <f>U7</f>
        <v>300</v>
      </c>
      <c r="V9" s="792"/>
    </row>
    <row r="10" spans="4:22" ht="13.5" thickBot="1">
      <c r="D10" s="37"/>
      <c r="E10" s="37"/>
      <c r="F10" s="37"/>
      <c r="G10" s="262"/>
      <c r="H10" s="801" t="s">
        <v>86</v>
      </c>
      <c r="I10" s="806">
        <f>J10+L10</f>
        <v>50</v>
      </c>
      <c r="J10" s="803">
        <f>J5</f>
        <v>50</v>
      </c>
      <c r="K10" s="803"/>
      <c r="L10" s="804"/>
      <c r="M10" s="813"/>
      <c r="N10" s="803"/>
      <c r="O10" s="803"/>
      <c r="P10" s="805"/>
      <c r="Q10" s="919"/>
      <c r="R10" s="920"/>
      <c r="S10" s="920"/>
      <c r="T10" s="921"/>
      <c r="U10" s="807"/>
      <c r="V10" s="808"/>
    </row>
    <row r="11" spans="4:22" ht="13.5" thickBot="1">
      <c r="D11" s="37"/>
      <c r="E11" s="37"/>
      <c r="F11" s="37"/>
      <c r="G11" s="262"/>
      <c r="H11" s="889" t="s">
        <v>28</v>
      </c>
      <c r="I11" s="922">
        <f>J11+L11</f>
        <v>150</v>
      </c>
      <c r="J11" s="822">
        <f>SUM(J9:J10)</f>
        <v>150</v>
      </c>
      <c r="K11" s="822"/>
      <c r="L11" s="923"/>
      <c r="M11" s="821">
        <f>SUM(M9:M10)</f>
        <v>15</v>
      </c>
      <c r="N11" s="822">
        <f>SUM(N9:N10)</f>
        <v>15</v>
      </c>
      <c r="O11" s="822"/>
      <c r="P11" s="823"/>
      <c r="Q11" s="922">
        <f>SUM(Q9:Q10)</f>
        <v>10</v>
      </c>
      <c r="R11" s="822">
        <f>SUM(R9:R10)</f>
        <v>10</v>
      </c>
      <c r="S11" s="822"/>
      <c r="T11" s="923"/>
      <c r="U11" s="924">
        <f>U9</f>
        <v>300</v>
      </c>
      <c r="V11" s="925"/>
    </row>
    <row r="12" spans="4:20" ht="12.75">
      <c r="D12" s="37"/>
      <c r="E12" s="37"/>
      <c r="F12" s="37"/>
      <c r="G12" s="262"/>
      <c r="H12" s="106"/>
      <c r="I12" s="37"/>
      <c r="J12" s="37"/>
      <c r="K12" s="37"/>
      <c r="L12" s="37"/>
      <c r="M12" s="263"/>
      <c r="N12" s="263"/>
      <c r="O12" s="263"/>
      <c r="P12" s="263"/>
      <c r="Q12" s="37"/>
      <c r="R12" s="37"/>
      <c r="S12" s="37"/>
      <c r="T12" s="37"/>
    </row>
    <row r="13" spans="4:20" ht="12.75">
      <c r="D13" s="37"/>
      <c r="E13" s="37"/>
      <c r="F13" s="37"/>
      <c r="G13" s="262"/>
      <c r="H13" s="106"/>
      <c r="I13" s="37"/>
      <c r="J13" s="37"/>
      <c r="K13" s="37"/>
      <c r="L13" s="37"/>
      <c r="M13" s="263"/>
      <c r="N13" s="263"/>
      <c r="O13" s="263"/>
      <c r="P13" s="263"/>
      <c r="Q13" s="37"/>
      <c r="R13" s="37"/>
      <c r="S13" s="37"/>
      <c r="T13" s="37"/>
    </row>
    <row r="14" spans="4:20" ht="12.75">
      <c r="D14" s="37"/>
      <c r="E14" s="37"/>
      <c r="F14" s="37"/>
      <c r="G14" s="262"/>
      <c r="H14" s="106"/>
      <c r="I14" s="37"/>
      <c r="J14" s="37"/>
      <c r="K14" s="37"/>
      <c r="L14" s="37"/>
      <c r="M14" s="263"/>
      <c r="N14" s="263"/>
      <c r="O14" s="263"/>
      <c r="P14" s="263"/>
      <c r="Q14" s="37"/>
      <c r="R14" s="37"/>
      <c r="S14" s="37"/>
      <c r="T14" s="37"/>
    </row>
    <row r="15" spans="4:20" ht="12.75">
      <c r="D15" s="37"/>
      <c r="E15" s="37"/>
      <c r="F15" s="37"/>
      <c r="G15" s="262"/>
      <c r="H15" s="106"/>
      <c r="I15" s="37"/>
      <c r="J15" s="37"/>
      <c r="K15" s="37"/>
      <c r="L15" s="37"/>
      <c r="M15" s="263"/>
      <c r="N15" s="263"/>
      <c r="O15" s="263"/>
      <c r="P15" s="263"/>
      <c r="Q15" s="37"/>
      <c r="R15" s="37"/>
      <c r="S15" s="37"/>
      <c r="T15" s="37"/>
    </row>
  </sheetData>
  <sheetProtection/>
  <mergeCells count="15">
    <mergeCell ref="C2:V2"/>
    <mergeCell ref="A4:A6"/>
    <mergeCell ref="B4:B6"/>
    <mergeCell ref="C4:C6"/>
    <mergeCell ref="D4:D6"/>
    <mergeCell ref="E4:E6"/>
    <mergeCell ref="F4:F6"/>
    <mergeCell ref="G4:G6"/>
    <mergeCell ref="G7:G8"/>
    <mergeCell ref="A7:A8"/>
    <mergeCell ref="B7:B8"/>
    <mergeCell ref="C7:C8"/>
    <mergeCell ref="D7:D8"/>
    <mergeCell ref="E7:E8"/>
    <mergeCell ref="F7:F8"/>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3:V25"/>
  <sheetViews>
    <sheetView zoomScalePageLayoutView="0" workbookViewId="0" topLeftCell="A1">
      <selection activeCell="O25" sqref="O25"/>
    </sheetView>
  </sheetViews>
  <sheetFormatPr defaultColWidth="9.140625" defaultRowHeight="12.75"/>
  <cols>
    <col min="1" max="3" width="2.421875" style="101" customWidth="1"/>
    <col min="4" max="4" width="34.8515625" style="101" customWidth="1"/>
    <col min="5" max="5" width="4.140625" style="101" customWidth="1"/>
    <col min="6" max="6" width="2.8515625" style="101" customWidth="1"/>
    <col min="7" max="7" width="3.00390625" style="264" customWidth="1"/>
    <col min="8" max="8" width="8.421875" style="127" customWidth="1"/>
    <col min="9" max="9" width="8.140625" style="101" customWidth="1"/>
    <col min="10" max="10" width="8.28125" style="101" customWidth="1"/>
    <col min="11" max="11" width="8.140625" style="101" customWidth="1"/>
    <col min="12" max="12" width="7.421875" style="101" customWidth="1"/>
    <col min="13" max="13" width="8.421875" style="102" customWidth="1"/>
    <col min="14" max="14" width="8.7109375" style="102" customWidth="1"/>
    <col min="15" max="15" width="8.140625" style="102" customWidth="1"/>
    <col min="16" max="16" width="7.140625" style="102" customWidth="1"/>
    <col min="17" max="17" width="5.57421875" style="101" customWidth="1"/>
    <col min="18" max="18" width="5.00390625" style="101" customWidth="1"/>
    <col min="19" max="19" width="5.28125" style="101" customWidth="1"/>
    <col min="20" max="20" width="5.140625" style="101" customWidth="1"/>
    <col min="21" max="21" width="9.00390625" style="101" customWidth="1"/>
    <col min="22" max="22" width="8.28125" style="101" customWidth="1"/>
    <col min="23" max="16384" width="9.140625" style="37" customWidth="1"/>
  </cols>
  <sheetData>
    <row r="2" ht="13.5" thickBot="1"/>
    <row r="3" spans="1:22" ht="73.5" customHeight="1">
      <c r="A3" s="238" t="s">
        <v>29</v>
      </c>
      <c r="B3" s="240" t="s">
        <v>25</v>
      </c>
      <c r="C3" s="1538" t="s">
        <v>10</v>
      </c>
      <c r="D3" s="1540" t="s">
        <v>223</v>
      </c>
      <c r="E3" s="150" t="s">
        <v>255</v>
      </c>
      <c r="F3" s="284" t="s">
        <v>26</v>
      </c>
      <c r="G3" s="749">
        <v>6</v>
      </c>
      <c r="H3" s="941" t="s">
        <v>27</v>
      </c>
      <c r="I3" s="193">
        <f>J3+L3</f>
        <v>1500</v>
      </c>
      <c r="J3" s="267">
        <v>1500</v>
      </c>
      <c r="K3" s="194"/>
      <c r="L3" s="942"/>
      <c r="M3" s="943">
        <f>N3+P3</f>
        <v>1500</v>
      </c>
      <c r="N3" s="194">
        <v>1500</v>
      </c>
      <c r="O3" s="944"/>
      <c r="P3" s="944"/>
      <c r="Q3" s="402"/>
      <c r="R3" s="404"/>
      <c r="S3" s="388"/>
      <c r="T3" s="945"/>
      <c r="U3" s="946">
        <v>640</v>
      </c>
      <c r="V3" s="147">
        <v>640</v>
      </c>
    </row>
    <row r="4" spans="1:22" ht="18" customHeight="1" thickBot="1">
      <c r="A4" s="247"/>
      <c r="B4" s="242"/>
      <c r="C4" s="1539"/>
      <c r="D4" s="1318"/>
      <c r="E4" s="734"/>
      <c r="F4" s="286"/>
      <c r="G4" s="763"/>
      <c r="H4" s="947" t="s">
        <v>28</v>
      </c>
      <c r="I4" s="95">
        <f>SUM(I3)</f>
        <v>1500</v>
      </c>
      <c r="J4" s="132">
        <f>SUM(J3)</f>
        <v>1500</v>
      </c>
      <c r="K4" s="129"/>
      <c r="L4" s="133"/>
      <c r="M4" s="95">
        <f>SUM(M3)</f>
        <v>1500</v>
      </c>
      <c r="N4" s="129">
        <f>SUM(N3)</f>
        <v>1500</v>
      </c>
      <c r="O4" s="130"/>
      <c r="P4" s="130"/>
      <c r="Q4" s="95"/>
      <c r="R4" s="132"/>
      <c r="S4" s="129"/>
      <c r="T4" s="133"/>
      <c r="U4" s="97">
        <f>SUM(U3:U3)</f>
        <v>640</v>
      </c>
      <c r="V4" s="97">
        <f>SUM(V3)</f>
        <v>640</v>
      </c>
    </row>
    <row r="5" spans="4:20" ht="13.5" thickBot="1">
      <c r="D5" s="37"/>
      <c r="E5" s="37"/>
      <c r="F5" s="37"/>
      <c r="G5" s="262"/>
      <c r="H5" s="106"/>
      <c r="I5" s="37"/>
      <c r="J5" s="37"/>
      <c r="K5" s="37"/>
      <c r="L5" s="37"/>
      <c r="M5" s="263"/>
      <c r="N5" s="263"/>
      <c r="O5" s="263"/>
      <c r="P5" s="263"/>
      <c r="Q5" s="37"/>
      <c r="R5" s="37"/>
      <c r="S5" s="37"/>
      <c r="T5" s="37"/>
    </row>
    <row r="6" spans="1:22" ht="17.25" customHeight="1">
      <c r="A6" s="859"/>
      <c r="B6" s="860"/>
      <c r="C6" s="861"/>
      <c r="D6" s="948" t="s">
        <v>278</v>
      </c>
      <c r="E6" s="859"/>
      <c r="F6" s="860"/>
      <c r="G6" s="949"/>
      <c r="H6" s="950" t="s">
        <v>27</v>
      </c>
      <c r="I6" s="859"/>
      <c r="J6" s="860"/>
      <c r="K6" s="860"/>
      <c r="L6" s="951"/>
      <c r="M6" s="12">
        <v>200</v>
      </c>
      <c r="N6" s="12">
        <v>200</v>
      </c>
      <c r="O6" s="952"/>
      <c r="P6" s="953"/>
      <c r="Q6" s="954"/>
      <c r="R6" s="866"/>
      <c r="S6" s="866"/>
      <c r="T6" s="955"/>
      <c r="U6" s="864"/>
      <c r="V6" s="951"/>
    </row>
    <row r="7" spans="1:22" ht="17.25" customHeight="1">
      <c r="A7" s="956"/>
      <c r="B7" s="486"/>
      <c r="C7" s="492"/>
      <c r="D7" s="957" t="s">
        <v>279</v>
      </c>
      <c r="E7" s="956"/>
      <c r="F7" s="486"/>
      <c r="G7" s="958"/>
      <c r="H7" s="959" t="s">
        <v>27</v>
      </c>
      <c r="I7" s="956"/>
      <c r="J7" s="486"/>
      <c r="K7" s="486"/>
      <c r="L7" s="960"/>
      <c r="M7" s="23">
        <v>200</v>
      </c>
      <c r="N7" s="23">
        <v>200</v>
      </c>
      <c r="O7" s="961"/>
      <c r="P7" s="962"/>
      <c r="Q7" s="963"/>
      <c r="R7" s="964"/>
      <c r="S7" s="964"/>
      <c r="T7" s="965"/>
      <c r="U7" s="491"/>
      <c r="V7" s="960"/>
    </row>
    <row r="8" spans="1:22" ht="17.25" customHeight="1">
      <c r="A8" s="956"/>
      <c r="B8" s="486"/>
      <c r="C8" s="492"/>
      <c r="D8" s="957" t="s">
        <v>280</v>
      </c>
      <c r="E8" s="956"/>
      <c r="F8" s="486"/>
      <c r="G8" s="958"/>
      <c r="H8" s="959" t="s">
        <v>27</v>
      </c>
      <c r="I8" s="956"/>
      <c r="J8" s="486"/>
      <c r="K8" s="486"/>
      <c r="L8" s="960"/>
      <c r="M8" s="23">
        <v>200</v>
      </c>
      <c r="N8" s="23">
        <v>200</v>
      </c>
      <c r="O8" s="961"/>
      <c r="P8" s="962"/>
      <c r="Q8" s="963"/>
      <c r="R8" s="964"/>
      <c r="S8" s="964"/>
      <c r="T8" s="965"/>
      <c r="U8" s="491"/>
      <c r="V8" s="960"/>
    </row>
    <row r="9" spans="1:22" ht="17.25" customHeight="1">
      <c r="A9" s="956"/>
      <c r="B9" s="486"/>
      <c r="C9" s="492"/>
      <c r="D9" s="966" t="s">
        <v>281</v>
      </c>
      <c r="E9" s="967"/>
      <c r="F9" s="968"/>
      <c r="G9" s="969"/>
      <c r="H9" s="970" t="s">
        <v>27</v>
      </c>
      <c r="I9" s="967"/>
      <c r="J9" s="968"/>
      <c r="K9" s="968"/>
      <c r="L9" s="971"/>
      <c r="M9" s="972"/>
      <c r="N9" s="972"/>
      <c r="O9" s="973"/>
      <c r="P9" s="974"/>
      <c r="Q9" s="967"/>
      <c r="R9" s="968"/>
      <c r="S9" s="968"/>
      <c r="T9" s="971"/>
      <c r="U9" s="975"/>
      <c r="V9" s="971"/>
    </row>
    <row r="10" spans="1:22" ht="17.25" customHeight="1">
      <c r="A10" s="956"/>
      <c r="B10" s="486"/>
      <c r="C10" s="492"/>
      <c r="D10" s="957" t="s">
        <v>282</v>
      </c>
      <c r="E10" s="956"/>
      <c r="F10" s="486"/>
      <c r="G10" s="958"/>
      <c r="H10" s="959" t="s">
        <v>27</v>
      </c>
      <c r="I10" s="956"/>
      <c r="J10" s="486"/>
      <c r="K10" s="486"/>
      <c r="L10" s="960"/>
      <c r="M10" s="23">
        <v>120</v>
      </c>
      <c r="N10" s="23">
        <v>120</v>
      </c>
      <c r="O10" s="961"/>
      <c r="P10" s="962"/>
      <c r="Q10" s="963"/>
      <c r="R10" s="964"/>
      <c r="S10" s="964"/>
      <c r="T10" s="965"/>
      <c r="U10" s="491"/>
      <c r="V10" s="960"/>
    </row>
    <row r="11" spans="1:22" ht="17.25" customHeight="1">
      <c r="A11" s="956"/>
      <c r="B11" s="486"/>
      <c r="C11" s="492"/>
      <c r="D11" s="966" t="s">
        <v>283</v>
      </c>
      <c r="E11" s="967"/>
      <c r="F11" s="968"/>
      <c r="G11" s="969"/>
      <c r="H11" s="970" t="s">
        <v>27</v>
      </c>
      <c r="I11" s="967"/>
      <c r="J11" s="968"/>
      <c r="K11" s="968"/>
      <c r="L11" s="971"/>
      <c r="M11" s="972"/>
      <c r="N11" s="972"/>
      <c r="O11" s="973"/>
      <c r="P11" s="974"/>
      <c r="Q11" s="967"/>
      <c r="R11" s="968"/>
      <c r="S11" s="968"/>
      <c r="T11" s="971"/>
      <c r="U11" s="975"/>
      <c r="V11" s="971"/>
    </row>
    <row r="12" spans="1:22" ht="17.25" customHeight="1">
      <c r="A12" s="956"/>
      <c r="B12" s="486"/>
      <c r="C12" s="492"/>
      <c r="D12" s="966" t="s">
        <v>284</v>
      </c>
      <c r="E12" s="967"/>
      <c r="F12" s="968"/>
      <c r="G12" s="969"/>
      <c r="H12" s="970" t="s">
        <v>27</v>
      </c>
      <c r="I12" s="967"/>
      <c r="J12" s="968"/>
      <c r="K12" s="968"/>
      <c r="L12" s="971"/>
      <c r="M12" s="972"/>
      <c r="N12" s="972"/>
      <c r="O12" s="973"/>
      <c r="P12" s="974"/>
      <c r="Q12" s="967"/>
      <c r="R12" s="968"/>
      <c r="S12" s="968"/>
      <c r="T12" s="971"/>
      <c r="U12" s="975"/>
      <c r="V12" s="971"/>
    </row>
    <row r="13" spans="1:22" ht="17.25" customHeight="1">
      <c r="A13" s="956"/>
      <c r="B13" s="486"/>
      <c r="C13" s="492"/>
      <c r="D13" s="966" t="s">
        <v>285</v>
      </c>
      <c r="E13" s="967"/>
      <c r="F13" s="968"/>
      <c r="G13" s="969"/>
      <c r="H13" s="970" t="s">
        <v>27</v>
      </c>
      <c r="I13" s="967"/>
      <c r="J13" s="968"/>
      <c r="K13" s="968"/>
      <c r="L13" s="971"/>
      <c r="M13" s="972"/>
      <c r="N13" s="972"/>
      <c r="O13" s="973"/>
      <c r="P13" s="974"/>
      <c r="Q13" s="967"/>
      <c r="R13" s="968"/>
      <c r="S13" s="968"/>
      <c r="T13" s="971"/>
      <c r="U13" s="975"/>
      <c r="V13" s="971"/>
    </row>
    <row r="14" spans="1:22" ht="17.25" customHeight="1">
      <c r="A14" s="956"/>
      <c r="B14" s="486"/>
      <c r="C14" s="492"/>
      <c r="D14" s="957" t="s">
        <v>286</v>
      </c>
      <c r="E14" s="956"/>
      <c r="F14" s="486"/>
      <c r="G14" s="958"/>
      <c r="H14" s="959" t="s">
        <v>27</v>
      </c>
      <c r="I14" s="956"/>
      <c r="J14" s="486"/>
      <c r="K14" s="486"/>
      <c r="L14" s="960"/>
      <c r="M14" s="23">
        <v>100</v>
      </c>
      <c r="N14" s="23">
        <v>100</v>
      </c>
      <c r="O14" s="961"/>
      <c r="P14" s="962"/>
      <c r="Q14" s="963"/>
      <c r="R14" s="964"/>
      <c r="S14" s="964"/>
      <c r="T14" s="965"/>
      <c r="U14" s="491"/>
      <c r="V14" s="960"/>
    </row>
    <row r="15" spans="1:22" ht="17.25" customHeight="1">
      <c r="A15" s="956"/>
      <c r="B15" s="486"/>
      <c r="C15" s="492"/>
      <c r="D15" s="957" t="s">
        <v>287</v>
      </c>
      <c r="E15" s="956"/>
      <c r="F15" s="486"/>
      <c r="G15" s="958"/>
      <c r="H15" s="959" t="s">
        <v>27</v>
      </c>
      <c r="I15" s="956"/>
      <c r="J15" s="486"/>
      <c r="K15" s="486"/>
      <c r="L15" s="960"/>
      <c r="M15" s="23">
        <v>240</v>
      </c>
      <c r="N15" s="23">
        <v>240</v>
      </c>
      <c r="O15" s="961"/>
      <c r="P15" s="962"/>
      <c r="Q15" s="963"/>
      <c r="R15" s="964"/>
      <c r="S15" s="964"/>
      <c r="T15" s="965"/>
      <c r="U15" s="491"/>
      <c r="V15" s="960"/>
    </row>
    <row r="16" spans="1:22" ht="17.25" customHeight="1" thickBot="1">
      <c r="A16" s="877"/>
      <c r="B16" s="878"/>
      <c r="C16" s="879"/>
      <c r="D16" s="976" t="s">
        <v>288</v>
      </c>
      <c r="E16" s="877"/>
      <c r="F16" s="878"/>
      <c r="G16" s="977"/>
      <c r="H16" s="978" t="s">
        <v>27</v>
      </c>
      <c r="I16" s="877"/>
      <c r="J16" s="878"/>
      <c r="K16" s="878"/>
      <c r="L16" s="979"/>
      <c r="M16" s="980">
        <v>220</v>
      </c>
      <c r="N16" s="980">
        <v>220</v>
      </c>
      <c r="O16" s="882"/>
      <c r="P16" s="981"/>
      <c r="Q16" s="982"/>
      <c r="R16" s="885"/>
      <c r="S16" s="885"/>
      <c r="T16" s="983"/>
      <c r="U16" s="881"/>
      <c r="V16" s="979"/>
    </row>
    <row r="17" spans="4:22" ht="13.5" thickBot="1">
      <c r="D17" s="37"/>
      <c r="E17" s="37"/>
      <c r="F17" s="37"/>
      <c r="G17" s="262"/>
      <c r="H17" s="817" t="s">
        <v>28</v>
      </c>
      <c r="I17" s="818"/>
      <c r="J17" s="819"/>
      <c r="K17" s="819"/>
      <c r="L17" s="820">
        <f>SUM(L14:L16)</f>
        <v>0</v>
      </c>
      <c r="M17" s="855">
        <f>SUM(M6:M16)</f>
        <v>1280</v>
      </c>
      <c r="N17" s="819">
        <f>SUM(N6:N16)</f>
        <v>1280</v>
      </c>
      <c r="O17" s="819"/>
      <c r="P17" s="890"/>
      <c r="Q17" s="818"/>
      <c r="R17" s="819"/>
      <c r="S17" s="819"/>
      <c r="T17" s="820"/>
      <c r="U17" s="824">
        <v>640</v>
      </c>
      <c r="V17" s="825">
        <v>640</v>
      </c>
    </row>
    <row r="18" spans="4:20" ht="12.75">
      <c r="D18" s="37"/>
      <c r="E18" s="37"/>
      <c r="F18" s="37"/>
      <c r="G18" s="262"/>
      <c r="H18" s="106"/>
      <c r="I18" s="37"/>
      <c r="J18" s="37"/>
      <c r="K18" s="37"/>
      <c r="L18" s="37"/>
      <c r="M18" s="263"/>
      <c r="N18" s="263"/>
      <c r="O18" s="263"/>
      <c r="P18" s="263"/>
      <c r="Q18" s="37"/>
      <c r="R18" s="37"/>
      <c r="S18" s="37"/>
      <c r="T18" s="37"/>
    </row>
    <row r="19" spans="4:20" ht="12.75">
      <c r="D19" s="37"/>
      <c r="E19" s="37"/>
      <c r="F19" s="37"/>
      <c r="G19" s="262"/>
      <c r="H19" s="106"/>
      <c r="I19" s="37"/>
      <c r="J19" s="37"/>
      <c r="K19" s="37"/>
      <c r="L19" s="37"/>
      <c r="M19" s="263"/>
      <c r="N19" s="263"/>
      <c r="O19" s="263"/>
      <c r="P19" s="263"/>
      <c r="Q19" s="37"/>
      <c r="R19" s="37"/>
      <c r="S19" s="37"/>
      <c r="T19" s="37"/>
    </row>
    <row r="20" spans="4:20" ht="12.75">
      <c r="D20" s="37"/>
      <c r="E20" s="37"/>
      <c r="F20" s="37"/>
      <c r="G20" s="262"/>
      <c r="H20" s="106"/>
      <c r="I20" s="37"/>
      <c r="J20" s="37"/>
      <c r="K20" s="37"/>
      <c r="L20" s="37"/>
      <c r="M20" s="263"/>
      <c r="N20" s="263"/>
      <c r="O20" s="263"/>
      <c r="P20" s="263"/>
      <c r="Q20" s="37"/>
      <c r="R20" s="37"/>
      <c r="S20" s="37"/>
      <c r="T20" s="37"/>
    </row>
    <row r="21" spans="4:20" ht="12.75">
      <c r="D21" s="37"/>
      <c r="E21" s="37"/>
      <c r="F21" s="37"/>
      <c r="G21" s="262"/>
      <c r="H21" s="106"/>
      <c r="I21" s="37"/>
      <c r="J21" s="37"/>
      <c r="K21" s="37"/>
      <c r="L21" s="37"/>
      <c r="M21" s="263"/>
      <c r="N21" s="263"/>
      <c r="O21" s="263"/>
      <c r="P21" s="263"/>
      <c r="Q21" s="37"/>
      <c r="R21" s="37"/>
      <c r="S21" s="37"/>
      <c r="T21" s="37"/>
    </row>
    <row r="22" spans="4:20" ht="12.75">
      <c r="D22" s="37"/>
      <c r="E22" s="37"/>
      <c r="F22" s="37"/>
      <c r="G22" s="262"/>
      <c r="H22" s="106"/>
      <c r="I22" s="37"/>
      <c r="J22" s="37"/>
      <c r="K22" s="37"/>
      <c r="L22" s="37"/>
      <c r="M22" s="263"/>
      <c r="N22" s="263"/>
      <c r="O22" s="263"/>
      <c r="P22" s="263"/>
      <c r="Q22" s="37"/>
      <c r="R22" s="37"/>
      <c r="S22" s="37"/>
      <c r="T22" s="37"/>
    </row>
    <row r="23" spans="4:20" ht="12.75">
      <c r="D23" s="37"/>
      <c r="E23" s="37"/>
      <c r="F23" s="37"/>
      <c r="G23" s="262"/>
      <c r="H23" s="106"/>
      <c r="I23" s="37"/>
      <c r="J23" s="37"/>
      <c r="K23" s="37"/>
      <c r="L23" s="37"/>
      <c r="M23" s="263"/>
      <c r="N23" s="263"/>
      <c r="O23" s="263"/>
      <c r="P23" s="263"/>
      <c r="Q23" s="37"/>
      <c r="R23" s="37"/>
      <c r="S23" s="37"/>
      <c r="T23" s="37"/>
    </row>
    <row r="24" spans="4:20" ht="12.75">
      <c r="D24" s="37"/>
      <c r="E24" s="37"/>
      <c r="F24" s="37"/>
      <c r="G24" s="262"/>
      <c r="H24" s="106"/>
      <c r="I24" s="37"/>
      <c r="J24" s="37"/>
      <c r="K24" s="37"/>
      <c r="L24" s="37"/>
      <c r="M24" s="263"/>
      <c r="N24" s="263"/>
      <c r="O24" s="263"/>
      <c r="P24" s="263"/>
      <c r="Q24" s="37"/>
      <c r="R24" s="37"/>
      <c r="S24" s="37"/>
      <c r="T24" s="37"/>
    </row>
    <row r="25" spans="4:20" ht="12.75">
      <c r="D25" s="37"/>
      <c r="E25" s="37"/>
      <c r="F25" s="37"/>
      <c r="G25" s="262"/>
      <c r="H25" s="106"/>
      <c r="I25" s="37"/>
      <c r="J25" s="37"/>
      <c r="K25" s="37"/>
      <c r="L25" s="37"/>
      <c r="M25" s="263"/>
      <c r="N25" s="263"/>
      <c r="O25" s="263"/>
      <c r="P25" s="263"/>
      <c r="Q25" s="37"/>
      <c r="R25" s="37"/>
      <c r="S25" s="37"/>
      <c r="T25" s="37"/>
    </row>
  </sheetData>
  <sheetProtection/>
  <mergeCells count="2">
    <mergeCell ref="C3:C4"/>
    <mergeCell ref="D3:D4"/>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2:V13"/>
  <sheetViews>
    <sheetView zoomScalePageLayoutView="0" workbookViewId="0" topLeftCell="A1">
      <selection activeCell="U11" sqref="U11"/>
    </sheetView>
  </sheetViews>
  <sheetFormatPr defaultColWidth="9.140625" defaultRowHeight="12.75"/>
  <cols>
    <col min="1" max="3" width="2.421875" style="101" customWidth="1"/>
    <col min="4" max="4" width="34.8515625" style="101" customWidth="1"/>
    <col min="5" max="5" width="4.140625" style="101" customWidth="1"/>
    <col min="6" max="6" width="2.8515625" style="101" customWidth="1"/>
    <col min="7" max="7" width="3.00390625" style="264" customWidth="1"/>
    <col min="8" max="8" width="8.421875" style="127" customWidth="1"/>
    <col min="9" max="9" width="8.140625" style="101" customWidth="1"/>
    <col min="10" max="10" width="8.28125" style="101" customWidth="1"/>
    <col min="11" max="11" width="8.140625" style="101" customWidth="1"/>
    <col min="12" max="12" width="7.421875" style="101" customWidth="1"/>
    <col min="13" max="13" width="8.421875" style="102" customWidth="1"/>
    <col min="14" max="14" width="8.7109375" style="102" customWidth="1"/>
    <col min="15" max="15" width="8.140625" style="102" customWidth="1"/>
    <col min="16" max="16" width="7.140625" style="102" customWidth="1"/>
    <col min="17" max="17" width="5.57421875" style="101" customWidth="1"/>
    <col min="18" max="18" width="5.00390625" style="101" customWidth="1"/>
    <col min="19" max="19" width="5.28125" style="101" customWidth="1"/>
    <col min="20" max="20" width="5.140625" style="101" customWidth="1"/>
    <col min="21" max="21" width="9.00390625" style="101" customWidth="1"/>
    <col min="22" max="22" width="8.28125" style="101" customWidth="1"/>
    <col min="23" max="16384" width="9.140625" style="37" customWidth="1"/>
  </cols>
  <sheetData>
    <row r="1" ht="13.5" thickBot="1"/>
    <row r="2" spans="1:22" ht="16.5" customHeight="1" thickBot="1">
      <c r="A2" s="337" t="s">
        <v>29</v>
      </c>
      <c r="B2" s="448" t="s">
        <v>29</v>
      </c>
      <c r="C2" s="1298" t="s">
        <v>130</v>
      </c>
      <c r="D2" s="1299"/>
      <c r="E2" s="1299"/>
      <c r="F2" s="1299"/>
      <c r="G2" s="1299"/>
      <c r="H2" s="1299"/>
      <c r="I2" s="1299"/>
      <c r="J2" s="1299"/>
      <c r="K2" s="1299"/>
      <c r="L2" s="1299"/>
      <c r="M2" s="1299"/>
      <c r="N2" s="1299"/>
      <c r="O2" s="1299"/>
      <c r="P2" s="1299"/>
      <c r="Q2" s="1299"/>
      <c r="R2" s="1299"/>
      <c r="S2" s="1299"/>
      <c r="T2" s="1299"/>
      <c r="U2" s="1299"/>
      <c r="V2" s="1300"/>
    </row>
    <row r="3" spans="1:22" ht="52.5" customHeight="1" thickBot="1">
      <c r="A3" s="237" t="s">
        <v>29</v>
      </c>
      <c r="B3" s="250" t="s">
        <v>29</v>
      </c>
      <c r="C3" s="418" t="s">
        <v>25</v>
      </c>
      <c r="D3" s="984" t="s">
        <v>123</v>
      </c>
      <c r="E3" s="926"/>
      <c r="F3" s="719"/>
      <c r="G3" s="281"/>
      <c r="H3" s="228"/>
      <c r="I3" s="267"/>
      <c r="J3" s="985"/>
      <c r="K3" s="944"/>
      <c r="L3" s="195"/>
      <c r="M3" s="267"/>
      <c r="N3" s="944"/>
      <c r="O3" s="944"/>
      <c r="P3" s="944"/>
      <c r="Q3" s="986"/>
      <c r="R3" s="987"/>
      <c r="S3" s="987"/>
      <c r="T3" s="390"/>
      <c r="U3" s="988"/>
      <c r="V3" s="469"/>
    </row>
    <row r="4" spans="1:22" ht="20.25" customHeight="1">
      <c r="A4" s="859"/>
      <c r="B4" s="860"/>
      <c r="C4" s="861"/>
      <c r="D4" s="989" t="s">
        <v>289</v>
      </c>
      <c r="E4" s="990"/>
      <c r="F4" s="991"/>
      <c r="G4" s="992"/>
      <c r="H4" s="993" t="s">
        <v>27</v>
      </c>
      <c r="I4" s="990"/>
      <c r="J4" s="991"/>
      <c r="K4" s="991"/>
      <c r="L4" s="994"/>
      <c r="M4" s="995">
        <f>N4+P4</f>
        <v>67</v>
      </c>
      <c r="N4" s="996">
        <v>67</v>
      </c>
      <c r="O4" s="952"/>
      <c r="P4" s="997"/>
      <c r="Q4" s="865"/>
      <c r="R4" s="866"/>
      <c r="S4" s="866"/>
      <c r="T4" s="867"/>
      <c r="U4" s="56"/>
      <c r="V4" s="35"/>
    </row>
    <row r="5" spans="1:22" ht="20.25" customHeight="1">
      <c r="A5" s="956"/>
      <c r="B5" s="486"/>
      <c r="C5" s="492"/>
      <c r="D5" s="998" t="s">
        <v>290</v>
      </c>
      <c r="E5" s="999"/>
      <c r="F5" s="1000"/>
      <c r="G5" s="1001"/>
      <c r="H5" s="1002" t="s">
        <v>27</v>
      </c>
      <c r="I5" s="999"/>
      <c r="J5" s="1000"/>
      <c r="K5" s="1000"/>
      <c r="L5" s="1003"/>
      <c r="M5" s="1004">
        <f>N5+P5</f>
        <v>66</v>
      </c>
      <c r="N5" s="1005">
        <v>66</v>
      </c>
      <c r="O5" s="961"/>
      <c r="P5" s="1006"/>
      <c r="Q5" s="1007"/>
      <c r="R5" s="964"/>
      <c r="S5" s="964"/>
      <c r="T5" s="1008"/>
      <c r="U5" s="39"/>
      <c r="V5" s="120"/>
    </row>
    <row r="6" spans="1:22" ht="20.25" customHeight="1">
      <c r="A6" s="956"/>
      <c r="B6" s="486"/>
      <c r="C6" s="492"/>
      <c r="D6" s="1009" t="s">
        <v>291</v>
      </c>
      <c r="E6" s="999"/>
      <c r="F6" s="1000"/>
      <c r="G6" s="1001"/>
      <c r="H6" s="1010" t="s">
        <v>27</v>
      </c>
      <c r="I6" s="999"/>
      <c r="J6" s="1000"/>
      <c r="K6" s="1000"/>
      <c r="L6" s="1003"/>
      <c r="M6" s="1004">
        <f>N6+P6</f>
        <v>67</v>
      </c>
      <c r="N6" s="1011">
        <v>67</v>
      </c>
      <c r="O6" s="961"/>
      <c r="P6" s="1006"/>
      <c r="Q6" s="1007"/>
      <c r="R6" s="964"/>
      <c r="S6" s="964"/>
      <c r="T6" s="1008"/>
      <c r="U6" s="201"/>
      <c r="V6" s="120"/>
    </row>
    <row r="7" spans="1:22" ht="20.25" customHeight="1">
      <c r="A7" s="956"/>
      <c r="B7" s="486"/>
      <c r="C7" s="492"/>
      <c r="D7" s="1012" t="s">
        <v>292</v>
      </c>
      <c r="E7" s="491"/>
      <c r="F7" s="486"/>
      <c r="G7" s="1013"/>
      <c r="H7" s="66" t="s">
        <v>27</v>
      </c>
      <c r="I7" s="491"/>
      <c r="J7" s="486"/>
      <c r="K7" s="486"/>
      <c r="L7" s="492"/>
      <c r="M7" s="503"/>
      <c r="N7" s="23"/>
      <c r="O7" s="961"/>
      <c r="P7" s="1006"/>
      <c r="Q7" s="1007"/>
      <c r="R7" s="964"/>
      <c r="S7" s="964"/>
      <c r="T7" s="1008"/>
      <c r="U7" s="54">
        <v>67</v>
      </c>
      <c r="V7" s="120"/>
    </row>
    <row r="8" spans="1:22" ht="20.25" customHeight="1">
      <c r="A8" s="868"/>
      <c r="B8" s="869"/>
      <c r="C8" s="870"/>
      <c r="D8" s="716" t="s">
        <v>293</v>
      </c>
      <c r="E8" s="873"/>
      <c r="F8" s="869"/>
      <c r="G8" s="1014"/>
      <c r="H8" s="124" t="s">
        <v>27</v>
      </c>
      <c r="I8" s="873"/>
      <c r="J8" s="869"/>
      <c r="K8" s="869"/>
      <c r="L8" s="870"/>
      <c r="M8" s="30"/>
      <c r="N8" s="31"/>
      <c r="O8" s="1015"/>
      <c r="P8" s="1016"/>
      <c r="Q8" s="874"/>
      <c r="R8" s="875"/>
      <c r="S8" s="875"/>
      <c r="T8" s="876"/>
      <c r="U8" s="54">
        <v>66</v>
      </c>
      <c r="V8" s="200"/>
    </row>
    <row r="9" spans="1:22" ht="20.25" customHeight="1" thickBot="1">
      <c r="A9" s="877"/>
      <c r="B9" s="878"/>
      <c r="C9" s="879"/>
      <c r="D9" s="1017" t="s">
        <v>294</v>
      </c>
      <c r="E9" s="881"/>
      <c r="F9" s="878"/>
      <c r="G9" s="1018"/>
      <c r="H9" s="124" t="s">
        <v>27</v>
      </c>
      <c r="I9" s="881"/>
      <c r="J9" s="878"/>
      <c r="K9" s="878"/>
      <c r="L9" s="879"/>
      <c r="M9" s="1019"/>
      <c r="N9" s="980"/>
      <c r="O9" s="882"/>
      <c r="P9" s="883"/>
      <c r="Q9" s="884"/>
      <c r="R9" s="885"/>
      <c r="S9" s="885"/>
      <c r="T9" s="886"/>
      <c r="U9" s="1020">
        <v>67</v>
      </c>
      <c r="V9" s="888"/>
    </row>
    <row r="10" spans="4:22" ht="13.5" thickBot="1">
      <c r="D10" s="37"/>
      <c r="E10" s="37"/>
      <c r="F10" s="37"/>
      <c r="G10" s="262"/>
      <c r="H10" s="889" t="s">
        <v>28</v>
      </c>
      <c r="I10" s="818"/>
      <c r="J10" s="819"/>
      <c r="K10" s="819"/>
      <c r="L10" s="820"/>
      <c r="M10" s="855">
        <f>SUM(M4:M9)</f>
        <v>200</v>
      </c>
      <c r="N10" s="819">
        <f>SUM(N4:N9)</f>
        <v>200</v>
      </c>
      <c r="O10" s="819"/>
      <c r="P10" s="890"/>
      <c r="Q10" s="818"/>
      <c r="R10" s="819"/>
      <c r="S10" s="819"/>
      <c r="T10" s="820"/>
      <c r="U10" s="924">
        <f>SUM(U7:U9)</f>
        <v>200</v>
      </c>
      <c r="V10" s="825">
        <v>200</v>
      </c>
    </row>
    <row r="11" spans="4:20" ht="12.75">
      <c r="D11" s="37"/>
      <c r="E11" s="37"/>
      <c r="F11" s="37"/>
      <c r="G11" s="262"/>
      <c r="H11" s="106"/>
      <c r="I11" s="37"/>
      <c r="J11" s="37"/>
      <c r="K11" s="37"/>
      <c r="L11" s="37"/>
      <c r="M11" s="263"/>
      <c r="N11" s="263"/>
      <c r="O11" s="263"/>
      <c r="P11" s="263"/>
      <c r="Q11" s="37"/>
      <c r="R11" s="37"/>
      <c r="S11" s="37"/>
      <c r="T11" s="37"/>
    </row>
    <row r="13" ht="15.75">
      <c r="D13" s="1021" t="s">
        <v>295</v>
      </c>
    </row>
  </sheetData>
  <sheetProtection/>
  <mergeCells count="1">
    <mergeCell ref="C2:V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valdyba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G.Uzkuriene</dc:creator>
  <cp:keywords/>
  <dc:description/>
  <cp:lastModifiedBy>Snieguole Kacerauskaite</cp:lastModifiedBy>
  <cp:lastPrinted>2012-04-03T10:07:39Z</cp:lastPrinted>
  <dcterms:created xsi:type="dcterms:W3CDTF">2006-05-12T05:50:12Z</dcterms:created>
  <dcterms:modified xsi:type="dcterms:W3CDTF">2012-04-03T10:08:15Z</dcterms:modified>
  <cp:category/>
  <cp:version/>
  <cp:contentType/>
  <cp:contentStatus/>
</cp:coreProperties>
</file>