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1640" activeTab="0"/>
  </bookViews>
  <sheets>
    <sheet name="Aprašymas" sheetId="1" r:id="rId1"/>
    <sheet name="Priemonių suvestinė" sheetId="2" r:id="rId2"/>
    <sheet name="vertinimo kriterijai" sheetId="3" r:id="rId3"/>
  </sheets>
  <definedNames>
    <definedName name="_xlnm.Print_Titles" localSheetId="1">'Priemonių suvestinė'!$4:$6</definedName>
    <definedName name="_xlnm.Print_Titles" localSheetId="2">'vertinimo kriterijai'!$4:$5</definedName>
  </definedNames>
  <calcPr fullCalcOnLoad="1"/>
</workbook>
</file>

<file path=xl/sharedStrings.xml><?xml version="1.0" encoding="utf-8"?>
<sst xmlns="http://schemas.openxmlformats.org/spreadsheetml/2006/main" count="897" uniqueCount="491">
  <si>
    <t>P5.1.2.3</t>
  </si>
  <si>
    <r>
      <t xml:space="preserve">Gautinos lėšos iš kitų savivaldybių atsiskaitymui už atvykusius mokinius </t>
    </r>
    <r>
      <rPr>
        <b/>
        <sz val="10"/>
        <rFont val="Times New Roman"/>
        <family val="1"/>
      </rPr>
      <t>SB(MK)</t>
    </r>
  </si>
  <si>
    <r>
      <t>Savivaldybės privatizavimo fondo lėšos</t>
    </r>
    <r>
      <rPr>
        <b/>
        <sz val="10"/>
        <rFont val="Times New Roman"/>
        <family val="1"/>
      </rPr>
      <t xml:space="preserve"> PF</t>
    </r>
  </si>
  <si>
    <r>
      <t xml:space="preserve">Valstybės biudžeto lėšos </t>
    </r>
    <r>
      <rPr>
        <b/>
        <sz val="10"/>
        <rFont val="Times New Roman"/>
        <family val="1"/>
      </rPr>
      <t>LRVB</t>
    </r>
  </si>
  <si>
    <r>
      <t xml:space="preserve">Ugdymo proceso ir aplinkos užtikrinimas </t>
    </r>
    <r>
      <rPr>
        <b/>
        <sz val="10"/>
        <rFont val="Times New Roman"/>
        <family val="1"/>
      </rPr>
      <t>lopšeliuose-darželiuose</t>
    </r>
  </si>
  <si>
    <t>Brandos egzaminų administravimas</t>
  </si>
  <si>
    <t>Finansavimo šaltinių suvestinė</t>
  </si>
  <si>
    <t>Finansavimo šaltiniai</t>
  </si>
  <si>
    <t>Gabiųjų mokinių ugdymas</t>
  </si>
  <si>
    <t>Tradicijų puoselėjimas ir tradicinių renginių organizavimas</t>
  </si>
  <si>
    <t>Mokinių parlamento ir mokinių tarybos narių dalyvavimas renginiuose</t>
  </si>
  <si>
    <t>Socializacijos ir prevencinių projektų vykdymas</t>
  </si>
  <si>
    <t>P</t>
  </si>
  <si>
    <t>Įstaigų, per metus prijungtų prie LITNET paslaugų sistemos, sk.</t>
  </si>
  <si>
    <t>I</t>
  </si>
  <si>
    <t>LRVB</t>
  </si>
  <si>
    <t>07</t>
  </si>
  <si>
    <t>ES</t>
  </si>
  <si>
    <t>PF</t>
  </si>
  <si>
    <t>08</t>
  </si>
  <si>
    <t>Ryšių kabelių kanalų nuoma</t>
  </si>
  <si>
    <t>10</t>
  </si>
  <si>
    <t>11</t>
  </si>
  <si>
    <t>Iš viso programai:</t>
  </si>
  <si>
    <t>SB(MK)</t>
  </si>
  <si>
    <t>Priemonės požymis</t>
  </si>
  <si>
    <t>Asignavimų valdytojo kodas</t>
  </si>
  <si>
    <t>Finansavimo šaltinis</t>
  </si>
  <si>
    <t>Iš viso</t>
  </si>
  <si>
    <t>Išlaidoms</t>
  </si>
  <si>
    <t>01</t>
  </si>
  <si>
    <t>09</t>
  </si>
  <si>
    <t>SB</t>
  </si>
  <si>
    <t>Iš viso:</t>
  </si>
  <si>
    <t>02</t>
  </si>
  <si>
    <t>SB(VB)</t>
  </si>
  <si>
    <t>03</t>
  </si>
  <si>
    <t>04</t>
  </si>
  <si>
    <t>05</t>
  </si>
  <si>
    <t>06</t>
  </si>
  <si>
    <t>Vadovų atestavimas</t>
  </si>
  <si>
    <t>Dalyvavimas respublikiniuose mokymuose ir miesto metodinėje veikloje</t>
  </si>
  <si>
    <t>Pritaikyti patalpas švietimo reikmėms</t>
  </si>
  <si>
    <t>Gerosios darbo patirties konferencijų ir projektų organizavimas</t>
  </si>
  <si>
    <t>Sveikatingumo ir sporto renginių organizavimas</t>
  </si>
  <si>
    <t>Mokinių skaičius bendrojo lavinimo mokyklose</t>
  </si>
  <si>
    <t>Atestuota vadovų, sk.</t>
  </si>
  <si>
    <t>1 lentelės tęsinys</t>
  </si>
  <si>
    <t>Švietimo įstaigų paruošimas naujiems mokslo metams</t>
  </si>
  <si>
    <t>Šilumos tinklų ir karšto vandens tinklų sistemų eksploatacija</t>
  </si>
  <si>
    <t>Priešgaisrinių reikalavimų vykdymas švietimo įstaigose</t>
  </si>
  <si>
    <t>SB(SPN)</t>
  </si>
  <si>
    <t>Pavadinimas</t>
  </si>
  <si>
    <t>Iš jų darbo užmokesčiui</t>
  </si>
  <si>
    <t>SAVIVALDYBĖS  LĖŠOS, IŠ VISO:</t>
  </si>
  <si>
    <t>KITI ŠALTINIAI, IŠ VISO:</t>
  </si>
  <si>
    <t>IŠ VISO:</t>
  </si>
  <si>
    <t>SB(SP)</t>
  </si>
  <si>
    <t>Patalpų nuoma švietimo įstaigose</t>
  </si>
  <si>
    <t>Ugdytinių skaičius</t>
  </si>
  <si>
    <t>Mokinių skaičius nevalstybinėse bendrojo lavinimo mokyklose</t>
  </si>
  <si>
    <t>Įstaigų sk.</t>
  </si>
  <si>
    <t>Sudaryti sąlygas žmonių su regos negalia ugdymui</t>
  </si>
  <si>
    <t xml:space="preserve">Mokyklų-darželių skaičius </t>
  </si>
  <si>
    <t>Įgyvendinamas įstaigos strateginio tikslo kodas, programos kodas</t>
  </si>
  <si>
    <t>Vertinimo kriterijus</t>
  </si>
  <si>
    <t>Vertinimo kriterijaus kodas</t>
  </si>
  <si>
    <t>Mato vienetas</t>
  </si>
  <si>
    <t>Rezultato:</t>
  </si>
  <si>
    <t>1-ajam programos tikslui</t>
  </si>
  <si>
    <t>2-ajam programos tikslui</t>
  </si>
  <si>
    <t>Produkto:</t>
  </si>
  <si>
    <t>1-ajam uždaviniui</t>
  </si>
  <si>
    <t>2-ajam uždaviniui</t>
  </si>
  <si>
    <t>4-ajam uždaviniui</t>
  </si>
  <si>
    <t>03.10</t>
  </si>
  <si>
    <t>P9</t>
  </si>
  <si>
    <t>5. Vidutiniškai 1 mokiniui bendrojo lavinimo mokyklose tenka aplinkos ir krepšelio lėšų</t>
  </si>
  <si>
    <t>2. Mokyklų užpildomumas pagal projektinį pajėgumą (vidutiniškai, proc.)</t>
  </si>
  <si>
    <t xml:space="preserve">1. Įkimokyklinių įstaigų skaičius </t>
  </si>
  <si>
    <t>P-10-01-01-01</t>
  </si>
  <si>
    <t>Ugdoma vaikų ikimokyklinio ugdymo įstaigose, sk.</t>
  </si>
  <si>
    <t>2. Ugdoma vaikų ikimokyklinio ugdymo įstaigose, sk.</t>
  </si>
  <si>
    <t xml:space="preserve">1. Mokyklų-darželių skaičius </t>
  </si>
  <si>
    <t>P-10-01-02-01</t>
  </si>
  <si>
    <t>Bendrojo lavinimo mokyklų skaičius</t>
  </si>
  <si>
    <t>1. Bendrojo lavinimo mokyklų skaičius</t>
  </si>
  <si>
    <t>P-10-01-03-01</t>
  </si>
  <si>
    <t>2. Mokinių skaičius bendrojo lavinimo mokyklose</t>
  </si>
  <si>
    <t>3. Mokinių skaičius nevalstybinėse bendrojo lavinimo mokyklose</t>
  </si>
  <si>
    <t>1. Ugdytinių skaičius Regos ugdymo centre</t>
  </si>
  <si>
    <t>P-10-01-04-01</t>
  </si>
  <si>
    <t>5-ajam uždaviniui</t>
  </si>
  <si>
    <t>1. Ugdytinių, dalyvaujančių neformaliojo ugdymo įgyvendinimo programose, skaičius</t>
  </si>
  <si>
    <t>1. Švietimo įstaigų, kuriose teikiamos papildomos paslaugos, skaičius</t>
  </si>
  <si>
    <t>P-10-02-01-01</t>
  </si>
  <si>
    <t>P-10-02-01-02</t>
  </si>
  <si>
    <t>1. Suorganizuota renginių, skirtų miesto mokiniams ir mokytojams, sk.</t>
  </si>
  <si>
    <t>P-10-02-02-01</t>
  </si>
  <si>
    <t>P-10-02-03-01</t>
  </si>
  <si>
    <t>P-10-02-03-02</t>
  </si>
  <si>
    <t>P-10-02-04-01</t>
  </si>
  <si>
    <t>P-10-03-01-01</t>
  </si>
  <si>
    <t>1. Įstaigų, per metus prijungtų prie LITNET paslaugų sistemos, sk.</t>
  </si>
  <si>
    <t>P-10-03-01-02</t>
  </si>
  <si>
    <t>P-10-03-02-01</t>
  </si>
  <si>
    <t>P-10-03-02-02</t>
  </si>
  <si>
    <t>1. Įstaigų, kuriose vykdyti remonto darbai, sk.</t>
  </si>
  <si>
    <t>P-10-03-03-01</t>
  </si>
  <si>
    <t>P-10-03-04-01</t>
  </si>
  <si>
    <t>P-10-03-03-02</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</si>
  <si>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</si>
  <si>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</si>
  <si>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Paskolos lėšos </t>
    </r>
    <r>
      <rPr>
        <b/>
        <sz val="10"/>
        <rFont val="Times New Roman"/>
        <family val="1"/>
      </rPr>
      <t>P</t>
    </r>
  </si>
  <si>
    <r>
      <t xml:space="preserve">Europos Sąjungos paramos lėšos </t>
    </r>
    <r>
      <rPr>
        <b/>
        <sz val="10"/>
        <rFont val="Times New Roman"/>
        <family val="1"/>
      </rPr>
      <t>ES</t>
    </r>
  </si>
  <si>
    <r>
      <t xml:space="preserve">Kiti finansavimo šaltiniai </t>
    </r>
    <r>
      <rPr>
        <b/>
        <sz val="10"/>
        <rFont val="Times New Roman"/>
        <family val="1"/>
      </rPr>
      <t>Kt</t>
    </r>
  </si>
  <si>
    <t xml:space="preserve">Metodinių būrelių skaičius mieste </t>
  </si>
  <si>
    <t>3. Metodinių būrelių skaičius mieste</t>
  </si>
  <si>
    <t>43</t>
  </si>
  <si>
    <t>Ugdoma vaikų mokyklose-darželiuose, iš jų mokinių sk.</t>
  </si>
  <si>
    <t>Sudaryti sąlygas mokiniui, mokytojui, mokyklai gauti pedagoginę, psichologinę, metodinę ir kitą ugdymo proceso kokybės gerinimui įtakos turinčią pagalbą</t>
  </si>
  <si>
    <t xml:space="preserve">Organizuoti miesto pedagoginius-edukacinius, meninius, pilietinius renginius </t>
  </si>
  <si>
    <t>Švietimo įstaigų eksploatavimo išlaidos (šildymas)</t>
  </si>
  <si>
    <t>Mokinių, kuriems kompensuojamos pavėžėjimo išlaidos, sk.</t>
  </si>
  <si>
    <t>Mokyklų, kuriose įrengti kabinetai gamtos mokslų dalykams dėstyti, sk.</t>
  </si>
  <si>
    <t>Sudaryti sąlygas ugdyti vaikus ikimokyklinėse įstaigose pagal individualias, specialiojo ir priešmokyklinio ugdymo programas</t>
  </si>
  <si>
    <t xml:space="preserve">Sudaryti sąlygas ugdyti vaikus mokyklose-darželiuose pagal individualias, specialiojo, priešmokyklinio ir pradinio ugdymo programas  </t>
  </si>
  <si>
    <t>Sudaryti sąlygas įgyvendinti Bendrąsias programas ir ugdymo modelius pradinėse, pagrindinėse, vidurinėse, suaugusiųjų mokyklose ir gimnazijose</t>
  </si>
  <si>
    <r>
      <t xml:space="preserve">Neformaliojo </t>
    </r>
    <r>
      <rPr>
        <sz val="10"/>
        <rFont val="Times New Roman"/>
        <family val="1"/>
      </rPr>
      <t xml:space="preserve">vaikų ugdymo proceso užtikrinimas biudžetinėse </t>
    </r>
    <r>
      <rPr>
        <b/>
        <sz val="10"/>
        <rFont val="Times New Roman"/>
        <family val="1"/>
      </rPr>
      <t>kūno kultūros ir sporto mokyklose</t>
    </r>
    <r>
      <rPr>
        <sz val="10"/>
        <rFont val="Times New Roman"/>
        <family val="1"/>
      </rPr>
      <t xml:space="preserve"> </t>
    </r>
  </si>
  <si>
    <t>P10</t>
  </si>
  <si>
    <t>Sudaryti sąlygas švietimo įstaigų ūkinei veiklai</t>
  </si>
  <si>
    <t>Mokinių pavėžėjimo išlaidų kompensavimas</t>
  </si>
  <si>
    <t>Maitinimo organizavimas, ugdymo ir kitų paslaugų teikimas švietimo įstaigose</t>
  </si>
  <si>
    <t xml:space="preserve">Gautinos lėšos už atvykusius ir išvykusius vaikus į bendrojo lavinimo mokyklas </t>
  </si>
  <si>
    <t xml:space="preserve"> </t>
  </si>
  <si>
    <t>Švietimo įstaigų pastatų apsauga</t>
  </si>
  <si>
    <t>6300</t>
  </si>
  <si>
    <t>Mokinių skaičius specialiosiose mokyklose</t>
  </si>
  <si>
    <t>Vertintų įstaigų skaičius</t>
  </si>
  <si>
    <t>Įstaigų, organizuojančių brandos egzaminus, skaičius</t>
  </si>
  <si>
    <t>Švietimo įstaigų skaičius</t>
  </si>
  <si>
    <t>Kvalifikacinių renginių skaičius</t>
  </si>
  <si>
    <t>Renginių skaičius</t>
  </si>
  <si>
    <t>Įgyvendintų programų skaičius</t>
  </si>
  <si>
    <t>Įstaigų, kuriose vykdyti remonto darbai, sk.</t>
  </si>
  <si>
    <t>Kabelio tinklo ilgis, km</t>
  </si>
  <si>
    <t>Įstaigų, kuriose įvykdyti remonto darbai, sk.</t>
  </si>
  <si>
    <t>Renovuotа  pastatų, sk.</t>
  </si>
  <si>
    <t>Ugdytinių, dalyvaujančių neformaliojo ugdymo įgyvendinimo programose, skaičius, tūkst.</t>
  </si>
  <si>
    <t>Ugdytinių skaičius, tūkst.</t>
  </si>
  <si>
    <t>Užtikrinti ugdymo programų įvairovę</t>
  </si>
  <si>
    <t>Gerinti ugdymo aplinką, modernizuojant mokyklas ir ikimokyklines ugdymo įstaigas bei užtikrinti saugią ugdymo aplinką</t>
  </si>
  <si>
    <r>
      <t xml:space="preserve">BĮ Klaipėdos pedagoginės psichologinės tarnybos </t>
    </r>
    <r>
      <rPr>
        <sz val="10"/>
        <rFont val="Times New Roman"/>
        <family val="1"/>
      </rPr>
      <t>veiklos organizavimo užtikrinimas</t>
    </r>
  </si>
  <si>
    <r>
      <t xml:space="preserve">BĮ Klaipėdos pedagogų švietimo ir kultūros centro </t>
    </r>
    <r>
      <rPr>
        <sz val="10"/>
        <rFont val="Times New Roman"/>
        <family val="1"/>
      </rPr>
      <t xml:space="preserve"> veiklos organizavimo užtikrinimas</t>
    </r>
  </si>
  <si>
    <r>
      <t>Ugdymo proceso ir aplinkos užtikrinimas</t>
    </r>
    <r>
      <rPr>
        <b/>
        <sz val="10"/>
        <rFont val="Times New Roman"/>
        <family val="1"/>
      </rPr>
      <t xml:space="preserve"> neformaliojo ugdymo įstaigose</t>
    </r>
  </si>
  <si>
    <t>2. Bendrojo lavinimo mokyklose besimokančių mokinių skaičius, tenkantis vienam mokytojui, vnt.</t>
  </si>
  <si>
    <t xml:space="preserve">4. Vaikų, dalyvaujančių neformaliojo ugdymo programose dalis nuo visų besimokančių mokinių skaičiaus, proc. </t>
  </si>
  <si>
    <t>2. Organizuotų miesto renginių skaičius</t>
  </si>
  <si>
    <t>3. Mokytojų, atestuotų eksperto, mokytojo metodininko ar vyresniojo mokytojo kategorijai, proc.</t>
  </si>
  <si>
    <t>4. Mokinių skaičius specialiosiose mokyklose</t>
  </si>
  <si>
    <t>5. Finansuotų profesinės linkmės ugdymo modulių skaičius</t>
  </si>
  <si>
    <t>7. Vertintų įstaigų skaičius</t>
  </si>
  <si>
    <t>2. Ugdytinių skaičius kūno kultūros ir sporto mokyklose</t>
  </si>
  <si>
    <t>P-10-01-05-02</t>
  </si>
  <si>
    <t>2. Švietimo įstaigų, kuriose teikiamos patalpų nuomos paslaugos, skaičius</t>
  </si>
  <si>
    <t>P-10-02-02-02</t>
  </si>
  <si>
    <t>2. Renginių, kuriuose dalyvauja mokinių parlamento nariai, skaičius</t>
  </si>
  <si>
    <t>P-10-02-03-03</t>
  </si>
  <si>
    <t>5. Įstaigų, kuriose teikiamos centralizuotos šildymo paslaugos, skaičius</t>
  </si>
  <si>
    <t>6-ajam uždaviniui</t>
  </si>
  <si>
    <t>7-ajam uždaviniui</t>
  </si>
  <si>
    <t>8-ajam uždaviniui</t>
  </si>
  <si>
    <t>Švietimo įstaigų, kuriose nuomojamos patalpos, sk.</t>
  </si>
  <si>
    <t>Finansuotų profesinės linkmės ugdymo modulių skaičius</t>
  </si>
  <si>
    <t>Savivaldybių, su kuriomis vykdomi atsiskaitymai, skaičius</t>
  </si>
  <si>
    <t>R-10-01-01</t>
  </si>
  <si>
    <t>R-10-01-02</t>
  </si>
  <si>
    <t>R-10-01-03</t>
  </si>
  <si>
    <t>R-10-02-01</t>
  </si>
  <si>
    <t>R-10-02-02</t>
  </si>
  <si>
    <t>R-10-02-03</t>
  </si>
  <si>
    <t>R-10-02-04</t>
  </si>
  <si>
    <t>R-10-02-05</t>
  </si>
  <si>
    <t>R-10-03-01</t>
  </si>
  <si>
    <t>R-10-03-02</t>
  </si>
  <si>
    <t>R-10-03-03</t>
  </si>
  <si>
    <t>P-10-01-06-01</t>
  </si>
  <si>
    <t>P-10-01-07-01</t>
  </si>
  <si>
    <t>P-10-01-08-01</t>
  </si>
  <si>
    <t>P-10-01-08-02</t>
  </si>
  <si>
    <t>P-10-01-08-03</t>
  </si>
  <si>
    <t>P-10-01-08-04</t>
  </si>
  <si>
    <t>P-10-01-08-05</t>
  </si>
  <si>
    <t>P-10-01-08-06</t>
  </si>
  <si>
    <t>P-10-01-08-07</t>
  </si>
  <si>
    <t>P-10-01-08-08</t>
  </si>
  <si>
    <t>P-10-02-03-04</t>
  </si>
  <si>
    <t>P-10-02-03-05</t>
  </si>
  <si>
    <t>P-10-02-03-06</t>
  </si>
  <si>
    <t>P-10-02-03-07</t>
  </si>
  <si>
    <t>P-10-02-03-08</t>
  </si>
  <si>
    <t>P-10-02-05-01</t>
  </si>
  <si>
    <t>P-10-02-05-02</t>
  </si>
  <si>
    <t>P-10-02-05-03</t>
  </si>
  <si>
    <t>P-10-03-04-02</t>
  </si>
  <si>
    <t>P-10-03-04-03</t>
  </si>
  <si>
    <t>P9        I</t>
  </si>
  <si>
    <t xml:space="preserve">P9        </t>
  </si>
  <si>
    <t>P5.1.4.6</t>
  </si>
  <si>
    <t>P11</t>
  </si>
  <si>
    <t>P5.1.4.1</t>
  </si>
  <si>
    <t>P5.1.4.8</t>
  </si>
  <si>
    <t xml:space="preserve"> P5.1.2.4</t>
  </si>
  <si>
    <t xml:space="preserve"> P5.1.2.2</t>
  </si>
  <si>
    <t xml:space="preserve"> P5.1.3.4</t>
  </si>
  <si>
    <t>Išorės vertinimo apmokėjimas</t>
  </si>
  <si>
    <t>Saugomų pastatų skaičius</t>
  </si>
  <si>
    <t>Šilumos ir karšto vandens tiekimo sistemų renovacija ir remontas</t>
  </si>
  <si>
    <t>1/15</t>
  </si>
  <si>
    <t>Kt</t>
  </si>
  <si>
    <t>Atnaujinta pastatų, sk.</t>
  </si>
  <si>
    <t xml:space="preserve">Atnaujinti ikimokyklinio ugdymo įstaigų ir mokyklų-darželių pastatus </t>
  </si>
  <si>
    <t>Atnaujinti bendrojo lavinimo mokyklų ir visuomeninės paskirties pastatus</t>
  </si>
  <si>
    <t xml:space="preserve">Atnaujinti neformaliojo ugdymo įstaigų pastatus </t>
  </si>
  <si>
    <t>1. Atnaujinta bendrojo lavinimo mokyklų ir visuomeninės paskirties pastatų, sk.</t>
  </si>
  <si>
    <t>1. Atnaujinta ikimokyklinio ugdymo įstaigų ir mokyklų-darželių pastatų, sk.</t>
  </si>
  <si>
    <t>Įrengta /atnaujinta kabinetų, vnt.</t>
  </si>
  <si>
    <t>2.  Įstaigų, kuriose bus vykdoma šilumos tinklų ir karšto vandens sistemų eksploatacija, sk.</t>
  </si>
  <si>
    <t>Renovuota/suremontuota sistemų, sk.</t>
  </si>
  <si>
    <t>8. Įstaigų, kuriose vyktyti priešgaisrinių reikalavimų darbai, skaičius</t>
  </si>
  <si>
    <t>3. Ugdytinių skaičius viešosiose neformaliojo ugdymo įstaigose</t>
  </si>
  <si>
    <t>1. Pedagoginėje psichologinėje tarnyboje aptarnautų asmenų sk. per metus, tūkst.</t>
  </si>
  <si>
    <t>Tarnyboje aptarnautų asmenų sk., tūkst.</t>
  </si>
  <si>
    <t>3. Įgyvendintų programų skaičius</t>
  </si>
  <si>
    <t>SB(ES)</t>
  </si>
  <si>
    <t>Suorganizuota renginių, sk.</t>
  </si>
  <si>
    <t>Gerinti programinį ir technologinį įstaigų aprūpinimą</t>
  </si>
  <si>
    <r>
      <t xml:space="preserve">LITNET paslaugų užtikrinimas visose </t>
    </r>
    <r>
      <rPr>
        <b/>
        <sz val="10"/>
        <rFont val="Times New Roman"/>
        <family val="1"/>
      </rPr>
      <t>švietimo įstaigose</t>
    </r>
  </si>
  <si>
    <r>
      <t xml:space="preserve">Klaipėdos ,,Varpo“ gimnazijos </t>
    </r>
    <r>
      <rPr>
        <sz val="10"/>
        <rFont val="Times New Roman"/>
        <family val="1"/>
      </rPr>
      <t>pastato šiluminė renovacija</t>
    </r>
  </si>
  <si>
    <r>
      <t>Klaipėdos</t>
    </r>
    <r>
      <rPr>
        <b/>
        <sz val="10"/>
        <rFont val="Times New Roman"/>
        <family val="1"/>
      </rPr>
      <t xml:space="preserve"> naujamiesčio </t>
    </r>
    <r>
      <rPr>
        <sz val="10"/>
        <rFont val="Times New Roman"/>
        <family val="1"/>
      </rPr>
      <t>(nuo Baltijos pr. iki Debreceno g.) dalies</t>
    </r>
    <r>
      <rPr>
        <b/>
        <sz val="10"/>
        <rFont val="Times New Roman"/>
        <family val="1"/>
      </rPr>
      <t xml:space="preserve"> ikimokyklinio ugdymo įstaigų</t>
    </r>
    <r>
      <rPr>
        <sz val="10"/>
        <rFont val="Times New Roman"/>
        <family val="1"/>
      </rPr>
      <t xml:space="preserve"> patalpų renovacija ir įrangos įsigijimas</t>
    </r>
  </si>
  <si>
    <r>
      <t xml:space="preserve">Klaipėdos miesto </t>
    </r>
    <r>
      <rPr>
        <b/>
        <sz val="10"/>
        <rFont val="Times New Roman"/>
        <family val="1"/>
      </rPr>
      <t xml:space="preserve">pietinės dalies ikimokyklinio ugdymo įstaigų </t>
    </r>
    <r>
      <rPr>
        <sz val="10"/>
        <rFont val="Times New Roman"/>
        <family val="1"/>
      </rPr>
      <t>patalpų renovacija ir įrangos įsigijimas</t>
    </r>
  </si>
  <si>
    <t xml:space="preserve">Vykdyti švietimo įstaigų tinklo pertvarką </t>
  </si>
  <si>
    <r>
      <t xml:space="preserve">Klaipėdos Baltijos vidurinės mokyklos </t>
    </r>
    <r>
      <rPr>
        <sz val="10"/>
        <rFont val="Times New Roman"/>
        <family val="1"/>
      </rPr>
      <t>patalpų pritaikymas gimnazijos veiklai</t>
    </r>
  </si>
  <si>
    <t>Sutvarkyti teritorijas ir atnaujinti patalpas, inventorių ir įrengimus švietimo įstaigose, užtikrinant atitiktį Higienos normoms pagal kontroliuojančių institucijų reikalavimus</t>
  </si>
  <si>
    <t>Privažiavimų kelių prie švietimo įstaigų sutvarkymas</t>
  </si>
  <si>
    <r>
      <t xml:space="preserve">Profesinės linkmės meninio ugdymo programų modulių finansavimas </t>
    </r>
    <r>
      <rPr>
        <b/>
        <sz val="10"/>
        <rFont val="Times New Roman"/>
        <family val="1"/>
      </rPr>
      <t>(Andrejaus Rubliovo pagrindinėje, Vydūno vidurinėje, Jeronimo Kačinsko muzikos  mokyklose)</t>
    </r>
  </si>
  <si>
    <r>
      <t xml:space="preserve">Klaipėdos regos ugdymo centro </t>
    </r>
    <r>
      <rPr>
        <sz val="10"/>
        <rFont val="Times New Roman"/>
        <family val="1"/>
      </rPr>
      <t>veiklos organizavimas pagal įstaigos programas</t>
    </r>
  </si>
  <si>
    <t xml:space="preserve">Sudaryti sąlygas neformaliojo ugdymo programų vykdymui bei mokinių dalyvavimui miesto, respublikiniuose ir tarptautiniuose renginiuose </t>
  </si>
  <si>
    <r>
      <t xml:space="preserve">Neformaliojo </t>
    </r>
    <r>
      <rPr>
        <sz val="10"/>
        <rFont val="Times New Roman"/>
        <family val="1"/>
      </rPr>
      <t>vaikų ugdymo proceso užtikrinimas VšĮ „</t>
    </r>
    <r>
      <rPr>
        <sz val="10"/>
        <rFont val="Times New Roman"/>
        <family val="1"/>
      </rPr>
      <t xml:space="preserve">Klaipėdos </t>
    </r>
    <r>
      <rPr>
        <b/>
        <sz val="10"/>
        <rFont val="Times New Roman"/>
        <family val="1"/>
      </rPr>
      <t>futbolo akademija“</t>
    </r>
    <r>
      <rPr>
        <b/>
        <sz val="10"/>
        <rFont val="Times New Roman"/>
        <family val="1"/>
      </rPr>
      <t xml:space="preserve">, </t>
    </r>
    <r>
      <rPr>
        <sz val="10"/>
        <rFont val="Times New Roman"/>
        <family val="1"/>
      </rPr>
      <t xml:space="preserve">akordeono mokykloje </t>
    </r>
    <r>
      <rPr>
        <b/>
        <sz val="10"/>
        <rFont val="Times New Roman"/>
        <family val="1"/>
      </rPr>
      <t>„Domisolė</t>
    </r>
    <r>
      <rPr>
        <sz val="10"/>
        <rFont val="Times New Roman"/>
        <family val="1"/>
      </rPr>
      <t xml:space="preserve">“, ledo ritulio mokykloje </t>
    </r>
    <r>
      <rPr>
        <b/>
        <sz val="10"/>
        <rFont val="Times New Roman"/>
        <family val="1"/>
      </rPr>
      <t>„Skatas“</t>
    </r>
  </si>
  <si>
    <t>Skatinti švietimo įstaigas teikti papildomas paslaugas</t>
  </si>
  <si>
    <r>
      <t>Teikti švietimo įstaigose jų veiklą atitinkančias papildomas paslau</t>
    </r>
    <r>
      <rPr>
        <b/>
        <sz val="10"/>
        <rFont val="Times New Roman"/>
        <family val="1"/>
      </rPr>
      <t>gas</t>
    </r>
    <r>
      <rPr>
        <b/>
        <sz val="10"/>
        <rFont val="Times New Roman"/>
        <family val="1"/>
      </rPr>
      <t xml:space="preserve"> </t>
    </r>
  </si>
  <si>
    <t>3-iajam programos tikslui</t>
  </si>
  <si>
    <t>3-iajam uždaviniui</t>
  </si>
  <si>
    <t>3. Išlaikytų valstybinių egzaminų „puikiai“, „labai gerai“, „gerai“ dalis nuo išlaikytų egzaminų skaičiaus, proc.</t>
  </si>
  <si>
    <t xml:space="preserve">1. Švietimo įstaigų pajamų, gautų už teikiamas mokamas paslaugas, dalis nuo savivaldybės biudžeto skirtų asignavimų, proc.  </t>
  </si>
  <si>
    <t xml:space="preserve">1. Atnaujinta neformaliojo ugdymo įstaigų pastatų, sk. </t>
  </si>
  <si>
    <t>1. Suremontuota asfaltbetonio dangos duobių, kv. m</t>
  </si>
  <si>
    <t>4. Renovuota, suremontuota sistemų, sk.</t>
  </si>
  <si>
    <t>6. Saugomų pastatų skaičius</t>
  </si>
  <si>
    <t>7. Mokinių, kuriems kompensuojamos pavežėjimo išlaidos, skaičius</t>
  </si>
  <si>
    <t>6. Savivaldybių, su kuriomis vykdomi atsiskaitymai, skaičius</t>
  </si>
  <si>
    <t>8. Įstaigų, organizuojančių brandos egzaminus, skaičius</t>
  </si>
  <si>
    <t>2. Kvalifikacinių renginių per metus skaičius</t>
  </si>
  <si>
    <t>1. Atestuotų vadovų skaičius</t>
  </si>
  <si>
    <t>14</t>
  </si>
  <si>
    <r>
      <t xml:space="preserve">Lifto įrengimas </t>
    </r>
    <r>
      <rPr>
        <sz val="10"/>
        <rFont val="Times New Roman"/>
        <family val="1"/>
      </rPr>
      <t>Klaipėdos 2-ojoje specialiojoje mokykloje</t>
    </r>
  </si>
  <si>
    <t>2. Suremontuota pastatų, sk.</t>
  </si>
  <si>
    <t>P-10-01-06-02</t>
  </si>
  <si>
    <t xml:space="preserve">Turtui įsigyti ir finansiniams įsipareigojimams vykdyti </t>
  </si>
  <si>
    <t xml:space="preserve"> Turtui įsigyti ir finansiniams įsipareigojimams vykdyti</t>
  </si>
  <si>
    <t>6</t>
  </si>
  <si>
    <t>2</t>
  </si>
  <si>
    <r>
      <t xml:space="preserve">Pajamų įmokos už paslaugas </t>
    </r>
    <r>
      <rPr>
        <b/>
        <sz val="10"/>
        <rFont val="Times New Roman"/>
        <family val="1"/>
      </rPr>
      <t>SB(SP)</t>
    </r>
  </si>
  <si>
    <r>
      <t xml:space="preserve">Pajamų įmokos už patalpų nuomą </t>
    </r>
    <r>
      <rPr>
        <b/>
        <sz val="10"/>
        <rFont val="Times New Roman"/>
        <family val="1"/>
      </rPr>
      <t>SB(SPN)</t>
    </r>
  </si>
  <si>
    <t>Parengta galimybių studija šiuolaikinės mokyklos su gamtos mokslų centru statybai Tauralaukyje, vnt.</t>
  </si>
  <si>
    <r>
      <t xml:space="preserve">Klaipėdos „Smeltės“ pagrindinės mokyklos </t>
    </r>
    <r>
      <rPr>
        <sz val="10"/>
        <rFont val="Times New Roman"/>
        <family val="1"/>
      </rPr>
      <t xml:space="preserve">rekonstrukcija  </t>
    </r>
  </si>
  <si>
    <r>
      <t xml:space="preserve">Savivaldybės biudžeto apyvartos lėšos ES finansinės paramos programų laikinam lėšų stygiui dengti </t>
    </r>
    <r>
      <rPr>
        <b/>
        <sz val="9"/>
        <rFont val="Times New Roman"/>
        <family val="1"/>
      </rPr>
      <t>SB(ES)</t>
    </r>
  </si>
  <si>
    <r>
      <t xml:space="preserve">Klaipėdos „Vėtrungės“ gimnazijos  </t>
    </r>
    <r>
      <rPr>
        <sz val="10"/>
        <rFont val="Times New Roman"/>
        <family val="1"/>
      </rPr>
      <t>pastato rekonstrukcija</t>
    </r>
  </si>
  <si>
    <r>
      <t xml:space="preserve">Visuomeninės paskirties pastato Baltijos pr. 49 </t>
    </r>
    <r>
      <rPr>
        <sz val="10"/>
        <rFont val="Times New Roman"/>
        <family val="1"/>
      </rPr>
      <t xml:space="preserve">šiluminė renovacija </t>
    </r>
  </si>
  <si>
    <r>
      <t xml:space="preserve">Klaipėdos Sendvario pagrindinės mokyklos  </t>
    </r>
    <r>
      <rPr>
        <sz val="10"/>
        <rFont val="Times New Roman"/>
        <family val="1"/>
      </rPr>
      <t xml:space="preserve">Tilžės g. 39  pastato šiluminė renovacija </t>
    </r>
  </si>
  <si>
    <r>
      <t>Vitės pagrindinės mokyklos</t>
    </r>
    <r>
      <rPr>
        <sz val="10"/>
        <rFont val="Times New Roman"/>
        <family val="1"/>
      </rPr>
      <t xml:space="preserve">  Dariaus ir Girėno g. 4 pastato šiluminė renovacija </t>
    </r>
  </si>
  <si>
    <r>
      <t xml:space="preserve">Klaipėdos Vytauto Didžiojo gimnazijos </t>
    </r>
    <r>
      <rPr>
        <sz val="10"/>
        <rFont val="Times New Roman"/>
        <family val="1"/>
      </rPr>
      <t>rekonstrukcija</t>
    </r>
  </si>
  <si>
    <r>
      <t xml:space="preserve">Klaipėdos miesto </t>
    </r>
    <r>
      <rPr>
        <b/>
        <sz val="10"/>
        <rFont val="Times New Roman"/>
        <family val="1"/>
      </rPr>
      <t>šiaurinės dalies ikimokyklinio ugdymo įstaigų</t>
    </r>
    <r>
      <rPr>
        <sz val="10"/>
        <rFont val="Times New Roman"/>
        <family val="1"/>
      </rPr>
      <t xml:space="preserve"> patalpų renovacija ir įrangos įsigijimas</t>
    </r>
  </si>
  <si>
    <r>
      <t xml:space="preserve">Klaipėdos miesto </t>
    </r>
    <r>
      <rPr>
        <b/>
        <sz val="10"/>
        <rFont val="Times New Roman"/>
        <family val="1"/>
      </rPr>
      <t>centrinės dalies ikimokyklinio ugdymo įstaigų</t>
    </r>
    <r>
      <rPr>
        <sz val="10"/>
        <rFont val="Times New Roman"/>
        <family val="1"/>
      </rPr>
      <t xml:space="preserve"> patalpų renovacija ir įrangos įsigijimas</t>
    </r>
  </si>
  <si>
    <r>
      <t xml:space="preserve">Klaipėdos lopšelių-darželių „Želmenėlis“, „Alksniukas“, ,,Pušaitė“, „Pumpurėlis“, „Volungėlė“, „Gintarėlis“, „Pagrandukas“, „Rūta“  bei mokyklos-darželio „Pakalnutė“ </t>
    </r>
    <r>
      <rPr>
        <sz val="10"/>
        <rFont val="Times New Roman"/>
        <family val="1"/>
      </rPr>
      <t>pastatų langų pakeitimas</t>
    </r>
  </si>
  <si>
    <r>
      <t>Klaipėdos Juozo Karoso muzikos mokyklos</t>
    </r>
    <r>
      <rPr>
        <sz val="10"/>
        <rFont val="Times New Roman"/>
        <family val="1"/>
      </rPr>
      <t xml:space="preserve"> pastato šiluminė renovacija </t>
    </r>
  </si>
  <si>
    <r>
      <t xml:space="preserve">Klaipėdos Adomo Brako dailės mokyklos </t>
    </r>
    <r>
      <rPr>
        <sz val="10"/>
        <rFont val="Times New Roman"/>
        <family val="1"/>
      </rPr>
      <t>pastato šiluminė renovacija</t>
    </r>
  </si>
  <si>
    <r>
      <t xml:space="preserve">Patalpų (Molo g. 60) pritaikymas </t>
    </r>
    <r>
      <rPr>
        <b/>
        <sz val="10"/>
        <rFont val="Times New Roman"/>
        <family val="1"/>
      </rPr>
      <t>Vaikų laisvalaikio centro</t>
    </r>
    <r>
      <rPr>
        <sz val="10"/>
        <rFont val="Times New Roman"/>
        <family val="1"/>
      </rPr>
      <t xml:space="preserve"> veiklai </t>
    </r>
  </si>
  <si>
    <r>
      <t xml:space="preserve">Ugdymo proceso ir aplinkos užtikrinimas </t>
    </r>
    <r>
      <rPr>
        <b/>
        <sz val="10"/>
        <rFont val="Times New Roman"/>
        <family val="1"/>
      </rPr>
      <t>mokyklose-darželiuose</t>
    </r>
  </si>
  <si>
    <r>
      <t>Ugdymo proceso ir aplinkos užtikrinimas</t>
    </r>
    <r>
      <rPr>
        <b/>
        <sz val="10"/>
        <rFont val="Times New Roman"/>
        <family val="1"/>
      </rPr>
      <t xml:space="preserve"> bendrojo lavinimo mokyklose </t>
    </r>
  </si>
  <si>
    <r>
      <t>Ugdymo proceso užtikrinimas</t>
    </r>
    <r>
      <rPr>
        <b/>
        <sz val="10"/>
        <rFont val="Times New Roman"/>
        <family val="1"/>
      </rPr>
      <t xml:space="preserve"> nevalstybinėse bendrojo lavinimo mokyklose </t>
    </r>
  </si>
  <si>
    <r>
      <t xml:space="preserve">Ugdymo proceso ir aplinkos užtikrinimas </t>
    </r>
    <r>
      <rPr>
        <b/>
        <sz val="10"/>
        <rFont val="Times New Roman"/>
        <family val="1"/>
      </rPr>
      <t xml:space="preserve">specialiosiose mokyklose </t>
    </r>
  </si>
  <si>
    <r>
      <t xml:space="preserve">Klaipėdos „Santarvės“ pagrindinės mokyklos </t>
    </r>
    <r>
      <rPr>
        <sz val="10"/>
        <rFont val="Times New Roman"/>
        <family val="1"/>
      </rPr>
      <t>pastato rekonstrukcijos projektas</t>
    </r>
  </si>
  <si>
    <r>
      <t xml:space="preserve">Klaipėdos „Verdenės“ pagrindinės mokyklos </t>
    </r>
    <r>
      <rPr>
        <sz val="10"/>
        <rFont val="Times New Roman"/>
        <family val="1"/>
      </rPr>
      <t>pastato Kretingos g. 22 energetinių charakteristikų gerinimas</t>
    </r>
  </si>
  <si>
    <r>
      <t xml:space="preserve">Klaipėdos Liudviko Stulpino  pagrindinės mokyklos </t>
    </r>
    <r>
      <rPr>
        <sz val="10"/>
        <rFont val="Times New Roman"/>
        <family val="1"/>
      </rPr>
      <t xml:space="preserve">pastato  Bandužių g. 4 energetinių charakteristikų gerinimas (pastato šiluminė renovacija) </t>
    </r>
  </si>
  <si>
    <r>
      <t>Klaipėdos lopšelio-darželio ,,Obelėlė“</t>
    </r>
    <r>
      <rPr>
        <sz val="10"/>
        <rFont val="Times New Roman"/>
        <family val="1"/>
      </rPr>
      <t xml:space="preserve"> Valstiečių g. 10 pastato šiluminė renovacija</t>
    </r>
  </si>
  <si>
    <r>
      <t>Gamtos mokslų kokybės gerinimas Vakarų Latvijoje ir Lietuvoje</t>
    </r>
    <r>
      <rPr>
        <sz val="10"/>
        <rFont val="Times New Roman"/>
        <family val="1"/>
      </rPr>
      <t xml:space="preserve"> („Vėtrungės“, Vytauto Didžiojo ir Hermano Zudermano gimnazijose)</t>
    </r>
  </si>
  <si>
    <t xml:space="preserve">STRATEGINIO VEIKLOS PLANO VYKDYMO ATASKAITA </t>
  </si>
  <si>
    <t>Programos tikslų, uždavinių, priemonių kodai</t>
  </si>
  <si>
    <t>Tikslo, uždavinio, priemonės pavadinimas</t>
  </si>
  <si>
    <t>Asignavimai (tūkst. Lt)</t>
  </si>
  <si>
    <t>Vertinimo kriterijaus</t>
  </si>
  <si>
    <t>planuotos reikšmės</t>
  </si>
  <si>
    <t>faktinės reikšmės</t>
  </si>
  <si>
    <t>Švietimo įstaigų, prisijungusių prie greitaveikio interneto, dalis nuo viso švietimo įstaigų skaičiaus (proc.)</t>
  </si>
  <si>
    <t>Mokyklų užpildomumas pagal projektinį pajėgumą (vidutiniškai, proc.)</t>
  </si>
  <si>
    <t>Bendros investicijos į švietimo įstaigų pastatų atnaujinimą, tūkst. Lt</t>
  </si>
  <si>
    <t>Ikimokyklinio ugdymo įstaigose ugdomų 1–6 metų vaikų dalis, lyginant su bendru to amžiaus vaikų skaičiumi pokytis, proc.</t>
  </si>
  <si>
    <t xml:space="preserve">Bendrojo lavinimo mokyklose besimokančių moksleivių skaičius, tenkantis vienam mokytojui </t>
  </si>
  <si>
    <t>Vidutiniškai 1 mokiniui bendrojo lavinimo mokyklose tenka aplinkos ir krepšelio lėšų, Lt</t>
  </si>
  <si>
    <t xml:space="preserve">Švietimo įstaigų pajamų, gautų už teikiamas mokamas paslaugas, dalis nuo savivaldybės biudžeto skirtų asignavimų, proc.  </t>
  </si>
  <si>
    <t>Organizuotų miesto renginių skaičius</t>
  </si>
  <si>
    <t>Mokytojų, atestuotų eksperto, mokytojo metodininko ar vyresniojo mokytojo kategorijai, proc.</t>
  </si>
  <si>
    <t>2011-ųjų metų panaudo-tos lėšos (kasinės išlaidos)</t>
  </si>
  <si>
    <t>2011-ųjų metų asigna-     vimų patvirtintas planas*</t>
  </si>
  <si>
    <t>2011-ųjų metų asigna-     vimų patikslintas planas**</t>
  </si>
  <si>
    <t>Metinis planas</t>
  </si>
  <si>
    <t>Įvykdyta</t>
  </si>
  <si>
    <t>Atliktas energetinis auditas</t>
  </si>
  <si>
    <t>Sumažėjo mokinių, gyvenančių ne Klaipėdos savivaldybės teritorijoje</t>
  </si>
  <si>
    <t>Išlaikytų valstybinių egzaminų „puikiai“, „labai gerai“, „gerai“ dalis nuo išlaikytų egzaminų skaičiaus, %</t>
  </si>
  <si>
    <t>Vaikų, dalyvaujančių neformaliojo ugdymo programose, dalis nuo visų besimokančių mokinių skaičiaus, %</t>
  </si>
  <si>
    <t>6858</t>
  </si>
  <si>
    <t>Buvo sumažintas grupių ir klasių skaičius</t>
  </si>
  <si>
    <t>Mažesniame renginių skaičiuje dalyvavo daugiau pedagogų</t>
  </si>
  <si>
    <t>** pagal Klaipėdos miesto savivaldybės tarybos 2011-12-08 sprendimą Nr. T2-384 / įstatymų nustatyta tvarka</t>
  </si>
  <si>
    <t>Suremontuota asfaltbetonio dangos duobių, kv. m</t>
  </si>
  <si>
    <t>0/52</t>
  </si>
  <si>
    <t xml:space="preserve">I etapo metu atlikta stogo rekonstrukcija, apšiltintos išorinės sienos, pakeista elektros instaliacija, atliktas sporto salės ir kai kurių kabinetų remontas. 2011 m. II etapo metu parengtas techninis projektas, atlikta projekto ekspertizė, atliktas rangos darbų konkursas, pasirašyta rangos darbų sutartis. Veiklų įgyvendinimas nukeltas į 2012 m. 
</t>
  </si>
  <si>
    <t xml:space="preserve">
</t>
  </si>
  <si>
    <t xml:space="preserve">       UGDYMO PROCESO UŽTIKRINIMO PROGRAMOS (NR. 10)</t>
  </si>
  <si>
    <t>ĮVYKDYMO ATASKAITA</t>
  </si>
  <si>
    <t xml:space="preserve">Programos vykdytojai: </t>
  </si>
  <si>
    <t>Klaipėdos 1-oji specialioji mokykla</t>
  </si>
  <si>
    <t>Klaipėdos 2-oji specialioji mokykla</t>
  </si>
  <si>
    <t>Klaipėdos Vytauto Didžiojo gimnazija</t>
  </si>
  <si>
    <t>Klaipėdos „Žaliakalnio“ gimnazija</t>
  </si>
  <si>
    <t>Klaipėdos „Žemynos“ gimnazija</t>
  </si>
  <si>
    <t>Klaipėdos „Ąžuolyno“ gimnazija</t>
  </si>
  <si>
    <t>Klaipėdos Simono Dacho  progimnazija</t>
  </si>
  <si>
    <t>Klaipėdos Baltijos gimnazija</t>
  </si>
  <si>
    <t>Klaipėdos „Varpo“ gimnazija</t>
  </si>
  <si>
    <t>Klaipėdos Vydūno vidurinė mokykla</t>
  </si>
  <si>
    <t>Klaipėdos Prano Mašioto  progimnazija</t>
  </si>
  <si>
    <t>Klaipėdos Hermano Zudermano gimnazija</t>
  </si>
  <si>
    <t>Klaipėdos Maksimo Gorkio pagrindinė mokykla</t>
  </si>
  <si>
    <t>Klaipėdos „Vyturio“ pagrindinė mokykla</t>
  </si>
  <si>
    <t>Klaipėdos „Versmės“ progimnazija</t>
  </si>
  <si>
    <t>Klaipėdos „Smeltės“ progimnazija</t>
  </si>
  <si>
    <t>Klaipėdos „Pajūrio“ pagrindinė mokykla</t>
  </si>
  <si>
    <t>Klaipėdos „Saulėtekio“ pagrindinė mokykla</t>
  </si>
  <si>
    <t>Klaipėdos Vitės pagrindinė mokykla</t>
  </si>
  <si>
    <t>Klaipėdos Andrejaus  Rubliovo pagrindinė mokykla</t>
  </si>
  <si>
    <t xml:space="preserve">Klaipėdos „Gilijos“ pradinė mokykla </t>
  </si>
  <si>
    <t>Klaipėdos „Santarvės“ pagrindinė mokykla</t>
  </si>
  <si>
    <t>Klaipėdos Martyno Mažvydo  progimnazija</t>
  </si>
  <si>
    <t>Klaipėdos Gedminų pagrindinė mokykla</t>
  </si>
  <si>
    <t>Klaipėdos Tauralaukio progimnazija</t>
  </si>
  <si>
    <t>Klaipėdos Liudviko Stulpino pagrindinė mokykla</t>
  </si>
  <si>
    <t>Klaipėdos Ievos Simonaitytės  pagrindinė mokykla</t>
  </si>
  <si>
    <t>Klaipėdos „Gabijos“ progimnazija</t>
  </si>
  <si>
    <t>Klaipėdos Sendvario pagrindinė mokykla</t>
  </si>
  <si>
    <t>Klaipėdos Naujakiemio suaugusiųjų vidurinė mokykla</t>
  </si>
  <si>
    <t>Klaipėdos Salio Šemerio suaugusiųjų gimnazija</t>
  </si>
  <si>
    <t>Klaipėdos „Šaltinėlio“ mokykla-darželis</t>
  </si>
  <si>
    <t>Klaipėdos lopšelis-darželis „Du gaideliai“</t>
  </si>
  <si>
    <t>Klaipėdos „Nykštuko“ mokykla-darželis</t>
  </si>
  <si>
    <t>Klaipėdos „Varpelio“ mokykla-darželis</t>
  </si>
  <si>
    <t>Klaipėdos „Saulutės“ mokykla-darželis</t>
  </si>
  <si>
    <t>Klaipėdos „Inkarėlio“ mokykla-darželis</t>
  </si>
  <si>
    <t>Klaipėdos Marijos Montessori mokykla-darželis</t>
  </si>
  <si>
    <t>Klaipėdos „Pakalnutės“ mokykla-darželis</t>
  </si>
  <si>
    <t>Klaipėdos  lopšelis-darželis „Vyturėlis“</t>
  </si>
  <si>
    <t>Klaipėdos lopšelis-darželis „Berželis“</t>
  </si>
  <si>
    <t>Klaipėdos „Versmės“ specialioji mokykla-darželis</t>
  </si>
  <si>
    <t>Klaipėdos lopšelis-darželis „Švyturėlis“</t>
  </si>
  <si>
    <t>Klaipėdos darželis „Gintarėlis“</t>
  </si>
  <si>
    <t>Klaipėdos lopšelis-darželis „Čiauškutė“</t>
  </si>
  <si>
    <t>Klaipėdos specialusis lopšelis-darželis „Pušaitė“</t>
  </si>
  <si>
    <t>Klaipėdos sanatorinis lopšelis-darželis „Eglutė“</t>
  </si>
  <si>
    <t>Klaipėdos sanatorinis lopšelis-darželis „Giliukas“</t>
  </si>
  <si>
    <t>Klaipėdos lopšelis-darželis „Sakalėlis“</t>
  </si>
  <si>
    <t>Klaipėdos lopšelis-darželis „Pagrandukas“</t>
  </si>
  <si>
    <t>Klaipėdos lopšelis-darželis „Žiburėlis“</t>
  </si>
  <si>
    <t>Klaipėdos lopšelis-darželis „Puriena“</t>
  </si>
  <si>
    <t>Klaipėdos lopšelis-darželis „Radastėlė“</t>
  </si>
  <si>
    <t>Klaipėdos lopšelis-darželis „Liepaitė“</t>
  </si>
  <si>
    <t>Klaipėdos lopšelis-darželis „Boružėlė“</t>
  </si>
  <si>
    <t>Klaipėdos lopšelis-darželis „Bitutė“</t>
  </si>
  <si>
    <t>Klaipėdos lopšelis-darželis „Kregždutė“</t>
  </si>
  <si>
    <t>Klaipėdos lopšelis-darželis „Vėrinėlis“</t>
  </si>
  <si>
    <t>Klaipėdos lopšelis-darželis „Putinėlis“</t>
  </si>
  <si>
    <t>Klaipėdos lopšelis-darželis „Želmenėlis“</t>
  </si>
  <si>
    <t>Klaipėdos lopšelis-darželis „Obelėlė“</t>
  </si>
  <si>
    <t>Klaipėdos lopšelis-darželis „Klevelis“</t>
  </si>
  <si>
    <t>Klaipėdos lopšelis-darželis „Žilvitis“</t>
  </si>
  <si>
    <t>Klaipėdos lopšelis-darželis „Rūta“</t>
  </si>
  <si>
    <t>Klaipėdos lopšelis-darželis „Žuvėdra“</t>
  </si>
  <si>
    <t>Klaipėdos lopšelis-darželis „Pingvinukas“</t>
  </si>
  <si>
    <t>Klaipėdos lopšelis-darželis „Traukinukas“</t>
  </si>
  <si>
    <t>Klaipėdos lopšelis-darželis „Svirpliukas“</t>
  </si>
  <si>
    <t>Klaipėdos lopšelis-darželis „Volungėlė“</t>
  </si>
  <si>
    <t>Klaipėdos lopšelis-darželis „Dobiliukas“</t>
  </si>
  <si>
    <t>Klaipėdos lopšelis-darželis „Linelis“</t>
  </si>
  <si>
    <t>Klaipėdos lopšelis-darželis „Žiogelis“</t>
  </si>
  <si>
    <t>Klaipėdos lopšelis-darželis „Aušrinė“</t>
  </si>
  <si>
    <t>Klaipėdos lopšelis-darželis „Atžalynas“</t>
  </si>
  <si>
    <t>Klaipėdos lopšelis-darželis „Žemuogėlė“</t>
  </si>
  <si>
    <t>Klaipėdos lopšelis-darželis „Alksniukas“</t>
  </si>
  <si>
    <t>Klaipėdos lopšelis-darželis „Pumpurėlis“</t>
  </si>
  <si>
    <t>Klaipėdos lopšelis-darželis „Papartėlis“</t>
  </si>
  <si>
    <t>Klaipėdos lopšelis-darželis „Aitvarėlis“</t>
  </si>
  <si>
    <t>Klaipėdos lopšelis-darželis „Bangelė“</t>
  </si>
  <si>
    <t>Klaipėdos lopšelis-darželis „Ąžuoliukas“</t>
  </si>
  <si>
    <t>Klaipėdos Juozo Karoso muzikos mokykla</t>
  </si>
  <si>
    <t>Klaipėdos Jeronimo Kačinsko muzikos mokykla</t>
  </si>
  <si>
    <t>Klaipėdos Adomo Brako dailės mokykla</t>
  </si>
  <si>
    <t>Klaipėdos moksleivių saviraiškos centras</t>
  </si>
  <si>
    <t>Klaipėdos jaunimo centras</t>
  </si>
  <si>
    <t xml:space="preserve">Klaipėdos vaikų laisvalaikio centras </t>
  </si>
  <si>
    <t>Klaipėdos regos ugdymo centras</t>
  </si>
  <si>
    <t>Klaipėdos pedagogų švietimo ir kultūros centras</t>
  </si>
  <si>
    <t>Klaipėdos pedagoginė psichologinė tarnyba</t>
  </si>
  <si>
    <t>Ugdymo ir kultūros departamento Švietimo skyrius, Miesto ūkio departamento Socialinės infrastruktūros priežiūros skyrius, Investicijų ir ekonomikos departamento Projektų bei Statybos ir infrastruktūros plėtros skyriai,</t>
  </si>
  <si>
    <t>Investuota mažiau lėšų nei planuota dėl užsitęsusių ES projektų paraiškų derinimo bei viešųjų pirkimų procedūrų, nebaigti darbai bus tęsiami 2012 m.</t>
  </si>
  <si>
    <t>Procentas didesnis nei planuota, nes  padidėjo santykis tarp  besimokančių mokinių (kuris sumažėjo) ir ugdytinių, dalyvaujančių neformaliojo ugdymo įgyvendinimo programose (kuris išliko nepakitęs).</t>
  </si>
  <si>
    <t>2. Įrengta /atnaujinta kabinetų, vnt.</t>
  </si>
  <si>
    <t>1. Pritaikyta patalpų švietimo reikmėms, įstaigų sk.</t>
  </si>
  <si>
    <t>2. Ugdoma vaikų mokyklose-darželiuose,</t>
  </si>
  <si>
    <t xml:space="preserve"> iš jų mokinių, sk.</t>
  </si>
  <si>
    <t>Paraiškos teikimo terminas Lietuvos verslo paramos agentūrai (LVPA) – 2012-04-01. Pateiktas 2011-07-05 projektinis pasiūlymas Regioninės plėtros departamento prie VRM Klaipėdos apskrities skyriui. Parengtas energetinis auditas. Projektas pateiktas ekspertizei.</t>
  </si>
  <si>
    <t>(UGDYMO PROCESO UŽTIKRINIMO  PROGRAMA (Nr. 10))</t>
  </si>
  <si>
    <t>Metinio plano įvykdymas</t>
  </si>
  <si>
    <t>Klaipėdos lopšelis-darželis „Šermukšnėlė"</t>
  </si>
  <si>
    <t>Suremontuota pastatų, sk.</t>
  </si>
  <si>
    <t xml:space="preserve">Ikimokyklinių įstaigų skaičius </t>
  </si>
  <si>
    <t>Dėl mokinio krepšelio lėšų trūkumo mažiau atestuota pedagogų</t>
  </si>
  <si>
    <t>Sudaryti sąlygas vadybinei ir metodinei veiklai</t>
  </si>
  <si>
    <t>Dalyvavimas Dainų šventėje ir festivaliuose (teatro, chorų, šokių)</t>
  </si>
  <si>
    <t>Pastabos</t>
  </si>
  <si>
    <r>
      <rPr>
        <sz val="12"/>
        <rFont val="Times New Roman"/>
        <family val="1"/>
      </rPr>
      <t>Iš</t>
    </r>
    <r>
      <rPr>
        <b/>
        <sz val="12"/>
        <rFont val="Times New Roman"/>
        <family val="1"/>
      </rPr>
      <t xml:space="preserve"> 2011 m. planuotų </t>
    </r>
    <r>
      <rPr>
        <sz val="12"/>
        <rFont val="Times New Roman"/>
        <family val="1"/>
      </rPr>
      <t xml:space="preserve">įgyvendinti 58 priemonių (kurioms patvirtinti/skirti asignavimai):  </t>
    </r>
  </si>
  <si>
    <t>Sumažėjo mokinių skaičius dėl bendros demografinės situacijos</t>
  </si>
  <si>
    <t xml:space="preserve">Nuo 2011 m. rugsėjo saugomų pastatų sumažėjo dėl Vydūno mokyklos iš pastatų Daržų g.18 ir Baltikalnio g. 10 iškėlimo (2011 m. birželio 30 d.  Klaipėdos miesto savivaldybės tarybos (KMT) sprendimu Nr. T2-212) 
</t>
  </si>
  <si>
    <t>faktiškai įvykdyta</t>
  </si>
  <si>
    <t>* pagal Klaipėdos miesto savivaldybės tarybos 2011-02-10 sprendimą Nr. T2-29</t>
  </si>
  <si>
    <t>iš dalies įvykdyta</t>
  </si>
  <si>
    <t>pagal planą arba geriau nei buvo planuota</t>
  </si>
  <si>
    <t>blogiau nei planuota</t>
  </si>
  <si>
    <t>Neįvyko viešieji pirkimai, todėl planuotos įstaigos nebuvo prijungtos prie LITNET</t>
  </si>
  <si>
    <t xml:space="preserve">2011 m. rugsėjo mėn. reorganizavus Vydūno mokyklą,  pastatai Daržų g. 18 ir Baltikalnio g. 10 perduoti savivaldybei (2011 m. birželio 30 d.  KMT sprendimu Nr. T2-212) </t>
  </si>
  <si>
    <t>Neskirta lėšų turtui įsigyti.  Sumokėta tik už prijungimo prie LITNET techninių sąlygų parengimą</t>
  </si>
  <si>
    <t>Projekto veiklos baigtos. 2011 m. atliktas visiškas visos šildymo sistemos rekonstravimas, apimantis šildymo sistemos, šilumos punkto, karšto ir cirkuliacinio vandentiekio, vėdinimo sistemos rekonstravimą. Rekonstruotas šaltas vandentiekis, apšiltintos pirmo aukšto grindys</t>
  </si>
  <si>
    <t xml:space="preserve">2011-12-30 pasirašyta finansavimo administravimo sutartis. 2011-07-26 gautas statybos leidimas ir pradėti darbai. 2011 m. pakeista 100 proc. langų, 45 proc. apšvietimo sistemos, pradėti fasadų šiltinimo darbai. Darbus planuojama baigti iki 2012-09-01
</t>
  </si>
  <si>
    <t>Įrengta patalpų vėdinimo sistema</t>
  </si>
  <si>
    <t xml:space="preserve">Projektas baigtas įgyvendinti: pakeisti langai, apšiltintos sienos, cokolis ir atlikta fasado apdaila, apšiltintas stogas įrengiant naują dangą, atliktas šilumos punkto kapitalinis remontas bei šildymo sistemos rekonstrukcija, pakeista elektros instaliacija bei apšvietimo sistema, įrengta vėdinimo sistema, rekonstruota karšto vandentiekio sistema </t>
  </si>
  <si>
    <t>2011-09-12 pasirašyta finansavimo ir administravimo sutartis. Pakeista 100 proc. langų ir lauko durų, 90 proc. apšvietimo sistemos, apšiltinta 20 proc. stogo ir pradėti fasadų šiltinimo darbai. Projektą planuojama baigti 2012-04-04</t>
  </si>
  <si>
    <t xml:space="preserve">Paraiškos teikimo terminas LVPA – 2012-04-01. Atliktas energetinis auditas. Bus perkamas projektavimas kartu su rangos darbais. Gautas sąlygų sąvadas, pradėta projektavimo paslaugos kartu su rangos darbais pirkimo procedūra, vokų plėšimas 2012-02-20, gauti 9 pasiūlymai. Vyksta vertinimas </t>
  </si>
  <si>
    <t xml:space="preserve">Projektavimo paslaugos lifto įrengimui yra pirktos bendrai su ES projektu  „Mokyklos pastato Panevėžio g. 2 pritaikymas suaugusių asmenų dienos soc. globos centrui“. 2011-10-27 pasirašyta sutartis        Nr. J12-390, projektavimo paslaugų vertė 12 tūkst. Lt. Projektas rengiamas </t>
  </si>
  <si>
    <r>
      <t>Projektas įgyvendintas. Projekto metu rekonstruota šildymo sistema bei šilumos punktas, atnaujinta elektros instaliacija bei apšvietimo sistema, įrengta mechaninė-rekuperacinė vėdinimo sistema, apšiltintos grindys pusrūsyje (2513 m</t>
    </r>
    <r>
      <rPr>
        <vertAlign val="superscript"/>
        <sz val="10"/>
        <rFont val="Times New Roman"/>
        <family val="1"/>
      </rPr>
      <t>2</t>
    </r>
    <r>
      <rPr>
        <sz val="10"/>
        <rFont val="Times New Roman"/>
        <family val="1"/>
      </rPr>
      <t>), rekonstruotas ir apšiltintas šlaitinis stogas (2620,63 m</t>
    </r>
    <r>
      <rPr>
        <vertAlign val="superscript"/>
        <sz val="10"/>
        <rFont val="Times New Roman"/>
        <family val="1"/>
      </rPr>
      <t>2</t>
    </r>
    <r>
      <rPr>
        <sz val="10"/>
        <rFont val="Times New Roman"/>
        <family val="1"/>
      </rPr>
      <t>), atliktas sienų remontas (6191,23 m</t>
    </r>
    <r>
      <rPr>
        <vertAlign val="superscript"/>
        <sz val="10"/>
        <rFont val="Times New Roman"/>
        <family val="1"/>
      </rPr>
      <t>2</t>
    </r>
    <r>
      <rPr>
        <sz val="10"/>
        <rFont val="Times New Roman"/>
        <family val="1"/>
      </rPr>
      <t xml:space="preserve">)
</t>
    </r>
  </si>
  <si>
    <t>Pakeista elektros instaliacija, pakeistos grindys ir vidaus durys, rekonstruota karšto ir šalto vandentiekio bei nuotekų tinklų sistema, šilumos tiekimo trasa, įrengta gaisrinė signalizacija, lauko laiptai, įrengtas užvažiavimas neįgaliesiems, žaibosauga</t>
  </si>
  <si>
    <t>Projekto veiklos įgyvendintos 2011 m., tačiau užsitęsus projekto veiklų patikros procedūroms, nebuvo galimybės atsiskaityti su rangovais ir tiekėjais. Lėšos kreditiniam įsiskolinimui padengti planuojamos 2012 m. savivaldybės biudžete</t>
  </si>
  <si>
    <t>Pakeisti langai Klaipėdos lopšelių-darželių „Želmenėlis“, „Alksniukas“, ,,Pušaitė“,  „Pumpurėlis“, „Volungėlė“, „Gintarėlis“, „Pagrandukas“, „Rūta“  bei mokyklos-darželio „Pakalnutė“ pastatuose</t>
  </si>
  <si>
    <t>Padengtas kreditinis įsiskolinimas 2010-12-31</t>
  </si>
  <si>
    <t xml:space="preserve">Projektas įgyvendintas. Projekto metu atlikta  mokyklos pastato rekonstrukcija ir energiją taupančios priemonės. Pakeisti langai, lauko durys, apšiltintas stogas bei įrengta nauja jo danga, atlikti fasado rekonstrukcijos ir cokolio apšiltinimo darbai, rekonstruotas šilumos punktas, šildymo sistema, atliktas karšto vandentiekio sistemos kapitalinis remontas, įrengta mechaninė-rekuperacinė vėdinimo sistema bei pakeista elektros instaliacija ir apšvietimo sistema
</t>
  </si>
  <si>
    <t xml:space="preserve">Paraiškos teikimo terminas LVPA – 2012-02-29. Atliktas energetinis auditas. Bus perkamas projektavimas kartu su rangos darbais. Gautas sąlygų sąvadas, pradėta projektavimo paslaugos kartu su rangos darbais pirkimo procedūra, vokų plėšimas 2012-02-13, gauti 2 pasiūlymai. Ruošiamas paklausimas vienam iš tiekėjų
</t>
  </si>
  <si>
    <t>Objektas užbaigtas</t>
  </si>
  <si>
    <t>Pakitusi darbų apimtis sudarė galimybę taikyti pigesnius įkainius pagal 2009-09-16 sutartį Nr. J12-240</t>
  </si>
  <si>
    <t>Iš patvirtinto biudžeto lėšų suplanuoti darbai buvo atlikti 13-oje įstaigų, kitose 10 - atlikti iš sutaupytų lėšų</t>
  </si>
  <si>
    <t>Įvykdyta pagal planą</t>
  </si>
  <si>
    <t>Atlikta smulkių remonto darbų, išvengta rimtesnių gedimų</t>
  </si>
  <si>
    <t xml:space="preserve">L. d. „Čiauškutė“ remonto darbai perkelti į 2012 m. </t>
  </si>
  <si>
    <t>Nėra galimybių (neįrengtos patalpos) teikti paslaugas 0–2 metų amžiaus vaikams</t>
  </si>
  <si>
    <t>Procentas mažesnis nei planuota, nes daugiau mokinių rinkosi valstybinius egzaminus. Pagal 2010-12-17 Švietimo ir mokslo ministro įsakymu Nr. V-2337 patvirtintą Brandos egzaminų organizavimo ir vykdymo tvarką buvo organizuojami  tik lietuvių kalbos ir gimtųjų (baltarusių, lenkų, rusų, vokiečių) kalbų, dailės, geografijos, muzikos, muzikologijos ir technologijų mokykliniai brandos egzaminai. Biologijos, chemijos, fizikos, informacinių technologijų, istorijos, matematikos, užsienio kalbų egzaminai buvo valstybiniai. Palyginimui šalies vidurkis 2011 m. – 43,7 %</t>
  </si>
  <si>
    <t>Pagal 2011-06-07 sutartį Nr. J14-30 Švietimo ir mokslo ministerija, atsižvelgdama į padidėjusį mokinių skaičių (ikimokyklinėse įstaigose) skyrė papildomai mokinio krepšelio lėšų (515,7 tūkst. Lt)</t>
  </si>
  <si>
    <t xml:space="preserve">Išanalizavus ikimokyklinio ugdymo situaciją, nustatyta, kad mieste trūksta vietų ikimokyklinėse įstaigose 1–3 metų vaikams. Įvertinus, kad iki 2015 m. mokinių skaičius mažės, mokyklos-darželiai yra pertvarkomi į ikimokyklines įstaigas </t>
  </si>
  <si>
    <r>
      <t>Nuo 2011 m. rugsėjo 1 d. reorganizuotos „Pamario“ vidurinė ir  Andrejaus Rubliovo pagrindinė mokyklos „Pamario“ vidurinę mokyklą prijungiant prie Klaipėdos Andrejaus Rubliovo pagrindinės mokyklos (</t>
    </r>
    <r>
      <rPr>
        <sz val="10"/>
        <rFont val="Times New Roman"/>
        <family val="1"/>
      </rPr>
      <t>KMT</t>
    </r>
    <r>
      <rPr>
        <sz val="10"/>
        <rFont val="Times New Roman"/>
        <family val="1"/>
      </rPr>
      <t xml:space="preserve"> 2011-04-28 sprendimas Nr. T2-129)</t>
    </r>
  </si>
  <si>
    <t>Mokinių skaičius mažėjo dėl bendros demografinės situacijos</t>
  </si>
  <si>
    <t>Buvo sustambinti egzaminų centrai</t>
  </si>
  <si>
    <t>Patenkinta daugiau tėvų prašymų dėl priėmimo į įstaigą</t>
  </si>
  <si>
    <r>
      <t>2010-05-06</t>
    </r>
    <r>
      <rPr>
        <sz val="10"/>
        <color indexed="10"/>
        <rFont val="Times New Roman"/>
        <family val="1"/>
      </rPr>
      <t xml:space="preserve"> </t>
    </r>
    <r>
      <rPr>
        <sz val="10"/>
        <rFont val="Times New Roman"/>
        <family val="1"/>
      </rPr>
      <t>KMT sprendimu Nr. T2-104 pakeista užmokesčio už vaikų išlaikymą savivaldybės švietimo įstaigose, įgyvendinančiose ikimokyklinio ir priešmokyklinio ugdymo programas, nustatymo tvarka, kurioje buvo patvirtinta nuostata, kad už vaikui teikiamą maitinimo paslaugą tėvai moka  mokestį tik už kiekvieną lankytą dieną, nemokant mokesčio už nelankytą ir nepateisintą dieną</t>
    </r>
  </si>
  <si>
    <t>Nuo 2011 m. rugsėjo 1 d. reorganizuotos Klaipėdos „Pamario“ vidurinė ir Klaipėdos Andrejaus Rubliovo pagrindinė mokyklos „Pamario“ vidurinę mokyklą prijungiant prie Klaipėdos Andrejaus Rubliovo pagrindinės mokyklos (KMT 2011-04-28 sprendimas Nr. T2-129)</t>
  </si>
  <si>
    <t>2011 metai Lietuvoje paskelbti Tėvų metais, dėl to pedagoginėse psichologinėse tarnybose vyko daugiau renginių, aptarnauta daugiau asmenų nei planuota</t>
  </si>
  <si>
    <t>Pageidavo atestuotis daugiau vadovų</t>
  </si>
  <si>
    <t>Pateikta mažiau projektų nei planuota</t>
  </si>
  <si>
    <t>1. Švietimo įstaigų, prisijungusių prie greitaveikio interneto, dalis nuo viso švietimo įstaigų skaičiaus (proc.)</t>
  </si>
  <si>
    <t>3. Bendros investicijos į švietimo įstaigų pastatų atnaujinimą, tūkst. Lt</t>
  </si>
  <si>
    <t>1. Ikimokyklinio ugdymo įstaigose ugdomų 1-6 metų vaikų dalis, lyginant su bendru to amžiaus vaikų skaičiumi, pokytis, proc.</t>
  </si>
  <si>
    <t>3. Nuomuojamo ryšių kabelio tinklo ilgis, km</t>
  </si>
  <si>
    <t>Projektas įgyvendintas. Trijų Klaipėdos miesto mokyklų kabinetai suremontuoti, nupirkta kompiuterinė įranga, baldai, mokymo priemonės. Projekto metu buvo atliekamos ir šios veiklos: mokymai, seminarai, patirties mainai, atlikta galimybių studija dėl naujos mokyklos įkūrimo su gamtos mokslų centru Klaipėdoje.</t>
  </si>
  <si>
    <t xml:space="preserve">2011 M.  KLAIPĖDOS MIESTO SAVIVALDYBĖS </t>
  </si>
  <si>
    <r>
      <t xml:space="preserve">Asignavimų valdytojai: </t>
    </r>
    <r>
      <rPr>
        <sz val="12"/>
        <rFont val="Times New Roman"/>
        <family val="1"/>
      </rPr>
      <t xml:space="preserve">Klaipėdos miesto savivaldybės administracija (1), Ugdymo ir kultūros deparatamentas (2), Investicijų ir ekonomikos departamentas (5), Miesto ūkio departamentas (6). </t>
    </r>
  </si>
</sst>
</file>

<file path=xl/styles.xml><?xml version="1.0" encoding="utf-8"?>
<styleSheet xmlns="http://schemas.openxmlformats.org/spreadsheetml/2006/main">
  <numFmts count="2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quot;Taip&quot;;&quot;Taip&quot;;&quot;Ne&quot;"/>
    <numFmt numFmtId="175" formatCode="&quot;Teisinga&quot;;&quot;Teisinga&quot;;&quot;Klaidinga&quot;"/>
    <numFmt numFmtId="176" formatCode="[$€-2]\ ###,000_);[Red]\([$€-2]\ ###,000\)"/>
    <numFmt numFmtId="177" formatCode="0.0E+00"/>
    <numFmt numFmtId="178" formatCode="0.0;[Red]0.0"/>
    <numFmt numFmtId="179" formatCode="[$-427]yyyy\ &quot;m.&quot;\ mmmm\ d\ &quot;d.&quot;"/>
    <numFmt numFmtId="180" formatCode="0.0%"/>
  </numFmts>
  <fonts count="61">
    <font>
      <sz val="10"/>
      <name val="Arial"/>
      <family val="0"/>
    </font>
    <font>
      <sz val="8"/>
      <name val="Arial"/>
      <family val="2"/>
    </font>
    <font>
      <sz val="9"/>
      <name val="Times New Roman"/>
      <family val="1"/>
    </font>
    <font>
      <b/>
      <sz val="12"/>
      <name val="Times New Roman"/>
      <family val="1"/>
    </font>
    <font>
      <sz val="10"/>
      <name val="Times New Roman"/>
      <family val="1"/>
    </font>
    <font>
      <b/>
      <sz val="10"/>
      <name val="Times New Roman"/>
      <family val="1"/>
    </font>
    <font>
      <sz val="10"/>
      <name val="TimesLT"/>
      <family val="0"/>
    </font>
    <font>
      <b/>
      <sz val="8"/>
      <name val="Times New Roman Baltic"/>
      <family val="1"/>
    </font>
    <font>
      <b/>
      <sz val="10"/>
      <name val="Times New Roman Baltic"/>
      <family val="1"/>
    </font>
    <font>
      <sz val="10"/>
      <name val="Times New Roman Baltic"/>
      <family val="1"/>
    </font>
    <font>
      <u val="single"/>
      <sz val="10"/>
      <name val="Times New Roman Baltic"/>
      <family val="0"/>
    </font>
    <font>
      <i/>
      <u val="single"/>
      <sz val="10"/>
      <name val="Times New Roman Baltic"/>
      <family val="0"/>
    </font>
    <font>
      <sz val="9"/>
      <name val="Times New Roman Baltic"/>
      <family val="1"/>
    </font>
    <font>
      <i/>
      <u val="single"/>
      <sz val="10"/>
      <name val="Times New Roman"/>
      <family val="1"/>
    </font>
    <font>
      <b/>
      <sz val="9"/>
      <name val="Times New Roman"/>
      <family val="1"/>
    </font>
    <font>
      <u val="single"/>
      <sz val="10"/>
      <color indexed="12"/>
      <name val="Arial"/>
      <family val="2"/>
    </font>
    <font>
      <u val="single"/>
      <sz val="10"/>
      <color indexed="36"/>
      <name val="Arial"/>
      <family val="2"/>
    </font>
    <font>
      <b/>
      <sz val="10"/>
      <name val="Arial"/>
      <family val="2"/>
    </font>
    <font>
      <b/>
      <sz val="11"/>
      <name val="Times New Roman"/>
      <family val="1"/>
    </font>
    <font>
      <vertAlign val="superscript"/>
      <sz val="10"/>
      <name val="Times New Roman"/>
      <family val="1"/>
    </font>
    <font>
      <sz val="12"/>
      <name val="Times New Roman"/>
      <family val="1"/>
    </font>
    <font>
      <sz val="10"/>
      <color indexed="9"/>
      <name val="Arial"/>
      <family val="2"/>
    </font>
    <font>
      <sz val="10"/>
      <color indexed="10"/>
      <name val="Times New Roman"/>
      <family val="1"/>
    </font>
    <font>
      <sz val="10"/>
      <color indexed="10"/>
      <name val="Arial"/>
      <family val="2"/>
    </font>
    <font>
      <sz val="10"/>
      <color indexed="8"/>
      <name val="Calibri"/>
      <family val="0"/>
    </font>
    <font>
      <sz val="12"/>
      <color indexed="8"/>
      <name val="Times New Roman"/>
      <family val="0"/>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s>
  <borders count="8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style="medium"/>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color indexed="63"/>
      </top>
      <bottom style="thin"/>
    </border>
    <border>
      <left style="thin"/>
      <right style="thin"/>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thin"/>
      <right>
        <color indexed="63"/>
      </right>
      <top style="medium"/>
      <bottom style="thin"/>
    </border>
    <border>
      <left style="thin"/>
      <right>
        <color indexed="63"/>
      </right>
      <top style="thin"/>
      <bottom>
        <color indexed="63"/>
      </bottom>
    </border>
    <border>
      <left style="medium"/>
      <right>
        <color indexed="63"/>
      </right>
      <top style="thin"/>
      <bottom style="thin"/>
    </border>
    <border>
      <left>
        <color indexed="63"/>
      </left>
      <right style="thin"/>
      <top style="thin"/>
      <bottom style="medium"/>
    </border>
    <border>
      <left style="medium"/>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color indexed="63"/>
      </top>
      <bottom>
        <color indexed="63"/>
      </bottom>
    </border>
    <border>
      <left>
        <color indexed="63"/>
      </left>
      <right style="medium"/>
      <top style="thin"/>
      <bottom style="medium"/>
    </border>
    <border>
      <left style="thin"/>
      <right>
        <color indexed="63"/>
      </right>
      <top>
        <color indexed="63"/>
      </top>
      <bottom style="thin"/>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style="medium"/>
      <bottom style="thin"/>
    </border>
    <border>
      <left>
        <color indexed="63"/>
      </left>
      <right style="medium"/>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thin"/>
    </border>
    <border>
      <left>
        <color indexed="63"/>
      </left>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medium"/>
      <bottom style="medium"/>
    </border>
    <border>
      <left style="medium"/>
      <right style="thin"/>
      <top style="medium"/>
      <bottom style="medium"/>
    </border>
    <border>
      <left>
        <color indexed="63"/>
      </left>
      <right style="thin"/>
      <top>
        <color indexed="63"/>
      </top>
      <bottom style="medium"/>
    </border>
    <border>
      <left style="thin"/>
      <right>
        <color indexed="63"/>
      </right>
      <top style="medium"/>
      <bottom style="medium"/>
    </border>
    <border>
      <left style="thin"/>
      <right style="medium"/>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7" fillId="0" borderId="3" applyNumberFormat="0" applyFill="0" applyAlignment="0" applyProtection="0"/>
    <xf numFmtId="0" fontId="47" fillId="0" borderId="0" applyNumberFormat="0" applyFill="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19" borderId="0" applyNumberFormat="0" applyBorder="0" applyAlignment="0" applyProtection="0"/>
    <xf numFmtId="0" fontId="51" fillId="20" borderId="0" applyNumberFormat="0" applyBorder="0" applyAlignment="0" applyProtection="0"/>
    <xf numFmtId="0" fontId="15" fillId="0" borderId="0" applyNumberFormat="0" applyFill="0" applyBorder="0" applyAlignment="0" applyProtection="0"/>
    <xf numFmtId="0" fontId="52" fillId="21" borderId="4" applyNumberFormat="0" applyAlignment="0" applyProtection="0"/>
    <xf numFmtId="0" fontId="0" fillId="0" borderId="0">
      <alignment/>
      <protection/>
    </xf>
    <xf numFmtId="0" fontId="53" fillId="0" borderId="0" applyNumberFormat="0" applyFill="0" applyBorder="0" applyAlignment="0" applyProtection="0"/>
    <xf numFmtId="0" fontId="54"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3" borderId="0" applyNumberFormat="0" applyBorder="0" applyAlignment="0" applyProtection="0"/>
    <xf numFmtId="0" fontId="6" fillId="0" borderId="0">
      <alignment/>
      <protection/>
    </xf>
    <xf numFmtId="0" fontId="6" fillId="0" borderId="0">
      <alignment/>
      <protection/>
    </xf>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1"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275">
    <xf numFmtId="0" fontId="0" fillId="0" borderId="0" xfId="0" applyAlignment="1">
      <alignment/>
    </xf>
    <xf numFmtId="172" fontId="5" fillId="0" borderId="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172" fontId="4" fillId="0" borderId="11" xfId="0" applyNumberFormat="1" applyFont="1" applyFill="1" applyBorder="1" applyAlignment="1">
      <alignment horizontal="center" vertical="top"/>
    </xf>
    <xf numFmtId="172" fontId="4" fillId="0" borderId="12" xfId="0" applyNumberFormat="1" applyFont="1" applyBorder="1" applyAlignment="1">
      <alignment horizontal="center" vertical="top" wrapText="1"/>
    </xf>
    <xf numFmtId="49" fontId="7" fillId="0" borderId="0" xfId="49" applyNumberFormat="1" applyFont="1" applyAlignment="1" applyProtection="1">
      <alignment horizontal="center" vertical="top"/>
      <protection/>
    </xf>
    <xf numFmtId="0" fontId="8" fillId="0" borderId="0" xfId="49" applyFont="1">
      <alignment/>
      <protection/>
    </xf>
    <xf numFmtId="0" fontId="8" fillId="0" borderId="0" xfId="49" applyFont="1" applyAlignment="1">
      <alignment horizontal="center"/>
      <protection/>
    </xf>
    <xf numFmtId="49" fontId="9" fillId="0" borderId="13" xfId="49" applyNumberFormat="1" applyFont="1" applyBorder="1" applyAlignment="1">
      <alignment horizontal="center"/>
      <protection/>
    </xf>
    <xf numFmtId="0" fontId="8" fillId="0" borderId="13" xfId="49" applyFont="1" applyBorder="1" applyAlignment="1">
      <alignment horizontal="left" vertical="top" wrapText="1"/>
      <protection/>
    </xf>
    <xf numFmtId="0" fontId="9" fillId="0" borderId="13" xfId="49" applyFont="1" applyBorder="1" applyAlignment="1">
      <alignment horizontal="center" vertical="top"/>
      <protection/>
    </xf>
    <xf numFmtId="0" fontId="9" fillId="0" borderId="14" xfId="49" applyFont="1" applyBorder="1" applyAlignment="1">
      <alignment horizontal="center" vertical="top"/>
      <protection/>
    </xf>
    <xf numFmtId="49" fontId="9" fillId="0" borderId="15" xfId="49" applyNumberFormat="1" applyFont="1" applyBorder="1" applyAlignment="1">
      <alignment horizontal="left"/>
      <protection/>
    </xf>
    <xf numFmtId="0" fontId="10" fillId="0" borderId="15" xfId="49" applyFont="1" applyBorder="1" applyAlignment="1">
      <alignment horizontal="left" vertical="top" wrapText="1"/>
      <protection/>
    </xf>
    <xf numFmtId="0" fontId="9" fillId="0" borderId="15" xfId="49" applyFont="1" applyBorder="1" applyAlignment="1">
      <alignment horizontal="center" vertical="top"/>
      <protection/>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Border="1" applyAlignment="1">
      <alignment horizontal="left"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0" fillId="0" borderId="15" xfId="0" applyBorder="1" applyAlignment="1">
      <alignment/>
    </xf>
    <xf numFmtId="0" fontId="4" fillId="0" borderId="15" xfId="0" applyFont="1" applyBorder="1" applyAlignment="1">
      <alignment/>
    </xf>
    <xf numFmtId="0" fontId="11" fillId="0" borderId="15" xfId="49" applyFont="1" applyBorder="1" applyAlignment="1">
      <alignment horizontal="left" vertical="top" wrapText="1"/>
      <protection/>
    </xf>
    <xf numFmtId="0" fontId="9" fillId="0" borderId="15" xfId="49" applyFont="1" applyBorder="1" applyAlignment="1">
      <alignment horizontal="left"/>
      <protection/>
    </xf>
    <xf numFmtId="0" fontId="9" fillId="0" borderId="15" xfId="49" applyFont="1" applyBorder="1" applyAlignment="1">
      <alignment horizontal="left" vertical="top" wrapText="1"/>
      <protection/>
    </xf>
    <xf numFmtId="0" fontId="9" fillId="0" borderId="15" xfId="49" applyFont="1" applyBorder="1" applyAlignment="1">
      <alignment horizontal="center" vertical="center"/>
      <protection/>
    </xf>
    <xf numFmtId="0" fontId="9" fillId="0" borderId="0" xfId="49" applyFont="1" applyBorder="1" applyAlignment="1">
      <alignment horizontal="center" vertical="center"/>
      <protection/>
    </xf>
    <xf numFmtId="0" fontId="9" fillId="0" borderId="15" xfId="49" applyFont="1" applyBorder="1" applyAlignment="1">
      <alignment horizontal="center"/>
      <protection/>
    </xf>
    <xf numFmtId="0" fontId="9" fillId="0" borderId="15" xfId="49" applyFont="1" applyBorder="1" applyAlignment="1">
      <alignment horizontal="left" vertical="top" wrapText="1"/>
      <protection/>
    </xf>
    <xf numFmtId="0" fontId="4" fillId="0" borderId="15" xfId="0" applyFont="1" applyBorder="1" applyAlignment="1">
      <alignment wrapText="1"/>
    </xf>
    <xf numFmtId="0" fontId="4" fillId="0" borderId="16" xfId="0" applyFont="1" applyBorder="1" applyAlignment="1">
      <alignment horizontal="center" vertical="top"/>
    </xf>
    <xf numFmtId="172" fontId="4" fillId="0" borderId="17"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172" fontId="4" fillId="0" borderId="17" xfId="0" applyNumberFormat="1" applyFont="1" applyBorder="1" applyAlignment="1">
      <alignment horizontal="center" vertical="top"/>
    </xf>
    <xf numFmtId="172" fontId="4" fillId="32" borderId="17" xfId="0" applyNumberFormat="1" applyFont="1" applyFill="1" applyBorder="1" applyAlignment="1">
      <alignment horizontal="center" vertical="top"/>
    </xf>
    <xf numFmtId="172" fontId="4" fillId="32" borderId="10" xfId="0" applyNumberFormat="1" applyFont="1" applyFill="1" applyBorder="1" applyAlignment="1">
      <alignment horizontal="center" vertical="top"/>
    </xf>
    <xf numFmtId="172" fontId="4" fillId="32" borderId="18" xfId="0" applyNumberFormat="1" applyFont="1" applyFill="1" applyBorder="1" applyAlignment="1">
      <alignment horizontal="center" vertical="top"/>
    </xf>
    <xf numFmtId="172" fontId="4" fillId="0" borderId="18" xfId="0" applyNumberFormat="1" applyFont="1" applyFill="1" applyBorder="1" applyAlignment="1">
      <alignment horizontal="center" vertical="top"/>
    </xf>
    <xf numFmtId="172" fontId="4" fillId="33" borderId="16" xfId="0" applyNumberFormat="1" applyFont="1" applyFill="1" applyBorder="1" applyAlignment="1">
      <alignment horizontal="center" vertical="top" wrapText="1"/>
    </xf>
    <xf numFmtId="0" fontId="4" fillId="0" borderId="19" xfId="0" applyFont="1" applyBorder="1" applyAlignment="1">
      <alignment horizontal="center" vertical="top"/>
    </xf>
    <xf numFmtId="172" fontId="4" fillId="0" borderId="20" xfId="0" applyNumberFormat="1" applyFont="1" applyFill="1" applyBorder="1" applyAlignment="1">
      <alignment horizontal="center" vertical="top"/>
    </xf>
    <xf numFmtId="172" fontId="4" fillId="32" borderId="20" xfId="0" applyNumberFormat="1" applyFont="1" applyFill="1" applyBorder="1" applyAlignment="1">
      <alignment horizontal="center" vertical="top"/>
    </xf>
    <xf numFmtId="0" fontId="4" fillId="0" borderId="21" xfId="0" applyFont="1" applyBorder="1" applyAlignment="1">
      <alignment horizontal="center" vertical="top"/>
    </xf>
    <xf numFmtId="172" fontId="4" fillId="0" borderId="11" xfId="0" applyNumberFormat="1" applyFont="1" applyFill="1" applyBorder="1" applyAlignment="1">
      <alignment horizontal="center" vertical="top"/>
    </xf>
    <xf numFmtId="172" fontId="4" fillId="32" borderId="22" xfId="0" applyNumberFormat="1" applyFont="1" applyFill="1" applyBorder="1" applyAlignment="1">
      <alignment horizontal="center" vertical="top"/>
    </xf>
    <xf numFmtId="172" fontId="4" fillId="32" borderId="11" xfId="0" applyNumberFormat="1" applyFont="1" applyFill="1" applyBorder="1" applyAlignment="1">
      <alignment horizontal="center" vertical="top"/>
    </xf>
    <xf numFmtId="172" fontId="4" fillId="32" borderId="23" xfId="0" applyNumberFormat="1" applyFont="1" applyFill="1" applyBorder="1" applyAlignment="1">
      <alignment horizontal="center" vertical="top"/>
    </xf>
    <xf numFmtId="0" fontId="4" fillId="0" borderId="24" xfId="0" applyFont="1" applyBorder="1" applyAlignment="1">
      <alignment horizontal="center" vertical="top"/>
    </xf>
    <xf numFmtId="172" fontId="4" fillId="0" borderId="25" xfId="0" applyNumberFormat="1" applyFont="1" applyFill="1" applyBorder="1" applyAlignment="1">
      <alignment horizontal="center" vertical="top"/>
    </xf>
    <xf numFmtId="172" fontId="4" fillId="0" borderId="13" xfId="0" applyNumberFormat="1" applyFont="1" applyFill="1" applyBorder="1" applyAlignment="1">
      <alignment horizontal="center" vertical="top"/>
    </xf>
    <xf numFmtId="172" fontId="4" fillId="32" borderId="25" xfId="0" applyNumberFormat="1" applyFont="1" applyFill="1" applyBorder="1" applyAlignment="1">
      <alignment horizontal="center" vertical="top"/>
    </xf>
    <xf numFmtId="172" fontId="4" fillId="32" borderId="13" xfId="0" applyNumberFormat="1" applyFont="1" applyFill="1" applyBorder="1" applyAlignment="1">
      <alignment horizontal="center" vertical="top"/>
    </xf>
    <xf numFmtId="172" fontId="4" fillId="32" borderId="26" xfId="0" applyNumberFormat="1" applyFont="1" applyFill="1" applyBorder="1" applyAlignment="1">
      <alignment horizontal="center" vertical="top"/>
    </xf>
    <xf numFmtId="172" fontId="4" fillId="0" borderId="26" xfId="0" applyNumberFormat="1" applyFont="1" applyFill="1" applyBorder="1" applyAlignment="1">
      <alignment horizontal="center" vertical="top"/>
    </xf>
    <xf numFmtId="172" fontId="4" fillId="33" borderId="24" xfId="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172" fontId="4" fillId="32" borderId="27" xfId="0" applyNumberFormat="1" applyFont="1" applyFill="1" applyBorder="1" applyAlignment="1">
      <alignment horizontal="center" vertical="top"/>
    </xf>
    <xf numFmtId="0" fontId="4" fillId="0" borderId="0" xfId="0" applyFont="1" applyBorder="1" applyAlignment="1">
      <alignment vertical="top"/>
    </xf>
    <xf numFmtId="172" fontId="4" fillId="0" borderId="21" xfId="0" applyNumberFormat="1" applyFont="1" applyBorder="1" applyAlignment="1">
      <alignment horizontal="center" vertical="top"/>
    </xf>
    <xf numFmtId="0" fontId="4" fillId="0" borderId="28" xfId="0" applyFont="1" applyBorder="1" applyAlignment="1">
      <alignment horizontal="center" vertical="top"/>
    </xf>
    <xf numFmtId="172" fontId="4" fillId="0" borderId="29" xfId="0" applyNumberFormat="1" applyFont="1" applyFill="1" applyBorder="1" applyAlignment="1">
      <alignment horizontal="center" vertical="top"/>
    </xf>
    <xf numFmtId="172" fontId="4" fillId="0" borderId="30" xfId="0" applyNumberFormat="1" applyFont="1" applyFill="1" applyBorder="1" applyAlignment="1">
      <alignment horizontal="center" vertical="top"/>
    </xf>
    <xf numFmtId="172" fontId="4" fillId="0" borderId="15" xfId="0" applyNumberFormat="1" applyFont="1" applyFill="1" applyBorder="1" applyAlignment="1">
      <alignment horizontal="center" vertical="top"/>
    </xf>
    <xf numFmtId="172" fontId="4" fillId="0" borderId="28" xfId="0" applyNumberFormat="1" applyFont="1" applyBorder="1" applyAlignment="1">
      <alignment horizontal="center" vertical="top" wrapText="1"/>
    </xf>
    <xf numFmtId="172" fontId="4" fillId="32" borderId="29" xfId="0" applyNumberFormat="1" applyFont="1" applyFill="1" applyBorder="1" applyAlignment="1">
      <alignment horizontal="center" vertical="top"/>
    </xf>
    <xf numFmtId="172" fontId="4" fillId="32" borderId="15" xfId="0" applyNumberFormat="1" applyFont="1" applyFill="1" applyBorder="1" applyAlignment="1">
      <alignment horizontal="center" vertical="top"/>
    </xf>
    <xf numFmtId="172" fontId="4" fillId="32" borderId="31" xfId="0" applyNumberFormat="1" applyFont="1" applyFill="1" applyBorder="1" applyAlignment="1">
      <alignment horizontal="center" vertical="top"/>
    </xf>
    <xf numFmtId="0" fontId="4" fillId="4" borderId="32" xfId="0" applyFont="1" applyFill="1" applyBorder="1" applyAlignment="1">
      <alignment vertical="top"/>
    </xf>
    <xf numFmtId="0" fontId="4" fillId="4" borderId="33" xfId="0" applyFont="1" applyFill="1" applyBorder="1" applyAlignment="1">
      <alignment vertical="top"/>
    </xf>
    <xf numFmtId="0" fontId="4" fillId="4" borderId="34" xfId="0" applyFont="1" applyFill="1" applyBorder="1" applyAlignment="1">
      <alignment vertical="top"/>
    </xf>
    <xf numFmtId="0" fontId="4" fillId="0" borderId="35" xfId="0" applyFont="1" applyFill="1" applyBorder="1" applyAlignment="1">
      <alignment horizontal="center" vertical="top" wrapText="1"/>
    </xf>
    <xf numFmtId="172" fontId="4" fillId="0" borderId="21" xfId="0" applyNumberFormat="1" applyFont="1" applyFill="1" applyBorder="1" applyAlignment="1">
      <alignment horizontal="center" vertical="top"/>
    </xf>
    <xf numFmtId="172" fontId="4" fillId="32" borderId="36" xfId="0" applyNumberFormat="1" applyFont="1" applyFill="1" applyBorder="1" applyAlignment="1">
      <alignment horizontal="center" vertical="top"/>
    </xf>
    <xf numFmtId="172" fontId="4" fillId="0" borderId="16" xfId="0" applyNumberFormat="1" applyFont="1" applyBorder="1" applyAlignment="1">
      <alignment horizontal="center" vertical="top"/>
    </xf>
    <xf numFmtId="172" fontId="4" fillId="0" borderId="22" xfId="0" applyNumberFormat="1" applyFont="1" applyFill="1" applyBorder="1" applyAlignment="1">
      <alignment horizontal="center" vertical="top"/>
    </xf>
    <xf numFmtId="172" fontId="4" fillId="32" borderId="22" xfId="0" applyNumberFormat="1" applyFont="1" applyFill="1" applyBorder="1" applyAlignment="1">
      <alignment horizontal="center" vertical="top"/>
    </xf>
    <xf numFmtId="172" fontId="4" fillId="32" borderId="11" xfId="0" applyNumberFormat="1" applyFont="1" applyFill="1" applyBorder="1" applyAlignment="1">
      <alignment horizontal="center" vertical="top"/>
    </xf>
    <xf numFmtId="172" fontId="4" fillId="32" borderId="37" xfId="0" applyNumberFormat="1" applyFont="1" applyFill="1" applyBorder="1" applyAlignment="1">
      <alignment horizontal="center" vertical="top"/>
    </xf>
    <xf numFmtId="172" fontId="4" fillId="0" borderId="38" xfId="0" applyNumberFormat="1" applyFont="1" applyFill="1" applyBorder="1" applyAlignment="1">
      <alignment horizontal="center" vertical="top"/>
    </xf>
    <xf numFmtId="172" fontId="4" fillId="0" borderId="21" xfId="0" applyNumberFormat="1" applyFont="1" applyFill="1" applyBorder="1" applyAlignment="1">
      <alignment horizontal="center" vertical="top"/>
    </xf>
    <xf numFmtId="0" fontId="4" fillId="0" borderId="12" xfId="0" applyFont="1" applyFill="1" applyBorder="1" applyAlignment="1">
      <alignment horizontal="center" vertical="top"/>
    </xf>
    <xf numFmtId="172" fontId="4" fillId="0" borderId="31" xfId="0" applyNumberFormat="1" applyFont="1" applyFill="1" applyBorder="1" applyAlignment="1">
      <alignment horizontal="center" vertical="top"/>
    </xf>
    <xf numFmtId="172" fontId="5" fillId="32" borderId="39" xfId="0" applyNumberFormat="1" applyFont="1" applyFill="1" applyBorder="1" applyAlignment="1">
      <alignment horizontal="center" vertical="top"/>
    </xf>
    <xf numFmtId="172" fontId="5" fillId="32" borderId="40" xfId="0" applyNumberFormat="1" applyFont="1" applyFill="1" applyBorder="1" applyAlignment="1">
      <alignment horizontal="center" vertical="top"/>
    </xf>
    <xf numFmtId="0" fontId="4" fillId="0" borderId="21" xfId="0" applyFont="1" applyFill="1" applyBorder="1" applyAlignment="1">
      <alignment horizontal="center" vertical="top"/>
    </xf>
    <xf numFmtId="172" fontId="4" fillId="32" borderId="26" xfId="0" applyNumberFormat="1" applyFont="1" applyFill="1" applyBorder="1" applyAlignment="1">
      <alignment horizontal="center" vertical="top"/>
    </xf>
    <xf numFmtId="172" fontId="4" fillId="0" borderId="41" xfId="0" applyNumberFormat="1" applyFont="1" applyFill="1" applyBorder="1" applyAlignment="1">
      <alignment horizontal="center" vertical="top"/>
    </xf>
    <xf numFmtId="172" fontId="4" fillId="0" borderId="13" xfId="0" applyNumberFormat="1" applyFont="1" applyFill="1" applyBorder="1" applyAlignment="1">
      <alignment horizontal="center" vertical="top"/>
    </xf>
    <xf numFmtId="172" fontId="4" fillId="0" borderId="26" xfId="0" applyNumberFormat="1" applyFont="1" applyFill="1" applyBorder="1" applyAlignment="1">
      <alignment horizontal="center" vertical="top"/>
    </xf>
    <xf numFmtId="172" fontId="4" fillId="32" borderId="25" xfId="0" applyNumberFormat="1" applyFont="1" applyFill="1" applyBorder="1" applyAlignment="1">
      <alignment horizontal="center" vertical="top"/>
    </xf>
    <xf numFmtId="172" fontId="4" fillId="32" borderId="13" xfId="0" applyNumberFormat="1" applyFont="1" applyFill="1" applyBorder="1" applyAlignment="1">
      <alignment horizontal="center" vertical="top"/>
    </xf>
    <xf numFmtId="0" fontId="4" fillId="0" borderId="42" xfId="0" applyFont="1" applyFill="1" applyBorder="1" applyAlignment="1">
      <alignment horizontal="center" vertical="top" wrapText="1"/>
    </xf>
    <xf numFmtId="172" fontId="4" fillId="0" borderId="43" xfId="0" applyNumberFormat="1" applyFont="1" applyFill="1" applyBorder="1" applyAlignment="1">
      <alignment horizontal="center" vertical="top"/>
    </xf>
    <xf numFmtId="172" fontId="4" fillId="0" borderId="44" xfId="0" applyNumberFormat="1" applyFont="1" applyFill="1" applyBorder="1" applyAlignment="1">
      <alignment horizontal="center" vertical="top"/>
    </xf>
    <xf numFmtId="172" fontId="4" fillId="32" borderId="45" xfId="0" applyNumberFormat="1" applyFont="1" applyFill="1" applyBorder="1" applyAlignment="1">
      <alignment horizontal="center" vertical="top"/>
    </xf>
    <xf numFmtId="172" fontId="4" fillId="32" borderId="43" xfId="0" applyNumberFormat="1" applyFont="1" applyFill="1" applyBorder="1" applyAlignment="1">
      <alignment horizontal="center" vertical="top"/>
    </xf>
    <xf numFmtId="172" fontId="4" fillId="32" borderId="46" xfId="0" applyNumberFormat="1" applyFont="1" applyFill="1" applyBorder="1" applyAlignment="1">
      <alignment horizontal="center" vertical="top"/>
    </xf>
    <xf numFmtId="172" fontId="5" fillId="32" borderId="47" xfId="0" applyNumberFormat="1" applyFont="1" applyFill="1" applyBorder="1" applyAlignment="1">
      <alignment horizontal="center" vertical="top"/>
    </xf>
    <xf numFmtId="172" fontId="5" fillId="32" borderId="48" xfId="0" applyNumberFormat="1" applyFont="1" applyFill="1" applyBorder="1" applyAlignment="1">
      <alignment horizontal="center" vertical="top"/>
    </xf>
    <xf numFmtId="172" fontId="5" fillId="32" borderId="49" xfId="0" applyNumberFormat="1" applyFont="1" applyFill="1" applyBorder="1" applyAlignment="1">
      <alignment horizontal="center" vertical="top"/>
    </xf>
    <xf numFmtId="0" fontId="5" fillId="32" borderId="49" xfId="0" applyFont="1" applyFill="1" applyBorder="1" applyAlignment="1">
      <alignment horizontal="center" vertical="top" wrapText="1"/>
    </xf>
    <xf numFmtId="172" fontId="4" fillId="32" borderId="50" xfId="0" applyNumberFormat="1" applyFont="1" applyFill="1" applyBorder="1" applyAlignment="1">
      <alignment horizontal="center" vertical="top"/>
    </xf>
    <xf numFmtId="172" fontId="4" fillId="0" borderId="28" xfId="0" applyNumberFormat="1" applyFont="1" applyFill="1" applyBorder="1" applyAlignment="1">
      <alignment horizontal="center" vertical="top" wrapText="1"/>
    </xf>
    <xf numFmtId="172" fontId="4" fillId="33" borderId="28" xfId="0" applyNumberFormat="1" applyFont="1" applyFill="1" applyBorder="1" applyAlignment="1">
      <alignment horizontal="center" vertical="top" wrapText="1"/>
    </xf>
    <xf numFmtId="172" fontId="5" fillId="32" borderId="51" xfId="0" applyNumberFormat="1" applyFont="1" applyFill="1" applyBorder="1" applyAlignment="1">
      <alignment horizontal="center" vertical="top"/>
    </xf>
    <xf numFmtId="172" fontId="4" fillId="0" borderId="28" xfId="0" applyNumberFormat="1" applyFont="1" applyBorder="1" applyAlignment="1">
      <alignment horizontal="center" vertical="top"/>
    </xf>
    <xf numFmtId="172" fontId="4" fillId="32" borderId="44" xfId="0" applyNumberFormat="1" applyFont="1" applyFill="1" applyBorder="1" applyAlignment="1">
      <alignment horizontal="center" vertical="top"/>
    </xf>
    <xf numFmtId="172" fontId="4" fillId="0" borderId="12" xfId="0" applyNumberFormat="1" applyFont="1" applyBorder="1" applyAlignment="1">
      <alignment horizontal="center" vertical="top"/>
    </xf>
    <xf numFmtId="172" fontId="4" fillId="0" borderId="19" xfId="0" applyNumberFormat="1" applyFont="1" applyBorder="1" applyAlignment="1">
      <alignment horizontal="center" vertical="top"/>
    </xf>
    <xf numFmtId="0" fontId="4" fillId="0" borderId="42" xfId="0" applyFont="1" applyBorder="1" applyAlignment="1">
      <alignment horizontal="center" vertical="top"/>
    </xf>
    <xf numFmtId="0" fontId="4" fillId="0" borderId="0" xfId="0" applyFont="1" applyFill="1" applyBorder="1" applyAlignment="1">
      <alignment vertical="top"/>
    </xf>
    <xf numFmtId="172" fontId="4" fillId="32" borderId="52" xfId="0" applyNumberFormat="1" applyFont="1" applyFill="1" applyBorder="1" applyAlignment="1">
      <alignment horizontal="center" vertical="top"/>
    </xf>
    <xf numFmtId="172" fontId="4" fillId="0" borderId="0" xfId="0" applyNumberFormat="1" applyFont="1" applyFill="1" applyBorder="1" applyAlignment="1">
      <alignment horizontal="center" vertical="top"/>
    </xf>
    <xf numFmtId="172" fontId="4" fillId="32" borderId="42" xfId="0" applyNumberFormat="1" applyFont="1" applyFill="1" applyBorder="1" applyAlignment="1">
      <alignment horizontal="center" vertical="top"/>
    </xf>
    <xf numFmtId="172" fontId="5" fillId="32" borderId="53" xfId="0" applyNumberFormat="1" applyFont="1" applyFill="1" applyBorder="1" applyAlignment="1">
      <alignment horizontal="center" vertical="top"/>
    </xf>
    <xf numFmtId="0" fontId="4" fillId="0" borderId="35" xfId="0" applyFont="1" applyBorder="1" applyAlignment="1">
      <alignment horizontal="center" vertical="top"/>
    </xf>
    <xf numFmtId="172" fontId="4" fillId="0" borderId="54" xfId="0" applyNumberFormat="1" applyFont="1" applyFill="1" applyBorder="1" applyAlignment="1">
      <alignment horizontal="center" vertical="top"/>
    </xf>
    <xf numFmtId="172" fontId="4" fillId="0" borderId="18" xfId="0" applyNumberFormat="1" applyFont="1" applyFill="1" applyBorder="1" applyAlignment="1">
      <alignment horizontal="center" vertical="top"/>
    </xf>
    <xf numFmtId="172" fontId="4" fillId="32" borderId="55" xfId="0" applyNumberFormat="1" applyFont="1" applyFill="1" applyBorder="1" applyAlignment="1">
      <alignment horizontal="center" vertical="top"/>
    </xf>
    <xf numFmtId="172" fontId="4" fillId="0" borderId="25" xfId="0" applyNumberFormat="1" applyFont="1" applyFill="1" applyBorder="1" applyAlignment="1">
      <alignment horizontal="center" vertical="top"/>
    </xf>
    <xf numFmtId="172" fontId="5" fillId="32" borderId="40" xfId="0" applyNumberFormat="1" applyFont="1" applyFill="1" applyBorder="1" applyAlignment="1">
      <alignment horizontal="center" vertical="top"/>
    </xf>
    <xf numFmtId="172" fontId="5" fillId="32" borderId="56" xfId="0" applyNumberFormat="1" applyFont="1" applyFill="1" applyBorder="1" applyAlignment="1">
      <alignment horizontal="center" vertical="top"/>
    </xf>
    <xf numFmtId="172" fontId="5" fillId="32" borderId="49" xfId="0" applyNumberFormat="1" applyFont="1" applyFill="1" applyBorder="1" applyAlignment="1">
      <alignment horizontal="center" vertical="top"/>
    </xf>
    <xf numFmtId="172" fontId="4" fillId="32" borderId="57" xfId="0" applyNumberFormat="1" applyFont="1" applyFill="1" applyBorder="1" applyAlignment="1">
      <alignment horizontal="center" vertical="top"/>
    </xf>
    <xf numFmtId="172" fontId="5" fillId="32" borderId="56" xfId="0" applyNumberFormat="1" applyFont="1" applyFill="1" applyBorder="1" applyAlignment="1">
      <alignment horizontal="center" vertical="top"/>
    </xf>
    <xf numFmtId="0" fontId="0" fillId="0" borderId="0" xfId="0" applyFont="1" applyBorder="1" applyAlignment="1">
      <alignment/>
    </xf>
    <xf numFmtId="0" fontId="4" fillId="0" borderId="0" xfId="0" applyFont="1" applyAlignment="1">
      <alignment vertical="top"/>
    </xf>
    <xf numFmtId="0" fontId="5" fillId="0" borderId="0" xfId="0" applyFont="1" applyBorder="1" applyAlignment="1">
      <alignment horizontal="right" vertical="top" wrapText="1"/>
    </xf>
    <xf numFmtId="0" fontId="0" fillId="0" borderId="0" xfId="0" applyFont="1" applyBorder="1" applyAlignment="1">
      <alignment horizontal="right" vertical="top" wrapText="1"/>
    </xf>
    <xf numFmtId="172" fontId="0" fillId="0" borderId="0" xfId="0" applyNumberFormat="1" applyFont="1" applyBorder="1" applyAlignment="1">
      <alignment horizontal="center" vertical="top" wrapText="1"/>
    </xf>
    <xf numFmtId="172" fontId="4" fillId="0" borderId="0" xfId="0" applyNumberFormat="1" applyFont="1" applyAlignment="1">
      <alignment vertical="top"/>
    </xf>
    <xf numFmtId="0" fontId="4" fillId="0" borderId="0" xfId="0" applyFont="1" applyFill="1" applyAlignment="1">
      <alignment vertical="top"/>
    </xf>
    <xf numFmtId="0" fontId="12" fillId="0" borderId="15" xfId="49" applyFont="1" applyBorder="1" applyAlignment="1">
      <alignment vertical="center"/>
      <protection/>
    </xf>
    <xf numFmtId="49" fontId="9" fillId="0" borderId="20" xfId="49" applyNumberFormat="1" applyFont="1" applyBorder="1" applyAlignment="1">
      <alignment horizontal="left"/>
      <protection/>
    </xf>
    <xf numFmtId="0" fontId="9" fillId="0" borderId="20" xfId="49" applyFont="1" applyBorder="1" applyAlignment="1">
      <alignment horizontal="left" vertical="top" wrapText="1"/>
      <protection/>
    </xf>
    <xf numFmtId="0" fontId="9" fillId="0" borderId="20" xfId="49" applyFont="1" applyBorder="1" applyAlignment="1">
      <alignment horizontal="center" vertical="center"/>
      <protection/>
    </xf>
    <xf numFmtId="172" fontId="4" fillId="32" borderId="0" xfId="0" applyNumberFormat="1" applyFont="1" applyFill="1" applyBorder="1" applyAlignment="1">
      <alignment horizontal="center" vertical="top"/>
    </xf>
    <xf numFmtId="172" fontId="4" fillId="0" borderId="42" xfId="0" applyNumberFormat="1" applyFont="1" applyFill="1" applyBorder="1" applyAlignment="1">
      <alignment horizontal="center" vertical="top"/>
    </xf>
    <xf numFmtId="0" fontId="4" fillId="0" borderId="0" xfId="0" applyFont="1" applyBorder="1" applyAlignment="1">
      <alignment horizontal="center" vertical="top"/>
    </xf>
    <xf numFmtId="0" fontId="4" fillId="0" borderId="58" xfId="0" applyFont="1" applyBorder="1" applyAlignment="1">
      <alignment horizontal="center" vertical="top"/>
    </xf>
    <xf numFmtId="0" fontId="4" fillId="0" borderId="24" xfId="0" applyFont="1" applyFill="1" applyBorder="1" applyAlignment="1">
      <alignment horizontal="center" vertical="top" wrapText="1"/>
    </xf>
    <xf numFmtId="0" fontId="5" fillId="32" borderId="56" xfId="0" applyFont="1" applyFill="1" applyBorder="1" applyAlignment="1">
      <alignment horizontal="center" vertical="top" wrapText="1"/>
    </xf>
    <xf numFmtId="172" fontId="4" fillId="0" borderId="12" xfId="0" applyNumberFormat="1" applyFont="1" applyFill="1" applyBorder="1" applyAlignment="1">
      <alignment horizontal="center" vertical="top"/>
    </xf>
    <xf numFmtId="172" fontId="4" fillId="32" borderId="41" xfId="0" applyNumberFormat="1" applyFont="1" applyFill="1" applyBorder="1" applyAlignment="1">
      <alignment horizontal="center" vertical="top"/>
    </xf>
    <xf numFmtId="172" fontId="4" fillId="32" borderId="37" xfId="0" applyNumberFormat="1" applyFont="1" applyFill="1" applyBorder="1" applyAlignment="1">
      <alignment horizontal="center" vertical="top"/>
    </xf>
    <xf numFmtId="172" fontId="4" fillId="0" borderId="12" xfId="0" applyNumberFormat="1" applyFont="1" applyBorder="1" applyAlignment="1">
      <alignment horizontal="center" vertical="top" wrapText="1"/>
    </xf>
    <xf numFmtId="172" fontId="5" fillId="32" borderId="59" xfId="0" applyNumberFormat="1" applyFont="1" applyFill="1" applyBorder="1" applyAlignment="1">
      <alignment horizontal="center" vertical="top"/>
    </xf>
    <xf numFmtId="0" fontId="4" fillId="0" borderId="12" xfId="0" applyFont="1" applyBorder="1" applyAlignment="1">
      <alignment horizontal="center" vertical="top"/>
    </xf>
    <xf numFmtId="172" fontId="4" fillId="0" borderId="60" xfId="0" applyNumberFormat="1" applyFont="1" applyFill="1" applyBorder="1" applyAlignment="1">
      <alignment horizontal="center" vertical="top"/>
    </xf>
    <xf numFmtId="172" fontId="4" fillId="32" borderId="54" xfId="0" applyNumberFormat="1" applyFont="1" applyFill="1" applyBorder="1" applyAlignment="1">
      <alignment horizontal="center" vertical="top"/>
    </xf>
    <xf numFmtId="172" fontId="4" fillId="0" borderId="61" xfId="0" applyNumberFormat="1" applyFont="1" applyFill="1" applyBorder="1" applyAlignment="1">
      <alignment horizontal="center" vertical="top"/>
    </xf>
    <xf numFmtId="172" fontId="4" fillId="32" borderId="61" xfId="0" applyNumberFormat="1" applyFont="1" applyFill="1" applyBorder="1" applyAlignment="1">
      <alignment horizontal="center" vertical="top"/>
    </xf>
    <xf numFmtId="172" fontId="14" fillId="34" borderId="34" xfId="0" applyNumberFormat="1" applyFont="1" applyFill="1" applyBorder="1" applyAlignment="1">
      <alignment horizontal="center" vertical="top"/>
    </xf>
    <xf numFmtId="172" fontId="4" fillId="32" borderId="62" xfId="0" applyNumberFormat="1" applyFont="1" applyFill="1" applyBorder="1" applyAlignment="1">
      <alignment horizontal="center" vertical="top"/>
    </xf>
    <xf numFmtId="172" fontId="4" fillId="32" borderId="41" xfId="0" applyNumberFormat="1" applyFont="1" applyFill="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172" fontId="4" fillId="0" borderId="65" xfId="0" applyNumberFormat="1" applyFont="1" applyBorder="1" applyAlignment="1">
      <alignment horizontal="center" vertical="top"/>
    </xf>
    <xf numFmtId="172" fontId="4" fillId="0" borderId="14" xfId="0" applyNumberFormat="1" applyFont="1" applyFill="1" applyBorder="1" applyAlignment="1">
      <alignment horizontal="center" vertical="top"/>
    </xf>
    <xf numFmtId="172" fontId="4" fillId="0" borderId="64" xfId="0" applyNumberFormat="1" applyFont="1" applyFill="1" applyBorder="1" applyAlignment="1">
      <alignment horizontal="center" vertical="top"/>
    </xf>
    <xf numFmtId="0" fontId="4" fillId="0" borderId="28" xfId="0" applyFont="1" applyFill="1" applyBorder="1" applyAlignment="1">
      <alignment horizontal="center" vertical="top"/>
    </xf>
    <xf numFmtId="172" fontId="4" fillId="0" borderId="66" xfId="0" applyNumberFormat="1" applyFont="1" applyFill="1" applyBorder="1" applyAlignment="1">
      <alignment horizontal="center" vertical="top"/>
    </xf>
    <xf numFmtId="172" fontId="4" fillId="32" borderId="64" xfId="0" applyNumberFormat="1" applyFont="1" applyFill="1" applyBorder="1" applyAlignment="1">
      <alignment horizontal="center" vertical="top"/>
    </xf>
    <xf numFmtId="172" fontId="4" fillId="32" borderId="60" xfId="0" applyNumberFormat="1" applyFont="1" applyFill="1" applyBorder="1" applyAlignment="1">
      <alignment horizontal="center" vertical="top"/>
    </xf>
    <xf numFmtId="172" fontId="4" fillId="32" borderId="14" xfId="0" applyNumberFormat="1" applyFont="1" applyFill="1" applyBorder="1" applyAlignment="1">
      <alignment horizontal="center" vertical="top"/>
    </xf>
    <xf numFmtId="0" fontId="4" fillId="0" borderId="0" xfId="0" applyFont="1" applyAlignment="1">
      <alignment horizontal="center" vertical="top"/>
    </xf>
    <xf numFmtId="172" fontId="4" fillId="32" borderId="65" xfId="0" applyNumberFormat="1" applyFont="1" applyFill="1" applyBorder="1" applyAlignment="1">
      <alignment horizontal="center" vertical="top"/>
    </xf>
    <xf numFmtId="172" fontId="5" fillId="32" borderId="39" xfId="0" applyNumberFormat="1" applyFont="1" applyFill="1" applyBorder="1" applyAlignment="1">
      <alignment horizontal="center" vertical="top"/>
    </xf>
    <xf numFmtId="172" fontId="5" fillId="32" borderId="47" xfId="0" applyNumberFormat="1" applyFont="1" applyFill="1" applyBorder="1" applyAlignment="1">
      <alignment horizontal="center" vertical="top"/>
    </xf>
    <xf numFmtId="172" fontId="5" fillId="32" borderId="48" xfId="0" applyNumberFormat="1" applyFont="1" applyFill="1" applyBorder="1" applyAlignment="1">
      <alignment horizontal="center" vertical="top"/>
    </xf>
    <xf numFmtId="172" fontId="5" fillId="32" borderId="53" xfId="0" applyNumberFormat="1" applyFont="1" applyFill="1" applyBorder="1" applyAlignment="1">
      <alignment horizontal="center" vertical="top"/>
    </xf>
    <xf numFmtId="172" fontId="5" fillId="32" borderId="59" xfId="0" applyNumberFormat="1" applyFont="1" applyFill="1" applyBorder="1" applyAlignment="1">
      <alignment horizontal="center" vertical="top"/>
    </xf>
    <xf numFmtId="172" fontId="4" fillId="0" borderId="54" xfId="0" applyNumberFormat="1" applyFont="1" applyFill="1" applyBorder="1" applyAlignment="1">
      <alignment horizontal="center" vertical="top"/>
    </xf>
    <xf numFmtId="172" fontId="4" fillId="0" borderId="14" xfId="0" applyNumberFormat="1" applyFont="1" applyFill="1" applyBorder="1" applyAlignment="1">
      <alignment horizontal="center" vertical="top"/>
    </xf>
    <xf numFmtId="172" fontId="4" fillId="32" borderId="14" xfId="0" applyNumberFormat="1" applyFont="1" applyFill="1" applyBorder="1" applyAlignment="1">
      <alignment horizontal="center" vertical="top"/>
    </xf>
    <xf numFmtId="0" fontId="5" fillId="32" borderId="49" xfId="0" applyFont="1" applyFill="1" applyBorder="1" applyAlignment="1">
      <alignment horizontal="center" vertical="top" wrapText="1"/>
    </xf>
    <xf numFmtId="172" fontId="4" fillId="0" borderId="24" xfId="0" applyNumberFormat="1" applyFont="1" applyFill="1" applyBorder="1" applyAlignment="1">
      <alignment horizontal="center" vertical="top"/>
    </xf>
    <xf numFmtId="172" fontId="4" fillId="0" borderId="67" xfId="0" applyNumberFormat="1" applyFont="1" applyFill="1" applyBorder="1" applyAlignment="1">
      <alignment horizontal="center" vertical="top"/>
    </xf>
    <xf numFmtId="172" fontId="4" fillId="32" borderId="54" xfId="0" applyNumberFormat="1" applyFont="1" applyFill="1" applyBorder="1" applyAlignment="1">
      <alignment horizontal="center" vertical="top"/>
    </xf>
    <xf numFmtId="172" fontId="4" fillId="32" borderId="55" xfId="0" applyNumberFormat="1" applyFont="1" applyFill="1" applyBorder="1" applyAlignment="1">
      <alignment horizontal="center" vertical="top"/>
    </xf>
    <xf numFmtId="0" fontId="4" fillId="0" borderId="54" xfId="0" applyFont="1" applyFill="1" applyBorder="1" applyAlignment="1">
      <alignment horizontal="center" vertical="top"/>
    </xf>
    <xf numFmtId="0" fontId="4" fillId="0" borderId="21" xfId="0" applyFont="1" applyBorder="1" applyAlignment="1">
      <alignment horizontal="center" vertical="top"/>
    </xf>
    <xf numFmtId="0" fontId="5" fillId="32" borderId="56" xfId="0" applyFont="1" applyFill="1" applyBorder="1" applyAlignment="1">
      <alignment horizontal="center" vertical="top" wrapText="1"/>
    </xf>
    <xf numFmtId="0" fontId="4" fillId="0" borderId="16" xfId="0" applyFont="1" applyBorder="1" applyAlignment="1">
      <alignment horizontal="center" vertical="top"/>
    </xf>
    <xf numFmtId="0" fontId="9" fillId="0" borderId="15" xfId="50" applyFont="1" applyBorder="1">
      <alignment/>
      <protection/>
    </xf>
    <xf numFmtId="0" fontId="4" fillId="0" borderId="50" xfId="0" applyFont="1" applyBorder="1" applyAlignment="1">
      <alignment/>
    </xf>
    <xf numFmtId="0" fontId="4" fillId="0" borderId="15" xfId="0" applyFont="1" applyFill="1" applyBorder="1" applyAlignment="1">
      <alignment horizontal="center" vertical="top" wrapText="1"/>
    </xf>
    <xf numFmtId="0" fontId="4" fillId="0" borderId="0" xfId="0" applyFont="1" applyBorder="1" applyAlignment="1">
      <alignment horizontal="center" vertical="center" wrapText="1"/>
    </xf>
    <xf numFmtId="0" fontId="0" fillId="0" borderId="15" xfId="0" applyBorder="1" applyAlignment="1">
      <alignment horizontal="center" vertical="center"/>
    </xf>
    <xf numFmtId="0" fontId="11" fillId="0" borderId="15" xfId="49" applyFont="1" applyBorder="1" applyAlignment="1">
      <alignment horizontal="left" vertical="center" wrapText="1"/>
      <protection/>
    </xf>
    <xf numFmtId="0" fontId="13" fillId="0" borderId="15" xfId="49" applyFont="1" applyBorder="1" applyAlignment="1">
      <alignment horizontal="left" vertical="top" wrapText="1"/>
      <protection/>
    </xf>
    <xf numFmtId="0" fontId="13" fillId="0" borderId="50" xfId="49" applyFont="1" applyBorder="1" applyAlignment="1">
      <alignment horizontal="left" vertical="top" wrapText="1"/>
      <protection/>
    </xf>
    <xf numFmtId="49" fontId="9" fillId="0" borderId="15" xfId="49" applyNumberFormat="1" applyFont="1" applyFill="1" applyBorder="1" applyAlignment="1">
      <alignment horizontal="left"/>
      <protection/>
    </xf>
    <xf numFmtId="0" fontId="11" fillId="0" borderId="15" xfId="49" applyFont="1" applyFill="1" applyBorder="1" applyAlignment="1">
      <alignment horizontal="left" vertical="top" wrapText="1"/>
      <protection/>
    </xf>
    <xf numFmtId="0" fontId="9" fillId="0" borderId="15" xfId="49" applyFont="1" applyFill="1" applyBorder="1" applyAlignment="1">
      <alignment horizontal="center" vertical="center"/>
      <protection/>
    </xf>
    <xf numFmtId="0" fontId="9" fillId="0" borderId="15" xfId="49" applyFont="1" applyFill="1" applyBorder="1" applyAlignment="1">
      <alignment horizontal="left" vertical="top" wrapText="1"/>
      <protection/>
    </xf>
    <xf numFmtId="0" fontId="9" fillId="0" borderId="15" xfId="49" applyFont="1" applyFill="1" applyBorder="1" applyAlignment="1">
      <alignment horizontal="center"/>
      <protection/>
    </xf>
    <xf numFmtId="0" fontId="0" fillId="0" borderId="0" xfId="0" applyFont="1" applyFill="1" applyAlignment="1">
      <alignment/>
    </xf>
    <xf numFmtId="0" fontId="4" fillId="0" borderId="15" xfId="0" applyFont="1" applyFill="1" applyBorder="1" applyAlignment="1">
      <alignment horizontal="left" wrapText="1"/>
    </xf>
    <xf numFmtId="0" fontId="4" fillId="0" borderId="43"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68" xfId="0" applyFont="1" applyFill="1" applyBorder="1" applyAlignment="1">
      <alignment horizontal="center" vertical="top" wrapText="1"/>
    </xf>
    <xf numFmtId="0" fontId="5" fillId="33" borderId="42" xfId="0" applyFont="1" applyFill="1" applyBorder="1" applyAlignment="1">
      <alignment horizontal="center" vertical="top" wrapText="1"/>
    </xf>
    <xf numFmtId="172" fontId="4" fillId="33" borderId="61" xfId="0" applyNumberFormat="1" applyFont="1" applyFill="1" applyBorder="1" applyAlignment="1">
      <alignment horizontal="center" vertical="top" wrapText="1"/>
    </xf>
    <xf numFmtId="172" fontId="4" fillId="33" borderId="12" xfId="0" applyNumberFormat="1" applyFont="1" applyFill="1" applyBorder="1" applyAlignment="1">
      <alignment horizontal="center" vertical="top" wrapText="1"/>
    </xf>
    <xf numFmtId="172" fontId="4" fillId="0" borderId="45" xfId="0" applyNumberFormat="1" applyFont="1" applyFill="1" applyBorder="1" applyAlignment="1">
      <alignment horizontal="center" vertical="top"/>
    </xf>
    <xf numFmtId="0" fontId="4" fillId="4" borderId="65" xfId="0" applyFont="1" applyFill="1" applyBorder="1" applyAlignment="1">
      <alignment vertical="top"/>
    </xf>
    <xf numFmtId="0" fontId="4" fillId="4" borderId="61" xfId="0" applyFont="1" applyFill="1" applyBorder="1" applyAlignment="1">
      <alignment vertical="top"/>
    </xf>
    <xf numFmtId="0" fontId="4" fillId="4" borderId="35" xfId="0" applyFont="1" applyFill="1" applyBorder="1" applyAlignment="1">
      <alignment vertical="top"/>
    </xf>
    <xf numFmtId="0" fontId="5" fillId="33" borderId="65" xfId="0" applyFont="1" applyFill="1" applyBorder="1" applyAlignment="1">
      <alignment horizontal="center" vertical="top" wrapText="1"/>
    </xf>
    <xf numFmtId="172" fontId="4" fillId="32" borderId="66" xfId="0" applyNumberFormat="1"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66" xfId="0" applyFont="1" applyFill="1" applyBorder="1" applyAlignment="1">
      <alignment horizontal="center" vertical="top" wrapText="1"/>
    </xf>
    <xf numFmtId="0" fontId="5" fillId="33" borderId="42" xfId="0" applyFont="1" applyFill="1" applyBorder="1" applyAlignment="1">
      <alignment horizontal="center" vertical="top" wrapText="1"/>
    </xf>
    <xf numFmtId="0" fontId="4" fillId="0" borderId="54" xfId="0" applyFont="1" applyBorder="1" applyAlignment="1">
      <alignment horizontal="center" vertical="top"/>
    </xf>
    <xf numFmtId="172" fontId="4" fillId="0" borderId="38" xfId="0" applyNumberFormat="1" applyFont="1" applyFill="1" applyBorder="1" applyAlignment="1">
      <alignment horizontal="center" vertical="top"/>
    </xf>
    <xf numFmtId="172" fontId="4" fillId="0" borderId="22" xfId="0" applyNumberFormat="1" applyFont="1" applyFill="1" applyBorder="1" applyAlignment="1">
      <alignment horizontal="center" vertical="top"/>
    </xf>
    <xf numFmtId="172" fontId="4" fillId="32" borderId="38" xfId="0" applyNumberFormat="1" applyFont="1" applyFill="1" applyBorder="1" applyAlignment="1">
      <alignment horizontal="center" vertical="top"/>
    </xf>
    <xf numFmtId="0" fontId="4" fillId="0" borderId="15" xfId="0" applyFont="1" applyFill="1" applyBorder="1" applyAlignment="1">
      <alignment vertical="top" wrapText="1"/>
    </xf>
    <xf numFmtId="172" fontId="4" fillId="0" borderId="67" xfId="0" applyNumberFormat="1" applyFont="1" applyFill="1" applyBorder="1" applyAlignment="1">
      <alignment horizontal="center" vertical="top"/>
    </xf>
    <xf numFmtId="0" fontId="4" fillId="0" borderId="29" xfId="0" applyFont="1" applyFill="1" applyBorder="1" applyAlignment="1">
      <alignment vertical="top" wrapText="1"/>
    </xf>
    <xf numFmtId="0" fontId="4" fillId="33" borderId="69" xfId="0" applyFont="1" applyFill="1" applyBorder="1" applyAlignment="1">
      <alignment horizontal="center" vertical="top" wrapText="1"/>
    </xf>
    <xf numFmtId="172" fontId="4" fillId="0" borderId="60" xfId="0" applyNumberFormat="1" applyFont="1" applyFill="1" applyBorder="1" applyAlignment="1">
      <alignment horizontal="center" vertical="top"/>
    </xf>
    <xf numFmtId="172" fontId="4" fillId="0" borderId="70" xfId="0" applyNumberFormat="1" applyFont="1" applyFill="1" applyBorder="1" applyAlignment="1">
      <alignment horizontal="center" vertical="top"/>
    </xf>
    <xf numFmtId="172" fontId="4" fillId="0" borderId="16" xfId="0" applyNumberFormat="1" applyFont="1" applyBorder="1" applyAlignment="1">
      <alignment horizontal="center" vertical="top" wrapText="1"/>
    </xf>
    <xf numFmtId="0" fontId="5" fillId="0" borderId="42" xfId="0" applyFont="1" applyFill="1" applyBorder="1" applyAlignment="1">
      <alignment horizontal="center" vertical="top" wrapText="1"/>
    </xf>
    <xf numFmtId="172" fontId="4" fillId="0" borderId="23" xfId="0" applyNumberFormat="1" applyFont="1" applyFill="1" applyBorder="1" applyAlignment="1">
      <alignment horizontal="center" vertical="top"/>
    </xf>
    <xf numFmtId="172" fontId="4" fillId="0" borderId="21" xfId="0" applyNumberFormat="1" applyFont="1" applyBorder="1" applyAlignment="1">
      <alignment horizontal="center" vertical="top"/>
    </xf>
    <xf numFmtId="172" fontId="4" fillId="0" borderId="63" xfId="0" applyNumberFormat="1" applyFont="1" applyFill="1" applyBorder="1" applyAlignment="1">
      <alignment horizontal="center" vertical="top"/>
    </xf>
    <xf numFmtId="172" fontId="4" fillId="0" borderId="71" xfId="0" applyNumberFormat="1" applyFont="1" applyFill="1" applyBorder="1" applyAlignment="1">
      <alignment horizontal="center" vertical="top"/>
    </xf>
    <xf numFmtId="172" fontId="4" fillId="0" borderId="72" xfId="0" applyNumberFormat="1" applyFont="1" applyFill="1" applyBorder="1" applyAlignment="1">
      <alignment horizontal="center" vertical="top"/>
    </xf>
    <xf numFmtId="172" fontId="4" fillId="32" borderId="63" xfId="0" applyNumberFormat="1" applyFont="1" applyFill="1" applyBorder="1" applyAlignment="1">
      <alignment horizontal="center" vertical="top"/>
    </xf>
    <xf numFmtId="172" fontId="4" fillId="32" borderId="71" xfId="0" applyNumberFormat="1" applyFont="1" applyFill="1" applyBorder="1" applyAlignment="1">
      <alignment horizontal="center" vertical="top"/>
    </xf>
    <xf numFmtId="0" fontId="5" fillId="33" borderId="12" xfId="0" applyFont="1" applyFill="1" applyBorder="1" applyAlignment="1">
      <alignment horizontal="center" vertical="top" wrapText="1"/>
    </xf>
    <xf numFmtId="172" fontId="4" fillId="0" borderId="73" xfId="0" applyNumberFormat="1" applyFont="1" applyFill="1" applyBorder="1" applyAlignment="1">
      <alignment horizontal="center" vertical="top"/>
    </xf>
    <xf numFmtId="172" fontId="4" fillId="32" borderId="67" xfId="0" applyNumberFormat="1" applyFont="1" applyFill="1" applyBorder="1" applyAlignment="1">
      <alignment horizontal="center" vertical="top"/>
    </xf>
    <xf numFmtId="0" fontId="5" fillId="0" borderId="28" xfId="0" applyFont="1" applyBorder="1" applyAlignment="1">
      <alignment horizontal="center" vertical="top"/>
    </xf>
    <xf numFmtId="0" fontId="5" fillId="33" borderId="12" xfId="0" applyFont="1" applyFill="1" applyBorder="1" applyAlignment="1">
      <alignment horizontal="center" vertical="top" wrapText="1"/>
    </xf>
    <xf numFmtId="172" fontId="4" fillId="0" borderId="74" xfId="0" applyNumberFormat="1" applyFont="1" applyFill="1" applyBorder="1" applyAlignment="1">
      <alignment horizontal="center" vertical="top"/>
    </xf>
    <xf numFmtId="0" fontId="0" fillId="0" borderId="68" xfId="0" applyFont="1" applyBorder="1" applyAlignment="1">
      <alignment vertical="top" wrapText="1"/>
    </xf>
    <xf numFmtId="172" fontId="4" fillId="32" borderId="70" xfId="0" applyNumberFormat="1" applyFont="1" applyFill="1" applyBorder="1" applyAlignment="1">
      <alignment horizontal="center" vertical="top"/>
    </xf>
    <xf numFmtId="0" fontId="4" fillId="0" borderId="15" xfId="0" applyFont="1" applyFill="1" applyBorder="1" applyAlignment="1">
      <alignment vertical="top"/>
    </xf>
    <xf numFmtId="0" fontId="5" fillId="32" borderId="59" xfId="0" applyFont="1" applyFill="1" applyBorder="1" applyAlignment="1">
      <alignment horizontal="center" vertical="top" wrapText="1"/>
    </xf>
    <xf numFmtId="0" fontId="5" fillId="33" borderId="65" xfId="0" applyFont="1" applyFill="1" applyBorder="1" applyAlignment="1">
      <alignment horizontal="center" vertical="top" wrapText="1"/>
    </xf>
    <xf numFmtId="172" fontId="4" fillId="0" borderId="16" xfId="0" applyNumberFormat="1" applyFont="1" applyBorder="1" applyAlignment="1">
      <alignment horizontal="center" vertical="top"/>
    </xf>
    <xf numFmtId="0" fontId="4" fillId="0" borderId="21" xfId="0" applyFont="1" applyFill="1" applyBorder="1" applyAlignment="1">
      <alignment horizontal="center" vertical="top" wrapText="1"/>
    </xf>
    <xf numFmtId="0" fontId="4" fillId="0" borderId="19" xfId="0" applyFont="1" applyFill="1" applyBorder="1" applyAlignment="1">
      <alignment horizontal="center" vertical="top" wrapText="1"/>
    </xf>
    <xf numFmtId="172" fontId="4" fillId="0" borderId="75" xfId="0" applyNumberFormat="1" applyFont="1" applyFill="1" applyBorder="1" applyAlignment="1">
      <alignment horizontal="center" vertical="top"/>
    </xf>
    <xf numFmtId="172" fontId="4" fillId="32" borderId="73" xfId="0" applyNumberFormat="1" applyFont="1" applyFill="1" applyBorder="1" applyAlignment="1">
      <alignment horizontal="center" vertical="top"/>
    </xf>
    <xf numFmtId="172" fontId="4" fillId="32" borderId="75" xfId="0" applyNumberFormat="1" applyFont="1" applyFill="1" applyBorder="1" applyAlignment="1">
      <alignment horizontal="center" vertical="top"/>
    </xf>
    <xf numFmtId="172" fontId="4" fillId="0" borderId="19" xfId="0" applyNumberFormat="1" applyFont="1" applyBorder="1" applyAlignment="1">
      <alignment horizontal="center" vertical="top"/>
    </xf>
    <xf numFmtId="172" fontId="4" fillId="0" borderId="17" xfId="0" applyNumberFormat="1" applyFont="1" applyFill="1" applyBorder="1" applyAlignment="1">
      <alignment horizontal="center" vertical="top"/>
    </xf>
    <xf numFmtId="172" fontId="4" fillId="0" borderId="57" xfId="0" applyNumberFormat="1" applyFont="1" applyFill="1" applyBorder="1" applyAlignment="1">
      <alignment horizontal="center" vertical="top"/>
    </xf>
    <xf numFmtId="172" fontId="4" fillId="0" borderId="36" xfId="0" applyNumberFormat="1" applyFont="1" applyFill="1" applyBorder="1" applyAlignment="1">
      <alignment horizontal="center" vertical="top"/>
    </xf>
    <xf numFmtId="172" fontId="4" fillId="32" borderId="17" xfId="0" applyNumberFormat="1" applyFont="1" applyFill="1" applyBorder="1" applyAlignment="1">
      <alignment horizontal="center" vertical="top"/>
    </xf>
    <xf numFmtId="172" fontId="4" fillId="32" borderId="10" xfId="0" applyNumberFormat="1" applyFont="1" applyFill="1" applyBorder="1" applyAlignment="1">
      <alignment horizontal="center" vertical="top"/>
    </xf>
    <xf numFmtId="172" fontId="4" fillId="32" borderId="18" xfId="0" applyNumberFormat="1" applyFont="1" applyFill="1" applyBorder="1" applyAlignment="1">
      <alignment horizontal="center" vertical="top"/>
    </xf>
    <xf numFmtId="0" fontId="5" fillId="33" borderId="42" xfId="0" applyFont="1" applyFill="1" applyBorder="1" applyAlignment="1">
      <alignment horizontal="center" vertical="top" wrapText="1"/>
    </xf>
    <xf numFmtId="0" fontId="4" fillId="0" borderId="14" xfId="0" applyFont="1" applyFill="1" applyBorder="1" applyAlignment="1">
      <alignment horizontal="center" vertical="top" wrapText="1"/>
    </xf>
    <xf numFmtId="172" fontId="4" fillId="0" borderId="20" xfId="0" applyNumberFormat="1" applyFont="1" applyFill="1" applyBorder="1" applyAlignment="1">
      <alignment horizontal="center" vertical="top"/>
    </xf>
    <xf numFmtId="172" fontId="4" fillId="33" borderId="16" xfId="0" applyNumberFormat="1" applyFont="1" applyFill="1" applyBorder="1" applyAlignment="1">
      <alignment horizontal="center" vertical="top" wrapText="1"/>
    </xf>
    <xf numFmtId="172" fontId="4" fillId="0" borderId="30" xfId="0" applyNumberFormat="1" applyFont="1" applyFill="1" applyBorder="1" applyAlignment="1">
      <alignment horizontal="center" vertical="top"/>
    </xf>
    <xf numFmtId="172" fontId="4" fillId="0" borderId="58" xfId="0" applyNumberFormat="1" applyFont="1" applyFill="1" applyBorder="1" applyAlignment="1">
      <alignment horizontal="center" vertical="top"/>
    </xf>
    <xf numFmtId="172" fontId="4" fillId="0" borderId="0" xfId="0" applyNumberFormat="1" applyFont="1" applyFill="1" applyBorder="1" applyAlignment="1">
      <alignment horizontal="center" vertical="top"/>
    </xf>
    <xf numFmtId="172" fontId="4" fillId="32" borderId="29" xfId="0" applyNumberFormat="1" applyFont="1" applyFill="1" applyBorder="1" applyAlignment="1">
      <alignment horizontal="center" vertical="top"/>
    </xf>
    <xf numFmtId="172" fontId="4" fillId="32" borderId="30" xfId="0" applyNumberFormat="1" applyFont="1" applyFill="1" applyBorder="1" applyAlignment="1">
      <alignment horizontal="center" vertical="top"/>
    </xf>
    <xf numFmtId="172" fontId="4" fillId="32" borderId="58" xfId="0" applyNumberFormat="1" applyFont="1" applyFill="1" applyBorder="1" applyAlignment="1">
      <alignment horizontal="center" vertical="top"/>
    </xf>
    <xf numFmtId="172" fontId="4" fillId="0" borderId="71" xfId="0" applyNumberFormat="1" applyFont="1" applyFill="1" applyBorder="1" applyAlignment="1">
      <alignment horizontal="center" vertical="top"/>
    </xf>
    <xf numFmtId="172" fontId="4" fillId="32" borderId="73" xfId="0" applyNumberFormat="1" applyFont="1" applyFill="1" applyBorder="1" applyAlignment="1">
      <alignment horizontal="center" vertical="top"/>
    </xf>
    <xf numFmtId="172" fontId="4" fillId="32" borderId="71" xfId="0" applyNumberFormat="1" applyFont="1" applyFill="1" applyBorder="1" applyAlignment="1">
      <alignment horizontal="center" vertical="top"/>
    </xf>
    <xf numFmtId="172" fontId="4" fillId="32" borderId="20" xfId="0" applyNumberFormat="1" applyFont="1" applyFill="1" applyBorder="1" applyAlignment="1">
      <alignment horizontal="center" vertical="top"/>
    </xf>
    <xf numFmtId="0" fontId="4" fillId="0" borderId="16" xfId="0" applyFont="1" applyBorder="1" applyAlignment="1">
      <alignment horizontal="center" vertical="top" wrapText="1"/>
    </xf>
    <xf numFmtId="172" fontId="4" fillId="0" borderId="15" xfId="0" applyNumberFormat="1" applyFont="1" applyFill="1" applyBorder="1" applyAlignment="1">
      <alignment horizontal="center" vertical="top"/>
    </xf>
    <xf numFmtId="172" fontId="4" fillId="32" borderId="0" xfId="0" applyNumberFormat="1" applyFont="1" applyFill="1" applyBorder="1" applyAlignment="1">
      <alignment horizontal="center" vertical="top"/>
    </xf>
    <xf numFmtId="172" fontId="4" fillId="32" borderId="15" xfId="0" applyNumberFormat="1" applyFont="1" applyFill="1" applyBorder="1" applyAlignment="1">
      <alignment horizontal="center" vertical="top"/>
    </xf>
    <xf numFmtId="0" fontId="4" fillId="0" borderId="71" xfId="0" applyFont="1" applyFill="1" applyBorder="1" applyAlignment="1">
      <alignment horizontal="center" vertical="top" wrapText="1"/>
    </xf>
    <xf numFmtId="172" fontId="4" fillId="0" borderId="73" xfId="0" applyNumberFormat="1" applyFont="1" applyFill="1" applyBorder="1" applyAlignment="1">
      <alignment horizontal="center" vertical="top"/>
    </xf>
    <xf numFmtId="172" fontId="4" fillId="32" borderId="52" xfId="0" applyNumberFormat="1" applyFont="1" applyFill="1" applyBorder="1" applyAlignment="1">
      <alignment horizontal="center" vertical="top"/>
    </xf>
    <xf numFmtId="0" fontId="4" fillId="0" borderId="28" xfId="0" applyFont="1" applyFill="1" applyBorder="1" applyAlignment="1">
      <alignment horizontal="center" vertical="top" wrapText="1"/>
    </xf>
    <xf numFmtId="172" fontId="4" fillId="0" borderId="29" xfId="0" applyNumberFormat="1" applyFont="1" applyFill="1" applyBorder="1" applyAlignment="1">
      <alignment horizontal="center" vertical="top"/>
    </xf>
    <xf numFmtId="0" fontId="5" fillId="32" borderId="69" xfId="0" applyFont="1" applyFill="1" applyBorder="1" applyAlignment="1">
      <alignment horizontal="center" vertical="top" wrapText="1"/>
    </xf>
    <xf numFmtId="172" fontId="4" fillId="0" borderId="45" xfId="0" applyNumberFormat="1" applyFont="1" applyFill="1" applyBorder="1" applyAlignment="1">
      <alignment horizontal="center" vertical="top"/>
    </xf>
    <xf numFmtId="172" fontId="4" fillId="0" borderId="43" xfId="0" applyNumberFormat="1" applyFont="1" applyFill="1" applyBorder="1" applyAlignment="1">
      <alignment horizontal="center" vertical="top"/>
    </xf>
    <xf numFmtId="172" fontId="4" fillId="0" borderId="44" xfId="0" applyNumberFormat="1" applyFont="1" applyFill="1" applyBorder="1" applyAlignment="1">
      <alignment horizontal="center" vertical="top"/>
    </xf>
    <xf numFmtId="172" fontId="4" fillId="32" borderId="57" xfId="0" applyNumberFormat="1" applyFont="1" applyFill="1" applyBorder="1" applyAlignment="1">
      <alignment horizontal="center" vertical="top"/>
    </xf>
    <xf numFmtId="0" fontId="5" fillId="33" borderId="69" xfId="0" applyFont="1" applyFill="1" applyBorder="1" applyAlignment="1">
      <alignment horizontal="center" vertical="top"/>
    </xf>
    <xf numFmtId="172" fontId="4" fillId="0" borderId="24" xfId="0" applyNumberFormat="1" applyFont="1" applyBorder="1" applyAlignment="1">
      <alignment horizontal="center" vertical="top"/>
    </xf>
    <xf numFmtId="0" fontId="4" fillId="0" borderId="16" xfId="0" applyFont="1" applyFill="1" applyBorder="1" applyAlignment="1">
      <alignment horizontal="center" vertical="top"/>
    </xf>
    <xf numFmtId="172" fontId="4" fillId="32" borderId="30" xfId="0" applyNumberFormat="1" applyFont="1" applyFill="1" applyBorder="1" applyAlignment="1">
      <alignment horizontal="center" vertical="top"/>
    </xf>
    <xf numFmtId="0" fontId="4" fillId="0" borderId="63" xfId="0" applyFont="1" applyFill="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172" fontId="4" fillId="0" borderId="65" xfId="0" applyNumberFormat="1" applyFont="1" applyFill="1" applyBorder="1" applyAlignment="1">
      <alignment horizontal="center" vertical="top"/>
    </xf>
    <xf numFmtId="172" fontId="4" fillId="32" borderId="76" xfId="0" applyNumberFormat="1" applyFont="1" applyFill="1" applyBorder="1" applyAlignment="1">
      <alignment horizontal="center" vertical="top"/>
    </xf>
    <xf numFmtId="172" fontId="4" fillId="0" borderId="35" xfId="0" applyNumberFormat="1" applyFont="1" applyFill="1" applyBorder="1" applyAlignment="1">
      <alignment horizontal="center" vertical="top"/>
    </xf>
    <xf numFmtId="0" fontId="4" fillId="0" borderId="61" xfId="0" applyFont="1" applyFill="1" applyBorder="1" applyAlignment="1">
      <alignment horizontal="center" vertical="top" wrapText="1"/>
    </xf>
    <xf numFmtId="172" fontId="4" fillId="32" borderId="65" xfId="0" applyNumberFormat="1" applyFont="1" applyFill="1" applyBorder="1" applyAlignment="1">
      <alignment horizontal="center" vertical="top"/>
    </xf>
    <xf numFmtId="172" fontId="4" fillId="32" borderId="43" xfId="0" applyNumberFormat="1" applyFont="1" applyFill="1" applyBorder="1" applyAlignment="1">
      <alignment horizontal="center" vertical="top"/>
    </xf>
    <xf numFmtId="172" fontId="4" fillId="32" borderId="76" xfId="0" applyNumberFormat="1" applyFont="1" applyFill="1" applyBorder="1" applyAlignment="1">
      <alignment horizontal="center" vertical="top"/>
    </xf>
    <xf numFmtId="172" fontId="4" fillId="32" borderId="44" xfId="0" applyNumberFormat="1" applyFont="1" applyFill="1" applyBorder="1" applyAlignment="1">
      <alignment horizontal="center" vertical="top"/>
    </xf>
    <xf numFmtId="178" fontId="4" fillId="0" borderId="65" xfId="0" applyNumberFormat="1" applyFont="1" applyFill="1" applyBorder="1" applyAlignment="1">
      <alignment horizontal="center" vertical="top"/>
    </xf>
    <xf numFmtId="172" fontId="4" fillId="0" borderId="16" xfId="0" applyNumberFormat="1" applyFont="1" applyFill="1" applyBorder="1" applyAlignment="1">
      <alignment horizontal="center" vertical="top"/>
    </xf>
    <xf numFmtId="0" fontId="5" fillId="32" borderId="40" xfId="0" applyFont="1" applyFill="1" applyBorder="1" applyAlignment="1">
      <alignment horizontal="center" vertical="top" wrapText="1"/>
    </xf>
    <xf numFmtId="0" fontId="4" fillId="0" borderId="16" xfId="0" applyFont="1" applyFill="1" applyBorder="1" applyAlignment="1">
      <alignment horizontal="center" vertical="top" wrapText="1"/>
    </xf>
    <xf numFmtId="172" fontId="5" fillId="32" borderId="60" xfId="0" applyNumberFormat="1" applyFont="1" applyFill="1" applyBorder="1" applyAlignment="1">
      <alignment horizontal="center" vertical="top"/>
    </xf>
    <xf numFmtId="172" fontId="5" fillId="32" borderId="18" xfId="0" applyNumberFormat="1" applyFont="1" applyFill="1" applyBorder="1" applyAlignment="1">
      <alignment horizontal="center" vertical="top"/>
    </xf>
    <xf numFmtId="172" fontId="4" fillId="0" borderId="65" xfId="0" applyNumberFormat="1" applyFont="1" applyFill="1" applyBorder="1" applyAlignment="1">
      <alignment horizontal="center" vertical="top"/>
    </xf>
    <xf numFmtId="49" fontId="4" fillId="33" borderId="43" xfId="0" applyNumberFormat="1" applyFont="1" applyFill="1" applyBorder="1" applyAlignment="1">
      <alignment horizontal="center" vertical="top" wrapText="1"/>
    </xf>
    <xf numFmtId="49" fontId="4" fillId="33" borderId="44" xfId="0" applyNumberFormat="1" applyFont="1" applyFill="1" applyBorder="1" applyAlignment="1">
      <alignment horizontal="center" vertical="top" wrapText="1"/>
    </xf>
    <xf numFmtId="172" fontId="4" fillId="32" borderId="72" xfId="0" applyNumberFormat="1" applyFont="1" applyFill="1" applyBorder="1" applyAlignment="1">
      <alignment horizontal="center" vertical="top"/>
    </xf>
    <xf numFmtId="49" fontId="4" fillId="33" borderId="15" xfId="0" applyNumberFormat="1" applyFont="1" applyFill="1" applyBorder="1" applyAlignment="1">
      <alignment horizontal="center" vertical="top" wrapText="1"/>
    </xf>
    <xf numFmtId="49" fontId="4" fillId="33" borderId="0" xfId="0" applyNumberFormat="1" applyFont="1" applyFill="1" applyBorder="1" applyAlignment="1">
      <alignment horizontal="center" vertical="top" wrapText="1"/>
    </xf>
    <xf numFmtId="49" fontId="4" fillId="33" borderId="31" xfId="0" applyNumberFormat="1" applyFont="1" applyFill="1" applyBorder="1" applyAlignment="1">
      <alignment horizontal="center" vertical="top" wrapText="1"/>
    </xf>
    <xf numFmtId="172" fontId="4" fillId="33" borderId="19" xfId="0" applyNumberFormat="1" applyFont="1" applyFill="1" applyBorder="1" applyAlignment="1">
      <alignment horizontal="center" vertical="top" wrapText="1"/>
    </xf>
    <xf numFmtId="2" fontId="0" fillId="0" borderId="16" xfId="0" applyNumberFormat="1" applyFont="1" applyBorder="1" applyAlignment="1">
      <alignment horizontal="center" vertical="top" wrapText="1"/>
    </xf>
    <xf numFmtId="0" fontId="4" fillId="0" borderId="12" xfId="0" applyFont="1" applyFill="1" applyBorder="1" applyAlignment="1">
      <alignment horizontal="center" vertical="top" wrapText="1"/>
    </xf>
    <xf numFmtId="172" fontId="4" fillId="32" borderId="45" xfId="0" applyNumberFormat="1" applyFont="1" applyFill="1" applyBorder="1" applyAlignment="1">
      <alignment horizontal="center" vertical="top"/>
    </xf>
    <xf numFmtId="0" fontId="4" fillId="0" borderId="28" xfId="0" applyFont="1" applyBorder="1" applyAlignment="1">
      <alignment horizontal="center" vertical="top"/>
    </xf>
    <xf numFmtId="172" fontId="4" fillId="32" borderId="61" xfId="0" applyNumberFormat="1" applyFont="1" applyFill="1" applyBorder="1" applyAlignment="1">
      <alignment horizontal="center" vertical="top"/>
    </xf>
    <xf numFmtId="172" fontId="4" fillId="0" borderId="64" xfId="0" applyNumberFormat="1" applyFont="1" applyFill="1" applyBorder="1" applyAlignment="1">
      <alignment horizontal="center" vertical="top"/>
    </xf>
    <xf numFmtId="172" fontId="4" fillId="32" borderId="64" xfId="0" applyNumberFormat="1" applyFont="1" applyFill="1" applyBorder="1" applyAlignment="1">
      <alignment horizontal="center" vertical="top"/>
    </xf>
    <xf numFmtId="172" fontId="4" fillId="33" borderId="24" xfId="0" applyNumberFormat="1" applyFont="1" applyFill="1" applyBorder="1" applyAlignment="1">
      <alignment horizontal="center" vertical="top" wrapText="1"/>
    </xf>
    <xf numFmtId="0" fontId="4" fillId="33" borderId="29" xfId="0" applyFont="1" applyFill="1" applyBorder="1" applyAlignment="1">
      <alignment vertical="top" wrapText="1"/>
    </xf>
    <xf numFmtId="0" fontId="0" fillId="0" borderId="0" xfId="0" applyFont="1" applyAlignment="1">
      <alignment/>
    </xf>
    <xf numFmtId="172" fontId="4" fillId="32" borderId="35" xfId="0" applyNumberFormat="1" applyFont="1" applyFill="1" applyBorder="1" applyAlignment="1">
      <alignment horizontal="center" vertical="top"/>
    </xf>
    <xf numFmtId="172" fontId="4" fillId="32" borderId="66" xfId="0" applyNumberFormat="1" applyFont="1" applyFill="1" applyBorder="1" applyAlignment="1">
      <alignment horizontal="center" vertical="top"/>
    </xf>
    <xf numFmtId="0" fontId="5" fillId="32" borderId="68" xfId="0" applyFont="1" applyFill="1" applyBorder="1" applyAlignment="1">
      <alignment horizontal="center" vertical="top" wrapText="1"/>
    </xf>
    <xf numFmtId="172" fontId="5" fillId="32" borderId="77" xfId="0" applyNumberFormat="1" applyFont="1" applyFill="1" applyBorder="1" applyAlignment="1">
      <alignment horizontal="center" vertical="top"/>
    </xf>
    <xf numFmtId="172" fontId="5" fillId="32" borderId="78" xfId="0" applyNumberFormat="1" applyFont="1" applyFill="1" applyBorder="1" applyAlignment="1">
      <alignment horizontal="center" vertical="top"/>
    </xf>
    <xf numFmtId="172" fontId="5" fillId="32" borderId="79" xfId="0" applyNumberFormat="1" applyFont="1" applyFill="1" applyBorder="1" applyAlignment="1">
      <alignment horizontal="center" vertical="top"/>
    </xf>
    <xf numFmtId="172" fontId="5" fillId="32" borderId="80" xfId="0" applyNumberFormat="1" applyFont="1" applyFill="1" applyBorder="1" applyAlignment="1">
      <alignment horizontal="center" vertical="top"/>
    </xf>
    <xf numFmtId="172" fontId="5" fillId="32" borderId="68" xfId="0" applyNumberFormat="1" applyFont="1" applyFill="1" applyBorder="1" applyAlignment="1">
      <alignment horizontal="center" vertical="top"/>
    </xf>
    <xf numFmtId="172" fontId="4" fillId="32" borderId="67" xfId="0" applyNumberFormat="1" applyFont="1" applyFill="1" applyBorder="1" applyAlignment="1">
      <alignment horizontal="center" vertical="top"/>
    </xf>
    <xf numFmtId="172" fontId="4" fillId="33" borderId="21" xfId="0" applyNumberFormat="1" applyFont="1" applyFill="1" applyBorder="1" applyAlignment="1">
      <alignment horizontal="center" vertical="top" wrapText="1"/>
    </xf>
    <xf numFmtId="0" fontId="0" fillId="0" borderId="15" xfId="0" applyBorder="1" applyAlignment="1">
      <alignment vertical="center"/>
    </xf>
    <xf numFmtId="0" fontId="4" fillId="0" borderId="0" xfId="49" applyFont="1" applyFill="1" applyBorder="1" applyAlignment="1">
      <alignment horizontal="center" vertical="center"/>
      <protection/>
    </xf>
    <xf numFmtId="0" fontId="4" fillId="0" borderId="15" xfId="49" applyFont="1" applyFill="1" applyBorder="1" applyAlignment="1">
      <alignment horizontal="center" vertical="center"/>
      <protection/>
    </xf>
    <xf numFmtId="0" fontId="9" fillId="0" borderId="0" xfId="49" applyFont="1" applyFill="1" applyBorder="1" applyAlignment="1">
      <alignment horizontal="center" vertical="center"/>
      <protection/>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wrapText="1"/>
    </xf>
    <xf numFmtId="0" fontId="9" fillId="0" borderId="71" xfId="49" applyFont="1" applyBorder="1" applyAlignment="1">
      <alignment horizontal="center" vertical="center"/>
      <protection/>
    </xf>
    <xf numFmtId="0" fontId="8" fillId="0" borderId="15" xfId="49" applyFont="1" applyBorder="1" applyAlignment="1">
      <alignment horizontal="left" vertical="top" wrapText="1"/>
      <protection/>
    </xf>
    <xf numFmtId="172" fontId="5" fillId="0" borderId="0" xfId="0" applyNumberFormat="1" applyFont="1" applyBorder="1" applyAlignment="1">
      <alignment vertical="top" wrapText="1"/>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xf>
    <xf numFmtId="0" fontId="12" fillId="0" borderId="0" xfId="50" applyFont="1" applyFill="1" applyBorder="1" applyAlignment="1">
      <alignment horizontal="center" vertical="center"/>
      <protection/>
    </xf>
    <xf numFmtId="0" fontId="12" fillId="0" borderId="15" xfId="50" applyFont="1" applyFill="1" applyBorder="1" applyAlignment="1">
      <alignment horizontal="center" vertical="center"/>
      <protection/>
    </xf>
    <xf numFmtId="0" fontId="9" fillId="0" borderId="30" xfId="49" applyFont="1" applyFill="1" applyBorder="1" applyAlignment="1">
      <alignment horizontal="center" vertical="center"/>
      <protection/>
    </xf>
    <xf numFmtId="0" fontId="9" fillId="0" borderId="20" xfId="49" applyFont="1" applyFill="1" applyBorder="1" applyAlignment="1">
      <alignment horizontal="center" vertical="center"/>
      <protection/>
    </xf>
    <xf numFmtId="0" fontId="9" fillId="0" borderId="71" xfId="49" applyFont="1" applyFill="1" applyBorder="1" applyAlignment="1">
      <alignment horizontal="center" vertical="center"/>
      <protection/>
    </xf>
    <xf numFmtId="0" fontId="9" fillId="0" borderId="13" xfId="49" applyFont="1" applyBorder="1" applyAlignment="1">
      <alignment horizontal="center" vertical="center"/>
      <protection/>
    </xf>
    <xf numFmtId="49" fontId="5" fillId="35" borderId="65" xfId="0" applyNumberFormat="1" applyFont="1" applyFill="1" applyBorder="1" applyAlignment="1">
      <alignment horizontal="center" vertical="top"/>
    </xf>
    <xf numFmtId="49" fontId="5" fillId="4" borderId="81" xfId="0" applyNumberFormat="1" applyFont="1" applyFill="1" applyBorder="1" applyAlignment="1">
      <alignment horizontal="center" vertical="top"/>
    </xf>
    <xf numFmtId="49" fontId="5" fillId="35" borderId="45" xfId="0" applyNumberFormat="1" applyFont="1" applyFill="1" applyBorder="1" applyAlignment="1">
      <alignment horizontal="center" vertical="top"/>
    </xf>
    <xf numFmtId="49" fontId="5" fillId="4" borderId="43" xfId="0" applyNumberFormat="1" applyFont="1" applyFill="1" applyBorder="1" applyAlignment="1">
      <alignment horizontal="center" vertical="top"/>
    </xf>
    <xf numFmtId="49" fontId="5" fillId="35" borderId="78" xfId="0" applyNumberFormat="1" applyFont="1" applyFill="1" applyBorder="1" applyAlignment="1">
      <alignment horizontal="center" vertical="top"/>
    </xf>
    <xf numFmtId="49" fontId="5" fillId="4" borderId="79" xfId="0" applyNumberFormat="1" applyFont="1" applyFill="1" applyBorder="1" applyAlignment="1">
      <alignment horizontal="center" vertical="top"/>
    </xf>
    <xf numFmtId="49" fontId="5" fillId="35" borderId="82" xfId="0" applyNumberFormat="1" applyFont="1" applyFill="1" applyBorder="1" applyAlignment="1">
      <alignment horizontal="center" vertical="top"/>
    </xf>
    <xf numFmtId="49" fontId="5" fillId="35" borderId="82" xfId="0" applyNumberFormat="1" applyFont="1" applyFill="1" applyBorder="1" applyAlignment="1">
      <alignment horizontal="center" vertical="top"/>
    </xf>
    <xf numFmtId="49" fontId="5" fillId="4" borderId="76" xfId="0" applyNumberFormat="1" applyFont="1" applyFill="1" applyBorder="1" applyAlignment="1">
      <alignment horizontal="center" vertical="top"/>
    </xf>
    <xf numFmtId="49" fontId="5" fillId="35" borderId="29"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4" borderId="83" xfId="0" applyNumberFormat="1" applyFont="1" applyFill="1" applyBorder="1" applyAlignment="1">
      <alignment horizontal="center" vertical="top"/>
    </xf>
    <xf numFmtId="49" fontId="5" fillId="4" borderId="15" xfId="0" applyNumberFormat="1" applyFont="1" applyFill="1" applyBorder="1" applyAlignment="1">
      <alignment horizontal="center" vertical="top"/>
    </xf>
    <xf numFmtId="49" fontId="5" fillId="4" borderId="83" xfId="0" applyNumberFormat="1" applyFont="1" applyFill="1" applyBorder="1" applyAlignment="1">
      <alignment horizontal="center" vertical="top"/>
    </xf>
    <xf numFmtId="49" fontId="5" fillId="35" borderId="42" xfId="0" applyNumberFormat="1" applyFont="1" applyFill="1" applyBorder="1" applyAlignment="1">
      <alignment horizontal="center" vertical="top"/>
    </xf>
    <xf numFmtId="49" fontId="5" fillId="35" borderId="69" xfId="0" applyNumberFormat="1" applyFont="1" applyFill="1" applyBorder="1" applyAlignment="1">
      <alignment horizontal="center" vertical="top"/>
    </xf>
    <xf numFmtId="49" fontId="4" fillId="35" borderId="78" xfId="0" applyNumberFormat="1" applyFont="1" applyFill="1" applyBorder="1" applyAlignment="1">
      <alignment horizontal="center" vertical="top"/>
    </xf>
    <xf numFmtId="49" fontId="4" fillId="35" borderId="69" xfId="0" applyNumberFormat="1" applyFont="1" applyFill="1" applyBorder="1" applyAlignment="1">
      <alignment horizontal="center" vertical="top"/>
    </xf>
    <xf numFmtId="0" fontId="4" fillId="0" borderId="0" xfId="0" applyFont="1" applyBorder="1" applyAlignment="1">
      <alignment vertical="top"/>
    </xf>
    <xf numFmtId="49" fontId="5" fillId="4" borderId="32" xfId="0" applyNumberFormat="1" applyFont="1" applyFill="1" applyBorder="1" applyAlignment="1">
      <alignment horizontal="center" vertical="top"/>
    </xf>
    <xf numFmtId="49" fontId="5" fillId="4" borderId="43" xfId="0" applyNumberFormat="1" applyFont="1" applyFill="1" applyBorder="1" applyAlignment="1">
      <alignment horizontal="center" vertical="top"/>
    </xf>
    <xf numFmtId="49" fontId="5" fillId="35" borderId="29" xfId="0" applyNumberFormat="1" applyFont="1" applyFill="1" applyBorder="1" applyAlignment="1">
      <alignment horizontal="center" vertical="top"/>
    </xf>
    <xf numFmtId="49" fontId="5" fillId="4" borderId="81" xfId="0" applyNumberFormat="1" applyFont="1" applyFill="1" applyBorder="1" applyAlignment="1">
      <alignment horizontal="left" vertical="top"/>
    </xf>
    <xf numFmtId="49" fontId="5" fillId="4" borderId="15" xfId="0" applyNumberFormat="1" applyFont="1" applyFill="1" applyBorder="1" applyAlignment="1">
      <alignment horizontal="center" vertical="top"/>
    </xf>
    <xf numFmtId="49" fontId="5" fillId="4" borderId="79" xfId="0" applyNumberFormat="1" applyFont="1" applyFill="1" applyBorder="1" applyAlignment="1">
      <alignment horizontal="center" vertical="top"/>
    </xf>
    <xf numFmtId="49" fontId="5" fillId="4" borderId="30" xfId="0" applyNumberFormat="1" applyFont="1" applyFill="1" applyBorder="1" applyAlignment="1">
      <alignment horizontal="center" vertical="top"/>
    </xf>
    <xf numFmtId="49" fontId="5" fillId="35" borderId="78" xfId="0" applyNumberFormat="1" applyFont="1" applyFill="1" applyBorder="1" applyAlignment="1">
      <alignment horizontal="center" vertical="top"/>
    </xf>
    <xf numFmtId="49" fontId="5" fillId="35" borderId="45" xfId="0" applyNumberFormat="1" applyFont="1" applyFill="1" applyBorder="1" applyAlignment="1">
      <alignment vertical="top"/>
    </xf>
    <xf numFmtId="49" fontId="5" fillId="4" borderId="76" xfId="0" applyNumberFormat="1" applyFont="1" applyFill="1" applyBorder="1" applyAlignment="1">
      <alignment vertical="top"/>
    </xf>
    <xf numFmtId="49" fontId="5" fillId="35" borderId="29" xfId="0" applyNumberFormat="1" applyFont="1" applyFill="1" applyBorder="1" applyAlignment="1">
      <alignment vertical="top"/>
    </xf>
    <xf numFmtId="49" fontId="5" fillId="4" borderId="30" xfId="0" applyNumberFormat="1" applyFont="1" applyFill="1" applyBorder="1" applyAlignment="1">
      <alignment vertical="top"/>
    </xf>
    <xf numFmtId="49" fontId="5" fillId="35" borderId="78" xfId="0" applyNumberFormat="1" applyFont="1" applyFill="1" applyBorder="1" applyAlignment="1">
      <alignment vertical="top"/>
    </xf>
    <xf numFmtId="49" fontId="5" fillId="4" borderId="83" xfId="0" applyNumberFormat="1" applyFont="1" applyFill="1" applyBorder="1" applyAlignment="1">
      <alignment vertical="top"/>
    </xf>
    <xf numFmtId="49" fontId="5" fillId="4" borderId="43" xfId="0" applyNumberFormat="1" applyFont="1" applyFill="1" applyBorder="1" applyAlignment="1">
      <alignment vertical="top"/>
    </xf>
    <xf numFmtId="49" fontId="5" fillId="4" borderId="43" xfId="0" applyNumberFormat="1" applyFont="1" applyFill="1" applyBorder="1" applyAlignment="1">
      <alignment horizontal="left" vertical="top"/>
    </xf>
    <xf numFmtId="49" fontId="5" fillId="4" borderId="32" xfId="0" applyNumberFormat="1" applyFont="1" applyFill="1" applyBorder="1" applyAlignment="1">
      <alignment horizontal="center" vertical="top"/>
    </xf>
    <xf numFmtId="0" fontId="4" fillId="0" borderId="61" xfId="0" applyFont="1" applyFill="1" applyBorder="1" applyAlignment="1">
      <alignment horizontal="center" vertical="top" wrapText="1"/>
    </xf>
    <xf numFmtId="49" fontId="5" fillId="4" borderId="15" xfId="0" applyNumberFormat="1" applyFont="1" applyFill="1" applyBorder="1" applyAlignment="1">
      <alignment vertical="top"/>
    </xf>
    <xf numFmtId="49" fontId="5" fillId="4" borderId="79" xfId="0" applyNumberFormat="1" applyFont="1" applyFill="1" applyBorder="1" applyAlignment="1">
      <alignment vertical="top"/>
    </xf>
    <xf numFmtId="49" fontId="5" fillId="4" borderId="84" xfId="0" applyNumberFormat="1" applyFont="1" applyFill="1" applyBorder="1" applyAlignment="1">
      <alignment horizontal="center" vertical="top"/>
    </xf>
    <xf numFmtId="49" fontId="5" fillId="33" borderId="44" xfId="0" applyNumberFormat="1" applyFont="1" applyFill="1" applyBorder="1" applyAlignment="1">
      <alignment horizontal="center" vertical="top"/>
    </xf>
    <xf numFmtId="0" fontId="4" fillId="33" borderId="43" xfId="0" applyFont="1" applyFill="1" applyBorder="1" applyAlignment="1">
      <alignment horizontal="center" vertical="top"/>
    </xf>
    <xf numFmtId="0" fontId="4" fillId="33" borderId="44" xfId="0" applyFont="1" applyFill="1" applyBorder="1" applyAlignment="1">
      <alignment horizontal="center" vertical="top"/>
    </xf>
    <xf numFmtId="49" fontId="5" fillId="33" borderId="85" xfId="0" applyNumberFormat="1" applyFont="1" applyFill="1" applyBorder="1" applyAlignment="1">
      <alignment horizontal="center" vertical="top"/>
    </xf>
    <xf numFmtId="0" fontId="4" fillId="33" borderId="15" xfId="0" applyFont="1" applyFill="1" applyBorder="1" applyAlignment="1">
      <alignment vertical="top"/>
    </xf>
    <xf numFmtId="0" fontId="4" fillId="33" borderId="31" xfId="0" applyFont="1" applyFill="1" applyBorder="1" applyAlignment="1">
      <alignment vertical="top"/>
    </xf>
    <xf numFmtId="49" fontId="5" fillId="33" borderId="31" xfId="0" applyNumberFormat="1" applyFont="1" applyFill="1" applyBorder="1" applyAlignment="1">
      <alignment horizontal="center" vertical="top"/>
    </xf>
    <xf numFmtId="49" fontId="5" fillId="34" borderId="82" xfId="0" applyNumberFormat="1" applyFont="1" applyFill="1" applyBorder="1" applyAlignment="1">
      <alignment horizontal="center" vertical="top"/>
    </xf>
    <xf numFmtId="172" fontId="4" fillId="0" borderId="21" xfId="0" applyNumberFormat="1" applyFont="1" applyBorder="1" applyAlignment="1">
      <alignment horizontal="center" vertical="top" wrapText="1"/>
    </xf>
    <xf numFmtId="172" fontId="4" fillId="32" borderId="19" xfId="0" applyNumberFormat="1" applyFont="1" applyFill="1" applyBorder="1" applyAlignment="1">
      <alignment horizontal="center" vertical="top"/>
    </xf>
    <xf numFmtId="172" fontId="14" fillId="32" borderId="39" xfId="0" applyNumberFormat="1" applyFont="1" applyFill="1" applyBorder="1" applyAlignment="1">
      <alignment horizontal="center" vertical="top"/>
    </xf>
    <xf numFmtId="172" fontId="14" fillId="32" borderId="47" xfId="0" applyNumberFormat="1" applyFont="1" applyFill="1" applyBorder="1" applyAlignment="1">
      <alignment horizontal="center" vertical="top"/>
    </xf>
    <xf numFmtId="172" fontId="14" fillId="32" borderId="48" xfId="0" applyNumberFormat="1" applyFont="1" applyFill="1" applyBorder="1" applyAlignment="1">
      <alignment horizontal="center" vertical="top"/>
    </xf>
    <xf numFmtId="172" fontId="14" fillId="32" borderId="40" xfId="0" applyNumberFormat="1" applyFont="1" applyFill="1" applyBorder="1" applyAlignment="1">
      <alignment horizontal="center" vertical="top"/>
    </xf>
    <xf numFmtId="172" fontId="14" fillId="32" borderId="53" xfId="0" applyNumberFormat="1" applyFont="1" applyFill="1" applyBorder="1" applyAlignment="1">
      <alignment horizontal="center" vertical="top"/>
    </xf>
    <xf numFmtId="172" fontId="14" fillId="32" borderId="49" xfId="0" applyNumberFormat="1" applyFont="1" applyFill="1" applyBorder="1" applyAlignment="1">
      <alignment horizontal="center" vertical="top"/>
    </xf>
    <xf numFmtId="172" fontId="4" fillId="0" borderId="76" xfId="0" applyNumberFormat="1" applyFont="1" applyFill="1" applyBorder="1" applyAlignment="1">
      <alignment horizontal="center" vertical="top"/>
    </xf>
    <xf numFmtId="172" fontId="4" fillId="0" borderId="66" xfId="0" applyNumberFormat="1" applyFont="1" applyFill="1" applyBorder="1" applyAlignment="1">
      <alignment horizontal="center" vertical="top"/>
    </xf>
    <xf numFmtId="172" fontId="4" fillId="0" borderId="61" xfId="0" applyNumberFormat="1" applyFont="1" applyFill="1" applyBorder="1" applyAlignment="1">
      <alignment horizontal="center" vertical="top"/>
    </xf>
    <xf numFmtId="49" fontId="5" fillId="4" borderId="61" xfId="0" applyNumberFormat="1" applyFont="1" applyFill="1" applyBorder="1" applyAlignment="1">
      <alignment horizontal="center" vertical="top"/>
    </xf>
    <xf numFmtId="49" fontId="5" fillId="4" borderId="0" xfId="0" applyNumberFormat="1" applyFont="1" applyFill="1" applyBorder="1" applyAlignment="1">
      <alignment horizontal="center" vertical="top"/>
    </xf>
    <xf numFmtId="49" fontId="5" fillId="4" borderId="77" xfId="0" applyNumberFormat="1" applyFont="1" applyFill="1" applyBorder="1" applyAlignment="1">
      <alignment horizontal="center" vertical="top"/>
    </xf>
    <xf numFmtId="49" fontId="5" fillId="4" borderId="46" xfId="0" applyNumberFormat="1" applyFont="1" applyFill="1" applyBorder="1" applyAlignment="1">
      <alignment horizontal="center" vertical="top"/>
    </xf>
    <xf numFmtId="49" fontId="5" fillId="4" borderId="50" xfId="0" applyNumberFormat="1" applyFont="1" applyFill="1" applyBorder="1" applyAlignment="1">
      <alignment horizontal="center" vertical="top"/>
    </xf>
    <xf numFmtId="49" fontId="5" fillId="4" borderId="86" xfId="0" applyNumberFormat="1" applyFont="1" applyFill="1" applyBorder="1" applyAlignment="1">
      <alignment horizontal="center" vertical="top"/>
    </xf>
    <xf numFmtId="49" fontId="5" fillId="0" borderId="65" xfId="0" applyNumberFormat="1" applyFont="1" applyFill="1" applyBorder="1" applyAlignment="1">
      <alignment horizontal="center" vertical="top"/>
    </xf>
    <xf numFmtId="49" fontId="5" fillId="0" borderId="69" xfId="0" applyNumberFormat="1" applyFont="1" applyFill="1" applyBorder="1" applyAlignment="1">
      <alignment horizontal="center" vertical="top"/>
    </xf>
    <xf numFmtId="0" fontId="5" fillId="33" borderId="28"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0" borderId="12" xfId="0" applyNumberFormat="1" applyFont="1" applyFill="1" applyBorder="1" applyAlignment="1">
      <alignment horizontal="center" vertical="top"/>
    </xf>
    <xf numFmtId="0" fontId="5" fillId="0" borderId="28" xfId="0" applyNumberFormat="1" applyFont="1" applyFill="1" applyBorder="1" applyAlignment="1">
      <alignment horizontal="center" vertical="top"/>
    </xf>
    <xf numFmtId="0" fontId="5" fillId="0" borderId="65" xfId="0" applyNumberFormat="1" applyFont="1" applyFill="1" applyBorder="1" applyAlignment="1">
      <alignment horizontal="center" vertical="top"/>
    </xf>
    <xf numFmtId="0" fontId="5" fillId="0" borderId="69" xfId="0" applyNumberFormat="1" applyFont="1" applyFill="1" applyBorder="1" applyAlignment="1">
      <alignment horizontal="center" vertical="top"/>
    </xf>
    <xf numFmtId="0" fontId="5" fillId="0" borderId="28" xfId="0" applyNumberFormat="1" applyFont="1" applyFill="1" applyBorder="1" applyAlignment="1">
      <alignment horizontal="center" vertical="top"/>
    </xf>
    <xf numFmtId="0" fontId="5" fillId="0" borderId="68" xfId="0" applyNumberFormat="1" applyFont="1" applyBorder="1" applyAlignment="1">
      <alignment horizontal="center" vertical="top" wrapText="1"/>
    </xf>
    <xf numFmtId="0" fontId="5" fillId="0" borderId="68" xfId="0" applyNumberFormat="1" applyFont="1" applyFill="1" applyBorder="1" applyAlignment="1">
      <alignment horizontal="center" vertical="top"/>
    </xf>
    <xf numFmtId="172" fontId="4" fillId="32" borderId="60" xfId="0" applyNumberFormat="1" applyFont="1" applyFill="1" applyBorder="1" applyAlignment="1">
      <alignment horizontal="center" vertical="top"/>
    </xf>
    <xf numFmtId="0" fontId="4" fillId="33" borderId="69" xfId="0" applyFont="1" applyFill="1" applyBorder="1" applyAlignment="1">
      <alignment horizontal="center" vertical="top" wrapText="1"/>
    </xf>
    <xf numFmtId="0" fontId="4" fillId="0" borderId="60" xfId="0" applyFont="1" applyFill="1" applyBorder="1" applyAlignment="1">
      <alignment horizontal="center" vertical="top" wrapText="1"/>
    </xf>
    <xf numFmtId="172" fontId="4" fillId="32" borderId="38" xfId="0" applyNumberFormat="1" applyFont="1" applyFill="1" applyBorder="1" applyAlignment="1">
      <alignment horizontal="center" vertical="top"/>
    </xf>
    <xf numFmtId="0" fontId="4" fillId="0" borderId="54" xfId="0" applyFont="1" applyBorder="1" applyAlignment="1">
      <alignment horizontal="center" vertical="top"/>
    </xf>
    <xf numFmtId="0" fontId="5" fillId="33" borderId="28" xfId="0" applyNumberFormat="1" applyFont="1" applyFill="1" applyBorder="1" applyAlignment="1">
      <alignment horizontal="center" vertical="top"/>
    </xf>
    <xf numFmtId="0" fontId="5" fillId="32" borderId="59" xfId="0" applyFont="1" applyFill="1" applyBorder="1" applyAlignment="1">
      <alignment horizontal="center" vertical="top" wrapText="1"/>
    </xf>
    <xf numFmtId="0" fontId="5" fillId="33" borderId="12" xfId="0" applyNumberFormat="1" applyFont="1" applyFill="1" applyBorder="1" applyAlignment="1">
      <alignment horizontal="center" vertical="top"/>
    </xf>
    <xf numFmtId="0" fontId="5" fillId="32" borderId="51" xfId="0" applyFont="1" applyFill="1" applyBorder="1" applyAlignment="1">
      <alignment horizontal="center" vertical="top" wrapText="1"/>
    </xf>
    <xf numFmtId="0" fontId="5" fillId="33" borderId="12"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2" borderId="51" xfId="0" applyFont="1" applyFill="1" applyBorder="1" applyAlignment="1">
      <alignment horizontal="center" vertical="top" wrapText="1"/>
    </xf>
    <xf numFmtId="0" fontId="4" fillId="0" borderId="60" xfId="0" applyFont="1" applyBorder="1" applyAlignment="1">
      <alignment horizontal="center" vertical="top"/>
    </xf>
    <xf numFmtId="172" fontId="4" fillId="32" borderId="36" xfId="0" applyNumberFormat="1" applyFont="1" applyFill="1" applyBorder="1" applyAlignment="1">
      <alignment horizontal="center" vertical="top"/>
    </xf>
    <xf numFmtId="0" fontId="4" fillId="0" borderId="65" xfId="0" applyFont="1" applyFill="1" applyBorder="1" applyAlignment="1">
      <alignment horizontal="center" vertical="top"/>
    </xf>
    <xf numFmtId="0" fontId="4" fillId="0" borderId="61" xfId="0" applyFont="1" applyBorder="1" applyAlignment="1">
      <alignment horizontal="center" vertical="top"/>
    </xf>
    <xf numFmtId="0" fontId="4" fillId="0" borderId="43" xfId="0" applyFont="1" applyFill="1" applyBorder="1" applyAlignment="1">
      <alignment horizontal="center" vertical="top" wrapText="1"/>
    </xf>
    <xf numFmtId="0" fontId="4" fillId="0" borderId="79" xfId="0" applyFont="1" applyFill="1" applyBorder="1" applyAlignment="1">
      <alignment horizontal="center" vertical="top" wrapText="1"/>
    </xf>
    <xf numFmtId="0" fontId="0" fillId="0" borderId="28" xfId="0" applyFont="1" applyBorder="1" applyAlignment="1">
      <alignment vertical="top"/>
    </xf>
    <xf numFmtId="0" fontId="0" fillId="0" borderId="68" xfId="0" applyFont="1" applyBorder="1" applyAlignment="1">
      <alignment vertical="top"/>
    </xf>
    <xf numFmtId="0" fontId="0" fillId="0" borderId="0" xfId="0" applyFont="1" applyBorder="1" applyAlignment="1">
      <alignment horizontal="left" vertical="top"/>
    </xf>
    <xf numFmtId="172" fontId="4" fillId="0" borderId="0" xfId="0" applyNumberFormat="1" applyFont="1" applyFill="1" applyAlignment="1">
      <alignment vertical="top"/>
    </xf>
    <xf numFmtId="172" fontId="4" fillId="0" borderId="0" xfId="0" applyNumberFormat="1" applyFont="1" applyFill="1" applyBorder="1" applyAlignment="1">
      <alignment vertical="top"/>
    </xf>
    <xf numFmtId="0" fontId="5" fillId="0" borderId="0" xfId="0" applyFont="1" applyBorder="1" applyAlignment="1">
      <alignment horizontal="center"/>
    </xf>
    <xf numFmtId="172" fontId="4" fillId="32" borderId="16" xfId="0" applyNumberFormat="1" applyFont="1" applyFill="1" applyBorder="1" applyAlignment="1">
      <alignment horizontal="center" vertical="top"/>
    </xf>
    <xf numFmtId="0" fontId="5" fillId="35" borderId="43" xfId="0" applyFont="1" applyFill="1" applyBorder="1" applyAlignment="1">
      <alignment vertical="center" wrapText="1"/>
    </xf>
    <xf numFmtId="0" fontId="5" fillId="35" borderId="11" xfId="0" applyFont="1" applyFill="1" applyBorder="1" applyAlignment="1">
      <alignment vertical="center" wrapText="1"/>
    </xf>
    <xf numFmtId="172" fontId="5" fillId="35" borderId="47" xfId="0" applyNumberFormat="1" applyFont="1" applyFill="1" applyBorder="1" applyAlignment="1">
      <alignment horizontal="center" vertical="center" wrapText="1"/>
    </xf>
    <xf numFmtId="0" fontId="5" fillId="35" borderId="76" xfId="0" applyFont="1" applyFill="1" applyBorder="1" applyAlignment="1">
      <alignment vertical="center" wrapText="1"/>
    </xf>
    <xf numFmtId="0" fontId="5" fillId="35" borderId="62" xfId="0" applyFont="1" applyFill="1" applyBorder="1" applyAlignment="1">
      <alignment vertical="center" wrapText="1"/>
    </xf>
    <xf numFmtId="172" fontId="5" fillId="35" borderId="39" xfId="0" applyNumberFormat="1" applyFont="1" applyFill="1" applyBorder="1" applyAlignment="1">
      <alignment horizontal="center" vertical="center" wrapText="1"/>
    </xf>
    <xf numFmtId="172" fontId="4" fillId="32" borderId="16" xfId="0" applyNumberFormat="1" applyFont="1" applyFill="1" applyBorder="1" applyAlignment="1">
      <alignment horizontal="center" vertical="top"/>
    </xf>
    <xf numFmtId="172" fontId="4" fillId="32" borderId="24" xfId="0" applyNumberFormat="1" applyFont="1" applyFill="1" applyBorder="1" applyAlignment="1">
      <alignment horizontal="center" vertical="top"/>
    </xf>
    <xf numFmtId="0" fontId="4" fillId="0" borderId="24" xfId="0" applyFont="1" applyBorder="1" applyAlignment="1">
      <alignment horizontal="center" vertical="top" wrapText="1"/>
    </xf>
    <xf numFmtId="172" fontId="5" fillId="32" borderId="69" xfId="0" applyNumberFormat="1" applyFont="1" applyFill="1" applyBorder="1" applyAlignment="1">
      <alignment horizontal="center" vertical="top"/>
    </xf>
    <xf numFmtId="172" fontId="5" fillId="32" borderId="79" xfId="0" applyNumberFormat="1" applyFont="1" applyFill="1" applyBorder="1" applyAlignment="1">
      <alignment horizontal="center" vertical="top"/>
    </xf>
    <xf numFmtId="172" fontId="5" fillId="32" borderId="77" xfId="0" applyNumberFormat="1" applyFont="1" applyFill="1" applyBorder="1" applyAlignment="1">
      <alignment horizontal="center" vertical="top"/>
    </xf>
    <xf numFmtId="172" fontId="5" fillId="32" borderId="85" xfId="0" applyNumberFormat="1" applyFont="1" applyFill="1" applyBorder="1" applyAlignment="1">
      <alignment horizontal="center" vertical="top"/>
    </xf>
    <xf numFmtId="172" fontId="5" fillId="32" borderId="78" xfId="0" applyNumberFormat="1" applyFont="1" applyFill="1" applyBorder="1" applyAlignment="1">
      <alignment horizontal="center" vertical="top"/>
    </xf>
    <xf numFmtId="0" fontId="4" fillId="0" borderId="49" xfId="0" applyFont="1" applyBorder="1" applyAlignment="1">
      <alignment horizontal="center" vertical="top"/>
    </xf>
    <xf numFmtId="172" fontId="4" fillId="32" borderId="56" xfId="0" applyNumberFormat="1" applyFont="1" applyFill="1" applyBorder="1" applyAlignment="1">
      <alignment horizontal="center" vertical="top"/>
    </xf>
    <xf numFmtId="172" fontId="4" fillId="32" borderId="47" xfId="0" applyNumberFormat="1" applyFont="1" applyFill="1" applyBorder="1" applyAlignment="1">
      <alignment horizontal="center" vertical="top"/>
    </xf>
    <xf numFmtId="172" fontId="4" fillId="32" borderId="59" xfId="0" applyNumberFormat="1" applyFont="1" applyFill="1" applyBorder="1" applyAlignment="1">
      <alignment horizontal="center" vertical="top"/>
    </xf>
    <xf numFmtId="172" fontId="4" fillId="32" borderId="53" xfId="0" applyNumberFormat="1" applyFont="1" applyFill="1" applyBorder="1" applyAlignment="1">
      <alignment horizontal="center" vertical="top"/>
    </xf>
    <xf numFmtId="172" fontId="4" fillId="0" borderId="56" xfId="0" applyNumberFormat="1" applyFont="1" applyFill="1" applyBorder="1" applyAlignment="1">
      <alignment horizontal="center" vertical="top"/>
    </xf>
    <xf numFmtId="172" fontId="4" fillId="0" borderId="47" xfId="0" applyNumberFormat="1" applyFont="1" applyFill="1" applyBorder="1" applyAlignment="1">
      <alignment horizontal="center" vertical="top"/>
    </xf>
    <xf numFmtId="172" fontId="4" fillId="0" borderId="59" xfId="0" applyNumberFormat="1" applyFont="1" applyFill="1" applyBorder="1" applyAlignment="1">
      <alignment horizontal="center" vertical="top"/>
    </xf>
    <xf numFmtId="172" fontId="4" fillId="0" borderId="53" xfId="0" applyNumberFormat="1" applyFont="1" applyFill="1" applyBorder="1" applyAlignment="1">
      <alignment horizontal="center" vertical="top"/>
    </xf>
    <xf numFmtId="0" fontId="4" fillId="0" borderId="49" xfId="0" applyFont="1" applyBorder="1" applyAlignment="1">
      <alignment horizontal="center" vertical="top" wrapText="1"/>
    </xf>
    <xf numFmtId="172" fontId="4" fillId="0" borderId="12" xfId="0" applyNumberFormat="1" applyFont="1" applyFill="1" applyBorder="1" applyAlignment="1">
      <alignment horizontal="center" vertical="top"/>
    </xf>
    <xf numFmtId="172" fontId="4" fillId="32" borderId="12" xfId="0" applyNumberFormat="1" applyFont="1" applyFill="1" applyBorder="1" applyAlignment="1">
      <alignment horizontal="center" vertical="top"/>
    </xf>
    <xf numFmtId="0" fontId="5" fillId="35" borderId="46" xfId="0" applyFont="1" applyFill="1" applyBorder="1" applyAlignment="1">
      <alignment vertical="center" wrapText="1"/>
    </xf>
    <xf numFmtId="0" fontId="5" fillId="35" borderId="55" xfId="0" applyFont="1" applyFill="1" applyBorder="1" applyAlignment="1">
      <alignment vertical="center" wrapText="1"/>
    </xf>
    <xf numFmtId="172" fontId="5" fillId="35" borderId="48" xfId="0" applyNumberFormat="1" applyFont="1" applyFill="1" applyBorder="1" applyAlignment="1">
      <alignment horizontal="center" vertical="center" wrapText="1"/>
    </xf>
    <xf numFmtId="0" fontId="4" fillId="0" borderId="78" xfId="0" applyFont="1" applyFill="1" applyBorder="1" applyAlignment="1">
      <alignment horizontal="left" vertical="top" wrapText="1"/>
    </xf>
    <xf numFmtId="0" fontId="5" fillId="32" borderId="24" xfId="0" applyFont="1" applyFill="1" applyBorder="1" applyAlignment="1">
      <alignment horizontal="center" vertical="top" wrapText="1"/>
    </xf>
    <xf numFmtId="172" fontId="5" fillId="32" borderId="24" xfId="0" applyNumberFormat="1" applyFont="1" applyFill="1" applyBorder="1" applyAlignment="1">
      <alignment horizontal="center" vertical="top"/>
    </xf>
    <xf numFmtId="172" fontId="5" fillId="32" borderId="41" xfId="0" applyNumberFormat="1" applyFont="1" applyFill="1" applyBorder="1" applyAlignment="1">
      <alignment horizontal="center" vertical="top"/>
    </xf>
    <xf numFmtId="172" fontId="5" fillId="32" borderId="14" xfId="0" applyNumberFormat="1" applyFont="1" applyFill="1" applyBorder="1" applyAlignment="1">
      <alignment horizontal="center" vertical="top"/>
    </xf>
    <xf numFmtId="172" fontId="5" fillId="32" borderId="26" xfId="0" applyNumberFormat="1" applyFont="1" applyFill="1" applyBorder="1" applyAlignment="1">
      <alignment horizontal="center" vertical="top"/>
    </xf>
    <xf numFmtId="172" fontId="5" fillId="32" borderId="13" xfId="0" applyNumberFormat="1" applyFont="1" applyFill="1" applyBorder="1" applyAlignment="1">
      <alignment horizontal="center" vertical="top"/>
    </xf>
    <xf numFmtId="0" fontId="5" fillId="35" borderId="11" xfId="0" applyFont="1" applyFill="1" applyBorder="1" applyAlignment="1">
      <alignment vertical="center"/>
    </xf>
    <xf numFmtId="0" fontId="5" fillId="35" borderId="55" xfId="0" applyFont="1" applyFill="1" applyBorder="1" applyAlignment="1">
      <alignment vertical="center"/>
    </xf>
    <xf numFmtId="0" fontId="5" fillId="35" borderId="62" xfId="0" applyFont="1" applyFill="1" applyBorder="1" applyAlignment="1">
      <alignment vertical="center"/>
    </xf>
    <xf numFmtId="0" fontId="5" fillId="35" borderId="57" xfId="0" applyFont="1" applyFill="1" applyBorder="1" applyAlignment="1">
      <alignment horizontal="center" vertical="center"/>
    </xf>
    <xf numFmtId="0" fontId="5" fillId="35" borderId="10" xfId="0" applyFont="1" applyFill="1" applyBorder="1" applyAlignment="1">
      <alignment horizontal="center" vertical="center"/>
    </xf>
    <xf numFmtId="172" fontId="5" fillId="35" borderId="47" xfId="0" applyNumberFormat="1" applyFont="1" applyFill="1" applyBorder="1" applyAlignment="1">
      <alignment horizontal="center" vertical="center"/>
    </xf>
    <xf numFmtId="172" fontId="5" fillId="35" borderId="48" xfId="0" applyNumberFormat="1" applyFont="1" applyFill="1" applyBorder="1" applyAlignment="1">
      <alignment horizontal="center" vertical="center"/>
    </xf>
    <xf numFmtId="172" fontId="5" fillId="35" borderId="39" xfId="0" applyNumberFormat="1" applyFont="1" applyFill="1" applyBorder="1" applyAlignment="1">
      <alignment horizontal="center" vertical="center"/>
    </xf>
    <xf numFmtId="0" fontId="4" fillId="0" borderId="66" xfId="0" applyFont="1" applyBorder="1" applyAlignment="1">
      <alignment horizontal="center" vertical="top"/>
    </xf>
    <xf numFmtId="172" fontId="4" fillId="32" borderId="28" xfId="0" applyNumberFormat="1" applyFont="1" applyFill="1" applyBorder="1" applyAlignment="1">
      <alignment horizontal="center" vertical="top"/>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172" fontId="4" fillId="0" borderId="12" xfId="0" applyNumberFormat="1" applyFont="1" applyFill="1" applyBorder="1" applyAlignment="1">
      <alignment horizontal="center" vertical="top" wrapText="1"/>
    </xf>
    <xf numFmtId="49" fontId="2" fillId="0" borderId="0" xfId="0" applyNumberFormat="1" applyFont="1" applyFill="1" applyBorder="1" applyAlignment="1">
      <alignment vertical="top"/>
    </xf>
    <xf numFmtId="180" fontId="4" fillId="0" borderId="15" xfId="0" applyNumberFormat="1" applyFont="1" applyBorder="1" applyAlignment="1">
      <alignment horizontal="center" vertical="center" wrapText="1"/>
    </xf>
    <xf numFmtId="0" fontId="0" fillId="0" borderId="0" xfId="0" applyAlignment="1">
      <alignment/>
    </xf>
    <xf numFmtId="0" fontId="5" fillId="0" borderId="0" xfId="0" applyFont="1" applyBorder="1" applyAlignment="1">
      <alignment/>
    </xf>
    <xf numFmtId="49" fontId="4" fillId="0" borderId="15" xfId="49" applyNumberFormat="1" applyFont="1" applyBorder="1" applyAlignment="1">
      <alignment horizontal="left"/>
      <protection/>
    </xf>
    <xf numFmtId="0" fontId="4" fillId="0" borderId="15" xfId="49" applyFont="1" applyBorder="1" applyAlignment="1">
      <alignment horizontal="center" vertical="center"/>
      <protection/>
    </xf>
    <xf numFmtId="0" fontId="4" fillId="0" borderId="0" xfId="49" applyFont="1" applyBorder="1" applyAlignment="1">
      <alignment horizontal="center" vertical="center"/>
      <protection/>
    </xf>
    <xf numFmtId="0" fontId="0" fillId="0" borderId="0" xfId="0" applyBorder="1" applyAlignment="1">
      <alignment/>
    </xf>
    <xf numFmtId="180" fontId="4" fillId="0" borderId="20" xfId="0" applyNumberFormat="1" applyFont="1" applyBorder="1" applyAlignment="1">
      <alignment horizontal="center" vertical="center" wrapText="1"/>
    </xf>
    <xf numFmtId="0" fontId="4" fillId="0" borderId="52" xfId="0" applyFont="1" applyBorder="1" applyAlignment="1">
      <alignment/>
    </xf>
    <xf numFmtId="0" fontId="4" fillId="0" borderId="20" xfId="49" applyFont="1" applyFill="1" applyBorder="1" applyAlignment="1">
      <alignment horizontal="center" vertical="center"/>
      <protection/>
    </xf>
    <xf numFmtId="0" fontId="4" fillId="0" borderId="37" xfId="0" applyFont="1" applyBorder="1" applyAlignment="1">
      <alignment/>
    </xf>
    <xf numFmtId="0" fontId="4" fillId="0" borderId="13" xfId="49" applyFont="1" applyFill="1" applyBorder="1" applyAlignment="1">
      <alignment horizontal="center" vertical="center"/>
      <protection/>
    </xf>
    <xf numFmtId="180" fontId="4" fillId="0" borderId="13" xfId="0" applyNumberFormat="1" applyFont="1" applyBorder="1" applyAlignment="1">
      <alignment horizontal="center" vertical="center" wrapText="1"/>
    </xf>
    <xf numFmtId="0" fontId="4" fillId="0" borderId="15" xfId="0" applyFont="1" applyFill="1" applyBorder="1" applyAlignment="1">
      <alignment horizontal="center" vertical="top" wrapText="1"/>
    </xf>
    <xf numFmtId="0" fontId="4" fillId="0" borderId="15" xfId="0" applyFont="1" applyFill="1" applyBorder="1" applyAlignment="1">
      <alignment horizontal="center" vertical="top"/>
    </xf>
    <xf numFmtId="0" fontId="4" fillId="0" borderId="43" xfId="0" applyFont="1" applyFill="1" applyBorder="1" applyAlignment="1">
      <alignment horizontal="center" vertical="top"/>
    </xf>
    <xf numFmtId="0" fontId="4" fillId="0" borderId="20" xfId="0" applyFont="1" applyFill="1" applyBorder="1" applyAlignment="1">
      <alignment horizontal="center" vertical="top"/>
    </xf>
    <xf numFmtId="172" fontId="5" fillId="34" borderId="87" xfId="0" applyNumberFormat="1" applyFont="1" applyFill="1" applyBorder="1" applyAlignment="1">
      <alignment horizontal="center" vertical="top" wrapText="1"/>
    </xf>
    <xf numFmtId="172" fontId="4" fillId="0" borderId="23" xfId="0" applyNumberFormat="1" applyFont="1" applyFill="1" applyBorder="1" applyAlignment="1">
      <alignment horizontal="center" vertical="top" wrapText="1"/>
    </xf>
    <xf numFmtId="172" fontId="4" fillId="0" borderId="72" xfId="0" applyNumberFormat="1" applyFont="1" applyFill="1" applyBorder="1" applyAlignment="1">
      <alignment horizontal="center" vertical="top" wrapText="1"/>
    </xf>
    <xf numFmtId="172" fontId="4" fillId="0" borderId="53" xfId="0" applyNumberFormat="1" applyFont="1" applyFill="1" applyBorder="1" applyAlignment="1">
      <alignment horizontal="center" vertical="top" wrapText="1"/>
    </xf>
    <xf numFmtId="172" fontId="5" fillId="36" borderId="87" xfId="0" applyNumberFormat="1" applyFont="1" applyFill="1" applyBorder="1" applyAlignment="1">
      <alignment horizontal="center" vertical="top" wrapText="1"/>
    </xf>
    <xf numFmtId="0" fontId="4" fillId="0" borderId="78" xfId="0" applyFont="1" applyFill="1" applyBorder="1" applyAlignment="1">
      <alignment vertical="top"/>
    </xf>
    <xf numFmtId="0" fontId="4" fillId="0" borderId="79" xfId="0" applyFont="1" applyBorder="1" applyAlignment="1">
      <alignment vertical="top"/>
    </xf>
    <xf numFmtId="49" fontId="5" fillId="4" borderId="81" xfId="0" applyNumberFormat="1" applyFont="1" applyFill="1" applyBorder="1" applyAlignment="1">
      <alignment horizontal="center" vertical="top"/>
    </xf>
    <xf numFmtId="0" fontId="4" fillId="0" borderId="58" xfId="0" applyFont="1" applyFill="1" applyBorder="1" applyAlignment="1">
      <alignment horizontal="center" vertical="top" wrapText="1"/>
    </xf>
    <xf numFmtId="0" fontId="4" fillId="33" borderId="78" xfId="0" applyFont="1" applyFill="1" applyBorder="1" applyAlignment="1">
      <alignment vertical="top" wrapText="1"/>
    </xf>
    <xf numFmtId="0" fontId="4" fillId="33" borderId="79" xfId="0" applyFont="1" applyFill="1" applyBorder="1" applyAlignment="1">
      <alignment vertical="top"/>
    </xf>
    <xf numFmtId="0" fontId="4" fillId="33" borderId="85" xfId="0" applyFont="1" applyFill="1" applyBorder="1" applyAlignment="1">
      <alignment vertical="top"/>
    </xf>
    <xf numFmtId="49" fontId="9" fillId="0" borderId="13" xfId="49" applyNumberFormat="1" applyFont="1" applyBorder="1" applyAlignment="1">
      <alignment horizontal="left"/>
      <protection/>
    </xf>
    <xf numFmtId="4" fontId="2" fillId="0" borderId="21" xfId="43" applyNumberFormat="1" applyFont="1" applyFill="1" applyBorder="1" applyAlignment="1">
      <alignment horizontal="center" vertical="top"/>
      <protection/>
    </xf>
    <xf numFmtId="172" fontId="4" fillId="0" borderId="19" xfId="0" applyNumberFormat="1" applyFont="1" applyBorder="1" applyAlignment="1">
      <alignment horizontal="center" vertical="top" wrapText="1"/>
    </xf>
    <xf numFmtId="172" fontId="4" fillId="0" borderId="16" xfId="0" applyNumberFormat="1" applyFont="1" applyFill="1" applyBorder="1" applyAlignment="1">
      <alignment horizontal="center" vertical="top" wrapText="1"/>
    </xf>
    <xf numFmtId="172" fontId="4" fillId="0" borderId="24" xfId="0" applyNumberFormat="1" applyFont="1" applyBorder="1" applyAlignment="1">
      <alignment horizontal="center" vertical="top" wrapText="1"/>
    </xf>
    <xf numFmtId="0" fontId="4" fillId="0" borderId="79" xfId="0" applyFont="1" applyBorder="1" applyAlignment="1">
      <alignment horizontal="center" vertical="top"/>
    </xf>
    <xf numFmtId="172" fontId="4" fillId="32" borderId="75" xfId="0" applyNumberFormat="1" applyFont="1" applyFill="1" applyBorder="1" applyAlignment="1">
      <alignment horizontal="center" vertical="top"/>
    </xf>
    <xf numFmtId="172" fontId="4" fillId="0" borderId="75" xfId="0" applyNumberFormat="1" applyFont="1" applyFill="1" applyBorder="1" applyAlignment="1">
      <alignment horizontal="center" vertical="top"/>
    </xf>
    <xf numFmtId="0" fontId="4" fillId="4" borderId="61" xfId="0" applyFont="1" applyFill="1" applyBorder="1" applyAlignment="1">
      <alignment horizontal="center" vertical="top"/>
    </xf>
    <xf numFmtId="0" fontId="4" fillId="4" borderId="32" xfId="0" applyFont="1" applyFill="1" applyBorder="1" applyAlignment="1">
      <alignment horizontal="center" vertical="top"/>
    </xf>
    <xf numFmtId="0" fontId="0" fillId="0" borderId="0" xfId="0" applyFont="1" applyBorder="1" applyAlignment="1">
      <alignment horizontal="center"/>
    </xf>
    <xf numFmtId="172" fontId="4" fillId="0" borderId="12" xfId="0" applyNumberFormat="1" applyFont="1" applyBorder="1" applyAlignment="1">
      <alignment horizontal="center" vertical="top"/>
    </xf>
    <xf numFmtId="172" fontId="5" fillId="0" borderId="60" xfId="0" applyNumberFormat="1" applyFont="1" applyFill="1" applyBorder="1" applyAlignment="1">
      <alignment horizontal="center" vertical="top"/>
    </xf>
    <xf numFmtId="172" fontId="5" fillId="0" borderId="18" xfId="0" applyNumberFormat="1" applyFont="1" applyFill="1" applyBorder="1" applyAlignment="1">
      <alignment horizontal="center" vertical="top"/>
    </xf>
    <xf numFmtId="172" fontId="5" fillId="32" borderId="37" xfId="0" applyNumberFormat="1" applyFont="1" applyFill="1" applyBorder="1" applyAlignment="1">
      <alignment horizontal="center" vertical="top"/>
    </xf>
    <xf numFmtId="172" fontId="5" fillId="32" borderId="13" xfId="0" applyNumberFormat="1" applyFont="1" applyFill="1" applyBorder="1" applyAlignment="1">
      <alignment horizontal="center" vertical="top"/>
    </xf>
    <xf numFmtId="172" fontId="5" fillId="32" borderId="14" xfId="0" applyNumberFormat="1" applyFont="1" applyFill="1" applyBorder="1" applyAlignment="1">
      <alignment horizontal="center" vertical="top"/>
    </xf>
    <xf numFmtId="172" fontId="5" fillId="32" borderId="26" xfId="0" applyNumberFormat="1" applyFont="1" applyFill="1" applyBorder="1" applyAlignment="1">
      <alignment horizontal="center" vertical="top"/>
    </xf>
    <xf numFmtId="172" fontId="5" fillId="32" borderId="24" xfId="0" applyNumberFormat="1" applyFont="1" applyFill="1" applyBorder="1" applyAlignment="1">
      <alignment horizontal="center" vertical="top"/>
    </xf>
    <xf numFmtId="172" fontId="5" fillId="0" borderId="43" xfId="0" applyNumberFormat="1" applyFont="1" applyFill="1" applyBorder="1" applyAlignment="1">
      <alignment horizontal="center" vertical="top"/>
    </xf>
    <xf numFmtId="172" fontId="5" fillId="0" borderId="10" xfId="0" applyNumberFormat="1" applyFont="1" applyFill="1" applyBorder="1" applyAlignment="1">
      <alignment horizontal="center" vertical="top"/>
    </xf>
    <xf numFmtId="0" fontId="4" fillId="0" borderId="43" xfId="0" applyFont="1" applyFill="1" applyBorder="1" applyAlignment="1">
      <alignment vertical="top"/>
    </xf>
    <xf numFmtId="0" fontId="4" fillId="0" borderId="43" xfId="0" applyFont="1" applyFill="1" applyBorder="1" applyAlignment="1">
      <alignment horizontal="center" vertical="top"/>
    </xf>
    <xf numFmtId="49" fontId="5" fillId="0" borderId="44" xfId="0" applyNumberFormat="1" applyFont="1" applyFill="1" applyBorder="1" applyAlignment="1">
      <alignment vertical="top"/>
    </xf>
    <xf numFmtId="49" fontId="5" fillId="0" borderId="31" xfId="0" applyNumberFormat="1" applyFont="1" applyFill="1" applyBorder="1" applyAlignment="1">
      <alignment vertical="top"/>
    </xf>
    <xf numFmtId="49" fontId="5" fillId="0" borderId="85" xfId="0" applyNumberFormat="1" applyFont="1" applyFill="1" applyBorder="1" applyAlignment="1">
      <alignment vertical="top"/>
    </xf>
    <xf numFmtId="49" fontId="5" fillId="4" borderId="43" xfId="0" applyNumberFormat="1" applyFont="1" applyFill="1" applyBorder="1" applyAlignment="1">
      <alignment vertical="top"/>
    </xf>
    <xf numFmtId="49" fontId="5" fillId="4" borderId="15" xfId="0" applyNumberFormat="1" applyFont="1" applyFill="1" applyBorder="1" applyAlignment="1">
      <alignment vertical="top"/>
    </xf>
    <xf numFmtId="49" fontId="5" fillId="4" borderId="79" xfId="0" applyNumberFormat="1" applyFont="1" applyFill="1" applyBorder="1" applyAlignment="1">
      <alignment vertical="top"/>
    </xf>
    <xf numFmtId="49" fontId="5" fillId="35" borderId="45" xfId="0" applyNumberFormat="1" applyFont="1" applyFill="1" applyBorder="1" applyAlignment="1">
      <alignment vertical="top"/>
    </xf>
    <xf numFmtId="49" fontId="5" fillId="35" borderId="29" xfId="0" applyNumberFormat="1" applyFont="1" applyFill="1" applyBorder="1" applyAlignment="1">
      <alignment vertical="top"/>
    </xf>
    <xf numFmtId="49" fontId="5" fillId="35" borderId="78" xfId="0" applyNumberFormat="1" applyFont="1" applyFill="1" applyBorder="1" applyAlignment="1">
      <alignment vertical="top"/>
    </xf>
    <xf numFmtId="0" fontId="4" fillId="33" borderId="16" xfId="0" applyFont="1" applyFill="1" applyBorder="1" applyAlignment="1">
      <alignment horizontal="center" vertical="top" wrapText="1"/>
    </xf>
    <xf numFmtId="172" fontId="4" fillId="33" borderId="28" xfId="0" applyNumberFormat="1" applyFont="1" applyFill="1" applyBorder="1" applyAlignment="1">
      <alignment horizontal="center" vertical="top" wrapText="1"/>
    </xf>
    <xf numFmtId="0" fontId="4" fillId="33" borderId="28" xfId="0" applyFont="1" applyFill="1" applyBorder="1" applyAlignment="1">
      <alignment horizontal="center" vertical="top" wrapText="1"/>
    </xf>
    <xf numFmtId="0" fontId="4" fillId="33" borderId="12" xfId="0" applyFont="1" applyFill="1" applyBorder="1" applyAlignment="1">
      <alignment horizontal="center" vertical="top" wrapText="1"/>
    </xf>
    <xf numFmtId="0" fontId="2" fillId="0" borderId="0" xfId="0" applyFont="1" applyBorder="1" applyAlignment="1">
      <alignment vertical="top"/>
    </xf>
    <xf numFmtId="0" fontId="18" fillId="33" borderId="0" xfId="0" applyFont="1" applyFill="1" applyBorder="1" applyAlignment="1">
      <alignment horizontal="left" vertical="top" wrapText="1"/>
    </xf>
    <xf numFmtId="0" fontId="0" fillId="33" borderId="0" xfId="0" applyFont="1" applyFill="1" applyBorder="1" applyAlignment="1">
      <alignment horizontal="left"/>
    </xf>
    <xf numFmtId="0" fontId="21" fillId="0" borderId="0" xfId="0" applyFont="1" applyAlignment="1">
      <alignment/>
    </xf>
    <xf numFmtId="0" fontId="20" fillId="0" borderId="0" xfId="0" applyFont="1" applyBorder="1" applyAlignment="1">
      <alignment vertical="top" wrapText="1"/>
    </xf>
    <xf numFmtId="0" fontId="20" fillId="0" borderId="0" xfId="0" applyFont="1" applyFill="1" applyBorder="1" applyAlignment="1">
      <alignment horizontal="left" wrapText="1"/>
    </xf>
    <xf numFmtId="49" fontId="20" fillId="0" borderId="0" xfId="0" applyNumberFormat="1" applyFont="1" applyFill="1" applyBorder="1" applyAlignment="1">
      <alignment horizontal="left" wrapText="1"/>
    </xf>
    <xf numFmtId="0" fontId="0" fillId="0" borderId="0" xfId="0" applyFont="1" applyAlignment="1">
      <alignment vertical="top"/>
    </xf>
    <xf numFmtId="0" fontId="17" fillId="0" borderId="68" xfId="0" applyFont="1" applyBorder="1" applyAlignment="1">
      <alignment horizontal="center" vertical="top"/>
    </xf>
    <xf numFmtId="0" fontId="4" fillId="0" borderId="79" xfId="0" applyFont="1" applyBorder="1" applyAlignment="1">
      <alignment horizontal="center" vertical="top"/>
    </xf>
    <xf numFmtId="0" fontId="4" fillId="0" borderId="79" xfId="0" applyFont="1" applyFill="1" applyBorder="1" applyAlignment="1">
      <alignment horizontal="center" vertical="top" wrapText="1"/>
    </xf>
    <xf numFmtId="0" fontId="5" fillId="35" borderId="12" xfId="0" applyFont="1" applyFill="1" applyBorder="1" applyAlignment="1">
      <alignment horizontal="center" vertical="center"/>
    </xf>
    <xf numFmtId="0" fontId="5" fillId="35" borderId="68" xfId="0" applyFont="1" applyFill="1" applyBorder="1" applyAlignment="1">
      <alignment horizontal="center" vertical="center"/>
    </xf>
    <xf numFmtId="172" fontId="5" fillId="35" borderId="12" xfId="0" applyNumberFormat="1" applyFont="1" applyFill="1" applyBorder="1" applyAlignment="1">
      <alignment horizontal="center" vertical="center"/>
    </xf>
    <xf numFmtId="172" fontId="5" fillId="35" borderId="44" xfId="0" applyNumberFormat="1" applyFont="1" applyFill="1" applyBorder="1" applyAlignment="1">
      <alignment horizontal="center" vertical="center"/>
    </xf>
    <xf numFmtId="172" fontId="4" fillId="33" borderId="26" xfId="0" applyNumberFormat="1" applyFont="1" applyFill="1" applyBorder="1" applyAlignment="1">
      <alignment horizontal="center" vertical="top" wrapText="1"/>
    </xf>
    <xf numFmtId="172" fontId="4" fillId="0" borderId="44" xfId="0" applyNumberFormat="1" applyFont="1" applyFill="1" applyBorder="1" applyAlignment="1">
      <alignment horizontal="center" vertical="center" wrapText="1"/>
    </xf>
    <xf numFmtId="0" fontId="4" fillId="33" borderId="15" xfId="0" applyFont="1" applyFill="1" applyBorder="1" applyAlignment="1">
      <alignment vertical="top" wrapText="1"/>
    </xf>
    <xf numFmtId="0" fontId="4" fillId="33" borderId="79" xfId="0" applyFont="1" applyFill="1" applyBorder="1" applyAlignment="1">
      <alignment vertical="top" wrapText="1"/>
    </xf>
    <xf numFmtId="0" fontId="4" fillId="33" borderId="13" xfId="0" applyFont="1" applyFill="1" applyBorder="1" applyAlignment="1">
      <alignment horizontal="center" vertical="top"/>
    </xf>
    <xf numFmtId="0" fontId="4" fillId="33" borderId="79" xfId="0" applyFont="1" applyFill="1" applyBorder="1" applyAlignment="1">
      <alignment horizontal="center" vertical="top"/>
    </xf>
    <xf numFmtId="0" fontId="4" fillId="33" borderId="77" xfId="0" applyFont="1" applyFill="1" applyBorder="1" applyAlignment="1">
      <alignment horizontal="center" vertical="top"/>
    </xf>
    <xf numFmtId="0" fontId="4" fillId="33" borderId="15" xfId="0" applyFont="1" applyFill="1" applyBorder="1" applyAlignment="1">
      <alignment horizontal="center" vertical="top"/>
    </xf>
    <xf numFmtId="0" fontId="4" fillId="33" borderId="73" xfId="0" applyFont="1" applyFill="1" applyBorder="1" applyAlignment="1">
      <alignment horizontal="left" vertical="top" wrapText="1"/>
    </xf>
    <xf numFmtId="0" fontId="4" fillId="33" borderId="20" xfId="0" applyFont="1" applyFill="1" applyBorder="1" applyAlignment="1">
      <alignment horizontal="center" vertical="top"/>
    </xf>
    <xf numFmtId="0" fontId="4" fillId="33" borderId="29" xfId="0" applyFont="1" applyFill="1" applyBorder="1" applyAlignment="1">
      <alignment horizontal="left" vertical="top" wrapText="1"/>
    </xf>
    <xf numFmtId="0" fontId="4" fillId="33" borderId="25" xfId="0" applyFont="1" applyFill="1" applyBorder="1" applyAlignment="1">
      <alignment vertical="top" wrapText="1"/>
    </xf>
    <xf numFmtId="0" fontId="4" fillId="33" borderId="13" xfId="0" applyFont="1" applyFill="1" applyBorder="1" applyAlignment="1">
      <alignment horizontal="center" vertical="top"/>
    </xf>
    <xf numFmtId="0" fontId="4" fillId="33" borderId="78" xfId="0" applyFont="1" applyFill="1" applyBorder="1" applyAlignment="1">
      <alignment horizontal="left" vertical="top" wrapText="1"/>
    </xf>
    <xf numFmtId="0" fontId="4" fillId="33" borderId="79" xfId="0" applyFont="1" applyFill="1" applyBorder="1" applyAlignment="1">
      <alignment horizontal="center" vertical="top"/>
    </xf>
    <xf numFmtId="0" fontId="4" fillId="33" borderId="15" xfId="0" applyFont="1" applyFill="1" applyBorder="1" applyAlignment="1">
      <alignment vertical="top" wrapText="1"/>
    </xf>
    <xf numFmtId="0" fontId="4" fillId="33" borderId="79" xfId="0" applyFont="1" applyFill="1" applyBorder="1" applyAlignment="1">
      <alignment vertical="top" wrapText="1"/>
    </xf>
    <xf numFmtId="0" fontId="4" fillId="33" borderId="79" xfId="0" applyFont="1" applyFill="1" applyBorder="1" applyAlignment="1">
      <alignment horizontal="center" vertical="top" wrapText="1"/>
    </xf>
    <xf numFmtId="49" fontId="5" fillId="37" borderId="44" xfId="0" applyNumberFormat="1" applyFont="1" applyFill="1" applyBorder="1" applyAlignment="1">
      <alignment horizontal="center" vertical="top"/>
    </xf>
    <xf numFmtId="49" fontId="5" fillId="37" borderId="85" xfId="0" applyNumberFormat="1" applyFont="1" applyFill="1" applyBorder="1" applyAlignment="1">
      <alignment horizontal="center" vertical="top"/>
    </xf>
    <xf numFmtId="0" fontId="4" fillId="33" borderId="43" xfId="0" applyFont="1" applyFill="1" applyBorder="1" applyAlignment="1">
      <alignment horizontal="center" vertical="top" wrapText="1"/>
    </xf>
    <xf numFmtId="0" fontId="4" fillId="33" borderId="15" xfId="0" applyFont="1" applyFill="1" applyBorder="1" applyAlignment="1">
      <alignment vertical="top"/>
    </xf>
    <xf numFmtId="0" fontId="5" fillId="35" borderId="86" xfId="0" applyFont="1" applyFill="1" applyBorder="1" applyAlignment="1">
      <alignment vertical="center" wrapText="1"/>
    </xf>
    <xf numFmtId="0" fontId="5" fillId="35" borderId="77" xfId="0" applyFont="1" applyFill="1" applyBorder="1" applyAlignment="1">
      <alignment vertical="center" wrapText="1"/>
    </xf>
    <xf numFmtId="0" fontId="5" fillId="35" borderId="80" xfId="0" applyFont="1" applyFill="1" applyBorder="1" applyAlignment="1">
      <alignment vertical="center" wrapText="1"/>
    </xf>
    <xf numFmtId="49" fontId="5" fillId="35" borderId="45" xfId="0" applyNumberFormat="1" applyFont="1" applyFill="1" applyBorder="1" applyAlignment="1">
      <alignment vertical="center"/>
    </xf>
    <xf numFmtId="49" fontId="5" fillId="35" borderId="78" xfId="0" applyNumberFormat="1" applyFont="1" applyFill="1" applyBorder="1" applyAlignment="1">
      <alignment vertical="center"/>
    </xf>
    <xf numFmtId="0" fontId="5" fillId="35" borderId="12" xfId="0" applyFont="1" applyFill="1" applyBorder="1" applyAlignment="1">
      <alignment vertical="center"/>
    </xf>
    <xf numFmtId="0" fontId="5" fillId="35" borderId="28" xfId="0" applyFont="1" applyFill="1" applyBorder="1" applyAlignment="1">
      <alignment vertical="center"/>
    </xf>
    <xf numFmtId="0" fontId="5" fillId="35" borderId="68" xfId="0" applyFont="1" applyFill="1" applyBorder="1" applyAlignment="1">
      <alignment vertical="center"/>
    </xf>
    <xf numFmtId="49" fontId="2" fillId="0" borderId="0" xfId="0" applyNumberFormat="1" applyFont="1" applyFill="1" applyBorder="1" applyAlignment="1">
      <alignment horizontal="center" vertical="top"/>
    </xf>
    <xf numFmtId="0" fontId="0" fillId="0" borderId="0" xfId="0" applyFont="1" applyBorder="1" applyAlignment="1">
      <alignment horizontal="center" vertical="top" wrapText="1"/>
    </xf>
    <xf numFmtId="0" fontId="4" fillId="0" borderId="0" xfId="0" applyNumberFormat="1" applyFont="1" applyBorder="1" applyAlignment="1">
      <alignment horizontal="center" vertical="top"/>
    </xf>
    <xf numFmtId="0" fontId="4" fillId="0" borderId="0" xfId="0" applyNumberFormat="1" applyFont="1" applyAlignment="1">
      <alignment horizontal="center" vertical="top"/>
    </xf>
    <xf numFmtId="0" fontId="4" fillId="0" borderId="78" xfId="0" applyFont="1" applyFill="1" applyBorder="1" applyAlignment="1">
      <alignment vertical="top" wrapText="1"/>
    </xf>
    <xf numFmtId="0" fontId="4" fillId="0" borderId="79" xfId="0" applyFont="1" applyFill="1" applyBorder="1" applyAlignment="1">
      <alignment vertical="top" wrapText="1"/>
    </xf>
    <xf numFmtId="0" fontId="4" fillId="0" borderId="79" xfId="0" applyFont="1" applyFill="1" applyBorder="1" applyAlignment="1">
      <alignment vertical="top"/>
    </xf>
    <xf numFmtId="0" fontId="4" fillId="0" borderId="79" xfId="0" applyFont="1" applyFill="1" applyBorder="1" applyAlignment="1">
      <alignment horizontal="center" vertical="top"/>
    </xf>
    <xf numFmtId="0" fontId="4" fillId="0" borderId="45" xfId="0" applyFont="1" applyFill="1" applyBorder="1" applyAlignment="1">
      <alignment vertical="top"/>
    </xf>
    <xf numFmtId="172" fontId="4" fillId="32" borderId="35" xfId="0" applyNumberFormat="1" applyFont="1" applyFill="1" applyBorder="1" applyAlignment="1">
      <alignment horizontal="center" vertical="top"/>
    </xf>
    <xf numFmtId="172" fontId="4" fillId="0" borderId="35" xfId="0" applyNumberFormat="1" applyFont="1" applyFill="1" applyBorder="1" applyAlignment="1">
      <alignment horizontal="center" vertical="top"/>
    </xf>
    <xf numFmtId="0" fontId="4" fillId="0" borderId="65" xfId="0" applyFont="1" applyBorder="1" applyAlignment="1">
      <alignment horizontal="center" vertical="top"/>
    </xf>
    <xf numFmtId="172" fontId="5" fillId="32" borderId="64" xfId="0" applyNumberFormat="1" applyFont="1" applyFill="1" applyBorder="1" applyAlignment="1">
      <alignment horizontal="center" vertical="top"/>
    </xf>
    <xf numFmtId="172" fontId="5" fillId="32" borderId="64" xfId="0" applyNumberFormat="1" applyFont="1" applyFill="1" applyBorder="1" applyAlignment="1">
      <alignment horizontal="center" vertical="top"/>
    </xf>
    <xf numFmtId="172" fontId="4" fillId="0" borderId="63" xfId="0" applyNumberFormat="1" applyFont="1" applyFill="1" applyBorder="1" applyAlignment="1">
      <alignment horizontal="center" vertical="top"/>
    </xf>
    <xf numFmtId="172" fontId="5" fillId="0" borderId="20" xfId="0" applyNumberFormat="1" applyFont="1" applyFill="1" applyBorder="1" applyAlignment="1">
      <alignment horizontal="center" vertical="top"/>
    </xf>
    <xf numFmtId="172" fontId="4" fillId="0" borderId="72" xfId="0" applyNumberFormat="1" applyFont="1" applyFill="1" applyBorder="1" applyAlignment="1">
      <alignment horizontal="center" vertical="top"/>
    </xf>
    <xf numFmtId="172" fontId="4" fillId="0" borderId="19" xfId="0" applyNumberFormat="1" applyFont="1" applyFill="1" applyBorder="1" applyAlignment="1">
      <alignment horizontal="center" vertical="top"/>
    </xf>
    <xf numFmtId="49" fontId="4" fillId="0" borderId="43" xfId="0" applyNumberFormat="1" applyFont="1" applyBorder="1" applyAlignment="1">
      <alignment horizontal="center" vertical="top"/>
    </xf>
    <xf numFmtId="172" fontId="5" fillId="35" borderId="29" xfId="0" applyNumberFormat="1" applyFont="1" applyFill="1" applyBorder="1" applyAlignment="1">
      <alignment vertical="center"/>
    </xf>
    <xf numFmtId="172" fontId="5" fillId="35" borderId="78" xfId="0" applyNumberFormat="1" applyFont="1" applyFill="1" applyBorder="1" applyAlignment="1">
      <alignment vertical="center"/>
    </xf>
    <xf numFmtId="172" fontId="5" fillId="35" borderId="28" xfId="0" applyNumberFormat="1" applyFont="1" applyFill="1" applyBorder="1" applyAlignment="1">
      <alignment vertical="center"/>
    </xf>
    <xf numFmtId="172" fontId="5" fillId="35" borderId="68" xfId="0" applyNumberFormat="1" applyFont="1" applyFill="1" applyBorder="1" applyAlignment="1">
      <alignment vertical="center"/>
    </xf>
    <xf numFmtId="172" fontId="5" fillId="35" borderId="31" xfId="0" applyNumberFormat="1" applyFont="1" applyFill="1" applyBorder="1" applyAlignment="1">
      <alignment vertical="center"/>
    </xf>
    <xf numFmtId="172" fontId="5" fillId="35" borderId="85" xfId="0" applyNumberFormat="1" applyFont="1" applyFill="1" applyBorder="1" applyAlignment="1">
      <alignment vertical="center"/>
    </xf>
    <xf numFmtId="172" fontId="5" fillId="35" borderId="45" xfId="0" applyNumberFormat="1" applyFont="1" applyFill="1" applyBorder="1" applyAlignment="1">
      <alignment horizontal="center" vertical="center"/>
    </xf>
    <xf numFmtId="0" fontId="5" fillId="35" borderId="36" xfId="0" applyFont="1" applyFill="1" applyBorder="1" applyAlignment="1">
      <alignment horizontal="center" vertical="center"/>
    </xf>
    <xf numFmtId="0" fontId="5" fillId="35" borderId="20" xfId="0" applyFont="1" applyFill="1" applyBorder="1" applyAlignment="1">
      <alignment vertical="center"/>
    </xf>
    <xf numFmtId="0" fontId="5" fillId="35" borderId="52" xfId="0" applyFont="1" applyFill="1" applyBorder="1" applyAlignment="1">
      <alignment vertical="center"/>
    </xf>
    <xf numFmtId="0" fontId="5" fillId="35" borderId="27" xfId="0" applyFont="1" applyFill="1" applyBorder="1" applyAlignment="1">
      <alignment vertical="center"/>
    </xf>
    <xf numFmtId="0" fontId="5" fillId="35" borderId="47" xfId="0" applyFont="1" applyFill="1" applyBorder="1" applyAlignment="1">
      <alignment vertical="center"/>
    </xf>
    <xf numFmtId="0" fontId="5" fillId="35" borderId="48" xfId="0" applyFont="1" applyFill="1" applyBorder="1" applyAlignment="1">
      <alignment vertical="center"/>
    </xf>
    <xf numFmtId="0" fontId="5" fillId="35" borderId="39" xfId="0" applyFont="1" applyFill="1" applyBorder="1" applyAlignment="1">
      <alignment vertical="center"/>
    </xf>
    <xf numFmtId="172" fontId="4" fillId="0" borderId="0" xfId="0" applyNumberFormat="1" applyFont="1" applyBorder="1" applyAlignment="1">
      <alignment horizontal="center" vertical="center" wrapText="1"/>
    </xf>
    <xf numFmtId="0" fontId="0" fillId="0" borderId="0" xfId="0" applyFont="1" applyBorder="1" applyAlignment="1">
      <alignment vertical="center"/>
    </xf>
    <xf numFmtId="0" fontId="13" fillId="0" borderId="20" xfId="49" applyFont="1" applyBorder="1" applyAlignment="1">
      <alignment horizontal="left" vertical="top" wrapText="1"/>
      <protection/>
    </xf>
    <xf numFmtId="0" fontId="11" fillId="0" borderId="13" xfId="49" applyFont="1" applyBorder="1" applyAlignment="1">
      <alignment horizontal="left" vertical="top" wrapText="1"/>
      <protection/>
    </xf>
    <xf numFmtId="0" fontId="9" fillId="0" borderId="14" xfId="49" applyFont="1" applyBorder="1" applyAlignment="1">
      <alignment horizontal="center" vertical="center"/>
      <protection/>
    </xf>
    <xf numFmtId="0" fontId="4" fillId="35" borderId="35" xfId="0" applyFont="1" applyFill="1" applyBorder="1" applyAlignment="1">
      <alignment vertical="top" wrapText="1"/>
    </xf>
    <xf numFmtId="0" fontId="4" fillId="35" borderId="67" xfId="0" applyFont="1" applyFill="1" applyBorder="1" applyAlignment="1">
      <alignment vertical="top" wrapText="1"/>
    </xf>
    <xf numFmtId="172" fontId="4" fillId="35" borderId="51" xfId="0" applyNumberFormat="1" applyFont="1" applyFill="1" applyBorder="1" applyAlignment="1">
      <alignment vertical="top" wrapText="1"/>
    </xf>
    <xf numFmtId="0" fontId="4" fillId="35" borderId="76" xfId="0" applyFont="1" applyFill="1" applyBorder="1" applyAlignment="1">
      <alignment vertical="top" wrapText="1"/>
    </xf>
    <xf numFmtId="0" fontId="4" fillId="35" borderId="62" xfId="0" applyFont="1" applyFill="1" applyBorder="1" applyAlignment="1">
      <alignment vertical="top" wrapText="1"/>
    </xf>
    <xf numFmtId="0" fontId="4" fillId="35" borderId="39" xfId="0" applyFont="1" applyFill="1" applyBorder="1" applyAlignment="1">
      <alignment vertical="top" wrapText="1"/>
    </xf>
    <xf numFmtId="0" fontId="4" fillId="35" borderId="46" xfId="0" applyFont="1" applyFill="1" applyBorder="1" applyAlignment="1">
      <alignment horizontal="center" vertical="top" wrapText="1"/>
    </xf>
    <xf numFmtId="0" fontId="4" fillId="35" borderId="43" xfId="0" applyFont="1" applyFill="1" applyBorder="1" applyAlignment="1">
      <alignment horizontal="center" vertical="top" wrapText="1"/>
    </xf>
    <xf numFmtId="0" fontId="4" fillId="35" borderId="55" xfId="0" applyFont="1" applyFill="1" applyBorder="1" applyAlignment="1">
      <alignment horizontal="center" vertical="top" wrapText="1"/>
    </xf>
    <xf numFmtId="0" fontId="4" fillId="35" borderId="11" xfId="0" applyFont="1" applyFill="1" applyBorder="1" applyAlignment="1">
      <alignment horizontal="center" vertical="top" wrapText="1"/>
    </xf>
    <xf numFmtId="172" fontId="4" fillId="35" borderId="48" xfId="0" applyNumberFormat="1" applyFont="1" applyFill="1" applyBorder="1" applyAlignment="1">
      <alignment horizontal="center" vertical="top" wrapText="1"/>
    </xf>
    <xf numFmtId="172" fontId="4" fillId="35" borderId="47" xfId="0" applyNumberFormat="1" applyFont="1" applyFill="1" applyBorder="1" applyAlignment="1">
      <alignment horizontal="center" vertical="top" wrapText="1"/>
    </xf>
    <xf numFmtId="0" fontId="4" fillId="35" borderId="17" xfId="0" applyFont="1" applyFill="1" applyBorder="1" applyAlignment="1">
      <alignment vertical="center" wrapText="1"/>
    </xf>
    <xf numFmtId="0" fontId="4" fillId="35" borderId="57"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8" xfId="0" applyFont="1" applyFill="1" applyBorder="1" applyAlignment="1">
      <alignment vertical="center" wrapText="1"/>
    </xf>
    <xf numFmtId="0" fontId="4" fillId="35" borderId="40" xfId="0" applyFont="1" applyFill="1" applyBorder="1" applyAlignment="1">
      <alignment vertical="center" wrapText="1"/>
    </xf>
    <xf numFmtId="0" fontId="4" fillId="35" borderId="39" xfId="0" applyFont="1" applyFill="1" applyBorder="1" applyAlignment="1">
      <alignment horizontal="center" vertical="center"/>
    </xf>
    <xf numFmtId="0" fontId="4" fillId="35" borderId="47" xfId="0" applyFont="1" applyFill="1" applyBorder="1" applyAlignment="1">
      <alignment horizontal="center" vertical="center"/>
    </xf>
    <xf numFmtId="0" fontId="4" fillId="35" borderId="53" xfId="0" applyFont="1" applyFill="1" applyBorder="1" applyAlignment="1">
      <alignment vertical="center" wrapText="1"/>
    </xf>
    <xf numFmtId="0" fontId="4" fillId="35" borderId="73" xfId="0" applyFont="1" applyFill="1" applyBorder="1" applyAlignment="1">
      <alignment vertical="center" wrapText="1"/>
    </xf>
    <xf numFmtId="0" fontId="4" fillId="35" borderId="27"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72" xfId="0" applyFont="1" applyFill="1" applyBorder="1" applyAlignment="1">
      <alignment vertical="center" wrapText="1"/>
    </xf>
    <xf numFmtId="0" fontId="4" fillId="35" borderId="22" xfId="0" applyFont="1" applyFill="1" applyBorder="1" applyAlignment="1">
      <alignment vertical="center" wrapText="1"/>
    </xf>
    <xf numFmtId="0" fontId="4" fillId="35" borderId="62"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23" xfId="0" applyFont="1" applyFill="1" applyBorder="1" applyAlignment="1">
      <alignment vertical="center" wrapText="1"/>
    </xf>
    <xf numFmtId="0" fontId="20" fillId="0" borderId="0" xfId="0" applyFont="1" applyAlignment="1">
      <alignment/>
    </xf>
    <xf numFmtId="1" fontId="20" fillId="0" borderId="0" xfId="0" applyNumberFormat="1" applyFont="1" applyFill="1" applyBorder="1" applyAlignment="1">
      <alignment horizontal="center"/>
    </xf>
    <xf numFmtId="172" fontId="20" fillId="0" borderId="0" xfId="0" applyNumberFormat="1" applyFont="1" applyFill="1" applyBorder="1" applyAlignment="1">
      <alignment horizontal="right"/>
    </xf>
    <xf numFmtId="0" fontId="4" fillId="0" borderId="50" xfId="0" applyFont="1" applyFill="1" applyBorder="1" applyAlignment="1">
      <alignment vertical="top" wrapText="1"/>
    </xf>
    <xf numFmtId="0" fontId="9" fillId="0" borderId="15" xfId="50" applyFont="1" applyBorder="1">
      <alignment/>
      <protection/>
    </xf>
    <xf numFmtId="0" fontId="4" fillId="33" borderId="15"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42" xfId="0" applyFont="1" applyFill="1" applyBorder="1" applyAlignment="1">
      <alignment horizontal="left" vertical="top" wrapText="1"/>
    </xf>
    <xf numFmtId="0" fontId="4" fillId="33" borderId="45" xfId="0" applyFont="1" applyFill="1" applyBorder="1" applyAlignment="1">
      <alignment vertical="top" wrapText="1"/>
    </xf>
    <xf numFmtId="0" fontId="4" fillId="33" borderId="43" xfId="0" applyFont="1" applyFill="1" applyBorder="1" applyAlignment="1">
      <alignment vertical="top" wrapText="1"/>
    </xf>
    <xf numFmtId="0" fontId="4" fillId="17" borderId="88" xfId="0" applyFont="1" applyFill="1" applyBorder="1" applyAlignment="1">
      <alignment horizontal="center" vertical="center" wrapText="1"/>
    </xf>
    <xf numFmtId="0" fontId="4" fillId="17" borderId="81" xfId="0" applyFont="1" applyFill="1" applyBorder="1" applyAlignment="1">
      <alignment horizontal="center" vertical="center" wrapText="1"/>
    </xf>
    <xf numFmtId="0" fontId="4" fillId="17" borderId="84" xfId="0" applyFont="1" applyFill="1" applyBorder="1" applyAlignment="1">
      <alignment horizontal="center" vertical="center" wrapText="1"/>
    </xf>
    <xf numFmtId="0" fontId="4" fillId="17" borderId="88" xfId="0" applyFont="1" applyFill="1" applyBorder="1" applyAlignment="1">
      <alignment vertical="top" wrapText="1"/>
    </xf>
    <xf numFmtId="0" fontId="4" fillId="17" borderId="81" xfId="0" applyFont="1" applyFill="1" applyBorder="1" applyAlignment="1">
      <alignment horizontal="center" vertical="top"/>
    </xf>
    <xf numFmtId="0" fontId="4" fillId="17" borderId="33" xfId="0" applyFont="1" applyFill="1" applyBorder="1" applyAlignment="1">
      <alignment vertical="top" wrapText="1"/>
    </xf>
    <xf numFmtId="0" fontId="4" fillId="17" borderId="27" xfId="0" applyFont="1" applyFill="1" applyBorder="1" applyAlignment="1">
      <alignment vertical="center" wrapText="1"/>
    </xf>
    <xf numFmtId="0" fontId="4" fillId="17" borderId="20" xfId="0" applyFont="1" applyFill="1" applyBorder="1" applyAlignment="1">
      <alignment vertical="center" wrapText="1"/>
    </xf>
    <xf numFmtId="0" fontId="4" fillId="17" borderId="52" xfId="0" applyFont="1" applyFill="1" applyBorder="1" applyAlignment="1">
      <alignment vertical="center" wrapText="1"/>
    </xf>
    <xf numFmtId="0" fontId="4" fillId="17" borderId="27" xfId="0" applyFont="1" applyFill="1" applyBorder="1" applyAlignment="1">
      <alignment vertical="top" wrapText="1"/>
    </xf>
    <xf numFmtId="0" fontId="4" fillId="17" borderId="20" xfId="0" applyFont="1" applyFill="1" applyBorder="1" applyAlignment="1">
      <alignment horizontal="center" vertical="top"/>
    </xf>
    <xf numFmtId="0" fontId="4" fillId="17" borderId="72" xfId="0" applyFont="1" applyFill="1" applyBorder="1" applyAlignment="1">
      <alignment vertical="top"/>
    </xf>
    <xf numFmtId="172" fontId="5" fillId="17" borderId="49" xfId="0" applyNumberFormat="1" applyFont="1" applyFill="1" applyBorder="1" applyAlignment="1">
      <alignment horizontal="center" vertical="center" wrapText="1"/>
    </xf>
    <xf numFmtId="0" fontId="4" fillId="17" borderId="39" xfId="0" applyFont="1" applyFill="1" applyBorder="1" applyAlignment="1">
      <alignment vertical="top" wrapText="1"/>
    </xf>
    <xf numFmtId="0" fontId="4" fillId="17" borderId="47" xfId="0" applyFont="1" applyFill="1" applyBorder="1" applyAlignment="1">
      <alignment horizontal="center" vertical="top"/>
    </xf>
    <xf numFmtId="172" fontId="4" fillId="17" borderId="47" xfId="0" applyNumberFormat="1" applyFont="1" applyFill="1" applyBorder="1" applyAlignment="1">
      <alignment horizontal="center" vertical="top"/>
    </xf>
    <xf numFmtId="0" fontId="4" fillId="17" borderId="80" xfId="0" applyFont="1" applyFill="1" applyBorder="1" applyAlignment="1">
      <alignment vertical="top" wrapText="1"/>
    </xf>
    <xf numFmtId="0" fontId="3" fillId="33" borderId="0" xfId="0" applyFont="1" applyFill="1" applyAlignment="1">
      <alignment horizontal="center" vertical="top"/>
    </xf>
    <xf numFmtId="0" fontId="20" fillId="0" borderId="0" xfId="0" applyFont="1" applyAlignment="1">
      <alignment horizontal="left" wrapText="1"/>
    </xf>
    <xf numFmtId="0" fontId="3" fillId="33" borderId="0" xfId="0" applyFont="1" applyFill="1" applyAlignment="1">
      <alignment horizontal="center" vertical="top" wrapText="1"/>
    </xf>
    <xf numFmtId="0" fontId="3" fillId="33" borderId="0" xfId="0" applyFont="1" applyFill="1" applyBorder="1" applyAlignment="1">
      <alignment horizontal="left" vertical="top" wrapText="1"/>
    </xf>
    <xf numFmtId="0" fontId="20" fillId="0" borderId="0" xfId="0" applyFont="1" applyBorder="1" applyAlignment="1">
      <alignment horizontal="left" vertical="top" wrapText="1"/>
    </xf>
    <xf numFmtId="0" fontId="3" fillId="33" borderId="0" xfId="0" applyFont="1" applyFill="1" applyBorder="1" applyAlignment="1">
      <alignment horizontal="left" vertical="top" wrapText="1"/>
    </xf>
    <xf numFmtId="0" fontId="5" fillId="35" borderId="46"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5" fillId="35" borderId="76"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8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5" fillId="35" borderId="83" xfId="0" applyFont="1" applyFill="1" applyBorder="1" applyAlignment="1">
      <alignment horizontal="center" vertical="center" wrapText="1"/>
    </xf>
    <xf numFmtId="49" fontId="5" fillId="4" borderId="57" xfId="0" applyNumberFormat="1" applyFont="1" applyFill="1" applyBorder="1" applyAlignment="1">
      <alignment horizontal="center" vertical="top"/>
    </xf>
    <xf numFmtId="49" fontId="5" fillId="4" borderId="41" xfId="0" applyNumberFormat="1" applyFont="1" applyFill="1" applyBorder="1" applyAlignment="1">
      <alignment horizontal="center" vertical="top"/>
    </xf>
    <xf numFmtId="0" fontId="5" fillId="0" borderId="12" xfId="0" applyNumberFormat="1" applyFont="1" applyBorder="1" applyAlignment="1">
      <alignment horizontal="center" vertical="top"/>
    </xf>
    <xf numFmtId="0" fontId="5" fillId="0" borderId="68" xfId="0" applyNumberFormat="1" applyFont="1" applyBorder="1" applyAlignment="1">
      <alignment horizontal="center" vertical="top"/>
    </xf>
    <xf numFmtId="49" fontId="5" fillId="17" borderId="45" xfId="0" applyNumberFormat="1" applyFont="1" applyFill="1" applyBorder="1" applyAlignment="1">
      <alignment horizontal="center" vertical="center"/>
    </xf>
    <xf numFmtId="49" fontId="5" fillId="17" borderId="29" xfId="0" applyNumberFormat="1" applyFont="1" applyFill="1" applyBorder="1" applyAlignment="1">
      <alignment horizontal="center" vertical="center"/>
    </xf>
    <xf numFmtId="49" fontId="5" fillId="17" borderId="78" xfId="0" applyNumberFormat="1" applyFont="1" applyFill="1" applyBorder="1" applyAlignment="1">
      <alignment horizontal="center" vertical="center"/>
    </xf>
    <xf numFmtId="0" fontId="5" fillId="17" borderId="46" xfId="0" applyFont="1" applyFill="1" applyBorder="1" applyAlignment="1">
      <alignment horizontal="center" vertical="center" wrapText="1"/>
    </xf>
    <xf numFmtId="0" fontId="5" fillId="17" borderId="61"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5" fillId="17" borderId="0"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5" fillId="17" borderId="86" xfId="0" applyFont="1" applyFill="1" applyBorder="1" applyAlignment="1">
      <alignment horizontal="center" vertical="center" wrapText="1"/>
    </xf>
    <xf numFmtId="0" fontId="5" fillId="17" borderId="77" xfId="0" applyFont="1" applyFill="1" applyBorder="1" applyAlignment="1">
      <alignment horizontal="center" vertical="center" wrapText="1"/>
    </xf>
    <xf numFmtId="0" fontId="5" fillId="17" borderId="80" xfId="0" applyFont="1" applyFill="1" applyBorder="1" applyAlignment="1">
      <alignment horizontal="center" vertical="center" wrapText="1"/>
    </xf>
    <xf numFmtId="0" fontId="5" fillId="17" borderId="12" xfId="0" applyFont="1" applyFill="1" applyBorder="1" applyAlignment="1">
      <alignment horizontal="center" vertical="center" wrapText="1"/>
    </xf>
    <xf numFmtId="0" fontId="5" fillId="17" borderId="28"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5" fillId="35" borderId="28" xfId="0" applyFont="1" applyFill="1" applyBorder="1" applyAlignment="1">
      <alignment horizontal="center" vertical="center"/>
    </xf>
    <xf numFmtId="0" fontId="5" fillId="35" borderId="68" xfId="0" applyFont="1" applyFill="1" applyBorder="1" applyAlignment="1">
      <alignment horizontal="center" vertical="center"/>
    </xf>
    <xf numFmtId="0" fontId="5" fillId="0" borderId="65" xfId="0" applyNumberFormat="1" applyFont="1" applyFill="1" applyBorder="1" applyAlignment="1">
      <alignment horizontal="center" vertical="top" wrapText="1"/>
    </xf>
    <xf numFmtId="0" fontId="5" fillId="0" borderId="69" xfId="0" applyNumberFormat="1" applyFont="1" applyFill="1" applyBorder="1" applyAlignment="1">
      <alignment horizontal="center" vertical="top" wrapText="1"/>
    </xf>
    <xf numFmtId="0" fontId="5" fillId="0" borderId="12" xfId="0" applyFont="1" applyFill="1" applyBorder="1" applyAlignment="1">
      <alignment vertical="top" wrapText="1"/>
    </xf>
    <xf numFmtId="0" fontId="4" fillId="0" borderId="68" xfId="0" applyFont="1" applyFill="1" applyBorder="1" applyAlignment="1">
      <alignment vertical="top" wrapText="1"/>
    </xf>
    <xf numFmtId="0" fontId="4" fillId="0" borderId="60" xfId="0" applyFont="1" applyFill="1" applyBorder="1" applyAlignment="1">
      <alignment vertical="top" wrapText="1"/>
    </xf>
    <xf numFmtId="0" fontId="4" fillId="0" borderId="14" xfId="0" applyFont="1" applyFill="1" applyBorder="1" applyAlignment="1">
      <alignment vertical="top" wrapText="1"/>
    </xf>
    <xf numFmtId="0" fontId="5" fillId="0" borderId="65" xfId="0" applyFont="1" applyFill="1" applyBorder="1" applyAlignment="1">
      <alignment horizontal="center" vertical="top" textRotation="180" wrapText="1"/>
    </xf>
    <xf numFmtId="0" fontId="5" fillId="0" borderId="69" xfId="0" applyFont="1" applyFill="1" applyBorder="1" applyAlignment="1">
      <alignment horizontal="center" vertical="top" textRotation="180" wrapText="1"/>
    </xf>
    <xf numFmtId="49" fontId="5" fillId="35" borderId="65" xfId="0" applyNumberFormat="1" applyFont="1" applyFill="1" applyBorder="1" applyAlignment="1">
      <alignment horizontal="center" vertical="top"/>
    </xf>
    <xf numFmtId="49" fontId="5" fillId="35" borderId="42" xfId="0" applyNumberFormat="1" applyFont="1" applyFill="1" applyBorder="1" applyAlignment="1">
      <alignment horizontal="center" vertical="top"/>
    </xf>
    <xf numFmtId="49" fontId="5" fillId="35" borderId="69" xfId="0" applyNumberFormat="1" applyFont="1" applyFill="1" applyBorder="1" applyAlignment="1">
      <alignment horizontal="center" vertical="top"/>
    </xf>
    <xf numFmtId="0" fontId="4" fillId="0" borderId="65" xfId="0" applyFont="1" applyBorder="1" applyAlignment="1">
      <alignment horizontal="center" vertical="center" wrapText="1"/>
    </xf>
    <xf numFmtId="0" fontId="4" fillId="0" borderId="61" xfId="0" applyFont="1" applyBorder="1" applyAlignment="1">
      <alignment horizontal="center" vertical="center" wrapText="1"/>
    </xf>
    <xf numFmtId="172" fontId="5" fillId="34" borderId="34" xfId="0" applyNumberFormat="1" applyFont="1" applyFill="1" applyBorder="1" applyAlignment="1">
      <alignment horizontal="center" vertical="top" wrapText="1"/>
    </xf>
    <xf numFmtId="172" fontId="5" fillId="34" borderId="32"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xf>
    <xf numFmtId="0" fontId="5" fillId="0" borderId="68" xfId="0" applyNumberFormat="1" applyFont="1" applyFill="1" applyBorder="1" applyAlignment="1">
      <alignment horizontal="center" vertical="top"/>
    </xf>
    <xf numFmtId="49" fontId="18" fillId="0" borderId="0" xfId="0" applyNumberFormat="1" applyFont="1" applyFill="1" applyBorder="1" applyAlignment="1">
      <alignment horizontal="center" wrapText="1"/>
    </xf>
    <xf numFmtId="0" fontId="4" fillId="0" borderId="65" xfId="0" applyFont="1" applyFill="1" applyBorder="1" applyAlignment="1">
      <alignment horizontal="center" vertical="top" wrapText="1"/>
    </xf>
    <xf numFmtId="0" fontId="4" fillId="0" borderId="69"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77" xfId="0" applyFont="1" applyFill="1" applyBorder="1" applyAlignment="1">
      <alignment horizontal="left" vertical="top" wrapText="1"/>
    </xf>
    <xf numFmtId="0" fontId="5" fillId="0" borderId="12" xfId="0" applyFont="1" applyFill="1" applyBorder="1" applyAlignment="1">
      <alignment horizontal="center" vertical="center" textRotation="90" wrapText="1"/>
    </xf>
    <xf numFmtId="0" fontId="5" fillId="0" borderId="28" xfId="0" applyFont="1" applyFill="1" applyBorder="1" applyAlignment="1">
      <alignment horizontal="center" vertical="center" textRotation="90" wrapText="1"/>
    </xf>
    <xf numFmtId="0" fontId="5" fillId="0" borderId="68" xfId="0" applyFont="1" applyFill="1" applyBorder="1" applyAlignment="1">
      <alignment horizontal="center" vertical="center" textRotation="90" wrapText="1"/>
    </xf>
    <xf numFmtId="49" fontId="5" fillId="33" borderId="44" xfId="0" applyNumberFormat="1" applyFont="1" applyFill="1" applyBorder="1" applyAlignment="1">
      <alignment horizontal="center" vertical="top"/>
    </xf>
    <xf numFmtId="49" fontId="5" fillId="33" borderId="31" xfId="0" applyNumberFormat="1" applyFont="1" applyFill="1" applyBorder="1" applyAlignment="1">
      <alignment horizontal="center" vertical="top"/>
    </xf>
    <xf numFmtId="49" fontId="5" fillId="33" borderId="85" xfId="0" applyNumberFormat="1" applyFont="1" applyFill="1" applyBorder="1" applyAlignment="1">
      <alignment horizontal="center" vertical="top"/>
    </xf>
    <xf numFmtId="0" fontId="4" fillId="0" borderId="72" xfId="0" applyFont="1" applyBorder="1" applyAlignment="1">
      <alignment horizontal="center" vertical="top" wrapText="1"/>
    </xf>
    <xf numFmtId="0" fontId="4" fillId="0" borderId="23" xfId="0" applyFont="1" applyBorder="1" applyAlignment="1">
      <alignment horizontal="center" vertical="top" wrapText="1"/>
    </xf>
    <xf numFmtId="0" fontId="4" fillId="33" borderId="29" xfId="0" applyFont="1" applyFill="1" applyBorder="1" applyAlignment="1">
      <alignment vertical="top" wrapText="1"/>
    </xf>
    <xf numFmtId="0" fontId="4" fillId="33" borderId="78" xfId="0" applyFont="1" applyFill="1" applyBorder="1" applyAlignment="1">
      <alignment vertical="top" wrapText="1"/>
    </xf>
    <xf numFmtId="0" fontId="4" fillId="0" borderId="73" xfId="0" applyFont="1" applyBorder="1" applyAlignment="1">
      <alignment vertical="top" wrapText="1"/>
    </xf>
    <xf numFmtId="0" fontId="4" fillId="0" borderId="22" xfId="0" applyFont="1" applyBorder="1" applyAlignment="1">
      <alignment vertical="top" wrapText="1"/>
    </xf>
    <xf numFmtId="0" fontId="5" fillId="0" borderId="28" xfId="0" applyNumberFormat="1" applyFont="1" applyFill="1" applyBorder="1" applyAlignment="1">
      <alignment horizontal="center" vertical="top"/>
    </xf>
    <xf numFmtId="0" fontId="4" fillId="33" borderId="26" xfId="0" applyFont="1" applyFill="1" applyBorder="1" applyAlignment="1">
      <alignment horizontal="left" vertical="top" wrapText="1"/>
    </xf>
    <xf numFmtId="0" fontId="4" fillId="33" borderId="31" xfId="0" applyFont="1" applyFill="1" applyBorder="1" applyAlignment="1">
      <alignment horizontal="left" vertical="top" wrapText="1"/>
    </xf>
    <xf numFmtId="0" fontId="4" fillId="33" borderId="85" xfId="0" applyFont="1" applyFill="1" applyBorder="1" applyAlignment="1">
      <alignment horizontal="left" vertical="top" wrapText="1"/>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0" fontId="4" fillId="33" borderId="15" xfId="0" applyFont="1" applyFill="1" applyBorder="1" applyAlignment="1">
      <alignment horizontal="center" vertical="top"/>
    </xf>
    <xf numFmtId="0" fontId="0" fillId="33" borderId="15" xfId="0" applyFont="1" applyFill="1" applyBorder="1" applyAlignment="1">
      <alignment horizontal="center" vertical="top"/>
    </xf>
    <xf numFmtId="0" fontId="0" fillId="33" borderId="79" xfId="0" applyFont="1" applyFill="1" applyBorder="1" applyAlignment="1">
      <alignment horizontal="center" vertical="top"/>
    </xf>
    <xf numFmtId="172" fontId="5" fillId="34" borderId="34" xfId="0" applyNumberFormat="1" applyFont="1" applyFill="1" applyBorder="1" applyAlignment="1">
      <alignment horizontal="center" vertical="top"/>
    </xf>
    <xf numFmtId="172" fontId="5" fillId="34" borderId="32" xfId="0" applyNumberFormat="1" applyFont="1" applyFill="1" applyBorder="1" applyAlignment="1">
      <alignment horizontal="center" vertical="top"/>
    </xf>
    <xf numFmtId="172" fontId="5" fillId="34" borderId="33" xfId="0" applyNumberFormat="1" applyFont="1" applyFill="1" applyBorder="1" applyAlignment="1">
      <alignment horizontal="center" vertical="top"/>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4" fillId="0" borderId="23" xfId="0" applyFont="1" applyBorder="1" applyAlignment="1">
      <alignment horizontal="left" vertical="top" wrapText="1"/>
    </xf>
    <xf numFmtId="172" fontId="4" fillId="0" borderId="38" xfId="0" applyNumberFormat="1" applyFont="1" applyBorder="1" applyAlignment="1">
      <alignment horizontal="center" vertical="top" wrapText="1"/>
    </xf>
    <xf numFmtId="172" fontId="4" fillId="0" borderId="54" xfId="0" applyNumberFormat="1" applyFont="1" applyBorder="1" applyAlignment="1">
      <alignment horizontal="center" vertical="top" wrapText="1"/>
    </xf>
    <xf numFmtId="172" fontId="4" fillId="0" borderId="63" xfId="0" applyNumberFormat="1" applyFont="1" applyBorder="1" applyAlignment="1">
      <alignment horizontal="center" vertical="top" wrapText="1"/>
    </xf>
    <xf numFmtId="172" fontId="4" fillId="0" borderId="71" xfId="0" applyNumberFormat="1" applyFont="1" applyBorder="1" applyAlignment="1">
      <alignment horizontal="center" vertical="top" wrapText="1"/>
    </xf>
    <xf numFmtId="172" fontId="5" fillId="0" borderId="0" xfId="0" applyNumberFormat="1" applyFont="1" applyBorder="1" applyAlignment="1">
      <alignment horizontal="right" wrapText="1"/>
    </xf>
    <xf numFmtId="172" fontId="5" fillId="34" borderId="81" xfId="0" applyNumberFormat="1" applyFont="1" applyFill="1" applyBorder="1" applyAlignment="1">
      <alignment horizontal="center" vertical="top" wrapText="1"/>
    </xf>
    <xf numFmtId="172" fontId="4" fillId="0" borderId="0" xfId="0" applyNumberFormat="1" applyFont="1" applyBorder="1" applyAlignment="1">
      <alignment horizontal="right" wrapText="1"/>
    </xf>
    <xf numFmtId="0" fontId="4" fillId="0" borderId="43" xfId="0" applyFont="1" applyBorder="1" applyAlignment="1">
      <alignment horizontal="center" vertical="center" wrapText="1"/>
    </xf>
    <xf numFmtId="172" fontId="4" fillId="0" borderId="11" xfId="0" applyNumberFormat="1" applyFont="1" applyBorder="1" applyAlignment="1">
      <alignment horizontal="center" vertical="top" wrapText="1"/>
    </xf>
    <xf numFmtId="0" fontId="5" fillId="32" borderId="34" xfId="0" applyFont="1" applyFill="1" applyBorder="1" applyAlignment="1">
      <alignment horizontal="right" vertical="top" wrapText="1"/>
    </xf>
    <xf numFmtId="0" fontId="5" fillId="32" borderId="32" xfId="0" applyFont="1" applyFill="1" applyBorder="1" applyAlignment="1">
      <alignment horizontal="right" vertical="top" wrapText="1"/>
    </xf>
    <xf numFmtId="0" fontId="5" fillId="32" borderId="33" xfId="0" applyFont="1" applyFill="1" applyBorder="1" applyAlignment="1">
      <alignment horizontal="right" vertical="top" wrapText="1"/>
    </xf>
    <xf numFmtId="172" fontId="5" fillId="32" borderId="34" xfId="0" applyNumberFormat="1" applyFont="1" applyFill="1" applyBorder="1" applyAlignment="1">
      <alignment horizontal="center" vertical="top" wrapText="1"/>
    </xf>
    <xf numFmtId="172" fontId="5" fillId="32" borderId="32" xfId="0" applyNumberFormat="1" applyFont="1" applyFill="1" applyBorder="1" applyAlignment="1">
      <alignment horizontal="center" vertical="top" wrapText="1"/>
    </xf>
    <xf numFmtId="172" fontId="4" fillId="0" borderId="56" xfId="0" applyNumberFormat="1" applyFont="1" applyBorder="1" applyAlignment="1">
      <alignment horizontal="center" vertical="top" wrapText="1"/>
    </xf>
    <xf numFmtId="172" fontId="4" fillId="0" borderId="59" xfId="0" applyNumberFormat="1" applyFont="1" applyBorder="1" applyAlignment="1">
      <alignment horizontal="center" vertical="top" wrapText="1"/>
    </xf>
    <xf numFmtId="0" fontId="4" fillId="0" borderId="25"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73" xfId="0" applyFont="1" applyBorder="1" applyAlignment="1">
      <alignment horizontal="left" vertical="top" wrapText="1"/>
    </xf>
    <xf numFmtId="0" fontId="4" fillId="0" borderId="20" xfId="0" applyFont="1" applyBorder="1" applyAlignment="1">
      <alignment horizontal="left" vertical="top" wrapText="1"/>
    </xf>
    <xf numFmtId="0" fontId="4" fillId="0" borderId="72" xfId="0" applyFont="1" applyBorder="1" applyAlignment="1">
      <alignment horizontal="left" vertical="top" wrapText="1"/>
    </xf>
    <xf numFmtId="0" fontId="4" fillId="33" borderId="73" xfId="0"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72"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54" xfId="0" applyFont="1" applyBorder="1" applyAlignment="1">
      <alignment horizontal="left" vertical="top" wrapText="1"/>
    </xf>
    <xf numFmtId="0" fontId="2" fillId="0" borderId="67" xfId="0" applyFont="1" applyBorder="1" applyAlignment="1">
      <alignment horizontal="left" vertical="top" wrapText="1"/>
    </xf>
    <xf numFmtId="0" fontId="5" fillId="34" borderId="82" xfId="0" applyFont="1" applyFill="1" applyBorder="1" applyAlignment="1">
      <alignment horizontal="center" vertical="top" wrapText="1"/>
    </xf>
    <xf numFmtId="0" fontId="5" fillId="34" borderId="81" xfId="0" applyFont="1" applyFill="1" applyBorder="1" applyAlignment="1">
      <alignment horizontal="center" vertical="top" wrapText="1"/>
    </xf>
    <xf numFmtId="0" fontId="5" fillId="34" borderId="87" xfId="0" applyFont="1" applyFill="1" applyBorder="1" applyAlignment="1">
      <alignment horizontal="center" vertical="top" wrapText="1"/>
    </xf>
    <xf numFmtId="0" fontId="4" fillId="33" borderId="22"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23" xfId="0" applyFont="1" applyFill="1" applyBorder="1" applyAlignment="1">
      <alignment horizontal="left" vertical="top" wrapText="1"/>
    </xf>
    <xf numFmtId="0" fontId="3" fillId="0" borderId="0" xfId="0" applyFont="1" applyAlignment="1">
      <alignment horizontal="center"/>
    </xf>
    <xf numFmtId="0" fontId="5" fillId="0" borderId="0" xfId="0" applyFont="1" applyBorder="1" applyAlignment="1">
      <alignment horizontal="center"/>
    </xf>
    <xf numFmtId="0" fontId="4" fillId="0" borderId="44" xfId="0" applyFont="1" applyBorder="1" applyAlignment="1">
      <alignment horizontal="left" vertical="top" wrapText="1"/>
    </xf>
    <xf numFmtId="0" fontId="4" fillId="0" borderId="85" xfId="0" applyFont="1" applyBorder="1" applyAlignment="1">
      <alignment horizontal="left" vertical="top" wrapText="1"/>
    </xf>
    <xf numFmtId="0" fontId="4" fillId="33" borderId="15" xfId="0" applyFont="1" applyFill="1" applyBorder="1" applyAlignment="1">
      <alignment horizontal="center" vertical="top"/>
    </xf>
    <xf numFmtId="0" fontId="4" fillId="33" borderId="44" xfId="0" applyFont="1" applyFill="1" applyBorder="1" applyAlignment="1">
      <alignment horizontal="left" vertical="top" wrapText="1"/>
    </xf>
    <xf numFmtId="0" fontId="4" fillId="33" borderId="42" xfId="0" applyFont="1" applyFill="1" applyBorder="1" applyAlignment="1">
      <alignment horizontal="left" vertical="top" wrapText="1"/>
    </xf>
    <xf numFmtId="49" fontId="5" fillId="35" borderId="45" xfId="0" applyNumberFormat="1" applyFont="1" applyFill="1" applyBorder="1" applyAlignment="1">
      <alignment horizontal="center" vertical="top"/>
    </xf>
    <xf numFmtId="49" fontId="5" fillId="35" borderId="29" xfId="0" applyNumberFormat="1" applyFont="1" applyFill="1" applyBorder="1" applyAlignment="1">
      <alignment horizontal="center" vertical="top"/>
    </xf>
    <xf numFmtId="49" fontId="5" fillId="35" borderId="78" xfId="0" applyNumberFormat="1" applyFont="1" applyFill="1" applyBorder="1" applyAlignment="1">
      <alignment horizontal="center" vertical="top"/>
    </xf>
    <xf numFmtId="49" fontId="5" fillId="4" borderId="15" xfId="0" applyNumberFormat="1" applyFont="1" applyFill="1" applyBorder="1" applyAlignment="1">
      <alignment horizontal="center" vertical="top"/>
    </xf>
    <xf numFmtId="49" fontId="5" fillId="4" borderId="79" xfId="0" applyNumberFormat="1" applyFont="1" applyFill="1" applyBorder="1" applyAlignment="1">
      <alignment horizontal="center" vertical="top"/>
    </xf>
    <xf numFmtId="0" fontId="5" fillId="35" borderId="35" xfId="0" applyFont="1" applyFill="1" applyBorder="1" applyAlignment="1">
      <alignment horizontal="center" vertical="center" wrapText="1"/>
    </xf>
    <xf numFmtId="0" fontId="4" fillId="17" borderId="12" xfId="0" applyFont="1" applyFill="1" applyBorder="1" applyAlignment="1">
      <alignment horizontal="center" vertical="top" wrapText="1"/>
    </xf>
    <xf numFmtId="0" fontId="4" fillId="17" borderId="28" xfId="0" applyFont="1" applyFill="1" applyBorder="1" applyAlignment="1">
      <alignment horizontal="center" vertical="top" wrapText="1"/>
    </xf>
    <xf numFmtId="0" fontId="4" fillId="17" borderId="68" xfId="0" applyFont="1" applyFill="1" applyBorder="1" applyAlignment="1">
      <alignment horizontal="center" vertical="top" wrapText="1"/>
    </xf>
    <xf numFmtId="172" fontId="5" fillId="17" borderId="12" xfId="0" applyNumberFormat="1" applyFont="1" applyFill="1" applyBorder="1" applyAlignment="1">
      <alignment horizontal="center" vertical="center" wrapText="1"/>
    </xf>
    <xf numFmtId="172" fontId="5" fillId="17" borderId="28" xfId="0" applyNumberFormat="1" applyFont="1" applyFill="1" applyBorder="1" applyAlignment="1">
      <alignment horizontal="center" vertical="center" wrapText="1"/>
    </xf>
    <xf numFmtId="172" fontId="5" fillId="17" borderId="68" xfId="0"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77" xfId="0" applyFont="1" applyFill="1" applyBorder="1" applyAlignment="1">
      <alignment horizontal="left" vertical="top" wrapText="1"/>
    </xf>
    <xf numFmtId="0" fontId="5" fillId="35" borderId="58" xfId="0" applyFont="1" applyFill="1" applyBorder="1" applyAlignment="1">
      <alignment horizontal="center" vertical="center" wrapText="1"/>
    </xf>
    <xf numFmtId="0" fontId="5" fillId="35" borderId="80" xfId="0" applyFont="1" applyFill="1" applyBorder="1" applyAlignment="1">
      <alignment horizontal="center" vertical="center" wrapText="1"/>
    </xf>
    <xf numFmtId="49" fontId="5" fillId="0" borderId="12"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49" fontId="5" fillId="0" borderId="68" xfId="0" applyNumberFormat="1" applyFont="1" applyFill="1" applyBorder="1" applyAlignment="1">
      <alignment horizontal="center" vertical="top"/>
    </xf>
    <xf numFmtId="0" fontId="4" fillId="0" borderId="61" xfId="0" applyFont="1" applyFill="1" applyBorder="1" applyAlignment="1">
      <alignment horizontal="left" vertical="top" wrapText="1"/>
    </xf>
    <xf numFmtId="49" fontId="5" fillId="0" borderId="60"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59" xfId="0" applyNumberFormat="1" applyFont="1" applyBorder="1" applyAlignment="1">
      <alignment horizontal="center" vertical="top"/>
    </xf>
    <xf numFmtId="0" fontId="4" fillId="0" borderId="42" xfId="0" applyFont="1" applyFill="1" applyBorder="1" applyAlignment="1">
      <alignment horizontal="center" vertical="top" wrapText="1"/>
    </xf>
    <xf numFmtId="49" fontId="5" fillId="0" borderId="31" xfId="0" applyNumberFormat="1" applyFont="1" applyBorder="1" applyAlignment="1">
      <alignment horizontal="center" vertical="top"/>
    </xf>
    <xf numFmtId="49" fontId="5" fillId="0" borderId="85" xfId="0" applyNumberFormat="1" applyFont="1" applyBorder="1" applyAlignment="1">
      <alignment horizontal="center" vertical="top"/>
    </xf>
    <xf numFmtId="49" fontId="5" fillId="0" borderId="44" xfId="0" applyNumberFormat="1" applyFont="1" applyFill="1" applyBorder="1" applyAlignment="1">
      <alignment horizontal="center" vertical="top"/>
    </xf>
    <xf numFmtId="49" fontId="5" fillId="0" borderId="85" xfId="0" applyNumberFormat="1" applyFont="1" applyFill="1" applyBorder="1" applyAlignment="1">
      <alignment horizontal="center" vertical="top"/>
    </xf>
    <xf numFmtId="49" fontId="5" fillId="0" borderId="44" xfId="0" applyNumberFormat="1" applyFont="1" applyBorder="1" applyAlignment="1">
      <alignment horizontal="center" vertical="top"/>
    </xf>
    <xf numFmtId="0" fontId="5" fillId="4" borderId="34" xfId="0" applyFont="1" applyFill="1" applyBorder="1" applyAlignment="1">
      <alignment horizontal="left" vertical="top" wrapText="1"/>
    </xf>
    <xf numFmtId="0" fontId="5" fillId="4" borderId="32" xfId="0" applyFont="1" applyFill="1" applyBorder="1" applyAlignment="1">
      <alignment horizontal="left" vertical="top" wrapText="1"/>
    </xf>
    <xf numFmtId="0" fontId="5" fillId="4" borderId="77" xfId="0" applyFont="1" applyFill="1" applyBorder="1" applyAlignment="1">
      <alignment horizontal="left" vertical="top" wrapText="1"/>
    </xf>
    <xf numFmtId="0" fontId="0" fillId="0" borderId="77" xfId="0" applyFont="1" applyBorder="1" applyAlignment="1">
      <alignment vertical="top"/>
    </xf>
    <xf numFmtId="0" fontId="0" fillId="0" borderId="33" xfId="0" applyFont="1" applyBorder="1" applyAlignment="1">
      <alignment vertical="top"/>
    </xf>
    <xf numFmtId="49" fontId="5" fillId="35" borderId="45" xfId="0" applyNumberFormat="1" applyFont="1" applyFill="1" applyBorder="1" applyAlignment="1">
      <alignment horizontal="center" vertical="top"/>
    </xf>
    <xf numFmtId="49" fontId="5" fillId="35" borderId="78" xfId="0" applyNumberFormat="1" applyFont="1" applyFill="1" applyBorder="1" applyAlignment="1">
      <alignment horizontal="center" vertical="top"/>
    </xf>
    <xf numFmtId="0" fontId="4" fillId="0" borderId="25" xfId="0" applyFont="1" applyBorder="1" applyAlignment="1">
      <alignment vertical="top" wrapText="1"/>
    </xf>
    <xf numFmtId="0" fontId="0" fillId="0" borderId="73" xfId="0" applyFont="1" applyBorder="1" applyAlignment="1">
      <alignment vertical="top" wrapText="1"/>
    </xf>
    <xf numFmtId="0" fontId="4" fillId="0" borderId="45" xfId="0" applyFont="1" applyBorder="1" applyAlignment="1">
      <alignment vertical="top" wrapText="1"/>
    </xf>
    <xf numFmtId="0" fontId="4" fillId="0" borderId="29" xfId="0" applyFont="1" applyBorder="1" applyAlignment="1">
      <alignment vertical="top" wrapText="1"/>
    </xf>
    <xf numFmtId="0" fontId="0" fillId="0" borderId="78" xfId="0" applyFont="1" applyBorder="1" applyAlignment="1">
      <alignment vertical="top" wrapText="1"/>
    </xf>
    <xf numFmtId="49" fontId="5" fillId="35" borderId="17" xfId="0" applyNumberFormat="1" applyFont="1" applyFill="1" applyBorder="1" applyAlignment="1">
      <alignment horizontal="center" vertical="top"/>
    </xf>
    <xf numFmtId="49" fontId="5" fillId="35" borderId="29" xfId="0" applyNumberFormat="1" applyFont="1" applyFill="1" applyBorder="1" applyAlignment="1">
      <alignment horizontal="center" vertical="top"/>
    </xf>
    <xf numFmtId="49" fontId="5" fillId="35" borderId="40" xfId="0" applyNumberFormat="1" applyFont="1" applyFill="1" applyBorder="1" applyAlignment="1">
      <alignment horizontal="center" vertical="top"/>
    </xf>
    <xf numFmtId="49" fontId="5" fillId="0" borderId="18" xfId="0" applyNumberFormat="1" applyFont="1" applyBorder="1" applyAlignment="1">
      <alignment horizontal="center" vertical="top"/>
    </xf>
    <xf numFmtId="49" fontId="5" fillId="0" borderId="53" xfId="0" applyNumberFormat="1" applyFont="1" applyBorder="1" applyAlignment="1">
      <alignment horizontal="center" vertical="top"/>
    </xf>
    <xf numFmtId="49" fontId="5" fillId="4" borderId="39" xfId="0" applyNumberFormat="1" applyFont="1" applyFill="1" applyBorder="1" applyAlignment="1">
      <alignment horizontal="center" vertical="top"/>
    </xf>
    <xf numFmtId="49" fontId="5" fillId="0" borderId="31" xfId="0" applyNumberFormat="1" applyFont="1" applyBorder="1" applyAlignment="1">
      <alignment horizontal="center" vertical="top"/>
    </xf>
    <xf numFmtId="172" fontId="5" fillId="17" borderId="61" xfId="0" applyNumberFormat="1" applyFont="1" applyFill="1" applyBorder="1" applyAlignment="1">
      <alignment horizontal="center" vertical="center" wrapText="1"/>
    </xf>
    <xf numFmtId="172" fontId="5" fillId="17" borderId="0" xfId="0" applyNumberFormat="1" applyFont="1" applyFill="1" applyBorder="1" applyAlignment="1">
      <alignment horizontal="center" vertical="center" wrapText="1"/>
    </xf>
    <xf numFmtId="172" fontId="5" fillId="17" borderId="77" xfId="0" applyNumberFormat="1" applyFont="1" applyFill="1" applyBorder="1" applyAlignment="1">
      <alignment horizontal="center" vertical="center" wrapText="1"/>
    </xf>
    <xf numFmtId="49" fontId="5" fillId="35" borderId="73" xfId="0" applyNumberFormat="1" applyFont="1" applyFill="1" applyBorder="1" applyAlignment="1">
      <alignment horizontal="center" vertical="top"/>
    </xf>
    <xf numFmtId="49" fontId="5" fillId="35" borderId="25" xfId="0" applyNumberFormat="1" applyFont="1" applyFill="1" applyBorder="1" applyAlignment="1">
      <alignment horizontal="center" vertical="top"/>
    </xf>
    <xf numFmtId="172" fontId="4" fillId="33" borderId="64" xfId="0" applyNumberFormat="1" applyFont="1" applyFill="1" applyBorder="1" applyAlignment="1">
      <alignment horizontal="center" vertical="top" wrapText="1"/>
    </xf>
    <xf numFmtId="172" fontId="4" fillId="33" borderId="14" xfId="0" applyNumberFormat="1" applyFont="1" applyFill="1" applyBorder="1" applyAlignment="1">
      <alignment horizontal="center" vertical="top" wrapText="1"/>
    </xf>
    <xf numFmtId="49" fontId="5" fillId="34" borderId="32" xfId="0" applyNumberFormat="1" applyFont="1" applyFill="1" applyBorder="1" applyAlignment="1">
      <alignment horizontal="right" vertical="top"/>
    </xf>
    <xf numFmtId="0" fontId="5" fillId="34" borderId="34" xfId="0" applyFont="1" applyFill="1" applyBorder="1" applyAlignment="1">
      <alignment horizontal="center" vertical="top" wrapText="1"/>
    </xf>
    <xf numFmtId="0" fontId="5" fillId="34" borderId="32" xfId="0" applyFont="1" applyFill="1" applyBorder="1" applyAlignment="1">
      <alignment horizontal="center" vertical="top" wrapText="1"/>
    </xf>
    <xf numFmtId="0" fontId="5" fillId="34" borderId="33" xfId="0" applyFont="1" applyFill="1" applyBorder="1" applyAlignment="1">
      <alignment horizontal="center" vertical="top" wrapText="1"/>
    </xf>
    <xf numFmtId="49" fontId="5" fillId="0" borderId="18" xfId="0" applyNumberFormat="1" applyFont="1" applyFill="1" applyBorder="1" applyAlignment="1">
      <alignment horizontal="center" vertical="top"/>
    </xf>
    <xf numFmtId="49" fontId="5" fillId="0" borderId="53" xfId="0" applyNumberFormat="1" applyFont="1" applyFill="1" applyBorder="1" applyAlignment="1">
      <alignment horizontal="center" vertical="top"/>
    </xf>
    <xf numFmtId="49" fontId="5" fillId="0" borderId="70" xfId="0" applyNumberFormat="1" applyFont="1" applyBorder="1" applyAlignment="1">
      <alignment horizontal="center" vertical="top"/>
    </xf>
    <xf numFmtId="49" fontId="5" fillId="0" borderId="74" xfId="0" applyNumberFormat="1" applyFont="1" applyBorder="1" applyAlignment="1">
      <alignment horizontal="center" vertical="top"/>
    </xf>
    <xf numFmtId="49" fontId="5" fillId="0" borderId="51" xfId="0" applyNumberFormat="1" applyFont="1" applyBorder="1" applyAlignment="1">
      <alignment horizontal="center" vertical="top"/>
    </xf>
    <xf numFmtId="49" fontId="5" fillId="35" borderId="66" xfId="0" applyNumberFormat="1" applyFont="1" applyFill="1" applyBorder="1" applyAlignment="1">
      <alignment horizontal="center" vertical="top"/>
    </xf>
    <xf numFmtId="49" fontId="5" fillId="35" borderId="56" xfId="0" applyNumberFormat="1" applyFont="1" applyFill="1" applyBorder="1" applyAlignment="1">
      <alignment horizontal="center" vertical="top"/>
    </xf>
    <xf numFmtId="49" fontId="5" fillId="4" borderId="10" xfId="0" applyNumberFormat="1" applyFont="1" applyFill="1" applyBorder="1" applyAlignment="1">
      <alignment horizontal="center" vertical="top"/>
    </xf>
    <xf numFmtId="49" fontId="5" fillId="4" borderId="15" xfId="0" applyNumberFormat="1" applyFont="1" applyFill="1" applyBorder="1" applyAlignment="1">
      <alignment horizontal="center" vertical="top"/>
    </xf>
    <xf numFmtId="49" fontId="5" fillId="4" borderId="47" xfId="0" applyNumberFormat="1" applyFont="1" applyFill="1" applyBorder="1" applyAlignment="1">
      <alignment horizontal="center" vertical="top"/>
    </xf>
    <xf numFmtId="49" fontId="5" fillId="4" borderId="43" xfId="0" applyNumberFormat="1" applyFont="1" applyFill="1" applyBorder="1" applyAlignment="1">
      <alignment horizontal="center" vertical="top"/>
    </xf>
    <xf numFmtId="49" fontId="5" fillId="4" borderId="79" xfId="0" applyNumberFormat="1" applyFont="1" applyFill="1" applyBorder="1" applyAlignment="1">
      <alignment horizontal="center" vertical="top"/>
    </xf>
    <xf numFmtId="49" fontId="5" fillId="4" borderId="27" xfId="0" applyNumberFormat="1" applyFont="1" applyFill="1" applyBorder="1" applyAlignment="1">
      <alignment horizontal="center" vertical="top"/>
    </xf>
    <xf numFmtId="49" fontId="5" fillId="0" borderId="44" xfId="0" applyNumberFormat="1" applyFont="1" applyBorder="1" applyAlignment="1">
      <alignment horizontal="center" vertical="top"/>
    </xf>
    <xf numFmtId="49" fontId="5" fillId="0" borderId="85" xfId="0" applyNumberFormat="1" applyFont="1" applyBorder="1" applyAlignment="1">
      <alignment horizontal="center" vertical="top"/>
    </xf>
    <xf numFmtId="0" fontId="4" fillId="0" borderId="58" xfId="0" applyFont="1" applyFill="1" applyBorder="1" applyAlignment="1">
      <alignment horizontal="left" vertical="top" wrapText="1"/>
    </xf>
    <xf numFmtId="0" fontId="5" fillId="0" borderId="80" xfId="0" applyFont="1" applyFill="1" applyBorder="1" applyAlignment="1">
      <alignment horizontal="left" vertical="top" wrapText="1"/>
    </xf>
    <xf numFmtId="49" fontId="2" fillId="0" borderId="61" xfId="0" applyNumberFormat="1" applyFont="1" applyFill="1" applyBorder="1" applyAlignment="1">
      <alignment horizontal="left" vertical="top"/>
    </xf>
    <xf numFmtId="0" fontId="0" fillId="0" borderId="61" xfId="0" applyFont="1" applyBorder="1" applyAlignment="1">
      <alignment horizontal="left" vertical="top"/>
    </xf>
    <xf numFmtId="172" fontId="4" fillId="33" borderId="13" xfId="0" applyNumberFormat="1" applyFont="1" applyFill="1" applyBorder="1" applyAlignment="1">
      <alignment horizontal="center" vertical="top" wrapText="1"/>
    </xf>
    <xf numFmtId="0" fontId="4" fillId="33" borderId="56" xfId="0" applyFont="1" applyFill="1" applyBorder="1" applyAlignment="1">
      <alignment horizontal="left" vertical="top" wrapText="1"/>
    </xf>
    <xf numFmtId="0" fontId="4" fillId="33" borderId="59" xfId="0" applyFont="1" applyFill="1" applyBorder="1" applyAlignment="1">
      <alignment horizontal="left" vertical="top" wrapText="1"/>
    </xf>
    <xf numFmtId="0" fontId="4" fillId="33" borderId="51" xfId="0" applyFont="1" applyFill="1" applyBorder="1" applyAlignment="1">
      <alignment horizontal="left" vertical="top"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9" fontId="5" fillId="35" borderId="42" xfId="0" applyNumberFormat="1" applyFont="1" applyFill="1" applyBorder="1" applyAlignment="1">
      <alignment horizontal="center" vertical="top"/>
    </xf>
    <xf numFmtId="49" fontId="5" fillId="35" borderId="69" xfId="0" applyNumberFormat="1" applyFont="1" applyFill="1" applyBorder="1" applyAlignment="1">
      <alignment horizontal="center" vertical="top"/>
    </xf>
    <xf numFmtId="0" fontId="4" fillId="0" borderId="59" xfId="0" applyFont="1" applyFill="1" applyBorder="1" applyAlignment="1">
      <alignment vertical="top" wrapText="1"/>
    </xf>
    <xf numFmtId="0" fontId="17" fillId="0" borderId="68" xfId="0" applyFont="1" applyBorder="1" applyAlignment="1">
      <alignment horizontal="center" vertical="top"/>
    </xf>
    <xf numFmtId="49" fontId="5" fillId="35" borderId="29" xfId="0" applyNumberFormat="1" applyFont="1" applyFill="1" applyBorder="1" applyAlignment="1">
      <alignment horizontal="center" vertical="center"/>
    </xf>
    <xf numFmtId="49" fontId="5" fillId="35" borderId="78" xfId="0" applyNumberFormat="1" applyFont="1" applyFill="1" applyBorder="1" applyAlignment="1">
      <alignment horizontal="center" vertical="center"/>
    </xf>
    <xf numFmtId="49" fontId="5" fillId="4" borderId="43" xfId="0" applyNumberFormat="1" applyFont="1" applyFill="1" applyBorder="1" applyAlignment="1">
      <alignment horizontal="center" vertical="top"/>
    </xf>
    <xf numFmtId="49" fontId="5" fillId="37" borderId="44" xfId="0" applyNumberFormat="1" applyFont="1" applyFill="1" applyBorder="1" applyAlignment="1">
      <alignment horizontal="center" vertical="top"/>
    </xf>
    <xf numFmtId="49" fontId="5" fillId="37" borderId="31" xfId="0" applyNumberFormat="1" applyFont="1" applyFill="1" applyBorder="1" applyAlignment="1">
      <alignment horizontal="center" vertical="top"/>
    </xf>
    <xf numFmtId="49" fontId="5" fillId="37" borderId="85" xfId="0" applyNumberFormat="1" applyFont="1" applyFill="1" applyBorder="1" applyAlignment="1">
      <alignment horizontal="center" vertical="top"/>
    </xf>
    <xf numFmtId="49" fontId="5" fillId="33" borderId="44" xfId="0" applyNumberFormat="1" applyFont="1" applyFill="1" applyBorder="1" applyAlignment="1">
      <alignment horizontal="center" vertical="top"/>
    </xf>
    <xf numFmtId="49" fontId="5" fillId="33" borderId="85" xfId="0" applyNumberFormat="1" applyFont="1" applyFill="1" applyBorder="1" applyAlignment="1">
      <alignment horizontal="center" vertical="top"/>
    </xf>
    <xf numFmtId="0" fontId="5" fillId="0" borderId="60" xfId="0" applyFont="1" applyFill="1" applyBorder="1" applyAlignment="1">
      <alignment vertical="top" wrapText="1"/>
    </xf>
    <xf numFmtId="0" fontId="5" fillId="0" borderId="0" xfId="0" applyFont="1" applyFill="1" applyBorder="1" applyAlignment="1">
      <alignment vertical="top" wrapText="1"/>
    </xf>
    <xf numFmtId="0" fontId="4" fillId="0" borderId="59" xfId="0" applyFont="1" applyFill="1" applyBorder="1" applyAlignment="1">
      <alignment vertical="top" wrapText="1"/>
    </xf>
    <xf numFmtId="0" fontId="4" fillId="0" borderId="58" xfId="0" applyFont="1" applyFill="1" applyBorder="1" applyAlignment="1">
      <alignment horizontal="left" vertical="top" wrapText="1"/>
    </xf>
    <xf numFmtId="0" fontId="5" fillId="0" borderId="80"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65" xfId="0" applyFont="1" applyFill="1" applyBorder="1" applyAlignment="1">
      <alignment horizontal="center" vertical="center" textRotation="90" wrapText="1"/>
    </xf>
    <xf numFmtId="0" fontId="5" fillId="0" borderId="69" xfId="0" applyFont="1" applyFill="1" applyBorder="1" applyAlignment="1">
      <alignment horizontal="center" vertical="center" textRotation="90" wrapText="1"/>
    </xf>
    <xf numFmtId="0" fontId="5" fillId="0" borderId="65" xfId="0" applyNumberFormat="1" applyFont="1" applyBorder="1" applyAlignment="1">
      <alignment horizontal="center" vertical="top"/>
    </xf>
    <xf numFmtId="0" fontId="5" fillId="0" borderId="69" xfId="0" applyNumberFormat="1" applyFont="1" applyBorder="1" applyAlignment="1">
      <alignment horizontal="center" vertical="top"/>
    </xf>
    <xf numFmtId="0" fontId="5" fillId="0" borderId="65" xfId="0" applyFont="1" applyFill="1" applyBorder="1" applyAlignment="1">
      <alignment horizontal="center" vertical="top" textRotation="180" wrapText="1"/>
    </xf>
    <xf numFmtId="0" fontId="5" fillId="0" borderId="69" xfId="0" applyFont="1" applyFill="1" applyBorder="1" applyAlignment="1">
      <alignment horizontal="center" vertical="top" textRotation="180" wrapText="1"/>
    </xf>
    <xf numFmtId="0" fontId="5" fillId="0" borderId="66"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56" xfId="0" applyFont="1" applyFill="1" applyBorder="1" applyAlignment="1">
      <alignment horizontal="center" vertical="top" wrapText="1"/>
    </xf>
    <xf numFmtId="0" fontId="5" fillId="33" borderId="65" xfId="0" applyFont="1" applyFill="1" applyBorder="1" applyAlignment="1">
      <alignment horizontal="center" vertical="top" wrapText="1"/>
    </xf>
    <xf numFmtId="0" fontId="5" fillId="33" borderId="42" xfId="0" applyFont="1" applyFill="1" applyBorder="1" applyAlignment="1">
      <alignment horizontal="center" vertical="top" wrapText="1"/>
    </xf>
    <xf numFmtId="0" fontId="0" fillId="0" borderId="42" xfId="0" applyFont="1" applyBorder="1" applyAlignment="1">
      <alignment horizontal="center" vertical="top" wrapText="1"/>
    </xf>
    <xf numFmtId="0" fontId="0" fillId="0" borderId="69" xfId="0" applyFont="1" applyBorder="1" applyAlignment="1">
      <alignment horizontal="center" vertical="top" wrapText="1"/>
    </xf>
    <xf numFmtId="49" fontId="5" fillId="4" borderId="32" xfId="0" applyNumberFormat="1" applyFont="1" applyFill="1" applyBorder="1" applyAlignment="1">
      <alignment horizontal="left" vertical="top" wrapText="1"/>
    </xf>
    <xf numFmtId="49" fontId="5" fillId="4" borderId="33" xfId="0" applyNumberFormat="1" applyFont="1" applyFill="1" applyBorder="1" applyAlignment="1">
      <alignment horizontal="left" vertical="top" wrapText="1"/>
    </xf>
    <xf numFmtId="0" fontId="4" fillId="0" borderId="43" xfId="0" applyFont="1" applyBorder="1" applyAlignment="1">
      <alignment horizontal="center" vertical="top"/>
    </xf>
    <xf numFmtId="0" fontId="0" fillId="0" borderId="15" xfId="0" applyFont="1" applyBorder="1" applyAlignment="1">
      <alignment horizontal="center" vertical="top"/>
    </xf>
    <xf numFmtId="0" fontId="0" fillId="0" borderId="79" xfId="0" applyFont="1" applyBorder="1" applyAlignment="1">
      <alignment horizontal="center" vertical="top"/>
    </xf>
    <xf numFmtId="0" fontId="5" fillId="4" borderId="88" xfId="0" applyFont="1" applyFill="1" applyBorder="1" applyAlignment="1">
      <alignment horizontal="left" vertical="top" wrapText="1"/>
    </xf>
    <xf numFmtId="0" fontId="5" fillId="4" borderId="81" xfId="0" applyFont="1" applyFill="1" applyBorder="1" applyAlignment="1">
      <alignment horizontal="left" vertical="top" wrapText="1"/>
    </xf>
    <xf numFmtId="0" fontId="5" fillId="4" borderId="43" xfId="0" applyFont="1" applyFill="1" applyBorder="1" applyAlignment="1">
      <alignment horizontal="left" vertical="top" wrapText="1"/>
    </xf>
    <xf numFmtId="0" fontId="5" fillId="0" borderId="42" xfId="0" applyNumberFormat="1" applyFont="1" applyBorder="1" applyAlignment="1">
      <alignment horizontal="center" vertical="top"/>
    </xf>
    <xf numFmtId="49" fontId="5" fillId="0" borderId="18" xfId="0" applyNumberFormat="1" applyFont="1" applyBorder="1" applyAlignment="1">
      <alignment horizontal="center" vertical="top"/>
    </xf>
    <xf numFmtId="49" fontId="5" fillId="0" borderId="53" xfId="0" applyNumberFormat="1" applyFont="1" applyBorder="1" applyAlignment="1">
      <alignment horizontal="center" vertical="top"/>
    </xf>
    <xf numFmtId="0" fontId="5" fillId="4" borderId="32" xfId="0" applyFont="1" applyFill="1" applyBorder="1" applyAlignment="1">
      <alignment horizontal="left" vertical="top" wrapText="1"/>
    </xf>
    <xf numFmtId="0" fontId="0" fillId="0" borderId="32" xfId="0" applyFont="1" applyBorder="1" applyAlignment="1">
      <alignment vertical="top"/>
    </xf>
    <xf numFmtId="49" fontId="5" fillId="0" borderId="12" xfId="0" applyNumberFormat="1" applyFont="1" applyFill="1" applyBorder="1" applyAlignment="1">
      <alignment horizontal="center" vertical="top"/>
    </xf>
    <xf numFmtId="49" fontId="5" fillId="0" borderId="68" xfId="0" applyNumberFormat="1" applyFont="1" applyFill="1" applyBorder="1" applyAlignment="1">
      <alignment horizontal="center" vertical="top"/>
    </xf>
    <xf numFmtId="0" fontId="4" fillId="0" borderId="66" xfId="0" applyFont="1" applyFill="1" applyBorder="1" applyAlignment="1">
      <alignment horizontal="center" vertical="top" wrapText="1"/>
    </xf>
    <xf numFmtId="0" fontId="4" fillId="0" borderId="63"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33" borderId="64" xfId="0" applyFont="1" applyFill="1" applyBorder="1" applyAlignment="1">
      <alignment horizontal="left" vertical="top" wrapText="1"/>
    </xf>
    <xf numFmtId="0" fontId="4" fillId="33" borderId="42" xfId="0" applyFont="1" applyFill="1" applyBorder="1" applyAlignment="1">
      <alignment horizontal="left" vertical="top" wrapText="1"/>
    </xf>
    <xf numFmtId="49" fontId="5" fillId="37" borderId="18" xfId="0" applyNumberFormat="1" applyFont="1" applyFill="1" applyBorder="1" applyAlignment="1">
      <alignment horizontal="center" vertical="top"/>
    </xf>
    <xf numFmtId="49" fontId="5" fillId="37" borderId="26" xfId="0" applyNumberFormat="1" applyFont="1" applyFill="1" applyBorder="1" applyAlignment="1">
      <alignment horizontal="center" vertical="top"/>
    </xf>
    <xf numFmtId="49" fontId="5" fillId="0" borderId="18" xfId="0" applyNumberFormat="1" applyFont="1" applyFill="1" applyBorder="1" applyAlignment="1">
      <alignment horizontal="center" vertical="top"/>
    </xf>
    <xf numFmtId="49" fontId="5" fillId="0" borderId="53" xfId="0" applyNumberFormat="1" applyFont="1" applyFill="1" applyBorder="1" applyAlignment="1">
      <alignment horizontal="center" vertical="top"/>
    </xf>
    <xf numFmtId="0" fontId="5" fillId="0" borderId="42" xfId="0" applyFont="1" applyFill="1" applyBorder="1" applyAlignment="1">
      <alignment horizontal="center" vertical="top" textRotation="180" wrapText="1"/>
    </xf>
    <xf numFmtId="0" fontId="5" fillId="0" borderId="42"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xf>
    <xf numFmtId="0" fontId="5" fillId="0" borderId="42" xfId="0" applyFont="1" applyFill="1" applyBorder="1" applyAlignment="1">
      <alignment horizontal="center" vertical="top" textRotation="180" wrapText="1"/>
    </xf>
    <xf numFmtId="0" fontId="4" fillId="0" borderId="57" xfId="0" applyFont="1" applyFill="1" applyBorder="1" applyAlignment="1">
      <alignment vertical="top" wrapText="1"/>
    </xf>
    <xf numFmtId="0" fontId="4" fillId="0" borderId="39" xfId="0" applyFont="1" applyFill="1" applyBorder="1" applyAlignment="1">
      <alignment vertical="top" wrapText="1"/>
    </xf>
    <xf numFmtId="0" fontId="4" fillId="0" borderId="71" xfId="0" applyFont="1" applyFill="1" applyBorder="1" applyAlignment="1">
      <alignment vertical="top" wrapText="1"/>
    </xf>
    <xf numFmtId="0" fontId="4" fillId="0" borderId="60" xfId="0" applyFont="1" applyFill="1" applyBorder="1" applyAlignment="1">
      <alignment vertical="top" wrapText="1"/>
    </xf>
    <xf numFmtId="49" fontId="5" fillId="33" borderId="31" xfId="0" applyNumberFormat="1" applyFont="1" applyFill="1" applyBorder="1" applyAlignment="1">
      <alignment horizontal="center" vertical="top"/>
    </xf>
    <xf numFmtId="0" fontId="5" fillId="0" borderId="28" xfId="0" applyFont="1" applyFill="1" applyBorder="1" applyAlignment="1">
      <alignment horizontal="left" vertical="top" wrapText="1"/>
    </xf>
    <xf numFmtId="0" fontId="5" fillId="0" borderId="68"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80" xfId="0" applyFont="1" applyFill="1" applyBorder="1" applyAlignment="1">
      <alignment horizontal="left" vertical="top" wrapText="1"/>
    </xf>
    <xf numFmtId="49" fontId="5" fillId="4" borderId="13" xfId="0" applyNumberFormat="1" applyFont="1" applyFill="1" applyBorder="1" applyAlignment="1">
      <alignment horizontal="center" vertical="top"/>
    </xf>
    <xf numFmtId="49" fontId="5" fillId="4" borderId="76" xfId="0" applyNumberFormat="1" applyFont="1" applyFill="1" applyBorder="1" applyAlignment="1">
      <alignment horizontal="center" vertical="top"/>
    </xf>
    <xf numFmtId="49" fontId="5" fillId="4" borderId="83"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24" xfId="0" applyFont="1" applyFill="1" applyBorder="1" applyAlignment="1">
      <alignment vertical="top" wrapText="1"/>
    </xf>
    <xf numFmtId="0" fontId="4" fillId="0" borderId="49" xfId="0" applyFont="1" applyFill="1" applyBorder="1" applyAlignment="1">
      <alignment vertical="top" wrapText="1"/>
    </xf>
    <xf numFmtId="49" fontId="5" fillId="0" borderId="72" xfId="0" applyNumberFormat="1" applyFont="1" applyBorder="1" applyAlignment="1">
      <alignment horizontal="center" vertical="top"/>
    </xf>
    <xf numFmtId="0" fontId="4" fillId="0" borderId="40" xfId="0" applyFont="1" applyBorder="1" applyAlignment="1">
      <alignment vertical="top" wrapText="1"/>
    </xf>
    <xf numFmtId="49" fontId="5" fillId="4" borderId="84" xfId="0" applyNumberFormat="1" applyFont="1" applyFill="1" applyBorder="1" applyAlignment="1">
      <alignment horizontal="left" vertical="top"/>
    </xf>
    <xf numFmtId="49" fontId="5" fillId="4" borderId="32" xfId="0" applyNumberFormat="1" applyFont="1" applyFill="1" applyBorder="1" applyAlignment="1">
      <alignment horizontal="left" vertical="top"/>
    </xf>
    <xf numFmtId="0" fontId="4" fillId="0" borderId="43" xfId="0" applyFont="1" applyFill="1" applyBorder="1" applyAlignment="1">
      <alignment horizontal="center" vertical="top" wrapText="1"/>
    </xf>
    <xf numFmtId="0" fontId="0" fillId="0" borderId="15" xfId="0" applyFont="1" applyBorder="1" applyAlignment="1">
      <alignment vertical="top" wrapText="1"/>
    </xf>
    <xf numFmtId="0" fontId="0" fillId="0" borderId="79" xfId="0" applyFont="1" applyBorder="1" applyAlignment="1">
      <alignment vertical="top" wrapText="1"/>
    </xf>
    <xf numFmtId="0" fontId="5" fillId="0" borderId="12" xfId="0" applyNumberFormat="1" applyFont="1" applyBorder="1" applyAlignment="1">
      <alignment horizontal="center" vertical="top"/>
    </xf>
    <xf numFmtId="0" fontId="5" fillId="0" borderId="68" xfId="0" applyNumberFormat="1" applyFont="1" applyBorder="1" applyAlignment="1">
      <alignment horizontal="center" vertical="top"/>
    </xf>
    <xf numFmtId="49" fontId="5" fillId="4" borderId="30" xfId="0" applyNumberFormat="1" applyFont="1" applyFill="1" applyBorder="1" applyAlignment="1">
      <alignment horizontal="center" vertical="top"/>
    </xf>
    <xf numFmtId="0" fontId="4" fillId="0" borderId="0" xfId="0" applyFont="1" applyFill="1" applyBorder="1" applyAlignment="1">
      <alignment vertical="top" wrapText="1"/>
    </xf>
    <xf numFmtId="0" fontId="5" fillId="0" borderId="12" xfId="0" applyFont="1" applyFill="1" applyBorder="1" applyAlignment="1">
      <alignment horizontal="center" vertical="top" wrapText="1"/>
    </xf>
    <xf numFmtId="0" fontId="5" fillId="0" borderId="68" xfId="0" applyFont="1" applyFill="1" applyBorder="1" applyAlignment="1">
      <alignment horizontal="center" vertical="top" wrapText="1"/>
    </xf>
    <xf numFmtId="0" fontId="0" fillId="0" borderId="28" xfId="0" applyFont="1" applyBorder="1" applyAlignment="1">
      <alignment horizontal="center" vertical="top" wrapText="1"/>
    </xf>
    <xf numFmtId="0" fontId="0" fillId="0" borderId="68" xfId="0" applyFont="1" applyBorder="1" applyAlignment="1">
      <alignment horizontal="center" vertical="top" wrapText="1"/>
    </xf>
    <xf numFmtId="0" fontId="4" fillId="0" borderId="65" xfId="0" applyFont="1" applyFill="1" applyBorder="1" applyAlignment="1">
      <alignment horizontal="center" vertical="top" textRotation="180" wrapText="1"/>
    </xf>
    <xf numFmtId="0" fontId="4" fillId="0" borderId="42" xfId="0" applyFont="1" applyFill="1" applyBorder="1" applyAlignment="1">
      <alignment horizontal="center" vertical="top" textRotation="180" wrapText="1"/>
    </xf>
    <xf numFmtId="0" fontId="4" fillId="0" borderId="69" xfId="0" applyFont="1" applyFill="1" applyBorder="1" applyAlignment="1">
      <alignment horizontal="center" vertical="top" textRotation="180" wrapText="1"/>
    </xf>
    <xf numFmtId="0" fontId="4" fillId="0" borderId="15" xfId="0" applyFont="1" applyBorder="1" applyAlignment="1">
      <alignment horizontal="center" vertical="top"/>
    </xf>
    <xf numFmtId="0" fontId="4" fillId="0" borderId="13" xfId="0" applyFont="1" applyBorder="1" applyAlignment="1">
      <alignment horizontal="center" vertical="top"/>
    </xf>
    <xf numFmtId="0" fontId="4" fillId="0" borderId="20" xfId="0" applyFont="1" applyBorder="1" applyAlignment="1">
      <alignment horizontal="center" vertical="top"/>
    </xf>
    <xf numFmtId="0" fontId="4" fillId="33" borderId="45" xfId="0" applyFont="1" applyFill="1" applyBorder="1" applyAlignment="1">
      <alignment horizontal="left" vertical="top" wrapText="1"/>
    </xf>
    <xf numFmtId="0" fontId="0" fillId="0" borderId="73" xfId="0" applyFont="1" applyBorder="1" applyAlignment="1">
      <alignment horizontal="left" vertical="top" wrapText="1"/>
    </xf>
    <xf numFmtId="0" fontId="4" fillId="33" borderId="25" xfId="0" applyFont="1" applyFill="1" applyBorder="1" applyAlignment="1">
      <alignment horizontal="left" vertical="top" wrapText="1"/>
    </xf>
    <xf numFmtId="0" fontId="0" fillId="0" borderId="78" xfId="0" applyFont="1" applyBorder="1" applyAlignment="1">
      <alignment vertical="top"/>
    </xf>
    <xf numFmtId="49" fontId="5" fillId="0" borderId="28" xfId="0" applyNumberFormat="1" applyFont="1" applyFill="1" applyBorder="1" applyAlignment="1">
      <alignment horizontal="center" vertical="top"/>
    </xf>
    <xf numFmtId="49" fontId="4" fillId="33" borderId="13" xfId="0" applyNumberFormat="1" applyFont="1" applyFill="1" applyBorder="1" applyAlignment="1">
      <alignment horizontal="center" vertical="top" wrapText="1"/>
    </xf>
    <xf numFmtId="0" fontId="0" fillId="0" borderId="79" xfId="0" applyFont="1" applyBorder="1" applyAlignment="1">
      <alignment vertical="top"/>
    </xf>
    <xf numFmtId="49" fontId="5" fillId="0" borderId="46" xfId="0" applyNumberFormat="1" applyFont="1" applyBorder="1" applyAlignment="1">
      <alignment horizontal="center" vertical="top"/>
    </xf>
    <xf numFmtId="49" fontId="5" fillId="0" borderId="50" xfId="0" applyNumberFormat="1" applyFont="1" applyBorder="1" applyAlignment="1">
      <alignment horizontal="center" vertical="top"/>
    </xf>
    <xf numFmtId="49" fontId="5" fillId="0" borderId="86" xfId="0" applyNumberFormat="1" applyFont="1" applyBorder="1" applyAlignment="1">
      <alignment horizontal="center" vertical="top"/>
    </xf>
    <xf numFmtId="0" fontId="0" fillId="33" borderId="2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68" xfId="0" applyFont="1" applyFill="1" applyBorder="1" applyAlignment="1">
      <alignment horizontal="center" vertical="top" wrapText="1"/>
    </xf>
    <xf numFmtId="0" fontId="4" fillId="0" borderId="29" xfId="0" applyFont="1" applyFill="1" applyBorder="1" applyAlignment="1">
      <alignment horizontal="left" vertical="top" wrapText="1"/>
    </xf>
    <xf numFmtId="0" fontId="0" fillId="0" borderId="29" xfId="0" applyFont="1" applyBorder="1" applyAlignment="1">
      <alignment horizontal="left" vertical="top" wrapText="1"/>
    </xf>
    <xf numFmtId="0" fontId="4" fillId="0" borderId="45" xfId="0" applyFont="1" applyBorder="1" applyAlignment="1">
      <alignment vertical="top" wrapText="1"/>
    </xf>
    <xf numFmtId="0" fontId="4" fillId="0" borderId="29" xfId="0" applyFont="1" applyBorder="1" applyAlignment="1">
      <alignment vertical="top" wrapText="1"/>
    </xf>
    <xf numFmtId="49" fontId="5" fillId="4" borderId="32" xfId="0" applyNumberFormat="1" applyFont="1" applyFill="1" applyBorder="1" applyAlignment="1">
      <alignment horizontal="left" vertical="top"/>
    </xf>
    <xf numFmtId="0" fontId="0" fillId="4" borderId="32" xfId="0" applyFont="1" applyFill="1" applyBorder="1" applyAlignment="1">
      <alignment horizontal="left" vertical="top"/>
    </xf>
    <xf numFmtId="0" fontId="0" fillId="4" borderId="33" xfId="0" applyFont="1" applyFill="1" applyBorder="1" applyAlignment="1">
      <alignment horizontal="left" vertical="top"/>
    </xf>
    <xf numFmtId="49" fontId="5" fillId="0" borderId="65"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69" xfId="0" applyNumberFormat="1" applyFont="1" applyBorder="1" applyAlignment="1">
      <alignment horizontal="center" vertical="top"/>
    </xf>
    <xf numFmtId="49" fontId="5" fillId="0" borderId="0" xfId="0" applyNumberFormat="1" applyFont="1" applyBorder="1" applyAlignment="1">
      <alignment horizontal="center" vertical="top"/>
    </xf>
    <xf numFmtId="0" fontId="5" fillId="0" borderId="0" xfId="0" applyFont="1" applyFill="1" applyBorder="1" applyAlignment="1">
      <alignment horizontal="left" vertical="top"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left" vertical="top" wrapText="1"/>
    </xf>
    <xf numFmtId="0" fontId="4" fillId="0" borderId="72" xfId="0" applyFont="1" applyBorder="1" applyAlignment="1">
      <alignment horizontal="left" vertical="top" wrapText="1"/>
    </xf>
    <xf numFmtId="0" fontId="5" fillId="0" borderId="61" xfId="0" applyFont="1" applyFill="1" applyBorder="1" applyAlignment="1">
      <alignment vertical="top" wrapText="1"/>
    </xf>
    <xf numFmtId="0" fontId="5" fillId="0" borderId="0" xfId="0" applyFont="1" applyFill="1" applyBorder="1" applyAlignment="1">
      <alignment vertical="top" wrapText="1"/>
    </xf>
    <xf numFmtId="0" fontId="5" fillId="0" borderId="77" xfId="0" applyFont="1" applyFill="1" applyBorder="1" applyAlignment="1">
      <alignment vertical="top" wrapText="1"/>
    </xf>
    <xf numFmtId="0" fontId="4" fillId="0" borderId="29" xfId="0" applyFont="1" applyBorder="1" applyAlignment="1">
      <alignment vertical="top"/>
    </xf>
    <xf numFmtId="0" fontId="4" fillId="0" borderId="73" xfId="0" applyFont="1" applyBorder="1" applyAlignment="1">
      <alignment vertical="top"/>
    </xf>
    <xf numFmtId="0" fontId="4" fillId="0" borderId="26" xfId="0" applyFont="1" applyFill="1" applyBorder="1" applyAlignment="1">
      <alignment horizontal="center" vertical="top" wrapText="1"/>
    </xf>
    <xf numFmtId="0" fontId="0" fillId="0" borderId="85" xfId="0" applyFont="1" applyBorder="1" applyAlignment="1">
      <alignment horizontal="center" vertical="top" wrapText="1"/>
    </xf>
    <xf numFmtId="0" fontId="4" fillId="0" borderId="13" xfId="0" applyFont="1" applyFill="1" applyBorder="1" applyAlignment="1">
      <alignment horizontal="center" vertical="top" wrapText="1"/>
    </xf>
    <xf numFmtId="0" fontId="0" fillId="0" borderId="79" xfId="0" applyFont="1" applyBorder="1" applyAlignment="1">
      <alignment horizontal="center" vertical="top" wrapText="1"/>
    </xf>
    <xf numFmtId="0" fontId="4" fillId="0" borderId="43" xfId="0" applyFont="1" applyFill="1" applyBorder="1" applyAlignment="1">
      <alignment horizontal="center" vertical="top" wrapText="1"/>
    </xf>
    <xf numFmtId="0" fontId="0" fillId="0" borderId="15" xfId="0" applyFont="1" applyBorder="1" applyAlignment="1">
      <alignment horizontal="center" vertical="top" wrapText="1"/>
    </xf>
    <xf numFmtId="0" fontId="4" fillId="0" borderId="44" xfId="0" applyFont="1" applyFill="1" applyBorder="1" applyAlignment="1">
      <alignment horizontal="left" vertical="top" wrapText="1"/>
    </xf>
    <xf numFmtId="0" fontId="0" fillId="0" borderId="72" xfId="0" applyFont="1" applyBorder="1" applyAlignment="1">
      <alignment horizontal="left" vertical="top" wrapText="1"/>
    </xf>
    <xf numFmtId="0" fontId="4" fillId="0" borderId="47" xfId="0" applyFont="1" applyBorder="1" applyAlignment="1">
      <alignment horizontal="center" vertical="top" wrapText="1"/>
    </xf>
    <xf numFmtId="0" fontId="5" fillId="0" borderId="16" xfId="0" applyFont="1" applyFill="1" applyBorder="1" applyAlignment="1">
      <alignment vertical="top" wrapText="1"/>
    </xf>
    <xf numFmtId="0" fontId="5" fillId="0" borderId="19" xfId="0" applyFont="1" applyFill="1" applyBorder="1" applyAlignment="1">
      <alignment vertical="top" wrapText="1"/>
    </xf>
    <xf numFmtId="0" fontId="4" fillId="0" borderId="44"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85"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85" xfId="0" applyFont="1" applyBorder="1" applyAlignment="1">
      <alignment horizontal="left" vertical="top" wrapText="1"/>
    </xf>
    <xf numFmtId="0" fontId="4" fillId="0" borderId="10" xfId="0" applyFont="1" applyFill="1" applyBorder="1" applyAlignment="1">
      <alignment horizontal="center" vertical="top"/>
    </xf>
    <xf numFmtId="0" fontId="0" fillId="0" borderId="11" xfId="0" applyFont="1" applyBorder="1" applyAlignment="1">
      <alignment vertical="top"/>
    </xf>
    <xf numFmtId="0" fontId="0" fillId="0" borderId="47" xfId="0" applyFont="1" applyBorder="1" applyAlignment="1">
      <alignment vertical="top"/>
    </xf>
    <xf numFmtId="0" fontId="4" fillId="0" borderId="13" xfId="0" applyFont="1" applyFill="1" applyBorder="1" applyAlignment="1">
      <alignment horizontal="center" vertical="top" wrapText="1"/>
    </xf>
    <xf numFmtId="0" fontId="0" fillId="0" borderId="79" xfId="0" applyFont="1" applyFill="1" applyBorder="1" applyAlignment="1">
      <alignment horizontal="center" vertical="top"/>
    </xf>
    <xf numFmtId="0" fontId="5" fillId="0" borderId="28" xfId="0" applyNumberFormat="1" applyFont="1" applyBorder="1" applyAlignment="1">
      <alignment horizontal="center" vertical="top"/>
    </xf>
    <xf numFmtId="49" fontId="5" fillId="4" borderId="84" xfId="0" applyNumberFormat="1" applyFont="1" applyFill="1" applyBorder="1" applyAlignment="1">
      <alignment horizontal="left" vertical="top" wrapText="1"/>
    </xf>
    <xf numFmtId="0" fontId="0" fillId="0" borderId="32" xfId="0" applyBorder="1" applyAlignment="1">
      <alignment vertical="top"/>
    </xf>
    <xf numFmtId="0" fontId="4" fillId="0" borderId="31" xfId="0" applyFont="1" applyBorder="1" applyAlignment="1">
      <alignment horizontal="left" vertical="top" wrapText="1"/>
    </xf>
    <xf numFmtId="0" fontId="4" fillId="0" borderId="20" xfId="0" applyFont="1" applyBorder="1" applyAlignment="1">
      <alignment horizontal="center" vertical="top" wrapText="1"/>
    </xf>
    <xf numFmtId="0" fontId="0" fillId="0" borderId="47" xfId="0" applyFont="1" applyBorder="1" applyAlignment="1">
      <alignment horizontal="center" vertical="top" wrapText="1"/>
    </xf>
    <xf numFmtId="0" fontId="0" fillId="0" borderId="29" xfId="0" applyFont="1" applyBorder="1" applyAlignment="1">
      <alignment vertical="top" wrapText="1"/>
    </xf>
    <xf numFmtId="0" fontId="4" fillId="0" borderId="44" xfId="0" applyFont="1" applyBorder="1" applyAlignment="1">
      <alignment horizontal="center" vertical="top"/>
    </xf>
    <xf numFmtId="0" fontId="4" fillId="0" borderId="31" xfId="0" applyFont="1" applyBorder="1" applyAlignment="1">
      <alignment horizontal="center" vertical="top"/>
    </xf>
    <xf numFmtId="0" fontId="0" fillId="0" borderId="85" xfId="0" applyFont="1" applyBorder="1" applyAlignment="1">
      <alignment horizontal="center" vertical="top"/>
    </xf>
    <xf numFmtId="0" fontId="4" fillId="0" borderId="15" xfId="0" applyFont="1" applyBorder="1" applyAlignment="1">
      <alignment horizontal="center" vertical="top"/>
    </xf>
    <xf numFmtId="0" fontId="4" fillId="0" borderId="10" xfId="0" applyFont="1" applyFill="1" applyBorder="1" applyAlignment="1">
      <alignment horizontal="center" vertical="top" wrapText="1"/>
    </xf>
    <xf numFmtId="0" fontId="0" fillId="0" borderId="47" xfId="0" applyFont="1" applyFill="1" applyBorder="1" applyAlignment="1">
      <alignment horizontal="center" vertical="top" wrapText="1"/>
    </xf>
    <xf numFmtId="0" fontId="4" fillId="0" borderId="18" xfId="0" applyFont="1" applyFill="1" applyBorder="1" applyAlignment="1">
      <alignment horizontal="center" vertical="top" wrapText="1"/>
    </xf>
    <xf numFmtId="0" fontId="0" fillId="0" borderId="53"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47" xfId="0" applyFont="1" applyBorder="1" applyAlignment="1">
      <alignment horizontal="center" vertical="top" wrapText="1"/>
    </xf>
    <xf numFmtId="0" fontId="4" fillId="0" borderId="18" xfId="0" applyFont="1" applyBorder="1" applyAlignment="1">
      <alignment horizontal="center" vertical="top" wrapText="1"/>
    </xf>
    <xf numFmtId="0" fontId="4" fillId="0" borderId="53" xfId="0" applyFont="1" applyBorder="1" applyAlignment="1">
      <alignment horizontal="center" vertical="top" wrapText="1"/>
    </xf>
    <xf numFmtId="0" fontId="4" fillId="33" borderId="26"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85" xfId="0" applyFont="1" applyFill="1" applyBorder="1" applyAlignment="1">
      <alignment horizontal="left" vertical="top" wrapText="1"/>
    </xf>
    <xf numFmtId="0" fontId="4" fillId="33" borderId="15" xfId="0" applyFont="1" applyFill="1" applyBorder="1" applyAlignment="1">
      <alignment horizontal="center" vertical="top" wrapText="1"/>
    </xf>
    <xf numFmtId="0" fontId="0" fillId="33" borderId="15" xfId="0" applyFont="1" applyFill="1" applyBorder="1" applyAlignment="1">
      <alignment vertical="top"/>
    </xf>
    <xf numFmtId="0" fontId="0" fillId="33" borderId="72" xfId="0" applyFont="1" applyFill="1" applyBorder="1" applyAlignment="1">
      <alignment horizontal="left" vertical="top"/>
    </xf>
    <xf numFmtId="0" fontId="4" fillId="0" borderId="26" xfId="0" applyFont="1" applyBorder="1" applyAlignment="1">
      <alignment horizontal="center" vertical="top"/>
    </xf>
    <xf numFmtId="0" fontId="0" fillId="0" borderId="72" xfId="0" applyFont="1" applyBorder="1" applyAlignment="1">
      <alignment horizontal="center" vertical="top"/>
    </xf>
    <xf numFmtId="0" fontId="4" fillId="0" borderId="44" xfId="0" applyFont="1" applyBorder="1" applyAlignment="1">
      <alignment horizontal="center" vertical="top" wrapText="1"/>
    </xf>
    <xf numFmtId="0" fontId="0" fillId="0" borderId="31" xfId="0" applyFont="1" applyBorder="1" applyAlignment="1">
      <alignment horizontal="center" vertical="top" wrapText="1"/>
    </xf>
    <xf numFmtId="0" fontId="4" fillId="0" borderId="13" xfId="0" applyFont="1" applyBorder="1" applyAlignment="1">
      <alignment horizontal="center" vertical="top"/>
    </xf>
    <xf numFmtId="0" fontId="0" fillId="0" borderId="20" xfId="0" applyFont="1" applyBorder="1" applyAlignment="1">
      <alignment horizontal="center" vertical="top"/>
    </xf>
    <xf numFmtId="0" fontId="4" fillId="33" borderId="43" xfId="0" applyFont="1" applyFill="1" applyBorder="1" applyAlignment="1">
      <alignment horizontal="center" vertical="top" wrapText="1"/>
    </xf>
    <xf numFmtId="0" fontId="0" fillId="33" borderId="15" xfId="0" applyFont="1" applyFill="1" applyBorder="1" applyAlignment="1">
      <alignment horizontal="center" vertical="top" wrapText="1"/>
    </xf>
    <xf numFmtId="0" fontId="0" fillId="33" borderId="29" xfId="0" applyFont="1" applyFill="1" applyBorder="1" applyAlignment="1">
      <alignment vertical="top"/>
    </xf>
    <xf numFmtId="0" fontId="0" fillId="33" borderId="78" xfId="0" applyFont="1" applyFill="1" applyBorder="1" applyAlignment="1">
      <alignment vertical="top"/>
    </xf>
    <xf numFmtId="0" fontId="4" fillId="33" borderId="44" xfId="0" applyFont="1" applyFill="1" applyBorder="1" applyAlignment="1">
      <alignment horizontal="left" vertical="top" wrapText="1"/>
    </xf>
    <xf numFmtId="0" fontId="0" fillId="33" borderId="72" xfId="0" applyFont="1" applyFill="1" applyBorder="1" applyAlignment="1">
      <alignment horizontal="left" vertical="top" wrapText="1"/>
    </xf>
    <xf numFmtId="0" fontId="4" fillId="33" borderId="13" xfId="0" applyFont="1" applyFill="1" applyBorder="1" applyAlignment="1">
      <alignment horizontal="center" vertical="top"/>
    </xf>
    <xf numFmtId="0" fontId="4" fillId="33" borderId="11" xfId="0" applyFont="1" applyFill="1" applyBorder="1" applyAlignment="1">
      <alignment horizontal="center" vertical="top"/>
    </xf>
    <xf numFmtId="0" fontId="0" fillId="33" borderId="11" xfId="0" applyFont="1" applyFill="1" applyBorder="1" applyAlignment="1">
      <alignment horizontal="center" vertical="top"/>
    </xf>
    <xf numFmtId="0" fontId="0" fillId="33" borderId="47" xfId="0" applyFont="1" applyFill="1" applyBorder="1" applyAlignment="1">
      <alignment horizontal="center" vertical="top"/>
    </xf>
    <xf numFmtId="0" fontId="4" fillId="33" borderId="29" xfId="0" applyFont="1" applyFill="1" applyBorder="1" applyAlignment="1">
      <alignment horizontal="left" vertical="top" wrapText="1"/>
    </xf>
    <xf numFmtId="0" fontId="4" fillId="33" borderId="13" xfId="0" applyFont="1" applyFill="1" applyBorder="1" applyAlignment="1">
      <alignment horizontal="center" vertical="top" wrapText="1"/>
    </xf>
    <xf numFmtId="0" fontId="0" fillId="33" borderId="20" xfId="0" applyFont="1" applyFill="1" applyBorder="1" applyAlignment="1">
      <alignment vertical="top"/>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4" fillId="0" borderId="45" xfId="0" applyFont="1" applyFill="1" applyBorder="1" applyAlignment="1">
      <alignment horizontal="left" vertical="top" wrapText="1"/>
    </xf>
    <xf numFmtId="49" fontId="4" fillId="0" borderId="44" xfId="0" applyNumberFormat="1" applyFont="1" applyBorder="1" applyAlignment="1">
      <alignment horizontal="left" vertical="top" wrapText="1"/>
    </xf>
    <xf numFmtId="49" fontId="4" fillId="0" borderId="85" xfId="0" applyNumberFormat="1" applyFont="1" applyBorder="1" applyAlignment="1">
      <alignment horizontal="left" vertical="top" wrapText="1"/>
    </xf>
    <xf numFmtId="0" fontId="4" fillId="0" borderId="13" xfId="0" applyFont="1" applyFill="1" applyBorder="1" applyAlignment="1">
      <alignment horizontal="center" vertical="top"/>
    </xf>
    <xf numFmtId="0" fontId="4" fillId="0" borderId="15" xfId="0" applyFont="1" applyFill="1" applyBorder="1" applyAlignment="1">
      <alignment horizontal="center" vertical="top"/>
    </xf>
    <xf numFmtId="0" fontId="4" fillId="0" borderId="79" xfId="0" applyFont="1" applyFill="1" applyBorder="1" applyAlignment="1">
      <alignment horizontal="center" vertical="top"/>
    </xf>
    <xf numFmtId="0" fontId="4" fillId="0" borderId="15" xfId="0" applyFont="1" applyFill="1" applyBorder="1" applyAlignment="1">
      <alignment horizontal="center" vertical="top" wrapText="1"/>
    </xf>
    <xf numFmtId="0" fontId="5" fillId="4" borderId="84" xfId="0" applyFont="1" applyFill="1" applyBorder="1" applyAlignment="1">
      <alignment horizontal="left" vertical="top" wrapText="1"/>
    </xf>
    <xf numFmtId="0" fontId="5" fillId="4" borderId="33" xfId="0" applyFont="1" applyFill="1" applyBorder="1" applyAlignment="1">
      <alignment horizontal="left" vertical="top" wrapText="1"/>
    </xf>
    <xf numFmtId="0" fontId="4" fillId="0" borderId="43" xfId="0" applyFont="1" applyBorder="1" applyAlignment="1">
      <alignment horizontal="center" vertical="top"/>
    </xf>
    <xf numFmtId="0" fontId="4" fillId="0" borderId="12" xfId="0" applyNumberFormat="1" applyFont="1" applyBorder="1" applyAlignment="1">
      <alignment horizontal="center" vertical="center" textRotation="90" wrapText="1"/>
    </xf>
    <xf numFmtId="0" fontId="4" fillId="0" borderId="28" xfId="0" applyNumberFormat="1" applyFont="1" applyBorder="1" applyAlignment="1">
      <alignment horizontal="center" vertical="center" textRotation="90" wrapText="1"/>
    </xf>
    <xf numFmtId="0" fontId="5" fillId="0" borderId="65"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35" xfId="0" applyFont="1" applyFill="1" applyBorder="1" applyAlignment="1">
      <alignment horizontal="left" vertical="top" wrapText="1"/>
    </xf>
    <xf numFmtId="0" fontId="4" fillId="0" borderId="79" xfId="0" applyFont="1" applyBorder="1" applyAlignment="1">
      <alignment horizontal="center" vertical="top"/>
    </xf>
    <xf numFmtId="0" fontId="0" fillId="33" borderId="85" xfId="0" applyFill="1" applyBorder="1" applyAlignment="1">
      <alignment horizontal="left" vertical="top" wrapText="1"/>
    </xf>
    <xf numFmtId="0" fontId="4" fillId="0" borderId="44" xfId="0" applyFont="1" applyBorder="1" applyAlignment="1">
      <alignment horizontal="center" vertical="top"/>
    </xf>
    <xf numFmtId="49" fontId="4" fillId="33" borderId="26" xfId="0" applyNumberFormat="1" applyFont="1" applyFill="1" applyBorder="1" applyAlignment="1">
      <alignment horizontal="left" vertical="top" wrapText="1"/>
    </xf>
    <xf numFmtId="0" fontId="0" fillId="33" borderId="85" xfId="0" applyFont="1" applyFill="1" applyBorder="1" applyAlignment="1">
      <alignment horizontal="left" vertical="top"/>
    </xf>
    <xf numFmtId="0" fontId="4" fillId="0" borderId="78" xfId="0" applyFont="1" applyFill="1" applyBorder="1" applyAlignment="1">
      <alignment horizontal="left" vertical="top" wrapText="1"/>
    </xf>
    <xf numFmtId="49" fontId="5" fillId="0" borderId="31" xfId="0" applyNumberFormat="1" applyFont="1" applyFill="1" applyBorder="1" applyAlignment="1">
      <alignment horizontal="center" vertical="top"/>
    </xf>
    <xf numFmtId="0" fontId="5" fillId="0" borderId="12" xfId="0" applyFont="1" applyFill="1" applyBorder="1" applyAlignment="1">
      <alignment horizontal="left" vertical="top" wrapText="1"/>
    </xf>
    <xf numFmtId="0" fontId="5" fillId="0" borderId="28" xfId="0" applyFont="1" applyFill="1" applyBorder="1" applyAlignment="1">
      <alignment horizontal="left" vertical="top" wrapText="1"/>
    </xf>
    <xf numFmtId="0" fontId="0" fillId="0" borderId="68" xfId="0" applyFont="1" applyBorder="1" applyAlignment="1">
      <alignment horizontal="left" vertical="top" wrapText="1"/>
    </xf>
    <xf numFmtId="0" fontId="4" fillId="0" borderId="44" xfId="0" applyFont="1" applyBorder="1" applyAlignment="1">
      <alignment horizontal="center" vertical="center"/>
    </xf>
    <xf numFmtId="0" fontId="0" fillId="0" borderId="31" xfId="0" applyFont="1" applyBorder="1" applyAlignment="1">
      <alignment vertical="center"/>
    </xf>
    <xf numFmtId="0" fontId="0" fillId="0" borderId="85" xfId="0" applyFont="1" applyBorder="1" applyAlignment="1">
      <alignment vertical="center"/>
    </xf>
    <xf numFmtId="0" fontId="5" fillId="33" borderId="12" xfId="0" applyNumberFormat="1" applyFont="1" applyFill="1" applyBorder="1" applyAlignment="1">
      <alignment horizontal="center" vertical="top"/>
    </xf>
    <xf numFmtId="0" fontId="17" fillId="0" borderId="28" xfId="0" applyFont="1" applyBorder="1" applyAlignment="1">
      <alignment horizontal="center" vertical="top"/>
    </xf>
    <xf numFmtId="0" fontId="4" fillId="33" borderId="20" xfId="0" applyFont="1" applyFill="1" applyBorder="1" applyAlignment="1">
      <alignment horizontal="center" vertical="top"/>
    </xf>
    <xf numFmtId="0" fontId="4" fillId="33" borderId="13" xfId="0" applyFont="1" applyFill="1" applyBorder="1" applyAlignment="1">
      <alignment horizontal="center" vertical="top"/>
    </xf>
    <xf numFmtId="0" fontId="4" fillId="0" borderId="10" xfId="0" applyFont="1" applyFill="1" applyBorder="1" applyAlignment="1">
      <alignment horizontal="center" vertical="top"/>
    </xf>
    <xf numFmtId="0" fontId="4" fillId="0" borderId="26" xfId="0" applyFont="1" applyBorder="1" applyAlignment="1">
      <alignment horizontal="left" vertical="top" wrapText="1"/>
    </xf>
    <xf numFmtId="0" fontId="4" fillId="0" borderId="43" xfId="0" applyFont="1" applyFill="1" applyBorder="1" applyAlignment="1">
      <alignment horizontal="center" vertical="top"/>
    </xf>
    <xf numFmtId="0" fontId="4" fillId="0" borderId="85" xfId="0" applyFont="1" applyFill="1" applyBorder="1" applyAlignment="1">
      <alignment horizontal="left" vertical="top" wrapText="1"/>
    </xf>
    <xf numFmtId="0" fontId="4" fillId="33" borderId="72" xfId="0" applyFont="1" applyFill="1" applyBorder="1" applyAlignment="1">
      <alignment horizontal="left" vertical="top" wrapText="1"/>
    </xf>
    <xf numFmtId="0" fontId="4" fillId="0" borderId="17" xfId="0" applyFont="1" applyFill="1" applyBorder="1" applyAlignment="1">
      <alignment vertical="top" wrapText="1"/>
    </xf>
    <xf numFmtId="0" fontId="4" fillId="0" borderId="40" xfId="0" applyFont="1" applyFill="1" applyBorder="1" applyAlignment="1">
      <alignment vertical="top" wrapText="1"/>
    </xf>
    <xf numFmtId="0" fontId="4" fillId="0" borderId="45" xfId="0" applyFont="1" applyBorder="1" applyAlignment="1">
      <alignment horizontal="left" vertical="top" wrapText="1"/>
    </xf>
    <xf numFmtId="0" fontId="4" fillId="0" borderId="78" xfId="0" applyFont="1" applyBorder="1" applyAlignment="1">
      <alignment horizontal="left" vertical="top" wrapText="1"/>
    </xf>
    <xf numFmtId="0" fontId="4" fillId="0" borderId="20" xfId="0" applyFont="1" applyFill="1" applyBorder="1" applyAlignment="1">
      <alignment horizontal="center" vertical="top"/>
    </xf>
    <xf numFmtId="0" fontId="4" fillId="0" borderId="4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31" xfId="0" applyFont="1" applyFill="1" applyBorder="1" applyAlignment="1">
      <alignment horizontal="left" vertical="top" wrapText="1"/>
    </xf>
    <xf numFmtId="0" fontId="5" fillId="4" borderId="61" xfId="0" applyFont="1" applyFill="1" applyBorder="1" applyAlignment="1">
      <alignment horizontal="left" vertical="top" wrapText="1"/>
    </xf>
    <xf numFmtId="0" fontId="4" fillId="0" borderId="25" xfId="0" applyFont="1" applyBorder="1" applyAlignment="1">
      <alignment vertical="top"/>
    </xf>
    <xf numFmtId="49" fontId="4" fillId="0" borderId="45" xfId="0" applyNumberFormat="1"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85"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79" xfId="0" applyFont="1" applyBorder="1" applyAlignment="1">
      <alignment horizontal="center" vertical="top" wrapText="1"/>
    </xf>
    <xf numFmtId="0" fontId="4" fillId="0" borderId="79" xfId="0" applyFont="1" applyFill="1" applyBorder="1" applyAlignment="1">
      <alignment horizontal="center" vertical="top" wrapText="1"/>
    </xf>
    <xf numFmtId="0" fontId="4" fillId="0" borderId="43" xfId="0" applyFont="1" applyFill="1" applyBorder="1" applyAlignment="1">
      <alignment horizontal="center" vertical="top"/>
    </xf>
    <xf numFmtId="0" fontId="0" fillId="0" borderId="15" xfId="0" applyFont="1" applyFill="1" applyBorder="1" applyAlignment="1">
      <alignment horizontal="center" vertical="top"/>
    </xf>
    <xf numFmtId="0" fontId="0" fillId="0" borderId="58" xfId="0" applyFont="1" applyBorder="1" applyAlignment="1">
      <alignment horizontal="left" vertical="top" wrapText="1"/>
    </xf>
    <xf numFmtId="0" fontId="0" fillId="0" borderId="80" xfId="0" applyFont="1" applyBorder="1" applyAlignment="1">
      <alignment horizontal="left" vertical="top" wrapText="1"/>
    </xf>
    <xf numFmtId="0" fontId="0" fillId="0" borderId="0" xfId="0" applyFont="1" applyBorder="1" applyAlignment="1">
      <alignment vertical="top"/>
    </xf>
    <xf numFmtId="0" fontId="4" fillId="33" borderId="31" xfId="0" applyFont="1" applyFill="1" applyBorder="1" applyAlignment="1">
      <alignment horizontal="left" vertical="top" wrapText="1"/>
    </xf>
    <xf numFmtId="0" fontId="4" fillId="33" borderId="85" xfId="0" applyFont="1" applyFill="1" applyBorder="1" applyAlignment="1">
      <alignment horizontal="left" vertical="top" wrapText="1"/>
    </xf>
    <xf numFmtId="2" fontId="4" fillId="0" borderId="44" xfId="0" applyNumberFormat="1" applyFont="1" applyFill="1" applyBorder="1" applyAlignment="1">
      <alignment horizontal="left" vertical="top" wrapText="1"/>
    </xf>
    <xf numFmtId="2" fontId="4" fillId="0" borderId="85" xfId="0" applyNumberFormat="1" applyFont="1" applyFill="1" applyBorder="1" applyAlignment="1">
      <alignment horizontal="left" vertical="top" wrapText="1"/>
    </xf>
    <xf numFmtId="0" fontId="5" fillId="0" borderId="35" xfId="0" applyFont="1" applyFill="1" applyBorder="1" applyAlignment="1">
      <alignment horizontal="left" vertical="top" wrapText="1"/>
    </xf>
    <xf numFmtId="0" fontId="5" fillId="33" borderId="42" xfId="0" applyFont="1" applyFill="1" applyBorder="1" applyAlignment="1">
      <alignment horizontal="center" vertical="top" wrapText="1"/>
    </xf>
    <xf numFmtId="0" fontId="0" fillId="0" borderId="69" xfId="0" applyFont="1" applyBorder="1" applyAlignment="1">
      <alignment horizontal="center" vertical="top"/>
    </xf>
    <xf numFmtId="0" fontId="0" fillId="0" borderId="29" xfId="0" applyFont="1" applyBorder="1" applyAlignment="1">
      <alignment vertical="top"/>
    </xf>
    <xf numFmtId="0" fontId="4" fillId="0" borderId="25" xfId="0" applyFont="1" applyBorder="1" applyAlignment="1">
      <alignment vertical="top" wrapText="1"/>
    </xf>
    <xf numFmtId="0" fontId="4" fillId="0" borderId="29" xfId="0" applyFont="1" applyFill="1" applyBorder="1" applyAlignment="1">
      <alignment vertical="top" wrapText="1"/>
    </xf>
    <xf numFmtId="0" fontId="4" fillId="0" borderId="73" xfId="0" applyFont="1" applyFill="1" applyBorder="1" applyAlignment="1">
      <alignment horizontal="left" vertical="top" wrapText="1"/>
    </xf>
    <xf numFmtId="0" fontId="5" fillId="33" borderId="28" xfId="0" applyNumberFormat="1" applyFont="1" applyFill="1" applyBorder="1" applyAlignment="1">
      <alignment horizontal="center" vertical="top" wrapText="1"/>
    </xf>
    <xf numFmtId="0" fontId="17" fillId="0" borderId="28" xfId="0" applyFont="1" applyBorder="1" applyAlignment="1">
      <alignment horizontal="center" vertical="top" wrapText="1"/>
    </xf>
    <xf numFmtId="0" fontId="4" fillId="33" borderId="29" xfId="0" applyFont="1" applyFill="1" applyBorder="1" applyAlignment="1">
      <alignment horizontal="center" vertical="top" wrapText="1"/>
    </xf>
    <xf numFmtId="0" fontId="4" fillId="33" borderId="73" xfId="0" applyFont="1" applyFill="1" applyBorder="1" applyAlignment="1">
      <alignment horizontal="center" vertical="top" wrapText="1"/>
    </xf>
    <xf numFmtId="172" fontId="5" fillId="35" borderId="12" xfId="0" applyNumberFormat="1" applyFont="1" applyFill="1" applyBorder="1" applyAlignment="1">
      <alignment horizontal="center" vertical="center" wrapText="1"/>
    </xf>
    <xf numFmtId="172" fontId="5" fillId="35" borderId="28" xfId="0" applyNumberFormat="1" applyFont="1" applyFill="1" applyBorder="1" applyAlignment="1">
      <alignment horizontal="center" vertical="center" wrapText="1"/>
    </xf>
    <xf numFmtId="172" fontId="5" fillId="35" borderId="68" xfId="0" applyNumberFormat="1" applyFont="1" applyFill="1" applyBorder="1" applyAlignment="1">
      <alignment horizontal="center" vertical="center" wrapText="1"/>
    </xf>
    <xf numFmtId="172" fontId="5" fillId="35" borderId="43" xfId="0" applyNumberFormat="1" applyFont="1" applyFill="1" applyBorder="1" applyAlignment="1">
      <alignment horizontal="center" vertical="center" wrapText="1"/>
    </xf>
    <xf numFmtId="172" fontId="5" fillId="35" borderId="15" xfId="0" applyNumberFormat="1" applyFont="1" applyFill="1" applyBorder="1" applyAlignment="1">
      <alignment horizontal="center" vertical="center" wrapText="1"/>
    </xf>
    <xf numFmtId="172" fontId="5" fillId="35" borderId="79" xfId="0" applyNumberFormat="1" applyFont="1" applyFill="1" applyBorder="1" applyAlignment="1">
      <alignment horizontal="center" vertical="center" wrapText="1"/>
    </xf>
    <xf numFmtId="0" fontId="5" fillId="0" borderId="61" xfId="0" applyFont="1" applyFill="1" applyBorder="1" applyAlignment="1">
      <alignment horizontal="left" vertical="top" wrapText="1"/>
    </xf>
    <xf numFmtId="0" fontId="5" fillId="0" borderId="77" xfId="0" applyFont="1" applyFill="1" applyBorder="1" applyAlignment="1">
      <alignment horizontal="left" vertical="top" wrapText="1"/>
    </xf>
    <xf numFmtId="0" fontId="4" fillId="0" borderId="46" xfId="0" applyFont="1" applyBorder="1" applyAlignment="1">
      <alignment horizontal="center" vertical="center" textRotation="90"/>
    </xf>
    <xf numFmtId="0" fontId="4" fillId="0" borderId="86" xfId="0" applyFont="1" applyBorder="1" applyAlignment="1">
      <alignment horizontal="center" vertical="center" textRotation="90"/>
    </xf>
    <xf numFmtId="0" fontId="5" fillId="35" borderId="46" xfId="0" applyFont="1" applyFill="1" applyBorder="1" applyAlignment="1">
      <alignment horizontal="center" vertical="top" wrapText="1"/>
    </xf>
    <xf numFmtId="0" fontId="5" fillId="35" borderId="50" xfId="0" applyFont="1" applyFill="1" applyBorder="1" applyAlignment="1">
      <alignment horizontal="center" vertical="top" wrapText="1"/>
    </xf>
    <xf numFmtId="0" fontId="5" fillId="35" borderId="86" xfId="0" applyFont="1" applyFill="1" applyBorder="1" applyAlignment="1">
      <alignment horizontal="center" vertical="top" wrapText="1"/>
    </xf>
    <xf numFmtId="0" fontId="2" fillId="0" borderId="4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65" xfId="0" applyFont="1" applyBorder="1" applyAlignment="1">
      <alignment horizontal="center" vertical="center" textRotation="90" wrapText="1"/>
    </xf>
    <xf numFmtId="0" fontId="0" fillId="0" borderId="61" xfId="0" applyBorder="1" applyAlignment="1">
      <alignment horizontal="center" vertical="center" textRotation="90" wrapText="1"/>
    </xf>
    <xf numFmtId="0" fontId="0" fillId="0" borderId="76" xfId="0" applyBorder="1" applyAlignment="1">
      <alignment horizontal="center" vertical="center" textRotation="90" wrapText="1"/>
    </xf>
    <xf numFmtId="0" fontId="4" fillId="0" borderId="42" xfId="0" applyFont="1" applyBorder="1" applyAlignment="1">
      <alignment horizontal="center" vertical="center" textRotation="90" wrapText="1"/>
    </xf>
    <xf numFmtId="0" fontId="0" fillId="0" borderId="0" xfId="0" applyAlignment="1">
      <alignment horizontal="center" vertical="center" textRotation="90" wrapText="1"/>
    </xf>
    <xf numFmtId="0" fontId="0" fillId="0" borderId="30" xfId="0" applyBorder="1" applyAlignment="1">
      <alignment horizontal="center" vertical="center" textRotation="90" wrapText="1"/>
    </xf>
    <xf numFmtId="0" fontId="4" fillId="0" borderId="69" xfId="0" applyFont="1" applyBorder="1" applyAlignment="1">
      <alignment horizontal="center" vertical="center" textRotation="90" wrapText="1"/>
    </xf>
    <xf numFmtId="0" fontId="0" fillId="0" borderId="77" xfId="0" applyBorder="1" applyAlignment="1">
      <alignment horizontal="center" vertical="center" textRotation="90" wrapText="1"/>
    </xf>
    <xf numFmtId="0" fontId="0" fillId="0" borderId="83" xfId="0" applyBorder="1" applyAlignment="1">
      <alignment horizontal="center" vertical="center" textRotation="90"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4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43" xfId="0" applyFont="1" applyBorder="1" applyAlignment="1">
      <alignment horizontal="center" vertical="center" wrapText="1"/>
    </xf>
    <xf numFmtId="0" fontId="4" fillId="0" borderId="15" xfId="0" applyFont="1" applyBorder="1" applyAlignment="1">
      <alignment horizontal="center" vertical="center" wrapText="1"/>
    </xf>
    <xf numFmtId="49" fontId="5" fillId="35" borderId="45" xfId="0" applyNumberFormat="1" applyFont="1" applyFill="1" applyBorder="1" applyAlignment="1">
      <alignment horizontal="center" vertical="center"/>
    </xf>
    <xf numFmtId="49" fontId="5" fillId="35" borderId="29" xfId="0" applyNumberFormat="1" applyFont="1" applyFill="1" applyBorder="1" applyAlignment="1">
      <alignment horizontal="center" vertical="center"/>
    </xf>
    <xf numFmtId="49" fontId="5" fillId="35" borderId="78" xfId="0" applyNumberFormat="1" applyFont="1" applyFill="1" applyBorder="1" applyAlignment="1">
      <alignment horizontal="center" vertical="center"/>
    </xf>
    <xf numFmtId="0" fontId="5" fillId="0" borderId="12" xfId="0" applyFont="1" applyFill="1" applyBorder="1" applyAlignment="1">
      <alignment horizontal="center" vertical="center" textRotation="90" wrapText="1"/>
    </xf>
    <xf numFmtId="0" fontId="5" fillId="0" borderId="68" xfId="0" applyFont="1" applyFill="1" applyBorder="1" applyAlignment="1">
      <alignment horizontal="center" vertical="center" textRotation="90" wrapText="1"/>
    </xf>
    <xf numFmtId="0" fontId="4" fillId="0" borderId="17" xfId="0" applyFont="1" applyBorder="1" applyAlignment="1">
      <alignment vertical="top" wrapText="1"/>
    </xf>
    <xf numFmtId="0" fontId="0" fillId="0" borderId="40" xfId="0" applyFont="1" applyBorder="1" applyAlignment="1">
      <alignment vertical="top" wrapText="1"/>
    </xf>
    <xf numFmtId="0" fontId="4" fillId="33" borderId="78" xfId="0" applyFont="1" applyFill="1" applyBorder="1" applyAlignment="1">
      <alignment horizontal="left" vertical="top" wrapText="1"/>
    </xf>
    <xf numFmtId="0" fontId="4" fillId="0" borderId="25" xfId="0" applyFont="1" applyBorder="1" applyAlignment="1">
      <alignment horizontal="left" vertical="top" wrapText="1"/>
    </xf>
    <xf numFmtId="0" fontId="0" fillId="0" borderId="78" xfId="0" applyFont="1" applyBorder="1" applyAlignment="1">
      <alignment horizontal="left" vertical="top" wrapText="1"/>
    </xf>
    <xf numFmtId="0" fontId="4" fillId="0" borderId="29" xfId="0" applyFont="1" applyBorder="1" applyAlignment="1">
      <alignment horizontal="left" vertical="top" wrapText="1"/>
    </xf>
    <xf numFmtId="0" fontId="4" fillId="0" borderId="61" xfId="0" applyFont="1" applyFill="1" applyBorder="1" applyAlignment="1">
      <alignment vertical="top" wrapText="1"/>
    </xf>
    <xf numFmtId="0" fontId="4" fillId="0" borderId="40" xfId="0" applyFont="1" applyBorder="1" applyAlignment="1">
      <alignment vertical="top" wrapText="1"/>
    </xf>
    <xf numFmtId="0" fontId="4" fillId="0" borderId="73" xfId="0" applyFont="1" applyBorder="1" applyAlignment="1">
      <alignment vertical="top" wrapText="1"/>
    </xf>
    <xf numFmtId="0" fontId="4" fillId="0" borderId="64" xfId="0" applyFont="1" applyFill="1" applyBorder="1" applyAlignment="1">
      <alignment vertical="top" wrapText="1"/>
    </xf>
    <xf numFmtId="0" fontId="0" fillId="0" borderId="69" xfId="0" applyFont="1" applyFill="1" applyBorder="1" applyAlignment="1">
      <alignment vertical="top"/>
    </xf>
    <xf numFmtId="0" fontId="5" fillId="0" borderId="42" xfId="0" applyNumberFormat="1" applyFont="1" applyBorder="1" applyAlignment="1">
      <alignment horizontal="center" vertical="top"/>
    </xf>
    <xf numFmtId="0" fontId="5" fillId="0" borderId="69" xfId="0" applyNumberFormat="1" applyFont="1" applyBorder="1" applyAlignment="1">
      <alignment horizontal="center" vertical="top"/>
    </xf>
    <xf numFmtId="0" fontId="5" fillId="0" borderId="65" xfId="0" applyFont="1" applyFill="1" applyBorder="1" applyAlignment="1">
      <alignment horizontal="center" vertical="center" textRotation="90" wrapText="1"/>
    </xf>
    <xf numFmtId="0" fontId="5" fillId="0" borderId="69" xfId="0" applyFont="1" applyFill="1" applyBorder="1" applyAlignment="1">
      <alignment horizontal="center" vertical="center" textRotation="90" wrapText="1"/>
    </xf>
    <xf numFmtId="0" fontId="0" fillId="0" borderId="28" xfId="0" applyFont="1" applyFill="1" applyBorder="1" applyAlignment="1">
      <alignment vertical="top" wrapText="1"/>
    </xf>
    <xf numFmtId="0" fontId="0" fillId="0" borderId="68" xfId="0" applyFont="1" applyFill="1" applyBorder="1" applyAlignment="1">
      <alignment vertical="top" wrapText="1"/>
    </xf>
    <xf numFmtId="0" fontId="5" fillId="0" borderId="19" xfId="0" applyFont="1" applyFill="1" applyBorder="1" applyAlignment="1">
      <alignment vertical="top" wrapText="1"/>
    </xf>
    <xf numFmtId="0" fontId="4" fillId="0" borderId="49" xfId="0" applyFont="1" applyFill="1" applyBorder="1" applyAlignment="1">
      <alignment vertical="top" wrapText="1"/>
    </xf>
    <xf numFmtId="172" fontId="4" fillId="0" borderId="47" xfId="0" applyNumberFormat="1" applyFont="1" applyBorder="1" applyAlignment="1">
      <alignment horizontal="center" vertical="top" wrapText="1"/>
    </xf>
    <xf numFmtId="172" fontId="5" fillId="32" borderId="81" xfId="0" applyNumberFormat="1" applyFont="1" applyFill="1" applyBorder="1" applyAlignment="1">
      <alignment horizontal="center" vertical="top" wrapText="1"/>
    </xf>
    <xf numFmtId="172" fontId="4" fillId="0" borderId="20" xfId="0" applyNumberFormat="1" applyFont="1" applyBorder="1" applyAlignment="1">
      <alignment horizontal="center" vertical="top" wrapText="1"/>
    </xf>
    <xf numFmtId="0" fontId="4" fillId="0" borderId="79" xfId="0" applyFont="1" applyFill="1" applyBorder="1" applyAlignment="1">
      <alignment horizontal="center" vertical="top" wrapText="1"/>
    </xf>
    <xf numFmtId="0" fontId="0" fillId="0" borderId="0" xfId="0" applyFont="1" applyBorder="1" applyAlignment="1">
      <alignment vertical="top" wrapText="1"/>
    </xf>
    <xf numFmtId="0" fontId="5" fillId="0" borderId="35" xfId="0" applyFont="1" applyFill="1" applyBorder="1" applyAlignment="1">
      <alignment vertical="top" wrapText="1"/>
    </xf>
    <xf numFmtId="0" fontId="5" fillId="0" borderId="80" xfId="0" applyFont="1" applyFill="1" applyBorder="1" applyAlignment="1">
      <alignment vertical="top" wrapText="1"/>
    </xf>
    <xf numFmtId="0" fontId="5" fillId="0" borderId="12"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68"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4" borderId="86" xfId="0" applyFont="1" applyFill="1" applyBorder="1" applyAlignment="1">
      <alignment horizontal="left" vertical="top" wrapText="1"/>
    </xf>
    <xf numFmtId="0" fontId="5" fillId="4" borderId="80"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33" borderId="29" xfId="0" applyFont="1" applyFill="1" applyBorder="1" applyAlignment="1">
      <alignment vertical="top"/>
    </xf>
    <xf numFmtId="0" fontId="4" fillId="33" borderId="26"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9" fillId="0" borderId="13" xfId="49" applyFont="1" applyBorder="1" applyAlignment="1">
      <alignment horizontal="center" vertical="center" wrapText="1"/>
      <protection/>
    </xf>
    <xf numFmtId="0" fontId="0" fillId="0" borderId="20" xfId="0" applyFont="1" applyBorder="1" applyAlignment="1">
      <alignment horizontal="center" vertical="center"/>
    </xf>
    <xf numFmtId="0" fontId="9" fillId="0" borderId="11" xfId="49" applyFont="1" applyBorder="1" applyAlignment="1">
      <alignment horizontal="center" vertical="center" wrapText="1"/>
      <protection/>
    </xf>
    <xf numFmtId="0" fontId="12" fillId="0" borderId="11" xfId="49" applyFont="1" applyBorder="1" applyAlignment="1">
      <alignment horizontal="center" vertical="center" wrapText="1"/>
      <protection/>
    </xf>
    <xf numFmtId="0" fontId="0" fillId="0" borderId="11" xfId="0" applyFont="1" applyBorder="1" applyAlignment="1">
      <alignment horizontal="center" vertical="center"/>
    </xf>
    <xf numFmtId="0" fontId="12" fillId="0" borderId="13" xfId="49" applyFont="1" applyBorder="1" applyAlignment="1">
      <alignment horizontal="center" vertical="center" wrapText="1"/>
      <protection/>
    </xf>
    <xf numFmtId="0" fontId="12" fillId="0" borderId="20" xfId="49" applyFont="1" applyBorder="1" applyAlignment="1">
      <alignment horizontal="center" vertical="center" wrapText="1"/>
      <protection/>
    </xf>
  </cellXfs>
  <cellStyles count="5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prastas 2" xfId="43"/>
    <cellStyle name="Įspėjimo tekstas" xfId="44"/>
    <cellStyle name="Įvestis" xfId="45"/>
    <cellStyle name="Comma" xfId="46"/>
    <cellStyle name="Comma [0]" xfId="47"/>
    <cellStyle name="Neutralus" xfId="48"/>
    <cellStyle name="Normal_biudz uz 2001 atskaitomybe3" xfId="49"/>
    <cellStyle name="Normal_TRECFORMantras2001333" xfId="50"/>
    <cellStyle name="Paryškinimas 1" xfId="51"/>
    <cellStyle name="Paryškinimas 2" xfId="52"/>
    <cellStyle name="Paryškinimas 3" xfId="53"/>
    <cellStyle name="Paryškinimas 4" xfId="54"/>
    <cellStyle name="Paryškinimas 5" xfId="55"/>
    <cellStyle name="Paryškinimas 6" xfId="56"/>
    <cellStyle name="Pastaba" xfId="57"/>
    <cellStyle name="Pavadinimas" xfId="58"/>
    <cellStyle name="Percent" xfId="59"/>
    <cellStyle name="Skaičiavimas" xfId="60"/>
    <cellStyle name="Suma" xfId="61"/>
    <cellStyle name="Susietas langelis" xfId="62"/>
    <cellStyle name="Tikrinimo langelis"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2011 m. SVP programos Nr. 10 įvykdymas </a:t>
            </a:r>
          </a:p>
        </c:rich>
      </c:tx>
      <c:layout>
        <c:manualLayout>
          <c:xMode val="factor"/>
          <c:yMode val="factor"/>
          <c:x val="-0.004"/>
          <c:y val="-0.012"/>
        </c:manualLayout>
      </c:layout>
      <c:spPr>
        <a:noFill/>
        <a:ln>
          <a:noFill/>
        </a:ln>
      </c:spPr>
    </c:title>
    <c:view3D>
      <c:rotX val="30"/>
      <c:hPercent val="100"/>
      <c:rotY val="0"/>
      <c:depthPercent val="100"/>
      <c:rAngAx val="1"/>
    </c:view3D>
    <c:plotArea>
      <c:layout>
        <c:manualLayout>
          <c:xMode val="edge"/>
          <c:yMode val="edge"/>
          <c:x val="0.08275"/>
          <c:y val="0.17975"/>
          <c:w val="0.83225"/>
          <c:h val="0.729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Iš d</a:t>
                    </a:r>
                    <a:r>
                      <a:rPr lang="en-US" cap="none" sz="1200" b="0" i="0" u="none" baseline="0">
                        <a:solidFill>
                          <a:srgbClr val="000000"/>
                        </a:solidFill>
                      </a:rPr>
                      <a:t>ali</a:t>
                    </a:r>
                    <a:r>
                      <a:rPr lang="en-US" cap="none" sz="1200" b="0" i="0" u="none" baseline="0">
                        <a:solidFill>
                          <a:srgbClr val="000000"/>
                        </a:solidFill>
                      </a:rPr>
                      <a:t>es</a:t>
                    </a:r>
                    <a:r>
                      <a:rPr lang="en-US" cap="none" sz="1200" b="0" i="0" u="none" baseline="0">
                        <a:solidFill>
                          <a:srgbClr val="000000"/>
                        </a:solidFill>
                      </a:rPr>
                      <a:t> įvykdyta
16</a:t>
                    </a:r>
                    <a:r>
                      <a:rPr lang="en-US" cap="none" sz="1200" b="0" i="0" u="none" baseline="0">
                        <a:solidFill>
                          <a:srgbClr val="000000"/>
                        </a:solidFill>
                      </a:rPr>
                      <a:t> </a:t>
                    </a:r>
                    <a:r>
                      <a:rPr lang="en-US" cap="none" sz="1200" b="0" i="0" u="none" baseline="0">
                        <a:solidFill>
                          <a:srgbClr val="000000"/>
                        </a:solidFill>
                      </a:rPr>
                      <a:t>%</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F</a:t>
                    </a:r>
                    <a:r>
                      <a:rPr lang="en-US" cap="none" sz="1200" b="0" i="0" u="none" baseline="0">
                        <a:solidFill>
                          <a:srgbClr val="000000"/>
                        </a:solidFill>
                      </a:rPr>
                      <a:t>aktiškai įvykdyta
84</a:t>
                    </a:r>
                    <a:r>
                      <a:rPr lang="en-US" cap="none" sz="1200" b="0" i="0" u="none" baseline="0">
                        <a:solidFill>
                          <a:srgbClr val="000000"/>
                        </a:solidFill>
                      </a:rPr>
                      <a:t> </a:t>
                    </a:r>
                    <a:r>
                      <a:rPr lang="en-US" cap="none" sz="1200" b="0" i="0" u="none" baseline="0">
                        <a:solidFill>
                          <a:srgbClr val="000000"/>
                        </a:solidFill>
                      </a:rPr>
                      <a:t>%</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Aprašymas!$A$100:$A$101</c:f>
              <c:strCache/>
            </c:strRef>
          </c:cat>
          <c:val>
            <c:numRef>
              <c:f>Aprašymas!$B$100:$B$101</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101</xdr:row>
      <xdr:rowOff>209550</xdr:rowOff>
    </xdr:from>
    <xdr:to>
      <xdr:col>4</xdr:col>
      <xdr:colOff>28575</xdr:colOff>
      <xdr:row>117</xdr:row>
      <xdr:rowOff>123825</xdr:rowOff>
    </xdr:to>
    <xdr:graphicFrame>
      <xdr:nvGraphicFramePr>
        <xdr:cNvPr id="1" name="Diagrama 1"/>
        <xdr:cNvGraphicFramePr/>
      </xdr:nvGraphicFramePr>
      <xdr:xfrm>
        <a:off x="238125" y="20945475"/>
        <a:ext cx="4867275"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7"/>
  <sheetViews>
    <sheetView tabSelected="1" zoomScaleSheetLayoutView="100" zoomScalePageLayoutView="0" workbookViewId="0" topLeftCell="A1">
      <selection activeCell="A1" sqref="A1:E1"/>
    </sheetView>
  </sheetViews>
  <sheetFormatPr defaultColWidth="9.140625" defaultRowHeight="12.75"/>
  <cols>
    <col min="1" max="1" width="48.28125" style="0" customWidth="1"/>
    <col min="2" max="2" width="9.57421875" style="0" customWidth="1"/>
  </cols>
  <sheetData>
    <row r="1" spans="1:5" s="568" customFormat="1" ht="15.75">
      <c r="A1" s="706" t="s">
        <v>489</v>
      </c>
      <c r="B1" s="706"/>
      <c r="C1" s="706"/>
      <c r="D1" s="706"/>
      <c r="E1" s="706"/>
    </row>
    <row r="2" spans="1:5" s="568" customFormat="1" ht="17.25" customHeight="1">
      <c r="A2" s="708" t="s">
        <v>330</v>
      </c>
      <c r="B2" s="708"/>
      <c r="C2" s="708"/>
      <c r="D2" s="708"/>
      <c r="E2" s="708"/>
    </row>
    <row r="3" spans="1:5" s="568" customFormat="1" ht="35.25" customHeight="1">
      <c r="A3" s="706" t="s">
        <v>331</v>
      </c>
      <c r="B3" s="706"/>
      <c r="C3" s="706"/>
      <c r="D3" s="706"/>
      <c r="E3" s="706"/>
    </row>
    <row r="4" spans="1:5" s="324" customFormat="1" ht="50.25" customHeight="1">
      <c r="A4" s="709" t="s">
        <v>490</v>
      </c>
      <c r="B4" s="709"/>
      <c r="C4" s="709"/>
      <c r="D4" s="709"/>
      <c r="E4" s="709"/>
    </row>
    <row r="5" s="568" customFormat="1" ht="14.25">
      <c r="A5" s="569" t="s">
        <v>332</v>
      </c>
    </row>
    <row r="6" spans="1:5" s="568" customFormat="1" ht="52.5" customHeight="1">
      <c r="A6" s="710" t="s">
        <v>423</v>
      </c>
      <c r="B6" s="710"/>
      <c r="C6" s="710"/>
      <c r="D6" s="710"/>
      <c r="E6" s="710"/>
    </row>
    <row r="7" s="568" customFormat="1" ht="15" customHeight="1">
      <c r="A7" s="573" t="s">
        <v>335</v>
      </c>
    </row>
    <row r="8" s="568" customFormat="1" ht="15" customHeight="1">
      <c r="A8" s="573" t="s">
        <v>336</v>
      </c>
    </row>
    <row r="9" s="568" customFormat="1" ht="15" customHeight="1">
      <c r="A9" s="573" t="s">
        <v>337</v>
      </c>
    </row>
    <row r="10" s="568" customFormat="1" ht="15" customHeight="1">
      <c r="A10" s="573" t="s">
        <v>338</v>
      </c>
    </row>
    <row r="11" s="568" customFormat="1" ht="15" customHeight="1">
      <c r="A11" s="573" t="s">
        <v>339</v>
      </c>
    </row>
    <row r="12" s="568" customFormat="1" ht="15" customHeight="1">
      <c r="A12" s="573" t="s">
        <v>340</v>
      </c>
    </row>
    <row r="13" s="568" customFormat="1" ht="15" customHeight="1">
      <c r="A13" s="573" t="s">
        <v>341</v>
      </c>
    </row>
    <row r="14" s="568" customFormat="1" ht="15" customHeight="1">
      <c r="A14" s="573" t="s">
        <v>342</v>
      </c>
    </row>
    <row r="15" s="568" customFormat="1" ht="15" customHeight="1">
      <c r="A15" s="573" t="s">
        <v>343</v>
      </c>
    </row>
    <row r="16" s="568" customFormat="1" ht="15" customHeight="1">
      <c r="A16" s="573" t="s">
        <v>344</v>
      </c>
    </row>
    <row r="17" s="568" customFormat="1" ht="15" customHeight="1">
      <c r="A17" s="573" t="s">
        <v>345</v>
      </c>
    </row>
    <row r="18" s="568" customFormat="1" ht="15" customHeight="1">
      <c r="A18" s="573" t="s">
        <v>346</v>
      </c>
    </row>
    <row r="19" s="568" customFormat="1" ht="15" customHeight="1">
      <c r="A19" s="573" t="s">
        <v>347</v>
      </c>
    </row>
    <row r="20" s="568" customFormat="1" ht="15" customHeight="1">
      <c r="A20" s="573" t="s">
        <v>348</v>
      </c>
    </row>
    <row r="21" s="324" customFormat="1" ht="15" customHeight="1">
      <c r="A21" s="573" t="s">
        <v>349</v>
      </c>
    </row>
    <row r="22" s="324" customFormat="1" ht="15" customHeight="1">
      <c r="A22" s="573" t="s">
        <v>350</v>
      </c>
    </row>
    <row r="23" s="324" customFormat="1" ht="15" customHeight="1">
      <c r="A23" s="573" t="s">
        <v>351</v>
      </c>
    </row>
    <row r="24" s="324" customFormat="1" ht="15" customHeight="1">
      <c r="A24" s="573" t="s">
        <v>352</v>
      </c>
    </row>
    <row r="25" s="324" customFormat="1" ht="15" customHeight="1">
      <c r="A25" s="573" t="s">
        <v>353</v>
      </c>
    </row>
    <row r="26" s="324" customFormat="1" ht="15" customHeight="1">
      <c r="A26" s="573" t="s">
        <v>354</v>
      </c>
    </row>
    <row r="27" s="324" customFormat="1" ht="15" customHeight="1">
      <c r="A27" s="573" t="s">
        <v>355</v>
      </c>
    </row>
    <row r="28" s="324" customFormat="1" ht="15" customHeight="1">
      <c r="A28" s="573" t="s">
        <v>356</v>
      </c>
    </row>
    <row r="29" s="324" customFormat="1" ht="15" customHeight="1">
      <c r="A29" s="573" t="s">
        <v>357</v>
      </c>
    </row>
    <row r="30" s="324" customFormat="1" ht="15" customHeight="1">
      <c r="A30" s="573" t="s">
        <v>358</v>
      </c>
    </row>
    <row r="31" s="324" customFormat="1" ht="15" customHeight="1">
      <c r="A31" s="573" t="s">
        <v>359</v>
      </c>
    </row>
    <row r="32" s="324" customFormat="1" ht="15" customHeight="1">
      <c r="A32" s="573" t="s">
        <v>360</v>
      </c>
    </row>
    <row r="33" s="324" customFormat="1" ht="15" customHeight="1">
      <c r="A33" s="573" t="s">
        <v>361</v>
      </c>
    </row>
    <row r="34" s="324" customFormat="1" ht="15" customHeight="1">
      <c r="A34" s="573" t="s">
        <v>362</v>
      </c>
    </row>
    <row r="35" s="324" customFormat="1" ht="15" customHeight="1">
      <c r="A35" s="573" t="s">
        <v>363</v>
      </c>
    </row>
    <row r="36" s="324" customFormat="1" ht="15" customHeight="1">
      <c r="A36" s="573" t="s">
        <v>364</v>
      </c>
    </row>
    <row r="37" s="324" customFormat="1" ht="15" customHeight="1">
      <c r="A37" s="573" t="s">
        <v>365</v>
      </c>
    </row>
    <row r="38" s="324" customFormat="1" ht="15" customHeight="1">
      <c r="A38" s="573" t="s">
        <v>366</v>
      </c>
    </row>
    <row r="39" s="324" customFormat="1" ht="15" customHeight="1">
      <c r="A39" s="573" t="s">
        <v>367</v>
      </c>
    </row>
    <row r="40" s="324" customFormat="1" ht="15" customHeight="1">
      <c r="A40" s="573" t="s">
        <v>368</v>
      </c>
    </row>
    <row r="41" s="324" customFormat="1" ht="15" customHeight="1">
      <c r="A41" s="573" t="s">
        <v>369</v>
      </c>
    </row>
    <row r="42" s="324" customFormat="1" ht="15" customHeight="1">
      <c r="A42" s="573" t="s">
        <v>370</v>
      </c>
    </row>
    <row r="43" s="324" customFormat="1" ht="15" customHeight="1">
      <c r="A43" s="573" t="s">
        <v>371</v>
      </c>
    </row>
    <row r="44" s="324" customFormat="1" ht="15" customHeight="1">
      <c r="A44" s="573" t="s">
        <v>372</v>
      </c>
    </row>
    <row r="45" s="324" customFormat="1" ht="15" customHeight="1">
      <c r="A45" s="573" t="s">
        <v>373</v>
      </c>
    </row>
    <row r="46" s="324" customFormat="1" ht="15" customHeight="1">
      <c r="A46" s="573" t="s">
        <v>374</v>
      </c>
    </row>
    <row r="47" s="324" customFormat="1" ht="15" customHeight="1">
      <c r="A47" s="573" t="s">
        <v>375</v>
      </c>
    </row>
    <row r="48" s="324" customFormat="1" ht="15" customHeight="1">
      <c r="A48" s="573" t="s">
        <v>376</v>
      </c>
    </row>
    <row r="49" s="324" customFormat="1" ht="15" customHeight="1">
      <c r="A49" s="573" t="s">
        <v>377</v>
      </c>
    </row>
    <row r="50" s="324" customFormat="1" ht="15" customHeight="1">
      <c r="A50" s="573" t="s">
        <v>378</v>
      </c>
    </row>
    <row r="51" s="324" customFormat="1" ht="15" customHeight="1">
      <c r="A51" s="573" t="s">
        <v>379</v>
      </c>
    </row>
    <row r="52" s="324" customFormat="1" ht="15" customHeight="1">
      <c r="A52" s="573" t="s">
        <v>380</v>
      </c>
    </row>
    <row r="53" s="324" customFormat="1" ht="15" customHeight="1">
      <c r="A53" s="573" t="s">
        <v>381</v>
      </c>
    </row>
    <row r="54" s="324" customFormat="1" ht="15" customHeight="1">
      <c r="A54" s="573" t="s">
        <v>382</v>
      </c>
    </row>
    <row r="55" s="324" customFormat="1" ht="15" customHeight="1">
      <c r="A55" s="573" t="s">
        <v>383</v>
      </c>
    </row>
    <row r="56" s="324" customFormat="1" ht="15" customHeight="1">
      <c r="A56" s="573" t="s">
        <v>433</v>
      </c>
    </row>
    <row r="57" s="324" customFormat="1" ht="15" customHeight="1">
      <c r="A57" s="573" t="s">
        <v>384</v>
      </c>
    </row>
    <row r="58" s="324" customFormat="1" ht="15" customHeight="1">
      <c r="A58" s="573" t="s">
        <v>385</v>
      </c>
    </row>
    <row r="59" s="324" customFormat="1" ht="15" customHeight="1">
      <c r="A59" s="573" t="s">
        <v>386</v>
      </c>
    </row>
    <row r="60" s="324" customFormat="1" ht="15" customHeight="1">
      <c r="A60" s="573" t="s">
        <v>387</v>
      </c>
    </row>
    <row r="61" s="324" customFormat="1" ht="15" customHeight="1">
      <c r="A61" s="573" t="s">
        <v>388</v>
      </c>
    </row>
    <row r="62" s="324" customFormat="1" ht="15" customHeight="1">
      <c r="A62" s="574" t="s">
        <v>389</v>
      </c>
    </row>
    <row r="63" s="324" customFormat="1" ht="15" customHeight="1">
      <c r="A63" s="573" t="s">
        <v>390</v>
      </c>
    </row>
    <row r="64" s="324" customFormat="1" ht="15" customHeight="1">
      <c r="A64" s="573" t="s">
        <v>391</v>
      </c>
    </row>
    <row r="65" s="324" customFormat="1" ht="15" customHeight="1">
      <c r="A65" s="573" t="s">
        <v>392</v>
      </c>
    </row>
    <row r="66" s="324" customFormat="1" ht="15" customHeight="1">
      <c r="A66" s="573" t="s">
        <v>393</v>
      </c>
    </row>
    <row r="67" s="324" customFormat="1" ht="15" customHeight="1">
      <c r="A67" s="573" t="s">
        <v>394</v>
      </c>
    </row>
    <row r="68" s="324" customFormat="1" ht="15" customHeight="1">
      <c r="A68" s="573" t="s">
        <v>395</v>
      </c>
    </row>
    <row r="69" s="324" customFormat="1" ht="15" customHeight="1">
      <c r="A69" s="573" t="s">
        <v>396</v>
      </c>
    </row>
    <row r="70" s="324" customFormat="1" ht="15" customHeight="1">
      <c r="A70" s="573" t="s">
        <v>397</v>
      </c>
    </row>
    <row r="71" s="324" customFormat="1" ht="15" customHeight="1">
      <c r="A71" s="573" t="s">
        <v>398</v>
      </c>
    </row>
    <row r="72" s="324" customFormat="1" ht="15" customHeight="1">
      <c r="A72" s="573" t="s">
        <v>399</v>
      </c>
    </row>
    <row r="73" s="324" customFormat="1" ht="15" customHeight="1">
      <c r="A73" s="573" t="s">
        <v>400</v>
      </c>
    </row>
    <row r="74" s="324" customFormat="1" ht="15" customHeight="1">
      <c r="A74" s="573" t="s">
        <v>401</v>
      </c>
    </row>
    <row r="75" s="324" customFormat="1" ht="15" customHeight="1">
      <c r="A75" s="573" t="s">
        <v>402</v>
      </c>
    </row>
    <row r="76" s="324" customFormat="1" ht="15" customHeight="1">
      <c r="A76" s="573" t="s">
        <v>403</v>
      </c>
    </row>
    <row r="77" s="324" customFormat="1" ht="15" customHeight="1">
      <c r="A77" s="573" t="s">
        <v>404</v>
      </c>
    </row>
    <row r="78" s="324" customFormat="1" ht="15" customHeight="1">
      <c r="A78" s="573" t="s">
        <v>405</v>
      </c>
    </row>
    <row r="79" s="324" customFormat="1" ht="15" customHeight="1">
      <c r="A79" s="573" t="s">
        <v>406</v>
      </c>
    </row>
    <row r="80" s="324" customFormat="1" ht="15" customHeight="1">
      <c r="A80" s="573" t="s">
        <v>407</v>
      </c>
    </row>
    <row r="81" s="324" customFormat="1" ht="15" customHeight="1">
      <c r="A81" s="573" t="s">
        <v>408</v>
      </c>
    </row>
    <row r="82" s="324" customFormat="1" ht="15" customHeight="1">
      <c r="A82" s="573" t="s">
        <v>409</v>
      </c>
    </row>
    <row r="83" s="324" customFormat="1" ht="15" customHeight="1">
      <c r="A83" s="573" t="s">
        <v>410</v>
      </c>
    </row>
    <row r="84" s="324" customFormat="1" ht="15" customHeight="1">
      <c r="A84" s="573" t="s">
        <v>411</v>
      </c>
    </row>
    <row r="85" s="324" customFormat="1" ht="15" customHeight="1">
      <c r="A85" s="573" t="s">
        <v>412</v>
      </c>
    </row>
    <row r="86" s="324" customFormat="1" ht="15" customHeight="1">
      <c r="A86" s="573" t="s">
        <v>413</v>
      </c>
    </row>
    <row r="87" s="324" customFormat="1" ht="15" customHeight="1">
      <c r="A87" s="573" t="s">
        <v>414</v>
      </c>
    </row>
    <row r="88" s="324" customFormat="1" ht="15" customHeight="1">
      <c r="A88" s="573" t="s">
        <v>415</v>
      </c>
    </row>
    <row r="89" s="324" customFormat="1" ht="15" customHeight="1">
      <c r="A89" s="573" t="s">
        <v>416</v>
      </c>
    </row>
    <row r="90" s="324" customFormat="1" ht="15" customHeight="1">
      <c r="A90" s="573" t="s">
        <v>417</v>
      </c>
    </row>
    <row r="91" s="324" customFormat="1" ht="15" customHeight="1">
      <c r="A91" s="573" t="s">
        <v>418</v>
      </c>
    </row>
    <row r="92" s="324" customFormat="1" ht="15" customHeight="1">
      <c r="A92" s="573" t="s">
        <v>419</v>
      </c>
    </row>
    <row r="93" s="324" customFormat="1" ht="15" customHeight="1">
      <c r="A93" s="573" t="s">
        <v>420</v>
      </c>
    </row>
    <row r="94" s="324" customFormat="1" ht="15" customHeight="1">
      <c r="A94" s="573" t="s">
        <v>421</v>
      </c>
    </row>
    <row r="95" s="324" customFormat="1" ht="15" customHeight="1">
      <c r="A95" s="573" t="s">
        <v>422</v>
      </c>
    </row>
    <row r="96" s="324" customFormat="1" ht="15" customHeight="1">
      <c r="A96" s="573" t="s">
        <v>333</v>
      </c>
    </row>
    <row r="97" s="324" customFormat="1" ht="15" customHeight="1">
      <c r="A97" s="573" t="s">
        <v>334</v>
      </c>
    </row>
    <row r="98" s="324" customFormat="1" ht="11.25" customHeight="1">
      <c r="A98" s="572"/>
    </row>
    <row r="99" spans="1:4" s="575" customFormat="1" ht="24" customHeight="1">
      <c r="A99" s="711" t="s">
        <v>440</v>
      </c>
      <c r="B99" s="711"/>
      <c r="C99" s="711"/>
      <c r="D99" s="711"/>
    </row>
    <row r="100" spans="1:3" s="679" customFormat="1" ht="15.75">
      <c r="A100" s="681" t="s">
        <v>445</v>
      </c>
      <c r="B100" s="680">
        <v>9</v>
      </c>
      <c r="C100" s="679" t="s">
        <v>447</v>
      </c>
    </row>
    <row r="101" spans="1:5" s="679" customFormat="1" ht="31.5" customHeight="1">
      <c r="A101" s="681" t="s">
        <v>443</v>
      </c>
      <c r="B101" s="680">
        <v>49</v>
      </c>
      <c r="C101" s="707" t="s">
        <v>446</v>
      </c>
      <c r="D101" s="707"/>
      <c r="E101" s="707"/>
    </row>
    <row r="102" s="324" customFormat="1" ht="70.5" customHeight="1">
      <c r="A102" s="570"/>
    </row>
    <row r="103" spans="1:2" s="324" customFormat="1" ht="12.75">
      <c r="A103" s="570"/>
      <c r="B103" s="571"/>
    </row>
    <row r="104" spans="1:2" s="324" customFormat="1" ht="12.75">
      <c r="A104" s="570"/>
      <c r="B104" s="571"/>
    </row>
    <row r="105" s="324" customFormat="1" ht="12.75"/>
    <row r="106" s="324" customFormat="1" ht="12.75"/>
    <row r="107" s="324" customFormat="1" ht="12.75"/>
    <row r="108" s="324" customFormat="1" ht="12.75"/>
    <row r="109" s="324" customFormat="1" ht="12.75"/>
    <row r="110" s="324" customFormat="1" ht="12.75"/>
    <row r="111" s="324" customFormat="1" ht="12.75"/>
    <row r="112" s="324" customFormat="1" ht="12.75"/>
    <row r="113" s="324" customFormat="1" ht="12.75"/>
    <row r="114" s="324" customFormat="1" ht="12.75"/>
    <row r="115" s="324" customFormat="1" ht="12.75"/>
    <row r="116" spans="1:6" ht="12.75">
      <c r="A116" s="324"/>
      <c r="B116" s="324"/>
      <c r="C116" s="324"/>
      <c r="D116" s="324"/>
      <c r="E116" s="324"/>
      <c r="F116" s="324"/>
    </row>
    <row r="117" spans="1:6" ht="12.75">
      <c r="A117" s="324"/>
      <c r="B117" s="324"/>
      <c r="C117" s="324"/>
      <c r="D117" s="324"/>
      <c r="E117" s="324"/>
      <c r="F117" s="324"/>
    </row>
  </sheetData>
  <sheetProtection/>
  <mergeCells count="7">
    <mergeCell ref="A1:E1"/>
    <mergeCell ref="C101:E101"/>
    <mergeCell ref="A2:E2"/>
    <mergeCell ref="A3:E3"/>
    <mergeCell ref="A4:E4"/>
    <mergeCell ref="A6:E6"/>
    <mergeCell ref="A99:D99"/>
  </mergeCells>
  <printOptions horizontalCentered="1"/>
  <pageMargins left="0.7874015748031497" right="0"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232"/>
  <sheetViews>
    <sheetView zoomScaleSheetLayoutView="100" zoomScalePageLayoutView="0" workbookViewId="0" topLeftCell="A1">
      <selection activeCell="A1" sqref="A1:T1"/>
    </sheetView>
  </sheetViews>
  <sheetFormatPr defaultColWidth="9.140625" defaultRowHeight="12.75"/>
  <cols>
    <col min="1" max="3" width="2.7109375" style="126" customWidth="1"/>
    <col min="4" max="4" width="30.421875" style="126" customWidth="1"/>
    <col min="5" max="5" width="4.140625" style="126" customWidth="1"/>
    <col min="6" max="6" width="3.00390625" style="616" customWidth="1"/>
    <col min="7" max="7" width="7.28125" style="165" customWidth="1"/>
    <col min="8" max="8" width="9.7109375" style="126" customWidth="1"/>
    <col min="9" max="9" width="0.13671875" style="126" hidden="1" customWidth="1"/>
    <col min="10" max="10" width="7.57421875" style="126" hidden="1" customWidth="1"/>
    <col min="11" max="11" width="0.42578125" style="126" hidden="1" customWidth="1"/>
    <col min="12" max="12" width="10.00390625" style="126" customWidth="1"/>
    <col min="13" max="13" width="0.13671875" style="126" hidden="1" customWidth="1"/>
    <col min="14" max="14" width="7.7109375" style="126" hidden="1" customWidth="1"/>
    <col min="15" max="15" width="7.57421875" style="126" hidden="1" customWidth="1"/>
    <col min="16" max="16" width="9.00390625" style="126" customWidth="1"/>
    <col min="17" max="17" width="30.57421875" style="57" customWidth="1"/>
    <col min="18" max="18" width="7.421875" style="57" customWidth="1"/>
    <col min="19" max="19" width="7.421875" style="138" customWidth="1"/>
    <col min="20" max="20" width="28.00390625" style="57" customWidth="1"/>
    <col min="21" max="21" width="9.140625" style="324" customWidth="1"/>
    <col min="22" max="16384" width="9.140625" style="57" customWidth="1"/>
  </cols>
  <sheetData>
    <row r="1" spans="1:20" ht="19.5" customHeight="1">
      <c r="A1" s="825" t="s">
        <v>297</v>
      </c>
      <c r="B1" s="825"/>
      <c r="C1" s="825"/>
      <c r="D1" s="825"/>
      <c r="E1" s="825"/>
      <c r="F1" s="825"/>
      <c r="G1" s="825"/>
      <c r="H1" s="825"/>
      <c r="I1" s="825"/>
      <c r="J1" s="825"/>
      <c r="K1" s="825"/>
      <c r="L1" s="825"/>
      <c r="M1" s="825"/>
      <c r="N1" s="825"/>
      <c r="O1" s="825"/>
      <c r="P1" s="825"/>
      <c r="Q1" s="825"/>
      <c r="R1" s="825"/>
      <c r="S1" s="825"/>
      <c r="T1" s="825"/>
    </row>
    <row r="2" spans="1:20" ht="18.75" customHeight="1">
      <c r="A2" s="826" t="s">
        <v>431</v>
      </c>
      <c r="B2" s="826"/>
      <c r="C2" s="826"/>
      <c r="D2" s="826"/>
      <c r="E2" s="826"/>
      <c r="F2" s="826"/>
      <c r="G2" s="826"/>
      <c r="H2" s="826"/>
      <c r="I2" s="826"/>
      <c r="J2" s="826"/>
      <c r="K2" s="826"/>
      <c r="L2" s="826"/>
      <c r="M2" s="826"/>
      <c r="N2" s="826"/>
      <c r="O2" s="826"/>
      <c r="P2" s="826"/>
      <c r="Q2" s="826"/>
      <c r="R2" s="826"/>
      <c r="S2" s="826"/>
      <c r="T2" s="826"/>
    </row>
    <row r="3" spans="1:20" ht="10.5" customHeight="1" thickBot="1">
      <c r="A3" s="451"/>
      <c r="B3" s="451"/>
      <c r="C3" s="451"/>
      <c r="D3" s="451"/>
      <c r="E3" s="451"/>
      <c r="F3" s="451"/>
      <c r="G3" s="451"/>
      <c r="H3" s="451"/>
      <c r="I3" s="451"/>
      <c r="J3" s="451"/>
      <c r="K3" s="451"/>
      <c r="L3" s="451"/>
      <c r="M3" s="451"/>
      <c r="N3" s="451"/>
      <c r="O3" s="451"/>
      <c r="P3" s="451"/>
      <c r="Q3" s="451"/>
      <c r="R3" s="451"/>
      <c r="S3" s="451"/>
      <c r="T3" s="451"/>
    </row>
    <row r="4" spans="1:20" ht="19.5" customHeight="1" thickBot="1">
      <c r="A4" s="1210" t="s">
        <v>298</v>
      </c>
      <c r="B4" s="1211"/>
      <c r="C4" s="1212"/>
      <c r="D4" s="1225" t="s">
        <v>299</v>
      </c>
      <c r="E4" s="1223" t="s">
        <v>25</v>
      </c>
      <c r="F4" s="1129" t="s">
        <v>26</v>
      </c>
      <c r="G4" s="1221" t="s">
        <v>27</v>
      </c>
      <c r="H4" s="1131" t="s">
        <v>300</v>
      </c>
      <c r="I4" s="1132"/>
      <c r="J4" s="1132"/>
      <c r="K4" s="1132"/>
      <c r="L4" s="1132"/>
      <c r="M4" s="1132"/>
      <c r="N4" s="1132"/>
      <c r="O4" s="1132"/>
      <c r="P4" s="1133"/>
      <c r="Q4" s="1117" t="s">
        <v>301</v>
      </c>
      <c r="R4" s="1118"/>
      <c r="S4" s="1118"/>
      <c r="T4" s="1145" t="s">
        <v>439</v>
      </c>
    </row>
    <row r="5" spans="1:20" ht="15" customHeight="1">
      <c r="A5" s="1213"/>
      <c r="B5" s="1214"/>
      <c r="C5" s="1215"/>
      <c r="D5" s="1226"/>
      <c r="E5" s="1224"/>
      <c r="F5" s="1130"/>
      <c r="G5" s="1222"/>
      <c r="H5" s="1043" t="s">
        <v>314</v>
      </c>
      <c r="I5" s="1042" t="s">
        <v>29</v>
      </c>
      <c r="J5" s="1042"/>
      <c r="K5" s="1207" t="s">
        <v>268</v>
      </c>
      <c r="L5" s="1043" t="s">
        <v>315</v>
      </c>
      <c r="M5" s="1042" t="s">
        <v>29</v>
      </c>
      <c r="N5" s="1042"/>
      <c r="O5" s="1207" t="s">
        <v>269</v>
      </c>
      <c r="P5" s="1219" t="s">
        <v>313</v>
      </c>
      <c r="Q5" s="1043" t="s">
        <v>52</v>
      </c>
      <c r="R5" s="1202" t="s">
        <v>302</v>
      </c>
      <c r="S5" s="1202" t="s">
        <v>303</v>
      </c>
      <c r="T5" s="1146"/>
    </row>
    <row r="6" spans="1:20" ht="93.75" customHeight="1" thickBot="1">
      <c r="A6" s="1216"/>
      <c r="B6" s="1217"/>
      <c r="C6" s="1218"/>
      <c r="D6" s="1226"/>
      <c r="E6" s="1224"/>
      <c r="F6" s="1130"/>
      <c r="G6" s="1222"/>
      <c r="H6" s="1209"/>
      <c r="I6" s="499" t="s">
        <v>28</v>
      </c>
      <c r="J6" s="500" t="s">
        <v>53</v>
      </c>
      <c r="K6" s="1208"/>
      <c r="L6" s="1209"/>
      <c r="M6" s="499" t="s">
        <v>28</v>
      </c>
      <c r="N6" s="500" t="s">
        <v>53</v>
      </c>
      <c r="O6" s="1208"/>
      <c r="P6" s="1220"/>
      <c r="Q6" s="1044"/>
      <c r="R6" s="1203"/>
      <c r="S6" s="1203"/>
      <c r="T6" s="1147"/>
    </row>
    <row r="7" spans="1:20" ht="42.75" customHeight="1">
      <c r="A7" s="1227" t="s">
        <v>30</v>
      </c>
      <c r="B7" s="712" t="s">
        <v>151</v>
      </c>
      <c r="C7" s="713"/>
      <c r="D7" s="713"/>
      <c r="E7" s="713"/>
      <c r="F7" s="714"/>
      <c r="G7" s="1204"/>
      <c r="H7" s="1194">
        <f>H12+H17+H20+H24+H26+H29+H32+H35+H37+H39+H41+H45+H49+H52+H55+H58+H60+H62+H68+H70+H74+H77+H86+H89+H92+H94+H96+H98+H100+H102+H104+H106</f>
        <v>36659.291999999994</v>
      </c>
      <c r="I7" s="456"/>
      <c r="J7" s="453"/>
      <c r="K7" s="453"/>
      <c r="L7" s="1197">
        <f>L12+L17+L20+L24+L26+L29+L32+L35+L37+L39+L41+L45+L49+L52+L55+L58+L60+L62+L68+L70+L74+L77+L86+L89+L92+L94+L96+L98+L100+L102+L104+L106</f>
        <v>37415.162</v>
      </c>
      <c r="M7" s="453"/>
      <c r="N7" s="453"/>
      <c r="O7" s="479"/>
      <c r="P7" s="1194">
        <f>P12+P17+P20+P24+P26+P29+P32+P35+P37+P39+P41+P45+P49+P52+P55+P58+P60+P62+P68+P70+P74+P77+P86+P89+P92+P94+P96+P98+P100+P102+P104+P106</f>
        <v>23217.749</v>
      </c>
      <c r="Q7" s="654" t="s">
        <v>304</v>
      </c>
      <c r="R7" s="657">
        <v>86.6</v>
      </c>
      <c r="S7" s="658">
        <v>81.4</v>
      </c>
      <c r="T7" s="651" t="s">
        <v>448</v>
      </c>
    </row>
    <row r="8" spans="1:20" ht="67.5" customHeight="1">
      <c r="A8" s="1228"/>
      <c r="B8" s="715"/>
      <c r="C8" s="716"/>
      <c r="D8" s="716"/>
      <c r="E8" s="716"/>
      <c r="F8" s="717"/>
      <c r="G8" s="1205"/>
      <c r="H8" s="1195"/>
      <c r="I8" s="457"/>
      <c r="J8" s="454"/>
      <c r="K8" s="454"/>
      <c r="L8" s="1198"/>
      <c r="M8" s="454"/>
      <c r="N8" s="454"/>
      <c r="O8" s="480"/>
      <c r="P8" s="1195"/>
      <c r="Q8" s="655" t="s">
        <v>305</v>
      </c>
      <c r="R8" s="659">
        <v>78.7</v>
      </c>
      <c r="S8" s="660">
        <v>78.4</v>
      </c>
      <c r="T8" s="652" t="s">
        <v>449</v>
      </c>
    </row>
    <row r="9" spans="1:20" ht="66" customHeight="1" thickBot="1">
      <c r="A9" s="1229"/>
      <c r="B9" s="718"/>
      <c r="C9" s="719"/>
      <c r="D9" s="719"/>
      <c r="E9" s="719"/>
      <c r="F9" s="720"/>
      <c r="G9" s="1206"/>
      <c r="H9" s="1196"/>
      <c r="I9" s="458">
        <f>I12+I17+I20+I24+I26+I29+I32+I35+I37+I39+I41+I45+I49+I52+I55+I58+I60+I62+I68+I70+I74+I77+I86+I89+I92+I94+I96+I98+I100+I102+I104+I106</f>
        <v>19032.011000000002</v>
      </c>
      <c r="J9" s="455">
        <f>J12+J17+J20+J24+J26+J29+J32+J35+J37+J39+J41+J45+J49+J52+J55+J58+J60+J62+J68+J70+J74+J77+J86+J89+J92+J94+J96+J98+J100+J102+J104+J106</f>
        <v>0</v>
      </c>
      <c r="K9" s="455">
        <f>K12+K17+K20+K24+K26+K29+K32+K35+K37+K39+K41+K45+K49+K52+K55+K58+K60+K62+K68+K70+K74+K77+K86+K89+K92+K94+K96+K98+K100+K102+K104+K106</f>
        <v>17627.281</v>
      </c>
      <c r="L9" s="1199"/>
      <c r="M9" s="455">
        <f>M12+M17+M20+M24+M26+M29+M32+M35+M37+M39+M41+M45+M49+M52+M55+M58+M60+M62+M68+M70+M74+M77+M86+M89+M92+M94+M96+M98+M100+M102+M104+M106</f>
        <v>19003.141000000003</v>
      </c>
      <c r="N9" s="455">
        <f>N12+N17+N20+N24+N26+N29+N32+N35+N37+N39+N41+N45+N49+N52+N55+N58+N60+N62+N68+N70+N74+N77+N86+N89+N92+N94+N96+N98+N100+N102+N104+N106</f>
        <v>39.3</v>
      </c>
      <c r="O9" s="481">
        <f>O12+O17+O20+O24+O26+O29+O32+O35+O37+O39+O41+O45+O49+O52+O55+O58+O60+O62+O68+O70+O74+O77+O86+O89+O92+O94+O96+O98+O100+O102+O104+O106</f>
        <v>18412.021</v>
      </c>
      <c r="P9" s="1196"/>
      <c r="Q9" s="656" t="s">
        <v>306</v>
      </c>
      <c r="R9" s="661">
        <v>21946.2</v>
      </c>
      <c r="S9" s="662">
        <f>P17+P20+P24+P26+P29+P32+P35+P37+P41+P45+P49+P52+P55+P58+P60+P62+P68+P70</f>
        <v>8028.649</v>
      </c>
      <c r="T9" s="653" t="s">
        <v>424</v>
      </c>
    </row>
    <row r="10" spans="1:20" ht="13.5" customHeight="1" thickBot="1">
      <c r="A10" s="366" t="s">
        <v>30</v>
      </c>
      <c r="B10" s="376" t="s">
        <v>30</v>
      </c>
      <c r="C10" s="1262" t="s">
        <v>236</v>
      </c>
      <c r="D10" s="866"/>
      <c r="E10" s="866"/>
      <c r="F10" s="866"/>
      <c r="G10" s="866"/>
      <c r="H10" s="866"/>
      <c r="I10" s="866"/>
      <c r="J10" s="866"/>
      <c r="K10" s="866"/>
      <c r="L10" s="866"/>
      <c r="M10" s="866"/>
      <c r="N10" s="866"/>
      <c r="O10" s="866"/>
      <c r="P10" s="866"/>
      <c r="Q10" s="866"/>
      <c r="R10" s="866"/>
      <c r="S10" s="866"/>
      <c r="T10" s="1263"/>
    </row>
    <row r="11" spans="1:20" ht="50.25" customHeight="1">
      <c r="A11" s="832" t="s">
        <v>30</v>
      </c>
      <c r="B11" s="355" t="s">
        <v>30</v>
      </c>
      <c r="C11" s="601" t="s">
        <v>30</v>
      </c>
      <c r="D11" s="854" t="s">
        <v>237</v>
      </c>
      <c r="E11" s="1230" t="s">
        <v>208</v>
      </c>
      <c r="F11" s="417" t="s">
        <v>270</v>
      </c>
      <c r="G11" s="55" t="s">
        <v>32</v>
      </c>
      <c r="H11" s="166">
        <v>100</v>
      </c>
      <c r="I11" s="95">
        <v>100</v>
      </c>
      <c r="J11" s="151"/>
      <c r="K11" s="106"/>
      <c r="L11" s="307">
        <f>+M11+O11</f>
        <v>6.37</v>
      </c>
      <c r="M11" s="551">
        <v>6.37</v>
      </c>
      <c r="N11" s="410"/>
      <c r="O11" s="283"/>
      <c r="P11" s="204">
        <v>6.1</v>
      </c>
      <c r="Q11" s="1264" t="s">
        <v>13</v>
      </c>
      <c r="R11" s="603">
        <v>7</v>
      </c>
      <c r="S11" s="603">
        <v>0</v>
      </c>
      <c r="T11" s="830" t="s">
        <v>450</v>
      </c>
    </row>
    <row r="12" spans="1:20" ht="18" customHeight="1" thickBot="1">
      <c r="A12" s="834"/>
      <c r="B12" s="357"/>
      <c r="C12" s="602"/>
      <c r="D12" s="763"/>
      <c r="E12" s="1231"/>
      <c r="F12" s="418"/>
      <c r="G12" s="100" t="s">
        <v>33</v>
      </c>
      <c r="H12" s="124">
        <f>H11</f>
        <v>100</v>
      </c>
      <c r="I12" s="97">
        <f>I11</f>
        <v>100</v>
      </c>
      <c r="J12" s="146"/>
      <c r="K12" s="114"/>
      <c r="L12" s="121">
        <f>L11</f>
        <v>6.37</v>
      </c>
      <c r="M12" s="168">
        <f>M11</f>
        <v>6.37</v>
      </c>
      <c r="N12" s="171"/>
      <c r="O12" s="170"/>
      <c r="P12" s="120">
        <f>P11</f>
        <v>6.1</v>
      </c>
      <c r="Q12" s="1265"/>
      <c r="R12" s="604"/>
      <c r="S12" s="604"/>
      <c r="T12" s="779"/>
    </row>
    <row r="13" spans="1:20" ht="17.25" customHeight="1" thickBot="1">
      <c r="A13" s="359" t="s">
        <v>30</v>
      </c>
      <c r="B13" s="353" t="s">
        <v>34</v>
      </c>
      <c r="C13" s="962" t="s">
        <v>222</v>
      </c>
      <c r="D13" s="962"/>
      <c r="E13" s="962"/>
      <c r="F13" s="962"/>
      <c r="G13" s="962"/>
      <c r="H13" s="962"/>
      <c r="I13" s="962"/>
      <c r="J13" s="962"/>
      <c r="K13" s="962"/>
      <c r="L13" s="962"/>
      <c r="M13" s="962"/>
      <c r="N13" s="962"/>
      <c r="O13" s="962"/>
      <c r="P13" s="962"/>
      <c r="Q13" s="206"/>
      <c r="R13" s="207"/>
      <c r="S13" s="540"/>
      <c r="T13" s="208"/>
    </row>
    <row r="14" spans="1:20" ht="26.25" customHeight="1">
      <c r="A14" s="832" t="s">
        <v>30</v>
      </c>
      <c r="B14" s="360" t="s">
        <v>34</v>
      </c>
      <c r="C14" s="930" t="s">
        <v>30</v>
      </c>
      <c r="D14" s="1047" t="s">
        <v>277</v>
      </c>
      <c r="E14" s="209" t="s">
        <v>76</v>
      </c>
      <c r="F14" s="435">
        <v>5</v>
      </c>
      <c r="G14" s="430" t="s">
        <v>12</v>
      </c>
      <c r="H14" s="326">
        <f>I14+K14</f>
        <v>468.8</v>
      </c>
      <c r="I14" s="255"/>
      <c r="J14" s="255"/>
      <c r="K14" s="428">
        <v>468.8</v>
      </c>
      <c r="L14" s="409">
        <f>M14+O14</f>
        <v>446.5</v>
      </c>
      <c r="M14" s="2"/>
      <c r="N14" s="2"/>
      <c r="O14" s="222">
        <v>446.5</v>
      </c>
      <c r="P14" s="211">
        <v>451.2</v>
      </c>
      <c r="Q14" s="1119" t="s">
        <v>147</v>
      </c>
      <c r="R14" s="199">
        <v>6</v>
      </c>
      <c r="S14" s="199">
        <v>1</v>
      </c>
      <c r="T14" s="1063" t="s">
        <v>451</v>
      </c>
    </row>
    <row r="15" spans="1:20" ht="26.25" customHeight="1">
      <c r="A15" s="833"/>
      <c r="B15" s="362"/>
      <c r="C15" s="983"/>
      <c r="D15" s="1048"/>
      <c r="E15" s="257" t="s">
        <v>14</v>
      </c>
      <c r="F15" s="419"/>
      <c r="G15" s="432" t="s">
        <v>17</v>
      </c>
      <c r="H15" s="431">
        <f>I15+K15</f>
        <v>1431.2</v>
      </c>
      <c r="I15" s="76"/>
      <c r="J15" s="76"/>
      <c r="K15" s="178">
        <v>1431.2</v>
      </c>
      <c r="L15" s="78">
        <f>M15+O15</f>
        <v>1431.2</v>
      </c>
      <c r="M15" s="3"/>
      <c r="N15" s="3"/>
      <c r="O15" s="172">
        <v>1431.2</v>
      </c>
      <c r="P15" s="533">
        <v>468.7</v>
      </c>
      <c r="Q15" s="1030"/>
      <c r="R15" s="218"/>
      <c r="S15" s="516"/>
      <c r="T15" s="1064"/>
    </row>
    <row r="16" spans="1:20" ht="26.25" customHeight="1">
      <c r="A16" s="833"/>
      <c r="B16" s="362"/>
      <c r="C16" s="983"/>
      <c r="D16" s="1048"/>
      <c r="E16" s="257"/>
      <c r="F16" s="419"/>
      <c r="G16" s="258" t="s">
        <v>15</v>
      </c>
      <c r="H16" s="321">
        <f>I16+K16</f>
        <v>252.6</v>
      </c>
      <c r="I16" s="90"/>
      <c r="J16" s="90"/>
      <c r="K16" s="174">
        <v>252.6</v>
      </c>
      <c r="L16" s="320">
        <f>M16+O16</f>
        <v>252.6</v>
      </c>
      <c r="M16" s="87"/>
      <c r="N16" s="87"/>
      <c r="O16" s="173">
        <v>252.6</v>
      </c>
      <c r="P16" s="533">
        <v>135.7</v>
      </c>
      <c r="Q16" s="220"/>
      <c r="R16" s="218"/>
      <c r="S16" s="516"/>
      <c r="T16" s="1064"/>
    </row>
    <row r="17" spans="1:20" ht="27" customHeight="1" thickBot="1">
      <c r="A17" s="834"/>
      <c r="B17" s="363"/>
      <c r="C17" s="931"/>
      <c r="D17" s="1049"/>
      <c r="E17" s="429"/>
      <c r="F17" s="420"/>
      <c r="G17" s="434" t="s">
        <v>33</v>
      </c>
      <c r="H17" s="121">
        <f>SUM(H14:H16)</f>
        <v>2152.6</v>
      </c>
      <c r="I17" s="168"/>
      <c r="J17" s="168"/>
      <c r="K17" s="171">
        <f>SUM(K14:K16)</f>
        <v>2152.6</v>
      </c>
      <c r="L17" s="121">
        <f>SUM(L14:L16)</f>
        <v>2130.3</v>
      </c>
      <c r="M17" s="168"/>
      <c r="N17" s="168"/>
      <c r="O17" s="171">
        <f>SUM(O14:O16)</f>
        <v>2130.3</v>
      </c>
      <c r="P17" s="99">
        <f>SUM(P14:P16)</f>
        <v>1055.6</v>
      </c>
      <c r="Q17" s="617"/>
      <c r="R17" s="618"/>
      <c r="S17" s="578"/>
      <c r="T17" s="1065"/>
    </row>
    <row r="18" spans="1:20" ht="38.25" customHeight="1">
      <c r="A18" s="833" t="s">
        <v>30</v>
      </c>
      <c r="B18" s="835" t="s">
        <v>34</v>
      </c>
      <c r="C18" s="928" t="s">
        <v>34</v>
      </c>
      <c r="D18" s="1041" t="s">
        <v>238</v>
      </c>
      <c r="E18" s="225" t="s">
        <v>76</v>
      </c>
      <c r="F18" s="1190">
        <v>5</v>
      </c>
      <c r="G18" s="59" t="s">
        <v>12</v>
      </c>
      <c r="H18" s="231">
        <f>I18+K18</f>
        <v>147.6</v>
      </c>
      <c r="I18" s="41"/>
      <c r="J18" s="41"/>
      <c r="K18" s="232">
        <v>147.6</v>
      </c>
      <c r="L18" s="228">
        <f>M18+O18</f>
        <v>147.6</v>
      </c>
      <c r="M18" s="40"/>
      <c r="N18" s="40"/>
      <c r="O18" s="229">
        <v>147.6</v>
      </c>
      <c r="P18" s="534">
        <v>95.9</v>
      </c>
      <c r="Q18" s="831"/>
      <c r="R18" s="829"/>
      <c r="S18" s="1095"/>
      <c r="T18" s="1179" t="s">
        <v>452</v>
      </c>
    </row>
    <row r="19" spans="1:20" ht="38.25" customHeight="1">
      <c r="A19" s="833"/>
      <c r="B19" s="835"/>
      <c r="C19" s="928"/>
      <c r="D19" s="1255"/>
      <c r="E19" s="225" t="s">
        <v>14</v>
      </c>
      <c r="F19" s="1191"/>
      <c r="G19" s="84" t="s">
        <v>17</v>
      </c>
      <c r="H19" s="217">
        <f>I19+K19</f>
        <v>3100</v>
      </c>
      <c r="I19" s="45"/>
      <c r="J19" s="45"/>
      <c r="K19" s="149">
        <v>3100</v>
      </c>
      <c r="L19" s="215">
        <f>M19+O19</f>
        <v>3100</v>
      </c>
      <c r="M19" s="43"/>
      <c r="N19" s="43"/>
      <c r="O19" s="116">
        <v>3100</v>
      </c>
      <c r="P19" s="227">
        <v>0</v>
      </c>
      <c r="Q19" s="831"/>
      <c r="R19" s="829"/>
      <c r="S19" s="1095"/>
      <c r="T19" s="1179"/>
    </row>
    <row r="20" spans="1:20" ht="27" customHeight="1" thickBot="1">
      <c r="A20" s="833"/>
      <c r="B20" s="835"/>
      <c r="C20" s="928"/>
      <c r="D20" s="1255"/>
      <c r="E20" s="91"/>
      <c r="F20" s="1191"/>
      <c r="G20" s="483" t="s">
        <v>33</v>
      </c>
      <c r="H20" s="625">
        <f>SUM(H18:H19)</f>
        <v>3247.6</v>
      </c>
      <c r="I20" s="488"/>
      <c r="J20" s="488"/>
      <c r="K20" s="486">
        <f>SUM(K18:K19)</f>
        <v>3247.6</v>
      </c>
      <c r="L20" s="625">
        <f>SUM(L18:L19)</f>
        <v>3247.6</v>
      </c>
      <c r="M20" s="488"/>
      <c r="N20" s="488"/>
      <c r="O20" s="486">
        <f>SUM(O18:O19)</f>
        <v>3247.6</v>
      </c>
      <c r="P20" s="484">
        <f>SUM(P18:P19)</f>
        <v>95.9</v>
      </c>
      <c r="Q20" s="686"/>
      <c r="R20" s="590"/>
      <c r="S20" s="684"/>
      <c r="T20" s="1179"/>
    </row>
    <row r="21" spans="1:20" ht="43.5" customHeight="1">
      <c r="A21" s="832" t="s">
        <v>30</v>
      </c>
      <c r="B21" s="926" t="s">
        <v>34</v>
      </c>
      <c r="C21" s="927" t="s">
        <v>36</v>
      </c>
      <c r="D21" s="1047" t="s">
        <v>292</v>
      </c>
      <c r="E21" s="233" t="s">
        <v>76</v>
      </c>
      <c r="F21" s="1148">
        <v>5</v>
      </c>
      <c r="G21" s="55" t="s">
        <v>12</v>
      </c>
      <c r="H21" s="166">
        <f>I21+K21</f>
        <v>443.4</v>
      </c>
      <c r="I21" s="95"/>
      <c r="J21" s="95"/>
      <c r="K21" s="325">
        <v>443.4</v>
      </c>
      <c r="L21" s="293">
        <f>M21+O21</f>
        <v>6.6</v>
      </c>
      <c r="M21" s="92"/>
      <c r="N21" s="92"/>
      <c r="O21" s="295">
        <f>0.5+6.1</f>
        <v>6.6</v>
      </c>
      <c r="P21" s="142">
        <v>6.6</v>
      </c>
      <c r="Q21" s="687"/>
      <c r="R21" s="688"/>
      <c r="S21" s="685"/>
      <c r="T21" s="1108" t="s">
        <v>328</v>
      </c>
    </row>
    <row r="22" spans="1:20" ht="43.5" customHeight="1">
      <c r="A22" s="833"/>
      <c r="B22" s="835"/>
      <c r="C22" s="928"/>
      <c r="D22" s="1048"/>
      <c r="E22" s="236" t="s">
        <v>14</v>
      </c>
      <c r="F22" s="1149"/>
      <c r="G22" s="84" t="s">
        <v>15</v>
      </c>
      <c r="H22" s="217">
        <f>I22+K22</f>
        <v>291.4</v>
      </c>
      <c r="I22" s="45"/>
      <c r="J22" s="45"/>
      <c r="K22" s="235">
        <v>291.4</v>
      </c>
      <c r="L22" s="215">
        <f>M22+O22</f>
        <v>291.4</v>
      </c>
      <c r="M22" s="43"/>
      <c r="N22" s="43"/>
      <c r="O22" s="219">
        <v>291.4</v>
      </c>
      <c r="P22" s="533">
        <v>2.7</v>
      </c>
      <c r="Q22" s="323"/>
      <c r="R22" s="598"/>
      <c r="S22" s="684"/>
      <c r="T22" s="1179"/>
    </row>
    <row r="23" spans="1:20" ht="43.5" customHeight="1">
      <c r="A23" s="833"/>
      <c r="B23" s="835"/>
      <c r="C23" s="928"/>
      <c r="D23" s="1048"/>
      <c r="E23" s="446"/>
      <c r="F23" s="1149"/>
      <c r="G23" s="84" t="s">
        <v>17</v>
      </c>
      <c r="H23" s="217">
        <f>I23+K23</f>
        <v>1651.3</v>
      </c>
      <c r="I23" s="45"/>
      <c r="J23" s="45"/>
      <c r="K23" s="235">
        <v>1651.3</v>
      </c>
      <c r="L23" s="215">
        <f>M23+O23</f>
        <v>1651.3</v>
      </c>
      <c r="M23" s="43"/>
      <c r="N23" s="43"/>
      <c r="O23" s="219">
        <v>1651.3</v>
      </c>
      <c r="P23" s="533">
        <v>15.3</v>
      </c>
      <c r="Q23" s="323"/>
      <c r="R23" s="598"/>
      <c r="S23" s="684"/>
      <c r="T23" s="1179"/>
    </row>
    <row r="24" spans="1:20" ht="15.75" customHeight="1" thickBot="1">
      <c r="A24" s="834"/>
      <c r="B24" s="836"/>
      <c r="C24" s="929"/>
      <c r="D24" s="1049"/>
      <c r="E24" s="447"/>
      <c r="F24" s="923"/>
      <c r="G24" s="100" t="s">
        <v>33</v>
      </c>
      <c r="H24" s="124">
        <f>SUM(H21:H23)</f>
        <v>2386.1</v>
      </c>
      <c r="I24" s="97"/>
      <c r="J24" s="97"/>
      <c r="K24" s="82">
        <f>SUM(K21:K23)</f>
        <v>2386.1</v>
      </c>
      <c r="L24" s="124">
        <f>SUM(L21:L23)</f>
        <v>1949.3</v>
      </c>
      <c r="M24" s="97"/>
      <c r="N24" s="97"/>
      <c r="O24" s="82">
        <f>SUM(O21:O23)</f>
        <v>1949.3</v>
      </c>
      <c r="P24" s="99">
        <f>SUM(P21:P23)</f>
        <v>24.6</v>
      </c>
      <c r="Q24" s="529"/>
      <c r="R24" s="599"/>
      <c r="S24" s="600"/>
      <c r="T24" s="1180"/>
    </row>
    <row r="25" spans="1:20" ht="18" customHeight="1">
      <c r="A25" s="832" t="s">
        <v>30</v>
      </c>
      <c r="B25" s="360" t="s">
        <v>34</v>
      </c>
      <c r="C25" s="930" t="s">
        <v>37</v>
      </c>
      <c r="D25" s="1256" t="s">
        <v>278</v>
      </c>
      <c r="E25" s="237" t="s">
        <v>76</v>
      </c>
      <c r="F25" s="437">
        <v>6</v>
      </c>
      <c r="G25" s="388" t="s">
        <v>32</v>
      </c>
      <c r="H25" s="452">
        <f>I25+K25</f>
        <v>35</v>
      </c>
      <c r="I25" s="123">
        <v>35</v>
      </c>
      <c r="J25" s="35"/>
      <c r="K25" s="163"/>
      <c r="L25" s="161">
        <f>M25+O25</f>
        <v>33.4</v>
      </c>
      <c r="M25" s="32"/>
      <c r="N25" s="32"/>
      <c r="O25" s="223">
        <v>33.4</v>
      </c>
      <c r="P25" s="271">
        <v>33.3</v>
      </c>
      <c r="Q25" s="1159"/>
      <c r="R25" s="1128"/>
      <c r="S25" s="1128">
        <v>1</v>
      </c>
      <c r="T25" s="827" t="s">
        <v>453</v>
      </c>
    </row>
    <row r="26" spans="1:20" ht="15.75" customHeight="1" thickBot="1">
      <c r="A26" s="834"/>
      <c r="B26" s="363"/>
      <c r="C26" s="931"/>
      <c r="D26" s="1257"/>
      <c r="E26" s="239"/>
      <c r="F26" s="438"/>
      <c r="G26" s="242" t="s">
        <v>33</v>
      </c>
      <c r="H26" s="99">
        <f>SUM(H25:H25)</f>
        <v>35</v>
      </c>
      <c r="I26" s="82">
        <f>SUM(I25:I25)</f>
        <v>35</v>
      </c>
      <c r="J26" s="97"/>
      <c r="K26" s="146"/>
      <c r="L26" s="124">
        <f>SUM(L25:L25)</f>
        <v>33.4</v>
      </c>
      <c r="M26" s="97"/>
      <c r="N26" s="97"/>
      <c r="O26" s="104">
        <f>SUM(O25:O25)</f>
        <v>33.4</v>
      </c>
      <c r="P26" s="122">
        <f>SUM(P25)</f>
        <v>33.3</v>
      </c>
      <c r="Q26" s="1160"/>
      <c r="R26" s="1135"/>
      <c r="S26" s="1135"/>
      <c r="T26" s="828"/>
    </row>
    <row r="27" spans="1:20" ht="57.75" customHeight="1">
      <c r="A27" s="832" t="s">
        <v>30</v>
      </c>
      <c r="B27" s="360" t="s">
        <v>34</v>
      </c>
      <c r="C27" s="863" t="s">
        <v>38</v>
      </c>
      <c r="D27" s="1200" t="s">
        <v>293</v>
      </c>
      <c r="E27" s="209" t="s">
        <v>76</v>
      </c>
      <c r="F27" s="437">
        <v>5</v>
      </c>
      <c r="G27" s="443" t="s">
        <v>12</v>
      </c>
      <c r="H27" s="210">
        <f>I27+K27</f>
        <v>480</v>
      </c>
      <c r="I27" s="35"/>
      <c r="J27" s="35"/>
      <c r="K27" s="240">
        <v>480</v>
      </c>
      <c r="L27" s="161">
        <f>M27+O27</f>
        <v>566.5</v>
      </c>
      <c r="M27" s="32"/>
      <c r="N27" s="32"/>
      <c r="O27" s="223">
        <f>554.4+12.1</f>
        <v>566.5</v>
      </c>
      <c r="P27" s="244">
        <v>566.37</v>
      </c>
      <c r="Q27" s="1119"/>
      <c r="R27" s="553"/>
      <c r="S27" s="554">
        <v>1</v>
      </c>
      <c r="T27" s="1063" t="s">
        <v>454</v>
      </c>
    </row>
    <row r="28" spans="1:20" ht="57.75" customHeight="1">
      <c r="A28" s="833"/>
      <c r="B28" s="362"/>
      <c r="C28" s="859"/>
      <c r="D28" s="1041"/>
      <c r="E28" s="213" t="s">
        <v>14</v>
      </c>
      <c r="F28" s="433"/>
      <c r="G28" s="214" t="s">
        <v>17</v>
      </c>
      <c r="H28" s="217">
        <f>I28+K28</f>
        <v>1256.8</v>
      </c>
      <c r="I28" s="45"/>
      <c r="J28" s="45"/>
      <c r="K28" s="235">
        <v>1256.8</v>
      </c>
      <c r="L28" s="215">
        <f>M28+O28</f>
        <v>1256.8</v>
      </c>
      <c r="M28" s="43"/>
      <c r="N28" s="43"/>
      <c r="O28" s="219">
        <v>1256.8</v>
      </c>
      <c r="P28" s="227">
        <v>300.409</v>
      </c>
      <c r="Q28" s="1030"/>
      <c r="R28" s="241"/>
      <c r="S28" s="344"/>
      <c r="T28" s="1064"/>
    </row>
    <row r="29" spans="1:20" ht="27.75" customHeight="1" thickBot="1">
      <c r="A29" s="834"/>
      <c r="B29" s="365"/>
      <c r="C29" s="860"/>
      <c r="D29" s="1201"/>
      <c r="E29" s="221"/>
      <c r="F29" s="438"/>
      <c r="G29" s="141" t="s">
        <v>33</v>
      </c>
      <c r="H29" s="124">
        <f>SUM(H27:H28)</f>
        <v>1736.8</v>
      </c>
      <c r="I29" s="97"/>
      <c r="J29" s="97"/>
      <c r="K29" s="82">
        <f>SUM(K27:K28)</f>
        <v>1736.8</v>
      </c>
      <c r="L29" s="124">
        <f>SUM(L27:L28)</f>
        <v>1823.3</v>
      </c>
      <c r="M29" s="97"/>
      <c r="N29" s="97"/>
      <c r="O29" s="82">
        <f>SUM(O27:O28)</f>
        <v>1823.3</v>
      </c>
      <c r="P29" s="99">
        <f>SUM(P27:P28)</f>
        <v>866.779</v>
      </c>
      <c r="Q29" s="1140"/>
      <c r="R29" s="619"/>
      <c r="S29" s="620"/>
      <c r="T29" s="1065"/>
    </row>
    <row r="30" spans="1:20" ht="35.25" customHeight="1">
      <c r="A30" s="920" t="s">
        <v>30</v>
      </c>
      <c r="B30" s="835" t="s">
        <v>34</v>
      </c>
      <c r="C30" s="928" t="s">
        <v>39</v>
      </c>
      <c r="D30" s="1041" t="s">
        <v>294</v>
      </c>
      <c r="E30" s="257" t="s">
        <v>76</v>
      </c>
      <c r="F30" s="419">
        <v>5</v>
      </c>
      <c r="G30" s="318" t="s">
        <v>12</v>
      </c>
      <c r="H30" s="268">
        <f>I30+K30</f>
        <v>280</v>
      </c>
      <c r="I30" s="269"/>
      <c r="J30" s="270"/>
      <c r="K30" s="538">
        <v>280</v>
      </c>
      <c r="L30" s="276">
        <f>M30+O30</f>
        <v>410.1</v>
      </c>
      <c r="M30" s="267"/>
      <c r="N30" s="259"/>
      <c r="O30" s="539">
        <f>180.1+230</f>
        <v>410.1</v>
      </c>
      <c r="P30" s="250">
        <v>410.1</v>
      </c>
      <c r="Q30" s="1192"/>
      <c r="R30" s="1150"/>
      <c r="S30" s="829"/>
      <c r="T30" s="1179" t="s">
        <v>455</v>
      </c>
    </row>
    <row r="31" spans="1:20" ht="35.25" customHeight="1">
      <c r="A31" s="920"/>
      <c r="B31" s="835"/>
      <c r="C31" s="928"/>
      <c r="D31" s="1041"/>
      <c r="E31" s="257" t="s">
        <v>14</v>
      </c>
      <c r="F31" s="419"/>
      <c r="G31" s="181" t="s">
        <v>17</v>
      </c>
      <c r="H31" s="75">
        <f>I31+K31</f>
        <v>3000</v>
      </c>
      <c r="I31" s="178"/>
      <c r="J31" s="76"/>
      <c r="K31" s="333">
        <v>3000</v>
      </c>
      <c r="L31" s="74">
        <f>M31+O31</f>
        <v>3000</v>
      </c>
      <c r="M31" s="172"/>
      <c r="N31" s="3"/>
      <c r="O31" s="177">
        <v>3000</v>
      </c>
      <c r="P31" s="227">
        <v>1392.5</v>
      </c>
      <c r="Q31" s="1192"/>
      <c r="R31" s="1110"/>
      <c r="S31" s="829"/>
      <c r="T31" s="1179"/>
    </row>
    <row r="32" spans="1:20" ht="20.25" customHeight="1" thickBot="1">
      <c r="A32" s="921"/>
      <c r="B32" s="836"/>
      <c r="C32" s="929"/>
      <c r="D32" s="848"/>
      <c r="E32" s="429"/>
      <c r="F32" s="420"/>
      <c r="G32" s="175" t="s">
        <v>33</v>
      </c>
      <c r="H32" s="121">
        <f>SUM(H30:H31)</f>
        <v>3280</v>
      </c>
      <c r="I32" s="168"/>
      <c r="J32" s="168"/>
      <c r="K32" s="167">
        <f>SUM(K30:K31)</f>
        <v>3280</v>
      </c>
      <c r="L32" s="121">
        <f>SUM(L30:L31)</f>
        <v>3410.1</v>
      </c>
      <c r="M32" s="168"/>
      <c r="N32" s="168"/>
      <c r="O32" s="167">
        <f>SUM(O30:O31)</f>
        <v>3410.1</v>
      </c>
      <c r="P32" s="83">
        <f>SUM(P30:P31)</f>
        <v>1802.6</v>
      </c>
      <c r="Q32" s="1193"/>
      <c r="R32" s="590"/>
      <c r="S32" s="590"/>
      <c r="T32" s="815"/>
    </row>
    <row r="33" spans="1:20" ht="46.5" customHeight="1">
      <c r="A33" s="832" t="s">
        <v>30</v>
      </c>
      <c r="B33" s="926" t="s">
        <v>34</v>
      </c>
      <c r="C33" s="927" t="s">
        <v>16</v>
      </c>
      <c r="D33" s="1200" t="s">
        <v>279</v>
      </c>
      <c r="E33" s="243" t="s">
        <v>76</v>
      </c>
      <c r="F33" s="437">
        <v>2</v>
      </c>
      <c r="G33" s="245" t="s">
        <v>17</v>
      </c>
      <c r="H33" s="44">
        <f>I33+K33</f>
        <v>1394.2</v>
      </c>
      <c r="I33" s="149"/>
      <c r="J33" s="45"/>
      <c r="K33" s="235">
        <v>1394.2</v>
      </c>
      <c r="L33" s="216">
        <f>M33+O33</f>
        <v>1394.2</v>
      </c>
      <c r="M33" s="116"/>
      <c r="N33" s="43"/>
      <c r="O33" s="219">
        <v>1394.2</v>
      </c>
      <c r="P33" s="227"/>
      <c r="Q33" s="1017" t="s">
        <v>329</v>
      </c>
      <c r="R33" s="1110"/>
      <c r="S33" s="1110"/>
      <c r="T33" s="1092" t="s">
        <v>430</v>
      </c>
    </row>
    <row r="34" spans="1:20" ht="44.25" customHeight="1">
      <c r="A34" s="833"/>
      <c r="B34" s="835"/>
      <c r="C34" s="928"/>
      <c r="D34" s="1041"/>
      <c r="E34" s="213" t="s">
        <v>14</v>
      </c>
      <c r="F34" s="433">
        <v>5</v>
      </c>
      <c r="G34" s="246" t="s">
        <v>12</v>
      </c>
      <c r="H34" s="44">
        <f>I34+K34</f>
        <v>30.7</v>
      </c>
      <c r="I34" s="149"/>
      <c r="J34" s="45"/>
      <c r="K34" s="235">
        <v>30.7</v>
      </c>
      <c r="L34" s="216">
        <f>M34+O34</f>
        <v>31.2</v>
      </c>
      <c r="M34" s="116"/>
      <c r="N34" s="43"/>
      <c r="O34" s="219">
        <v>31.2</v>
      </c>
      <c r="P34" s="250">
        <v>16</v>
      </c>
      <c r="Q34" s="1114"/>
      <c r="R34" s="829"/>
      <c r="S34" s="829"/>
      <c r="T34" s="1179"/>
    </row>
    <row r="35" spans="1:20" ht="15" customHeight="1" thickBot="1">
      <c r="A35" s="834"/>
      <c r="B35" s="836"/>
      <c r="C35" s="929"/>
      <c r="D35" s="848"/>
      <c r="E35" s="221"/>
      <c r="F35" s="438"/>
      <c r="G35" s="100" t="s">
        <v>33</v>
      </c>
      <c r="H35" s="83">
        <f>SUM(H33:H34)</f>
        <v>1424.9</v>
      </c>
      <c r="I35" s="146"/>
      <c r="J35" s="97"/>
      <c r="K35" s="82">
        <f>SUM(K33:K34)</f>
        <v>1424.9</v>
      </c>
      <c r="L35" s="83">
        <f>SUM(L33:L34)</f>
        <v>1425.4</v>
      </c>
      <c r="M35" s="146"/>
      <c r="N35" s="97"/>
      <c r="O35" s="82">
        <f>SUM(O33:O34)</f>
        <v>1425.4</v>
      </c>
      <c r="P35" s="99">
        <f>SUM(P33:P34)</f>
        <v>16</v>
      </c>
      <c r="Q35" s="591"/>
      <c r="R35" s="592"/>
      <c r="S35" s="592"/>
      <c r="T35" s="815"/>
    </row>
    <row r="36" spans="1:20" ht="114" customHeight="1">
      <c r="A36" s="832" t="s">
        <v>30</v>
      </c>
      <c r="B36" s="362" t="s">
        <v>34</v>
      </c>
      <c r="C36" s="928" t="s">
        <v>19</v>
      </c>
      <c r="D36" s="1041" t="s">
        <v>280</v>
      </c>
      <c r="E36" s="213" t="s">
        <v>76</v>
      </c>
      <c r="F36" s="433">
        <v>5</v>
      </c>
      <c r="G36" s="246" t="s">
        <v>12</v>
      </c>
      <c r="H36" s="248">
        <f>I36+K36</f>
        <v>31.8</v>
      </c>
      <c r="I36" s="232"/>
      <c r="J36" s="41"/>
      <c r="K36" s="249">
        <v>31.8</v>
      </c>
      <c r="L36" s="234">
        <f>M36+O36</f>
        <v>1.9</v>
      </c>
      <c r="M36" s="229"/>
      <c r="N36" s="40"/>
      <c r="O36" s="247">
        <v>1.9</v>
      </c>
      <c r="P36" s="250">
        <v>1.9</v>
      </c>
      <c r="Q36" s="323"/>
      <c r="R36" s="590"/>
      <c r="S36" s="590"/>
      <c r="T36" s="1266" t="s">
        <v>456</v>
      </c>
    </row>
    <row r="37" spans="1:20" ht="18" customHeight="1" thickBot="1">
      <c r="A37" s="834"/>
      <c r="B37" s="363"/>
      <c r="C37" s="929"/>
      <c r="D37" s="848"/>
      <c r="E37" s="221"/>
      <c r="F37" s="438"/>
      <c r="G37" s="100" t="s">
        <v>33</v>
      </c>
      <c r="H37" s="83">
        <f>SUM(H36:H36)</f>
        <v>31.8</v>
      </c>
      <c r="I37" s="146"/>
      <c r="J37" s="97"/>
      <c r="K37" s="82">
        <f>SUM(K36:K36)</f>
        <v>31.8</v>
      </c>
      <c r="L37" s="83">
        <f>SUM(L36:L36)</f>
        <v>1.9</v>
      </c>
      <c r="M37" s="146"/>
      <c r="N37" s="97"/>
      <c r="O37" s="82">
        <f>SUM(O36:O36)</f>
        <v>1.9</v>
      </c>
      <c r="P37" s="83">
        <f>SUM(P36:P36)</f>
        <v>1.9</v>
      </c>
      <c r="Q37" s="593"/>
      <c r="R37" s="590"/>
      <c r="S37" s="590"/>
      <c r="T37" s="1267"/>
    </row>
    <row r="38" spans="1:20" ht="103.5" customHeight="1">
      <c r="A38" s="832" t="s">
        <v>30</v>
      </c>
      <c r="B38" s="362" t="s">
        <v>34</v>
      </c>
      <c r="C38" s="928" t="s">
        <v>31</v>
      </c>
      <c r="D38" s="1041" t="s">
        <v>265</v>
      </c>
      <c r="E38" s="213" t="s">
        <v>14</v>
      </c>
      <c r="F38" s="433">
        <v>5</v>
      </c>
      <c r="G38" s="246" t="s">
        <v>18</v>
      </c>
      <c r="H38" s="248">
        <f>I38+K38</f>
        <v>154</v>
      </c>
      <c r="I38" s="232"/>
      <c r="J38" s="41"/>
      <c r="K38" s="249">
        <v>154</v>
      </c>
      <c r="L38" s="234">
        <f>M38+O38</f>
        <v>154</v>
      </c>
      <c r="M38" s="229"/>
      <c r="N38" s="40"/>
      <c r="O38" s="247">
        <v>154</v>
      </c>
      <c r="P38" s="250"/>
      <c r="Q38" s="594"/>
      <c r="R38" s="595"/>
      <c r="S38" s="595"/>
      <c r="T38" s="1092" t="s">
        <v>457</v>
      </c>
    </row>
    <row r="39" spans="1:20" ht="16.5" customHeight="1" thickBot="1">
      <c r="A39" s="834"/>
      <c r="B39" s="363"/>
      <c r="C39" s="929"/>
      <c r="D39" s="848"/>
      <c r="E39" s="221"/>
      <c r="F39" s="438"/>
      <c r="G39" s="100" t="s">
        <v>33</v>
      </c>
      <c r="H39" s="83">
        <f>SUM(H38:H38)</f>
        <v>154</v>
      </c>
      <c r="I39" s="146"/>
      <c r="J39" s="97"/>
      <c r="K39" s="82">
        <f>SUM(K38:K38)</f>
        <v>154</v>
      </c>
      <c r="L39" s="83">
        <f>SUM(L38:L38)</f>
        <v>154</v>
      </c>
      <c r="M39" s="146"/>
      <c r="N39" s="97"/>
      <c r="O39" s="82">
        <f>SUM(O38:O38)</f>
        <v>154</v>
      </c>
      <c r="P39" s="83"/>
      <c r="Q39" s="596"/>
      <c r="R39" s="597"/>
      <c r="S39" s="597"/>
      <c r="T39" s="1180"/>
    </row>
    <row r="40" spans="1:20" ht="14.25" customHeight="1">
      <c r="A40" s="354" t="s">
        <v>30</v>
      </c>
      <c r="B40" s="355" t="s">
        <v>34</v>
      </c>
      <c r="C40" s="863" t="s">
        <v>22</v>
      </c>
      <c r="D40" s="1200" t="s">
        <v>275</v>
      </c>
      <c r="E40" s="243" t="s">
        <v>76</v>
      </c>
      <c r="F40" s="437">
        <v>5</v>
      </c>
      <c r="G40" s="55" t="s">
        <v>12</v>
      </c>
      <c r="H40" s="166"/>
      <c r="I40" s="95"/>
      <c r="J40" s="95"/>
      <c r="K40" s="325"/>
      <c r="L40" s="293">
        <f>M40+O40</f>
        <v>1.84</v>
      </c>
      <c r="M40" s="92"/>
      <c r="N40" s="92"/>
      <c r="O40" s="295">
        <v>1.84</v>
      </c>
      <c r="P40" s="543">
        <v>1.7</v>
      </c>
      <c r="Q40" s="621"/>
      <c r="R40" s="553"/>
      <c r="S40" s="554"/>
      <c r="T40" s="1063" t="s">
        <v>318</v>
      </c>
    </row>
    <row r="41" spans="1:20" ht="14.25" customHeight="1" thickBot="1">
      <c r="A41" s="368"/>
      <c r="B41" s="357"/>
      <c r="C41" s="860"/>
      <c r="D41" s="848"/>
      <c r="E41" s="221"/>
      <c r="F41" s="438"/>
      <c r="G41" s="100" t="s">
        <v>33</v>
      </c>
      <c r="H41" s="124"/>
      <c r="I41" s="97"/>
      <c r="J41" s="97"/>
      <c r="K41" s="82"/>
      <c r="L41" s="124">
        <f>SUM(L40:L40)</f>
        <v>1.84</v>
      </c>
      <c r="M41" s="97"/>
      <c r="N41" s="97"/>
      <c r="O41" s="82">
        <f>SUM(O40:O40)</f>
        <v>1.84</v>
      </c>
      <c r="P41" s="124">
        <f>SUM(P40:P40)</f>
        <v>1.7</v>
      </c>
      <c r="Q41" s="525"/>
      <c r="R41" s="526"/>
      <c r="S41" s="537"/>
      <c r="T41" s="1065"/>
    </row>
    <row r="42" spans="1:20" ht="41.25" customHeight="1">
      <c r="A42" s="352" t="s">
        <v>30</v>
      </c>
      <c r="B42" s="355" t="s">
        <v>34</v>
      </c>
      <c r="C42" s="930" t="s">
        <v>264</v>
      </c>
      <c r="D42" s="1047" t="s">
        <v>281</v>
      </c>
      <c r="E42" s="209" t="s">
        <v>76</v>
      </c>
      <c r="F42" s="1148">
        <v>5</v>
      </c>
      <c r="G42" s="211" t="s">
        <v>12</v>
      </c>
      <c r="H42" s="210"/>
      <c r="I42" s="35"/>
      <c r="J42" s="35"/>
      <c r="K42" s="240"/>
      <c r="L42" s="161">
        <f>M42+O42</f>
        <v>369.4</v>
      </c>
      <c r="M42" s="32"/>
      <c r="N42" s="32"/>
      <c r="O42" s="223">
        <v>369.4</v>
      </c>
      <c r="P42" s="73">
        <v>369.31</v>
      </c>
      <c r="Q42" s="1119"/>
      <c r="R42" s="854"/>
      <c r="S42" s="998">
        <v>1</v>
      </c>
      <c r="T42" s="986" t="s">
        <v>458</v>
      </c>
    </row>
    <row r="43" spans="1:20" ht="41.25" customHeight="1">
      <c r="A43" s="366"/>
      <c r="B43" s="364"/>
      <c r="C43" s="983"/>
      <c r="D43" s="1048"/>
      <c r="E43" s="1184"/>
      <c r="F43" s="1149"/>
      <c r="G43" s="140" t="s">
        <v>32</v>
      </c>
      <c r="H43" s="162"/>
      <c r="I43" s="51"/>
      <c r="J43" s="51"/>
      <c r="K43" s="164"/>
      <c r="L43" s="159">
        <f>M43+O43</f>
        <v>22.1</v>
      </c>
      <c r="M43" s="49"/>
      <c r="N43" s="49"/>
      <c r="O43" s="238">
        <v>22.1</v>
      </c>
      <c r="P43" s="286">
        <v>18.9</v>
      </c>
      <c r="Q43" s="1186"/>
      <c r="R43" s="1178"/>
      <c r="S43" s="954"/>
      <c r="T43" s="1176"/>
    </row>
    <row r="44" spans="1:20" ht="39" customHeight="1">
      <c r="A44" s="366"/>
      <c r="B44" s="364"/>
      <c r="C44" s="983"/>
      <c r="D44" s="1048"/>
      <c r="E44" s="1184"/>
      <c r="F44" s="1149"/>
      <c r="G44" s="140" t="s">
        <v>17</v>
      </c>
      <c r="H44" s="162"/>
      <c r="I44" s="51"/>
      <c r="J44" s="51"/>
      <c r="K44" s="164"/>
      <c r="L44" s="159"/>
      <c r="M44" s="49"/>
      <c r="N44" s="49"/>
      <c r="O44" s="238"/>
      <c r="P44" s="286">
        <v>86.56</v>
      </c>
      <c r="Q44" s="1186"/>
      <c r="R44" s="1178"/>
      <c r="S44" s="954"/>
      <c r="T44" s="1176"/>
    </row>
    <row r="45" spans="1:20" ht="20.25" customHeight="1" thickBot="1">
      <c r="A45" s="369"/>
      <c r="B45" s="357"/>
      <c r="C45" s="931"/>
      <c r="D45" s="1049"/>
      <c r="E45" s="1185"/>
      <c r="F45" s="923"/>
      <c r="G45" s="100" t="s">
        <v>33</v>
      </c>
      <c r="H45" s="124"/>
      <c r="I45" s="97"/>
      <c r="J45" s="97"/>
      <c r="K45" s="82"/>
      <c r="L45" s="124">
        <f>SUM(L42:L43)</f>
        <v>391.5</v>
      </c>
      <c r="M45" s="97">
        <f>SUM(M42:M43)</f>
        <v>0</v>
      </c>
      <c r="N45" s="97"/>
      <c r="O45" s="104">
        <f>SUM(O42:O43)</f>
        <v>391.5</v>
      </c>
      <c r="P45" s="99">
        <f>SUM(P42:P44)</f>
        <v>474.77</v>
      </c>
      <c r="Q45" s="1018"/>
      <c r="R45" s="867"/>
      <c r="S45" s="955"/>
      <c r="T45" s="1177"/>
    </row>
    <row r="46" spans="1:20" ht="12.75" customHeight="1" thickBot="1">
      <c r="A46" s="359" t="s">
        <v>30</v>
      </c>
      <c r="B46" s="371" t="s">
        <v>36</v>
      </c>
      <c r="C46" s="864" t="s">
        <v>221</v>
      </c>
      <c r="D46" s="865"/>
      <c r="E46" s="865"/>
      <c r="F46" s="865"/>
      <c r="G46" s="865"/>
      <c r="H46" s="865"/>
      <c r="I46" s="865"/>
      <c r="J46" s="865"/>
      <c r="K46" s="865"/>
      <c r="L46" s="865"/>
      <c r="M46" s="865"/>
      <c r="N46" s="865"/>
      <c r="O46" s="865"/>
      <c r="P46" s="865"/>
      <c r="Q46" s="69"/>
      <c r="R46" s="67"/>
      <c r="S46" s="541"/>
      <c r="T46" s="68"/>
    </row>
    <row r="47" spans="1:20" ht="42.75" customHeight="1">
      <c r="A47" s="832" t="s">
        <v>30</v>
      </c>
      <c r="B47" s="411" t="s">
        <v>36</v>
      </c>
      <c r="C47" s="863" t="s">
        <v>30</v>
      </c>
      <c r="D47" s="1183" t="s">
        <v>295</v>
      </c>
      <c r="E47" s="209" t="s">
        <v>76</v>
      </c>
      <c r="F47" s="435">
        <v>5</v>
      </c>
      <c r="G47" s="212" t="s">
        <v>17</v>
      </c>
      <c r="H47" s="254">
        <f>I47+K47</f>
        <v>559</v>
      </c>
      <c r="I47" s="255"/>
      <c r="J47" s="255"/>
      <c r="K47" s="256">
        <v>559</v>
      </c>
      <c r="L47" s="251">
        <f>M47+O47</f>
        <v>559</v>
      </c>
      <c r="M47" s="2"/>
      <c r="N47" s="2"/>
      <c r="O47" s="117">
        <v>559</v>
      </c>
      <c r="P47" s="260"/>
      <c r="Q47" s="1162" t="s">
        <v>220</v>
      </c>
      <c r="R47" s="444"/>
      <c r="S47" s="444">
        <v>1</v>
      </c>
      <c r="T47" s="1058" t="s">
        <v>459</v>
      </c>
    </row>
    <row r="48" spans="1:20" ht="43.5" customHeight="1">
      <c r="A48" s="833"/>
      <c r="B48" s="412"/>
      <c r="C48" s="859"/>
      <c r="D48" s="937"/>
      <c r="E48" s="257"/>
      <c r="F48" s="419"/>
      <c r="G48" s="91" t="s">
        <v>12</v>
      </c>
      <c r="H48" s="89">
        <f>I48+K48</f>
        <v>27</v>
      </c>
      <c r="I48" s="90"/>
      <c r="J48" s="90"/>
      <c r="K48" s="85">
        <v>27</v>
      </c>
      <c r="L48" s="119">
        <f>M48+O48</f>
        <v>609.7</v>
      </c>
      <c r="M48" s="87"/>
      <c r="N48" s="87"/>
      <c r="O48" s="88">
        <f>175.8+433.9</f>
        <v>609.7</v>
      </c>
      <c r="P48" s="322">
        <v>609.7</v>
      </c>
      <c r="Q48" s="1163"/>
      <c r="R48" s="186"/>
      <c r="S48" s="186"/>
      <c r="T48" s="1165"/>
    </row>
    <row r="49" spans="1:20" ht="19.5" customHeight="1" thickBot="1">
      <c r="A49" s="834"/>
      <c r="B49" s="413"/>
      <c r="C49" s="860"/>
      <c r="D49" s="936"/>
      <c r="E49" s="221"/>
      <c r="F49" s="420"/>
      <c r="G49" s="141" t="s">
        <v>33</v>
      </c>
      <c r="H49" s="120">
        <f>SUM(H47:H48)</f>
        <v>586</v>
      </c>
      <c r="I49" s="168"/>
      <c r="J49" s="168"/>
      <c r="K49" s="170">
        <f>SUM(K47:K48)</f>
        <v>586</v>
      </c>
      <c r="L49" s="120">
        <f>SUM(L47:L48)</f>
        <v>1168.7</v>
      </c>
      <c r="M49" s="168"/>
      <c r="N49" s="168"/>
      <c r="O49" s="170">
        <f>SUM(O47:O48)</f>
        <v>1168.7</v>
      </c>
      <c r="P49" s="122">
        <f>SUM(P47:P48)</f>
        <v>609.7</v>
      </c>
      <c r="Q49" s="482"/>
      <c r="R49" s="445"/>
      <c r="S49" s="445"/>
      <c r="T49" s="1155"/>
    </row>
    <row r="50" spans="1:20" ht="15.75" customHeight="1">
      <c r="A50" s="352" t="s">
        <v>30</v>
      </c>
      <c r="B50" s="414" t="s">
        <v>36</v>
      </c>
      <c r="C50" s="863" t="s">
        <v>36</v>
      </c>
      <c r="D50" s="1134" t="s">
        <v>282</v>
      </c>
      <c r="E50" s="209" t="s">
        <v>76</v>
      </c>
      <c r="F50" s="435">
        <v>5</v>
      </c>
      <c r="G50" s="211" t="s">
        <v>32</v>
      </c>
      <c r="H50" s="254">
        <f>I50+K50</f>
        <v>159.79999999999998</v>
      </c>
      <c r="I50" s="255">
        <v>146.6</v>
      </c>
      <c r="J50" s="255"/>
      <c r="K50" s="256">
        <v>13.2</v>
      </c>
      <c r="L50" s="251">
        <f>M50+O50</f>
        <v>172.6</v>
      </c>
      <c r="M50" s="2">
        <v>146.6</v>
      </c>
      <c r="N50" s="2"/>
      <c r="O50" s="117">
        <v>26</v>
      </c>
      <c r="P50" s="564">
        <v>27.1</v>
      </c>
      <c r="Q50" s="1119"/>
      <c r="R50" s="998"/>
      <c r="S50" s="998"/>
      <c r="T50" s="1108" t="s">
        <v>460</v>
      </c>
    </row>
    <row r="51" spans="1:20" ht="15.75" customHeight="1">
      <c r="A51" s="366"/>
      <c r="B51" s="415"/>
      <c r="C51" s="859"/>
      <c r="D51" s="935"/>
      <c r="E51" s="257" t="s">
        <v>14</v>
      </c>
      <c r="F51" s="419"/>
      <c r="G51" s="140" t="s">
        <v>17</v>
      </c>
      <c r="H51" s="264">
        <f>I51+K51</f>
        <v>905.045</v>
      </c>
      <c r="I51" s="265">
        <v>784.3</v>
      </c>
      <c r="J51" s="265"/>
      <c r="K51" s="266">
        <v>120.745</v>
      </c>
      <c r="L51" s="279">
        <f>M51+O51</f>
        <v>905.045</v>
      </c>
      <c r="M51" s="261">
        <v>784.3</v>
      </c>
      <c r="N51" s="261"/>
      <c r="O51" s="262">
        <v>120.745</v>
      </c>
      <c r="P51" s="565">
        <v>49.2</v>
      </c>
      <c r="Q51" s="1030"/>
      <c r="R51" s="1125"/>
      <c r="S51" s="1125"/>
      <c r="T51" s="1179"/>
    </row>
    <row r="52" spans="1:20" ht="15.75" customHeight="1" thickBot="1">
      <c r="A52" s="369"/>
      <c r="B52" s="416"/>
      <c r="C52" s="860"/>
      <c r="D52" s="936"/>
      <c r="E52" s="221"/>
      <c r="F52" s="420"/>
      <c r="G52" s="100" t="s">
        <v>33</v>
      </c>
      <c r="H52" s="121">
        <f>SUM(H50:H51)</f>
        <v>1064.845</v>
      </c>
      <c r="I52" s="168">
        <f>SUM(I50:I51)</f>
        <v>930.9</v>
      </c>
      <c r="J52" s="171"/>
      <c r="K52" s="170">
        <f>SUM(K50:K51)</f>
        <v>133.945</v>
      </c>
      <c r="L52" s="121">
        <f>SUM(L50:L51)</f>
        <v>1077.645</v>
      </c>
      <c r="M52" s="168">
        <f>SUM(M50:M51)</f>
        <v>930.9</v>
      </c>
      <c r="N52" s="171"/>
      <c r="O52" s="170">
        <f>SUM(O50:O51)</f>
        <v>146.745</v>
      </c>
      <c r="P52" s="122">
        <f>SUM(P50:P51)</f>
        <v>76.30000000000001</v>
      </c>
      <c r="Q52" s="1030"/>
      <c r="R52" s="1125"/>
      <c r="S52" s="1125"/>
      <c r="T52" s="1179"/>
    </row>
    <row r="53" spans="1:20" ht="15.75" customHeight="1">
      <c r="A53" s="361" t="s">
        <v>30</v>
      </c>
      <c r="B53" s="412" t="s">
        <v>36</v>
      </c>
      <c r="C53" s="859" t="s">
        <v>37</v>
      </c>
      <c r="D53" s="935" t="s">
        <v>283</v>
      </c>
      <c r="E53" s="257" t="s">
        <v>76</v>
      </c>
      <c r="F53" s="419">
        <v>5</v>
      </c>
      <c r="G53" s="246" t="s">
        <v>32</v>
      </c>
      <c r="H53" s="268">
        <f>I53+K53</f>
        <v>218.39999999999998</v>
      </c>
      <c r="I53" s="269">
        <v>188.2</v>
      </c>
      <c r="J53" s="270"/>
      <c r="K53" s="269">
        <v>30.2</v>
      </c>
      <c r="L53" s="276">
        <f>M53+O53</f>
        <v>244</v>
      </c>
      <c r="M53" s="267">
        <v>188.2</v>
      </c>
      <c r="N53" s="259"/>
      <c r="O53" s="267">
        <v>55.8</v>
      </c>
      <c r="P53" s="564">
        <v>30.1</v>
      </c>
      <c r="Q53" s="1030"/>
      <c r="R53" s="1125"/>
      <c r="S53" s="1125"/>
      <c r="T53" s="1179"/>
    </row>
    <row r="54" spans="1:20" ht="15.75" customHeight="1">
      <c r="A54" s="361"/>
      <c r="B54" s="412"/>
      <c r="C54" s="859"/>
      <c r="D54" s="937"/>
      <c r="E54" s="257" t="s">
        <v>14</v>
      </c>
      <c r="F54" s="419"/>
      <c r="G54" s="140" t="s">
        <v>17</v>
      </c>
      <c r="H54" s="264">
        <f>I54+K54</f>
        <v>1236.9470000000001</v>
      </c>
      <c r="I54" s="273">
        <v>1042.411</v>
      </c>
      <c r="J54" s="274"/>
      <c r="K54" s="273">
        <v>194.536</v>
      </c>
      <c r="L54" s="279">
        <f>M54+O54</f>
        <v>1236.9470000000001</v>
      </c>
      <c r="M54" s="263">
        <v>1042.411</v>
      </c>
      <c r="N54" s="272"/>
      <c r="O54" s="263">
        <v>194.536</v>
      </c>
      <c r="P54" s="566"/>
      <c r="Q54" s="1031"/>
      <c r="R54" s="1057"/>
      <c r="S54" s="1057"/>
      <c r="T54" s="1179"/>
    </row>
    <row r="55" spans="1:20" ht="15.75" customHeight="1" thickBot="1">
      <c r="A55" s="368"/>
      <c r="B55" s="413"/>
      <c r="C55" s="860"/>
      <c r="D55" s="936"/>
      <c r="E55" s="221"/>
      <c r="F55" s="420"/>
      <c r="G55" s="141" t="s">
        <v>33</v>
      </c>
      <c r="H55" s="120">
        <f>SUM(H53:H54)</f>
        <v>1455.3470000000002</v>
      </c>
      <c r="I55" s="171">
        <f>SUM(I53:I54)</f>
        <v>1230.611</v>
      </c>
      <c r="J55" s="168"/>
      <c r="K55" s="171">
        <f>SUM(K53:K54)</f>
        <v>224.736</v>
      </c>
      <c r="L55" s="120">
        <f>SUM(L53:L54)</f>
        <v>1480.9470000000001</v>
      </c>
      <c r="M55" s="171">
        <f>SUM(M53:M54)</f>
        <v>1230.611</v>
      </c>
      <c r="N55" s="168"/>
      <c r="O55" s="171">
        <f>SUM(O53:O54)</f>
        <v>250.336</v>
      </c>
      <c r="P55" s="122">
        <f>SUM(P53:P54)</f>
        <v>30.1</v>
      </c>
      <c r="Q55" s="1031"/>
      <c r="R55" s="1057"/>
      <c r="S55" s="1057"/>
      <c r="T55" s="1179"/>
    </row>
    <row r="56" spans="1:20" ht="31.5" customHeight="1">
      <c r="A56" s="352" t="s">
        <v>30</v>
      </c>
      <c r="B56" s="414" t="s">
        <v>36</v>
      </c>
      <c r="C56" s="863" t="s">
        <v>38</v>
      </c>
      <c r="D56" s="1183" t="s">
        <v>284</v>
      </c>
      <c r="E56" s="209" t="s">
        <v>76</v>
      </c>
      <c r="F56" s="435">
        <v>6</v>
      </c>
      <c r="G56" s="55" t="s">
        <v>12</v>
      </c>
      <c r="H56" s="317"/>
      <c r="I56" s="319"/>
      <c r="J56" s="298"/>
      <c r="K56" s="622"/>
      <c r="L56" s="281"/>
      <c r="M56" s="410"/>
      <c r="N56" s="282"/>
      <c r="O56" s="623"/>
      <c r="P56" s="204"/>
      <c r="Q56" s="1162" t="s">
        <v>220</v>
      </c>
      <c r="R56" s="1056">
        <v>9</v>
      </c>
      <c r="S56" s="1056">
        <v>9</v>
      </c>
      <c r="T56" s="830" t="s">
        <v>461</v>
      </c>
    </row>
    <row r="57" spans="1:20" ht="31.5" customHeight="1">
      <c r="A57" s="366"/>
      <c r="B57" s="415"/>
      <c r="C57" s="859"/>
      <c r="D57" s="937"/>
      <c r="E57" s="257"/>
      <c r="F57" s="419"/>
      <c r="G57" s="245" t="s">
        <v>32</v>
      </c>
      <c r="H57" s="75">
        <f>I57+K57</f>
        <v>1500</v>
      </c>
      <c r="I57" s="178">
        <v>1500</v>
      </c>
      <c r="J57" s="76"/>
      <c r="K57" s="333"/>
      <c r="L57" s="74">
        <f>M57+O57</f>
        <v>1495.4</v>
      </c>
      <c r="M57" s="172">
        <v>1495.4</v>
      </c>
      <c r="N57" s="3"/>
      <c r="O57" s="177"/>
      <c r="P57" s="334">
        <v>1495.4</v>
      </c>
      <c r="Q57" s="1163"/>
      <c r="R57" s="1171"/>
      <c r="S57" s="1171"/>
      <c r="T57" s="778"/>
    </row>
    <row r="58" spans="1:20" ht="30.75" customHeight="1" thickBot="1">
      <c r="A58" s="369"/>
      <c r="B58" s="416"/>
      <c r="C58" s="860"/>
      <c r="D58" s="936"/>
      <c r="E58" s="221"/>
      <c r="F58" s="420"/>
      <c r="G58" s="327" t="s">
        <v>33</v>
      </c>
      <c r="H58" s="329">
        <f>SUM(H56:H57)</f>
        <v>1500</v>
      </c>
      <c r="I58" s="328">
        <f>SUM(I56:I57)</f>
        <v>1500</v>
      </c>
      <c r="J58" s="330"/>
      <c r="K58" s="331"/>
      <c r="L58" s="329">
        <f>SUM(L56:L57)</f>
        <v>1495.4</v>
      </c>
      <c r="M58" s="328">
        <f>SUM(M56:M57)</f>
        <v>1495.4</v>
      </c>
      <c r="N58" s="330"/>
      <c r="O58" s="331"/>
      <c r="P58" s="332">
        <f>SUM(P56:P57)</f>
        <v>1495.4</v>
      </c>
      <c r="Q58" s="1164"/>
      <c r="R58" s="1172"/>
      <c r="S58" s="1172"/>
      <c r="T58" s="779"/>
    </row>
    <row r="59" spans="1:20" ht="42.75" customHeight="1">
      <c r="A59" s="361" t="s">
        <v>30</v>
      </c>
      <c r="B59" s="412" t="s">
        <v>36</v>
      </c>
      <c r="C59" s="859" t="s">
        <v>39</v>
      </c>
      <c r="D59" s="935" t="s">
        <v>239</v>
      </c>
      <c r="E59" s="257" t="s">
        <v>76</v>
      </c>
      <c r="F59" s="435">
        <v>5</v>
      </c>
      <c r="G59" s="275" t="s">
        <v>32</v>
      </c>
      <c r="H59" s="459">
        <f>I59+K59</f>
        <v>61.1</v>
      </c>
      <c r="I59" s="269">
        <v>61.1</v>
      </c>
      <c r="J59" s="270"/>
      <c r="K59" s="277"/>
      <c r="L59" s="251">
        <f>M59+O59</f>
        <v>61.1</v>
      </c>
      <c r="M59" s="253">
        <v>61.1</v>
      </c>
      <c r="N59" s="2"/>
      <c r="O59" s="117"/>
      <c r="P59" s="566">
        <v>61.1</v>
      </c>
      <c r="Q59" s="1119"/>
      <c r="R59" s="998"/>
      <c r="S59" s="998"/>
      <c r="T59" s="1179" t="s">
        <v>462</v>
      </c>
    </row>
    <row r="60" spans="1:20" ht="15" customHeight="1" thickBot="1">
      <c r="A60" s="368"/>
      <c r="B60" s="413"/>
      <c r="C60" s="860"/>
      <c r="D60" s="936"/>
      <c r="E60" s="221"/>
      <c r="F60" s="420"/>
      <c r="G60" s="242" t="s">
        <v>33</v>
      </c>
      <c r="H60" s="122">
        <f>SUM(H59:H59)</f>
        <v>61.1</v>
      </c>
      <c r="I60" s="167">
        <f>SUM(I59:I59)</f>
        <v>61.1</v>
      </c>
      <c r="J60" s="168"/>
      <c r="K60" s="169"/>
      <c r="L60" s="120">
        <f>SUM(L59:L59)</f>
        <v>61.1</v>
      </c>
      <c r="M60" s="168">
        <f>SUM(M59:M59)</f>
        <v>61.1</v>
      </c>
      <c r="N60" s="168"/>
      <c r="O60" s="170"/>
      <c r="P60" s="122">
        <f>SUM(P59)</f>
        <v>61.1</v>
      </c>
      <c r="Q60" s="1031"/>
      <c r="R60" s="1125"/>
      <c r="S60" s="1125"/>
      <c r="T60" s="1179"/>
    </row>
    <row r="61" spans="1:20" ht="26.25" customHeight="1">
      <c r="A61" s="354" t="s">
        <v>30</v>
      </c>
      <c r="B61" s="411" t="s">
        <v>36</v>
      </c>
      <c r="C61" s="863" t="s">
        <v>16</v>
      </c>
      <c r="D61" s="1134" t="s">
        <v>240</v>
      </c>
      <c r="E61" s="209" t="s">
        <v>76</v>
      </c>
      <c r="F61" s="435">
        <v>5</v>
      </c>
      <c r="G61" s="212" t="s">
        <v>32</v>
      </c>
      <c r="H61" s="459">
        <f>I61+K61</f>
        <v>87.6</v>
      </c>
      <c r="I61" s="284">
        <v>87.6</v>
      </c>
      <c r="J61" s="255"/>
      <c r="K61" s="441"/>
      <c r="L61" s="251">
        <f>M61+O61</f>
        <v>87.6</v>
      </c>
      <c r="M61" s="2">
        <v>87.6</v>
      </c>
      <c r="N61" s="2"/>
      <c r="O61" s="117"/>
      <c r="P61" s="567">
        <v>87.6</v>
      </c>
      <c r="Q61" s="1030"/>
      <c r="R61" s="1125"/>
      <c r="S61" s="1125"/>
      <c r="T61" s="1179"/>
    </row>
    <row r="62" spans="1:20" ht="16.5" customHeight="1" thickBot="1">
      <c r="A62" s="368"/>
      <c r="B62" s="413"/>
      <c r="C62" s="860"/>
      <c r="D62" s="936"/>
      <c r="E62" s="221"/>
      <c r="F62" s="420"/>
      <c r="G62" s="280" t="s">
        <v>33</v>
      </c>
      <c r="H62" s="122">
        <f>SUM(H61:H61)</f>
        <v>87.6</v>
      </c>
      <c r="I62" s="167">
        <f>SUM(I61:I61)</f>
        <v>87.6</v>
      </c>
      <c r="J62" s="168"/>
      <c r="K62" s="169"/>
      <c r="L62" s="120">
        <f>SUM(L61:L61)</f>
        <v>87.6</v>
      </c>
      <c r="M62" s="168">
        <f>SUM(M61:M61)</f>
        <v>87.6</v>
      </c>
      <c r="N62" s="168"/>
      <c r="O62" s="170"/>
      <c r="P62" s="122">
        <f>SUM(P61)</f>
        <v>87.6</v>
      </c>
      <c r="Q62" s="1140"/>
      <c r="R62" s="1173"/>
      <c r="S62" s="1173"/>
      <c r="T62" s="1180"/>
    </row>
    <row r="63" spans="1:20" ht="18.75" customHeight="1" thickBot="1">
      <c r="A63" s="354" t="s">
        <v>30</v>
      </c>
      <c r="B63" s="372" t="s">
        <v>37</v>
      </c>
      <c r="C63" s="1166" t="s">
        <v>223</v>
      </c>
      <c r="D63" s="1166"/>
      <c r="E63" s="1166"/>
      <c r="F63" s="1166"/>
      <c r="G63" s="1166"/>
      <c r="H63" s="1166"/>
      <c r="I63" s="1166"/>
      <c r="J63" s="1166"/>
      <c r="K63" s="1166"/>
      <c r="L63" s="1166"/>
      <c r="M63" s="1166"/>
      <c r="N63" s="1166"/>
      <c r="O63" s="1166"/>
      <c r="P63" s="1166"/>
      <c r="Q63" s="206"/>
      <c r="R63" s="207"/>
      <c r="S63" s="540"/>
      <c r="T63" s="208"/>
    </row>
    <row r="64" spans="1:20" ht="45" customHeight="1">
      <c r="A64" s="354" t="s">
        <v>30</v>
      </c>
      <c r="B64" s="372" t="s">
        <v>37</v>
      </c>
      <c r="C64" s="863" t="s">
        <v>30</v>
      </c>
      <c r="D64" s="1142" t="s">
        <v>285</v>
      </c>
      <c r="E64" s="947" t="s">
        <v>206</v>
      </c>
      <c r="F64" s="435">
        <v>5</v>
      </c>
      <c r="G64" s="211" t="s">
        <v>17</v>
      </c>
      <c r="H64" s="459">
        <f>I64+K64</f>
        <v>522.3</v>
      </c>
      <c r="I64" s="284"/>
      <c r="J64" s="255"/>
      <c r="K64" s="256">
        <v>522.3</v>
      </c>
      <c r="L64" s="252">
        <f>M64+O64</f>
        <v>522.3</v>
      </c>
      <c r="M64" s="2"/>
      <c r="N64" s="2"/>
      <c r="O64" s="117">
        <v>522.3</v>
      </c>
      <c r="P64" s="535">
        <v>442.7</v>
      </c>
      <c r="Q64" s="1119" t="s">
        <v>220</v>
      </c>
      <c r="R64" s="1056">
        <v>1</v>
      </c>
      <c r="S64" s="1056">
        <v>1</v>
      </c>
      <c r="T64" s="1058" t="s">
        <v>463</v>
      </c>
    </row>
    <row r="65" spans="1:20" ht="45" customHeight="1">
      <c r="A65" s="366"/>
      <c r="B65" s="364"/>
      <c r="C65" s="859"/>
      <c r="D65" s="1143"/>
      <c r="E65" s="948"/>
      <c r="F65" s="419"/>
      <c r="G65" s="278" t="s">
        <v>12</v>
      </c>
      <c r="H65" s="460">
        <f>I65+K65</f>
        <v>744.2</v>
      </c>
      <c r="I65" s="154"/>
      <c r="J65" s="174"/>
      <c r="K65" s="85">
        <v>744.2</v>
      </c>
      <c r="L65" s="173">
        <f>M65+O65</f>
        <v>774.2</v>
      </c>
      <c r="M65" s="87"/>
      <c r="N65" s="173"/>
      <c r="O65" s="88">
        <v>774.2</v>
      </c>
      <c r="P65" s="400">
        <v>770.3</v>
      </c>
      <c r="Q65" s="1030"/>
      <c r="R65" s="1171"/>
      <c r="S65" s="1171"/>
      <c r="T65" s="1165"/>
    </row>
    <row r="66" spans="1:20" ht="45" customHeight="1">
      <c r="A66" s="366"/>
      <c r="B66" s="364"/>
      <c r="C66" s="859"/>
      <c r="D66" s="1143"/>
      <c r="E66" s="949"/>
      <c r="F66" s="419"/>
      <c r="G66" s="42" t="s">
        <v>15</v>
      </c>
      <c r="H66" s="460">
        <f>I66+K66</f>
        <v>92.2</v>
      </c>
      <c r="I66" s="154"/>
      <c r="J66" s="90"/>
      <c r="K66" s="85">
        <v>92.2</v>
      </c>
      <c r="L66" s="86">
        <f>M66+O66</f>
        <v>92.2</v>
      </c>
      <c r="M66" s="87"/>
      <c r="N66" s="87"/>
      <c r="O66" s="88">
        <v>92.2</v>
      </c>
      <c r="P66" s="536">
        <v>76.6</v>
      </c>
      <c r="Q66" s="1030"/>
      <c r="R66" s="1171"/>
      <c r="S66" s="1171"/>
      <c r="T66" s="1165"/>
    </row>
    <row r="67" spans="1:20" ht="45" customHeight="1">
      <c r="A67" s="366"/>
      <c r="B67" s="364"/>
      <c r="C67" s="859"/>
      <c r="D67" s="1143"/>
      <c r="E67" s="949"/>
      <c r="F67" s="419"/>
      <c r="G67" s="47" t="s">
        <v>32</v>
      </c>
      <c r="H67" s="460"/>
      <c r="I67" s="154"/>
      <c r="J67" s="174"/>
      <c r="K67" s="85"/>
      <c r="L67" s="173">
        <f>M67+O67</f>
        <v>4</v>
      </c>
      <c r="M67" s="87"/>
      <c r="N67" s="173"/>
      <c r="O67" s="88">
        <v>4</v>
      </c>
      <c r="P67" s="536">
        <v>3.9</v>
      </c>
      <c r="Q67" s="1030"/>
      <c r="R67" s="1171"/>
      <c r="S67" s="1171"/>
      <c r="T67" s="1165"/>
    </row>
    <row r="68" spans="1:20" ht="15.75" customHeight="1" thickBot="1">
      <c r="A68" s="369"/>
      <c r="B68" s="357"/>
      <c r="C68" s="860"/>
      <c r="D68" s="1144"/>
      <c r="E68" s="950"/>
      <c r="F68" s="420"/>
      <c r="G68" s="100" t="s">
        <v>33</v>
      </c>
      <c r="H68" s="122">
        <f>SUM(H64:H66)</f>
        <v>1358.7</v>
      </c>
      <c r="I68" s="167"/>
      <c r="J68" s="171"/>
      <c r="K68" s="170">
        <f>SUM(K64:K66)</f>
        <v>1358.7</v>
      </c>
      <c r="L68" s="171">
        <f>SUM(L64:L67)</f>
        <v>1392.7</v>
      </c>
      <c r="M68" s="168"/>
      <c r="N68" s="171"/>
      <c r="O68" s="170">
        <f>SUM(O64:O67)</f>
        <v>1392.7</v>
      </c>
      <c r="P68" s="122">
        <f>SUM(P64:P67)</f>
        <v>1293.5</v>
      </c>
      <c r="Q68" s="1140"/>
      <c r="R68" s="1254"/>
      <c r="S68" s="1254"/>
      <c r="T68" s="1155"/>
    </row>
    <row r="69" spans="1:20" ht="117.75" customHeight="1">
      <c r="A69" s="354" t="s">
        <v>30</v>
      </c>
      <c r="B69" s="372" t="s">
        <v>37</v>
      </c>
      <c r="C69" s="927" t="s">
        <v>34</v>
      </c>
      <c r="D69" s="937" t="s">
        <v>286</v>
      </c>
      <c r="E69" s="202" t="s">
        <v>207</v>
      </c>
      <c r="F69" s="419">
        <v>5</v>
      </c>
      <c r="G69" s="246" t="s">
        <v>12</v>
      </c>
      <c r="H69" s="401">
        <f>I69+K69</f>
        <v>31.8</v>
      </c>
      <c r="I69" s="269"/>
      <c r="J69" s="270"/>
      <c r="K69" s="269">
        <v>31.8</v>
      </c>
      <c r="L69" s="276">
        <f>M69+O69</f>
        <v>1.9</v>
      </c>
      <c r="M69" s="267"/>
      <c r="N69" s="259"/>
      <c r="O69" s="267">
        <v>1.9</v>
      </c>
      <c r="P69" s="224">
        <v>1.8</v>
      </c>
      <c r="Q69" s="323"/>
      <c r="R69" s="585"/>
      <c r="S69" s="585"/>
      <c r="T69" s="778" t="s">
        <v>464</v>
      </c>
    </row>
    <row r="70" spans="1:20" ht="16.5" customHeight="1" thickBot="1">
      <c r="A70" s="367"/>
      <c r="B70" s="357"/>
      <c r="C70" s="929"/>
      <c r="D70" s="936"/>
      <c r="E70" s="285"/>
      <c r="F70" s="420"/>
      <c r="G70" s="100" t="s">
        <v>33</v>
      </c>
      <c r="H70" s="122">
        <f>H69</f>
        <v>31.8</v>
      </c>
      <c r="I70" s="122">
        <f aca="true" t="shared" si="0" ref="I70:P70">I69</f>
        <v>0</v>
      </c>
      <c r="J70" s="122">
        <f t="shared" si="0"/>
        <v>0</v>
      </c>
      <c r="K70" s="122">
        <f t="shared" si="0"/>
        <v>31.8</v>
      </c>
      <c r="L70" s="122">
        <f t="shared" si="0"/>
        <v>1.9</v>
      </c>
      <c r="M70" s="122">
        <f t="shared" si="0"/>
        <v>0</v>
      </c>
      <c r="N70" s="122">
        <f t="shared" si="0"/>
        <v>0</v>
      </c>
      <c r="O70" s="122">
        <f t="shared" si="0"/>
        <v>1.9</v>
      </c>
      <c r="P70" s="122">
        <f t="shared" si="0"/>
        <v>1.8</v>
      </c>
      <c r="Q70" s="529"/>
      <c r="R70" s="586"/>
      <c r="S70" s="586"/>
      <c r="T70" s="779"/>
    </row>
    <row r="71" spans="1:20" ht="15.75" customHeight="1" thickBot="1">
      <c r="A71" s="373" t="s">
        <v>30</v>
      </c>
      <c r="B71" s="374" t="s">
        <v>38</v>
      </c>
      <c r="C71" s="951" t="s">
        <v>241</v>
      </c>
      <c r="D71" s="951"/>
      <c r="E71" s="951"/>
      <c r="F71" s="951"/>
      <c r="G71" s="951"/>
      <c r="H71" s="951"/>
      <c r="I71" s="951"/>
      <c r="J71" s="951"/>
      <c r="K71" s="951"/>
      <c r="L71" s="951"/>
      <c r="M71" s="951"/>
      <c r="N71" s="951"/>
      <c r="O71" s="951"/>
      <c r="P71" s="951"/>
      <c r="Q71" s="951"/>
      <c r="R71" s="951"/>
      <c r="S71" s="951"/>
      <c r="T71" s="952"/>
    </row>
    <row r="72" spans="1:20" ht="15" customHeight="1">
      <c r="A72" s="899" t="s">
        <v>30</v>
      </c>
      <c r="B72" s="901" t="s">
        <v>38</v>
      </c>
      <c r="C72" s="973" t="s">
        <v>30</v>
      </c>
      <c r="D72" s="932" t="s">
        <v>242</v>
      </c>
      <c r="E72" s="944" t="s">
        <v>209</v>
      </c>
      <c r="F72" s="421">
        <v>5</v>
      </c>
      <c r="G72" s="624" t="s">
        <v>12</v>
      </c>
      <c r="H72" s="210">
        <f>I72+K72</f>
        <v>84.4</v>
      </c>
      <c r="I72" s="35"/>
      <c r="J72" s="163"/>
      <c r="K72" s="36">
        <v>84.4</v>
      </c>
      <c r="L72" s="161">
        <f>M72+O72</f>
        <v>84.4</v>
      </c>
      <c r="M72" s="32"/>
      <c r="N72" s="148"/>
      <c r="O72" s="37">
        <v>84.4</v>
      </c>
      <c r="P72" s="107">
        <v>84.4</v>
      </c>
      <c r="Q72" s="1168" t="s">
        <v>226</v>
      </c>
      <c r="R72" s="953">
        <v>1</v>
      </c>
      <c r="S72" s="1174">
        <v>1</v>
      </c>
      <c r="T72" s="1058" t="s">
        <v>465</v>
      </c>
    </row>
    <row r="73" spans="1:20" ht="15" customHeight="1">
      <c r="A73" s="751"/>
      <c r="B73" s="902"/>
      <c r="C73" s="1141"/>
      <c r="D73" s="933"/>
      <c r="E73" s="945"/>
      <c r="F73" s="422">
        <v>2</v>
      </c>
      <c r="G73" s="156" t="s">
        <v>219</v>
      </c>
      <c r="H73" s="162">
        <f>I73+K73</f>
        <v>176</v>
      </c>
      <c r="I73" s="51"/>
      <c r="J73" s="164"/>
      <c r="K73" s="52">
        <v>176</v>
      </c>
      <c r="L73" s="159">
        <f>M73+O73</f>
        <v>176</v>
      </c>
      <c r="M73" s="49"/>
      <c r="N73" s="158"/>
      <c r="O73" s="53">
        <v>176</v>
      </c>
      <c r="P73" s="286"/>
      <c r="Q73" s="1079"/>
      <c r="R73" s="954"/>
      <c r="S73" s="1175"/>
      <c r="T73" s="1169"/>
    </row>
    <row r="74" spans="1:20" ht="15" customHeight="1" thickBot="1">
      <c r="A74" s="900"/>
      <c r="B74" s="903"/>
      <c r="C74" s="974"/>
      <c r="D74" s="934"/>
      <c r="E74" s="946"/>
      <c r="F74" s="427"/>
      <c r="G74" s="100" t="s">
        <v>33</v>
      </c>
      <c r="H74" s="124">
        <f>SUM(H72:H73)</f>
        <v>260.4</v>
      </c>
      <c r="I74" s="97"/>
      <c r="J74" s="146"/>
      <c r="K74" s="114">
        <f>SUM(K72:K73)</f>
        <v>260.4</v>
      </c>
      <c r="L74" s="124">
        <f>SUM(L72:L73)</f>
        <v>260.4</v>
      </c>
      <c r="M74" s="97"/>
      <c r="N74" s="146"/>
      <c r="O74" s="114">
        <f>SUM(O72:O73)</f>
        <v>260.4</v>
      </c>
      <c r="P74" s="99">
        <f>SUM(P72:P73)</f>
        <v>84.4</v>
      </c>
      <c r="Q74" s="875"/>
      <c r="R74" s="955"/>
      <c r="S74" s="1072"/>
      <c r="T74" s="1170"/>
    </row>
    <row r="75" spans="1:20" ht="15" customHeight="1" thickBot="1">
      <c r="A75" s="359" t="s">
        <v>30</v>
      </c>
      <c r="B75" s="353" t="s">
        <v>39</v>
      </c>
      <c r="C75" s="956" t="s">
        <v>42</v>
      </c>
      <c r="D75" s="957"/>
      <c r="E75" s="957"/>
      <c r="F75" s="958"/>
      <c r="G75" s="957"/>
      <c r="H75" s="957"/>
      <c r="I75" s="957"/>
      <c r="J75" s="957"/>
      <c r="K75" s="957"/>
      <c r="L75" s="958"/>
      <c r="M75" s="958"/>
      <c r="N75" s="958"/>
      <c r="O75" s="958"/>
      <c r="P75" s="958"/>
      <c r="Q75" s="206"/>
      <c r="R75" s="207"/>
      <c r="S75" s="540"/>
      <c r="T75" s="208"/>
    </row>
    <row r="76" spans="1:21" s="110" customFormat="1" ht="24.75" customHeight="1">
      <c r="A76" s="876" t="s">
        <v>30</v>
      </c>
      <c r="B76" s="721" t="s">
        <v>39</v>
      </c>
      <c r="C76" s="973" t="s">
        <v>30</v>
      </c>
      <c r="D76" s="746" t="s">
        <v>287</v>
      </c>
      <c r="E76" s="938" t="s">
        <v>210</v>
      </c>
      <c r="F76" s="940">
        <v>6</v>
      </c>
      <c r="G76" s="287" t="s">
        <v>32</v>
      </c>
      <c r="H76" s="56">
        <f>I76+K76</f>
        <v>100</v>
      </c>
      <c r="I76" s="232">
        <v>100</v>
      </c>
      <c r="J76" s="41"/>
      <c r="K76" s="232"/>
      <c r="L76" s="31">
        <f>M76+O76</f>
        <v>98.4</v>
      </c>
      <c r="M76" s="148">
        <v>98.4</v>
      </c>
      <c r="N76" s="32"/>
      <c r="O76" s="223"/>
      <c r="P76" s="271">
        <v>98.4</v>
      </c>
      <c r="Q76" s="1157" t="s">
        <v>434</v>
      </c>
      <c r="R76" s="1152">
        <v>1</v>
      </c>
      <c r="S76" s="1152">
        <v>1</v>
      </c>
      <c r="T76" s="1058"/>
      <c r="U76" s="324"/>
    </row>
    <row r="77" spans="1:21" s="110" customFormat="1" ht="15.75" customHeight="1" thickBot="1">
      <c r="A77" s="878"/>
      <c r="B77" s="881"/>
      <c r="C77" s="974"/>
      <c r="D77" s="922"/>
      <c r="E77" s="939"/>
      <c r="F77" s="941"/>
      <c r="G77" s="100" t="s">
        <v>33</v>
      </c>
      <c r="H77" s="83">
        <f>SUM(H76:H76)</f>
        <v>100</v>
      </c>
      <c r="I77" s="146">
        <f>SUM(I76:I76)</f>
        <v>100</v>
      </c>
      <c r="J77" s="97"/>
      <c r="K77" s="146"/>
      <c r="L77" s="83">
        <f>SUM(L76:L76)</f>
        <v>98.4</v>
      </c>
      <c r="M77" s="146">
        <f>SUM(M76:M76)</f>
        <v>98.4</v>
      </c>
      <c r="N77" s="97"/>
      <c r="O77" s="104"/>
      <c r="P77" s="122">
        <f>P76</f>
        <v>98.4</v>
      </c>
      <c r="Q77" s="1167"/>
      <c r="R77" s="1013"/>
      <c r="S77" s="1013"/>
      <c r="T77" s="1155"/>
      <c r="U77" s="324"/>
    </row>
    <row r="78" spans="1:20" ht="16.5" customHeight="1" thickBot="1">
      <c r="A78" s="561" t="s">
        <v>30</v>
      </c>
      <c r="B78" s="558" t="s">
        <v>39</v>
      </c>
      <c r="C78" s="555" t="s">
        <v>34</v>
      </c>
      <c r="D78" s="1258" t="s">
        <v>296</v>
      </c>
      <c r="E78" s="764" t="s">
        <v>211</v>
      </c>
      <c r="F78" s="425">
        <v>5</v>
      </c>
      <c r="G78" s="289" t="s">
        <v>32</v>
      </c>
      <c r="H78" s="231">
        <f>I78+K78</f>
        <v>93.1</v>
      </c>
      <c r="I78" s="41">
        <v>93.1</v>
      </c>
      <c r="J78" s="232"/>
      <c r="K78" s="310"/>
      <c r="L78" s="228">
        <f aca="true" t="shared" si="1" ref="L78:L85">M78+O78</f>
        <v>93.1</v>
      </c>
      <c r="M78" s="40">
        <f>14+79.1</f>
        <v>93.1</v>
      </c>
      <c r="N78" s="229"/>
      <c r="O78" s="230"/>
      <c r="P78" s="290">
        <v>55.2</v>
      </c>
      <c r="Q78" s="1162" t="s">
        <v>124</v>
      </c>
      <c r="R78" s="1154">
        <v>3</v>
      </c>
      <c r="S78" s="518">
        <v>3</v>
      </c>
      <c r="T78" s="1058" t="s">
        <v>488</v>
      </c>
    </row>
    <row r="79" spans="1:20" ht="16.5" customHeight="1">
      <c r="A79" s="562"/>
      <c r="B79" s="559"/>
      <c r="C79" s="556"/>
      <c r="D79" s="1259"/>
      <c r="E79" s="765"/>
      <c r="F79" s="425"/>
      <c r="G79" s="212" t="s">
        <v>32</v>
      </c>
      <c r="H79" s="166">
        <f>I79+K79</f>
        <v>51.900000000000006</v>
      </c>
      <c r="I79" s="95">
        <v>21.8</v>
      </c>
      <c r="J79" s="151"/>
      <c r="K79" s="106">
        <v>30.1</v>
      </c>
      <c r="L79" s="293">
        <f t="shared" si="1"/>
        <v>345.5</v>
      </c>
      <c r="M79" s="92">
        <f>21.8+122.8</f>
        <v>144.6</v>
      </c>
      <c r="N79" s="150">
        <v>13.1</v>
      </c>
      <c r="O79" s="93">
        <f>30.1+170.8</f>
        <v>200.9</v>
      </c>
      <c r="P79" s="291">
        <v>42.1</v>
      </c>
      <c r="Q79" s="1163"/>
      <c r="R79" s="1123"/>
      <c r="S79" s="517"/>
      <c r="T79" s="1165"/>
    </row>
    <row r="80" spans="1:20" ht="16.5" customHeight="1">
      <c r="A80" s="562"/>
      <c r="B80" s="559"/>
      <c r="C80" s="556"/>
      <c r="D80" s="1259"/>
      <c r="E80" s="765"/>
      <c r="F80" s="425"/>
      <c r="G80" s="42" t="s">
        <v>234</v>
      </c>
      <c r="H80" s="217">
        <f>I80+K80</f>
        <v>293.6</v>
      </c>
      <c r="I80" s="45">
        <v>122.8</v>
      </c>
      <c r="J80" s="149"/>
      <c r="K80" s="46">
        <v>170.8</v>
      </c>
      <c r="L80" s="215">
        <f t="shared" si="1"/>
        <v>0</v>
      </c>
      <c r="M80" s="43">
        <f>122.8-122.8</f>
        <v>0</v>
      </c>
      <c r="N80" s="116"/>
      <c r="O80" s="226">
        <f>170.8-170.8</f>
        <v>0</v>
      </c>
      <c r="P80" s="292"/>
      <c r="Q80" s="1163"/>
      <c r="R80" s="1123"/>
      <c r="S80" s="517"/>
      <c r="T80" s="1165"/>
    </row>
    <row r="81" spans="1:20" ht="16.5" customHeight="1" thickBot="1">
      <c r="A81" s="562"/>
      <c r="B81" s="559"/>
      <c r="C81" s="556"/>
      <c r="D81" s="1259"/>
      <c r="E81" s="765"/>
      <c r="F81" s="425"/>
      <c r="G81" s="42" t="s">
        <v>12</v>
      </c>
      <c r="H81" s="217"/>
      <c r="I81" s="45"/>
      <c r="J81" s="149"/>
      <c r="K81" s="46"/>
      <c r="L81" s="215">
        <f t="shared" si="1"/>
        <v>4.7</v>
      </c>
      <c r="M81" s="43"/>
      <c r="N81" s="116"/>
      <c r="O81" s="226">
        <v>4.7</v>
      </c>
      <c r="P81" s="292">
        <v>4.7</v>
      </c>
      <c r="Q81" s="1189"/>
      <c r="R81" s="1161"/>
      <c r="S81" s="519"/>
      <c r="T81" s="1165"/>
    </row>
    <row r="82" spans="1:20" ht="16.5" customHeight="1">
      <c r="A82" s="562"/>
      <c r="B82" s="559"/>
      <c r="C82" s="556"/>
      <c r="D82" s="1259"/>
      <c r="E82" s="765"/>
      <c r="F82" s="425"/>
      <c r="G82" s="212" t="s">
        <v>32</v>
      </c>
      <c r="H82" s="166">
        <f>I82+K82</f>
        <v>51.199999999999996</v>
      </c>
      <c r="I82" s="95">
        <v>18.9</v>
      </c>
      <c r="J82" s="151"/>
      <c r="K82" s="106">
        <v>32.3</v>
      </c>
      <c r="L82" s="293">
        <f t="shared" si="1"/>
        <v>341.2</v>
      </c>
      <c r="M82" s="92">
        <f>18.9+106.4</f>
        <v>125.30000000000001</v>
      </c>
      <c r="N82" s="150">
        <v>13.1</v>
      </c>
      <c r="O82" s="93">
        <f>32.3+183.6</f>
        <v>215.89999999999998</v>
      </c>
      <c r="P82" s="291">
        <v>99.3</v>
      </c>
      <c r="Q82" s="1261" t="s">
        <v>274</v>
      </c>
      <c r="R82" s="1122">
        <v>1</v>
      </c>
      <c r="S82" s="1122">
        <v>1</v>
      </c>
      <c r="T82" s="1165"/>
    </row>
    <row r="83" spans="1:20" ht="16.5" customHeight="1" thickBot="1">
      <c r="A83" s="562"/>
      <c r="B83" s="559"/>
      <c r="C83" s="556"/>
      <c r="D83" s="1259"/>
      <c r="E83" s="765"/>
      <c r="F83" s="425"/>
      <c r="G83" s="47" t="s">
        <v>234</v>
      </c>
      <c r="H83" s="162">
        <f>I83+K83</f>
        <v>290</v>
      </c>
      <c r="I83" s="51">
        <v>106.4</v>
      </c>
      <c r="J83" s="164"/>
      <c r="K83" s="52">
        <v>183.6</v>
      </c>
      <c r="L83" s="159">
        <f t="shared" si="1"/>
        <v>0</v>
      </c>
      <c r="M83" s="49">
        <f>106.4-106.4</f>
        <v>0</v>
      </c>
      <c r="N83" s="158"/>
      <c r="O83" s="53">
        <f>183.6-183.6</f>
        <v>0</v>
      </c>
      <c r="P83" s="461"/>
      <c r="Q83" s="1163"/>
      <c r="R83" s="1123"/>
      <c r="S83" s="1123"/>
      <c r="T83" s="1165"/>
    </row>
    <row r="84" spans="1:20" ht="16.5" customHeight="1">
      <c r="A84" s="562"/>
      <c r="B84" s="559"/>
      <c r="C84" s="556"/>
      <c r="D84" s="1259"/>
      <c r="E84" s="765"/>
      <c r="F84" s="425"/>
      <c r="G84" s="212" t="s">
        <v>32</v>
      </c>
      <c r="H84" s="166">
        <f>I84+K84</f>
        <v>54.9</v>
      </c>
      <c r="I84" s="95">
        <v>24.7</v>
      </c>
      <c r="J84" s="151"/>
      <c r="K84" s="106">
        <v>30.2</v>
      </c>
      <c r="L84" s="293">
        <f t="shared" si="1"/>
        <v>365.79999999999995</v>
      </c>
      <c r="M84" s="92">
        <f>24.7+140</f>
        <v>164.7</v>
      </c>
      <c r="N84" s="150">
        <v>13.1</v>
      </c>
      <c r="O84" s="93">
        <f>30.2+170.9</f>
        <v>201.1</v>
      </c>
      <c r="P84" s="291">
        <v>260.9</v>
      </c>
      <c r="Q84" s="1163"/>
      <c r="R84" s="1123"/>
      <c r="S84" s="1123"/>
      <c r="T84" s="1165"/>
    </row>
    <row r="85" spans="1:20" ht="16.5" customHeight="1" thickBot="1">
      <c r="A85" s="562"/>
      <c r="B85" s="559"/>
      <c r="C85" s="556"/>
      <c r="D85" s="1259"/>
      <c r="E85" s="765"/>
      <c r="F85" s="425"/>
      <c r="G85" s="467" t="s">
        <v>234</v>
      </c>
      <c r="H85" s="468">
        <f>I85+K85</f>
        <v>310.9</v>
      </c>
      <c r="I85" s="469">
        <v>140</v>
      </c>
      <c r="J85" s="470"/>
      <c r="K85" s="471">
        <v>170.9</v>
      </c>
      <c r="L85" s="472">
        <f t="shared" si="1"/>
        <v>0</v>
      </c>
      <c r="M85" s="473">
        <f>140-140</f>
        <v>0</v>
      </c>
      <c r="N85" s="474"/>
      <c r="O85" s="475">
        <f>170.9-170.9</f>
        <v>0</v>
      </c>
      <c r="P85" s="476"/>
      <c r="Q85" s="1163"/>
      <c r="R85" s="1123"/>
      <c r="S85" s="1123"/>
      <c r="T85" s="1165"/>
    </row>
    <row r="86" spans="1:20" ht="13.5" customHeight="1" thickBot="1">
      <c r="A86" s="563"/>
      <c r="B86" s="560"/>
      <c r="C86" s="557"/>
      <c r="D86" s="1260"/>
      <c r="E86" s="766"/>
      <c r="F86" s="576"/>
      <c r="G86" s="280" t="s">
        <v>33</v>
      </c>
      <c r="H86" s="462">
        <f>SUM(H78:H85)</f>
        <v>1145.6</v>
      </c>
      <c r="I86" s="463">
        <f>SUM(I78:I85)</f>
        <v>527.7</v>
      </c>
      <c r="J86" s="464"/>
      <c r="K86" s="465">
        <f>SUM(K78:K85)</f>
        <v>617.9</v>
      </c>
      <c r="L86" s="462">
        <f>SUM(L78:L85)</f>
        <v>1150.3</v>
      </c>
      <c r="M86" s="463">
        <f>SUM(M78:M85)</f>
        <v>527.7</v>
      </c>
      <c r="N86" s="464">
        <f>N79+N82+N84</f>
        <v>39.3</v>
      </c>
      <c r="O86" s="465">
        <f>SUM(O78:O85)</f>
        <v>622.6</v>
      </c>
      <c r="P86" s="466">
        <f>SUM(P78:P85)</f>
        <v>462.2</v>
      </c>
      <c r="Q86" s="1164"/>
      <c r="R86" s="1124"/>
      <c r="S86" s="1124"/>
      <c r="T86" s="1155"/>
    </row>
    <row r="87" spans="1:20" ht="16.5" customHeight="1" thickBot="1">
      <c r="A87" s="358" t="s">
        <v>30</v>
      </c>
      <c r="B87" s="374" t="s">
        <v>16</v>
      </c>
      <c r="C87" s="1074" t="s">
        <v>243</v>
      </c>
      <c r="D87" s="951"/>
      <c r="E87" s="951"/>
      <c r="F87" s="951"/>
      <c r="G87" s="951"/>
      <c r="H87" s="951"/>
      <c r="I87" s="951"/>
      <c r="J87" s="951"/>
      <c r="K87" s="951"/>
      <c r="L87" s="951"/>
      <c r="M87" s="951"/>
      <c r="N87" s="951"/>
      <c r="O87" s="951"/>
      <c r="P87" s="951"/>
      <c r="Q87" s="951"/>
      <c r="R87" s="951"/>
      <c r="S87" s="951"/>
      <c r="T87" s="952"/>
    </row>
    <row r="88" spans="1:20" ht="30" customHeight="1">
      <c r="A88" s="869" t="s">
        <v>30</v>
      </c>
      <c r="B88" s="904" t="s">
        <v>16</v>
      </c>
      <c r="C88" s="879" t="s">
        <v>30</v>
      </c>
      <c r="D88" s="746" t="s">
        <v>244</v>
      </c>
      <c r="E88" s="938" t="s">
        <v>210</v>
      </c>
      <c r="F88" s="421">
        <v>6</v>
      </c>
      <c r="G88" s="147" t="s">
        <v>32</v>
      </c>
      <c r="H88" s="294">
        <v>50</v>
      </c>
      <c r="I88" s="95">
        <v>50</v>
      </c>
      <c r="J88" s="95"/>
      <c r="K88" s="96"/>
      <c r="L88" s="205">
        <v>50</v>
      </c>
      <c r="M88" s="92">
        <v>50</v>
      </c>
      <c r="N88" s="92"/>
      <c r="O88" s="93"/>
      <c r="P88" s="543">
        <v>50</v>
      </c>
      <c r="Q88" s="1157" t="s">
        <v>326</v>
      </c>
      <c r="R88" s="1154">
        <v>800</v>
      </c>
      <c r="S88" s="1154">
        <v>1116.3</v>
      </c>
      <c r="T88" s="1181" t="s">
        <v>466</v>
      </c>
    </row>
    <row r="89" spans="1:20" ht="15.75" customHeight="1" thickBot="1">
      <c r="A89" s="870"/>
      <c r="B89" s="905"/>
      <c r="C89" s="880"/>
      <c r="D89" s="922"/>
      <c r="E89" s="939"/>
      <c r="F89" s="427"/>
      <c r="G89" s="100" t="s">
        <v>33</v>
      </c>
      <c r="H89" s="124">
        <f>H88</f>
        <v>50</v>
      </c>
      <c r="I89" s="97">
        <f>I88</f>
        <v>50</v>
      </c>
      <c r="J89" s="97"/>
      <c r="K89" s="98"/>
      <c r="L89" s="124">
        <f>L88</f>
        <v>50</v>
      </c>
      <c r="M89" s="97">
        <f>M88</f>
        <v>50</v>
      </c>
      <c r="N89" s="97"/>
      <c r="O89" s="114"/>
      <c r="P89" s="122">
        <f>SUM(P88)</f>
        <v>50</v>
      </c>
      <c r="Q89" s="1158"/>
      <c r="R89" s="1124"/>
      <c r="S89" s="1124"/>
      <c r="T89" s="1182"/>
    </row>
    <row r="90" spans="1:20" ht="15.75" customHeight="1" thickBot="1">
      <c r="A90" s="373" t="s">
        <v>30</v>
      </c>
      <c r="B90" s="353" t="s">
        <v>19</v>
      </c>
      <c r="C90" s="1034" t="s">
        <v>130</v>
      </c>
      <c r="D90" s="1034"/>
      <c r="E90" s="1034"/>
      <c r="F90" s="1034"/>
      <c r="G90" s="1034"/>
      <c r="H90" s="1034"/>
      <c r="I90" s="1034"/>
      <c r="J90" s="1034"/>
      <c r="K90" s="1034"/>
      <c r="L90" s="1034"/>
      <c r="M90" s="1034"/>
      <c r="N90" s="1034"/>
      <c r="O90" s="1034"/>
      <c r="P90" s="1034"/>
      <c r="Q90" s="69"/>
      <c r="R90" s="67"/>
      <c r="S90" s="541"/>
      <c r="T90" s="68"/>
    </row>
    <row r="91" spans="1:20" ht="36.75" customHeight="1">
      <c r="A91" s="876" t="s">
        <v>30</v>
      </c>
      <c r="B91" s="721" t="s">
        <v>19</v>
      </c>
      <c r="C91" s="960" t="s">
        <v>30</v>
      </c>
      <c r="D91" s="746" t="s">
        <v>48</v>
      </c>
      <c r="E91" s="942"/>
      <c r="F91" s="723">
        <v>6</v>
      </c>
      <c r="G91" s="296" t="s">
        <v>32</v>
      </c>
      <c r="H91" s="297">
        <f>I91+K91</f>
        <v>390</v>
      </c>
      <c r="I91" s="298">
        <v>390</v>
      </c>
      <c r="J91" s="299"/>
      <c r="K91" s="300"/>
      <c r="L91" s="307">
        <f>M91+O91</f>
        <v>430.57</v>
      </c>
      <c r="M91" s="282">
        <v>430.57</v>
      </c>
      <c r="N91" s="408"/>
      <c r="O91" s="283"/>
      <c r="P91" s="301">
        <v>430.6</v>
      </c>
      <c r="Q91" s="1032" t="s">
        <v>144</v>
      </c>
      <c r="R91" s="1128">
        <v>30</v>
      </c>
      <c r="S91" s="1128">
        <v>23</v>
      </c>
      <c r="T91" s="830" t="s">
        <v>467</v>
      </c>
    </row>
    <row r="92" spans="1:20" ht="19.5" customHeight="1" thickBot="1">
      <c r="A92" s="878"/>
      <c r="B92" s="881"/>
      <c r="C92" s="961"/>
      <c r="D92" s="922"/>
      <c r="E92" s="943"/>
      <c r="F92" s="724"/>
      <c r="G92" s="439" t="s">
        <v>33</v>
      </c>
      <c r="H92" s="121">
        <f>SUM(H91)</f>
        <v>390</v>
      </c>
      <c r="I92" s="168">
        <f>SUM(I91)</f>
        <v>390</v>
      </c>
      <c r="J92" s="171"/>
      <c r="K92" s="170"/>
      <c r="L92" s="121">
        <f>SUM(L91)</f>
        <v>430.57</v>
      </c>
      <c r="M92" s="168">
        <f>SUM(M91)</f>
        <v>430.57</v>
      </c>
      <c r="N92" s="171"/>
      <c r="O92" s="170"/>
      <c r="P92" s="120">
        <f>SUM(P91)</f>
        <v>430.6</v>
      </c>
      <c r="Q92" s="1033"/>
      <c r="R92" s="1012"/>
      <c r="S92" s="1012"/>
      <c r="T92" s="1156"/>
    </row>
    <row r="93" spans="1:20" ht="15.75" customHeight="1">
      <c r="A93" s="876" t="s">
        <v>30</v>
      </c>
      <c r="B93" s="721" t="s">
        <v>19</v>
      </c>
      <c r="C93" s="879" t="s">
        <v>34</v>
      </c>
      <c r="D93" s="746" t="s">
        <v>49</v>
      </c>
      <c r="E93" s="748"/>
      <c r="F93" s="940">
        <v>6</v>
      </c>
      <c r="G93" s="211" t="s">
        <v>32</v>
      </c>
      <c r="H93" s="210">
        <f>I93+K93</f>
        <v>296.6</v>
      </c>
      <c r="I93" s="35">
        <v>296.6</v>
      </c>
      <c r="J93" s="163"/>
      <c r="K93" s="36"/>
      <c r="L93" s="302">
        <f>M93+O93</f>
        <v>296.6</v>
      </c>
      <c r="M93" s="252">
        <v>296.6</v>
      </c>
      <c r="N93" s="222"/>
      <c r="O93" s="117"/>
      <c r="P93" s="302">
        <v>296.5</v>
      </c>
      <c r="Q93" s="1187" t="s">
        <v>61</v>
      </c>
      <c r="R93" s="1013">
        <v>97</v>
      </c>
      <c r="S93" s="1013">
        <v>97</v>
      </c>
      <c r="T93" s="1153" t="s">
        <v>468</v>
      </c>
    </row>
    <row r="94" spans="1:20" ht="15.75" customHeight="1" thickBot="1">
      <c r="A94" s="878"/>
      <c r="B94" s="881"/>
      <c r="C94" s="880"/>
      <c r="D94" s="922"/>
      <c r="E94" s="749"/>
      <c r="F94" s="941"/>
      <c r="G94" s="100" t="s">
        <v>33</v>
      </c>
      <c r="H94" s="98">
        <f>SUM(H93:H93)</f>
        <v>296.6</v>
      </c>
      <c r="I94" s="97">
        <f>SUM(I93:I93)</f>
        <v>296.6</v>
      </c>
      <c r="J94" s="146"/>
      <c r="K94" s="114"/>
      <c r="L94" s="122">
        <f>SUM(L93:L93)</f>
        <v>296.6</v>
      </c>
      <c r="M94" s="167">
        <f>SUM(M93:M93)</f>
        <v>296.6</v>
      </c>
      <c r="N94" s="171"/>
      <c r="O94" s="170"/>
      <c r="P94" s="170">
        <f>SUM(P93:P93)</f>
        <v>296.5</v>
      </c>
      <c r="Q94" s="774"/>
      <c r="R94" s="1014"/>
      <c r="S94" s="1014"/>
      <c r="T94" s="1046"/>
    </row>
    <row r="95" spans="1:21" s="110" customFormat="1" ht="14.25" customHeight="1">
      <c r="A95" s="876" t="s">
        <v>30</v>
      </c>
      <c r="B95" s="721" t="s">
        <v>19</v>
      </c>
      <c r="C95" s="973" t="s">
        <v>36</v>
      </c>
      <c r="D95" s="746" t="s">
        <v>20</v>
      </c>
      <c r="E95" s="748"/>
      <c r="F95" s="940">
        <v>6</v>
      </c>
      <c r="G95" s="287" t="s">
        <v>32</v>
      </c>
      <c r="H95" s="210">
        <f>I95+K95</f>
        <v>52.3</v>
      </c>
      <c r="I95" s="35">
        <v>52.3</v>
      </c>
      <c r="J95" s="163"/>
      <c r="K95" s="36"/>
      <c r="L95" s="409">
        <f>M95+O95</f>
        <v>43.5</v>
      </c>
      <c r="M95" s="2">
        <v>43.5</v>
      </c>
      <c r="N95" s="222"/>
      <c r="O95" s="117"/>
      <c r="P95" s="535">
        <v>43.5</v>
      </c>
      <c r="Q95" s="1188" t="s">
        <v>145</v>
      </c>
      <c r="R95" s="1123">
        <v>38.1</v>
      </c>
      <c r="S95" s="1012">
        <v>38.1</v>
      </c>
      <c r="T95" s="1153" t="s">
        <v>468</v>
      </c>
      <c r="U95" s="324"/>
    </row>
    <row r="96" spans="1:21" s="110" customFormat="1" ht="14.25" customHeight="1" thickBot="1">
      <c r="A96" s="887"/>
      <c r="B96" s="722"/>
      <c r="C96" s="977"/>
      <c r="D96" s="747"/>
      <c r="E96" s="975"/>
      <c r="F96" s="959"/>
      <c r="G96" s="483" t="s">
        <v>33</v>
      </c>
      <c r="H96" s="625">
        <f>SUM(H95:H95)</f>
        <v>52.3</v>
      </c>
      <c r="I96" s="488">
        <f>SUM(I95:I95)</f>
        <v>52.3</v>
      </c>
      <c r="J96" s="486"/>
      <c r="K96" s="487"/>
      <c r="L96" s="626">
        <f>SUM(L95:L95)</f>
        <v>43.5</v>
      </c>
      <c r="M96" s="547">
        <f>SUM(M95:M95)</f>
        <v>43.5</v>
      </c>
      <c r="N96" s="548"/>
      <c r="O96" s="549"/>
      <c r="P96" s="550">
        <f>SUM(P95:P95)</f>
        <v>43.5</v>
      </c>
      <c r="Q96" s="1188"/>
      <c r="R96" s="1123"/>
      <c r="S96" s="1012"/>
      <c r="T96" s="1045"/>
      <c r="U96" s="324"/>
    </row>
    <row r="97" spans="1:21" s="110" customFormat="1" ht="16.5" customHeight="1">
      <c r="A97" s="876" t="s">
        <v>30</v>
      </c>
      <c r="B97" s="721" t="s">
        <v>19</v>
      </c>
      <c r="C97" s="973" t="s">
        <v>37</v>
      </c>
      <c r="D97" s="746" t="s">
        <v>217</v>
      </c>
      <c r="E97" s="748"/>
      <c r="F97" s="940">
        <v>6</v>
      </c>
      <c r="G97" s="287" t="s">
        <v>32</v>
      </c>
      <c r="H97" s="210">
        <f>I97+K97</f>
        <v>346</v>
      </c>
      <c r="I97" s="35">
        <v>346</v>
      </c>
      <c r="J97" s="163"/>
      <c r="K97" s="36"/>
      <c r="L97" s="409">
        <f>M97+O97</f>
        <v>346</v>
      </c>
      <c r="M97" s="2">
        <v>346</v>
      </c>
      <c r="N97" s="222"/>
      <c r="O97" s="117"/>
      <c r="P97" s="535">
        <v>345.8</v>
      </c>
      <c r="Q97" s="1159" t="s">
        <v>228</v>
      </c>
      <c r="R97" s="631" t="s">
        <v>218</v>
      </c>
      <c r="S97" s="631" t="s">
        <v>327</v>
      </c>
      <c r="T97" s="1120" t="s">
        <v>469</v>
      </c>
      <c r="U97" s="324"/>
    </row>
    <row r="98" spans="1:21" s="110" customFormat="1" ht="16.5" customHeight="1" thickBot="1">
      <c r="A98" s="878"/>
      <c r="B98" s="881"/>
      <c r="C98" s="974"/>
      <c r="D98" s="922"/>
      <c r="E98" s="749"/>
      <c r="F98" s="941"/>
      <c r="G98" s="303" t="s">
        <v>33</v>
      </c>
      <c r="H98" s="124">
        <f>SUM(H97:H97)</f>
        <v>346</v>
      </c>
      <c r="I98" s="97">
        <f>SUM(I97:I97)</f>
        <v>346</v>
      </c>
      <c r="J98" s="146"/>
      <c r="K98" s="114"/>
      <c r="L98" s="121">
        <f>SUM(L97:L97)</f>
        <v>346</v>
      </c>
      <c r="M98" s="168">
        <f>SUM(M97:M97)</f>
        <v>346</v>
      </c>
      <c r="N98" s="171"/>
      <c r="O98" s="170"/>
      <c r="P98" s="122">
        <f>SUM(P97:P97)</f>
        <v>345.8</v>
      </c>
      <c r="Q98" s="1160"/>
      <c r="R98" s="577"/>
      <c r="S98" s="577"/>
      <c r="T98" s="1121"/>
      <c r="U98" s="324"/>
    </row>
    <row r="99" spans="1:20" ht="15" customHeight="1">
      <c r="A99" s="886" t="s">
        <v>30</v>
      </c>
      <c r="B99" s="906" t="s">
        <v>19</v>
      </c>
      <c r="C99" s="994" t="s">
        <v>38</v>
      </c>
      <c r="D99" s="981" t="s">
        <v>122</v>
      </c>
      <c r="E99" s="978"/>
      <c r="F99" s="976">
        <v>6</v>
      </c>
      <c r="G99" s="246" t="s">
        <v>32</v>
      </c>
      <c r="H99" s="231">
        <f>I99+K99</f>
        <v>10753.3</v>
      </c>
      <c r="I99" s="41">
        <v>10753.3</v>
      </c>
      <c r="J99" s="232"/>
      <c r="K99" s="310"/>
      <c r="L99" s="627">
        <f>M99+O99</f>
        <v>10848.49</v>
      </c>
      <c r="M99" s="628">
        <v>10848.49</v>
      </c>
      <c r="N99" s="267"/>
      <c r="O99" s="629"/>
      <c r="P99" s="630">
        <v>10833.7</v>
      </c>
      <c r="Q99" s="1050" t="s">
        <v>61</v>
      </c>
      <c r="R99" s="1012">
        <v>97</v>
      </c>
      <c r="S99" s="1012">
        <v>97</v>
      </c>
      <c r="T99" s="1045" t="s">
        <v>468</v>
      </c>
    </row>
    <row r="100" spans="1:20" ht="15" customHeight="1" thickBot="1">
      <c r="A100" s="878"/>
      <c r="B100" s="881"/>
      <c r="C100" s="880"/>
      <c r="D100" s="922"/>
      <c r="E100" s="943"/>
      <c r="F100" s="743"/>
      <c r="G100" s="100" t="s">
        <v>33</v>
      </c>
      <c r="H100" s="124">
        <f>SUM(H99:H99)</f>
        <v>10753.3</v>
      </c>
      <c r="I100" s="97">
        <f>SUM(I99:I99)</f>
        <v>10753.3</v>
      </c>
      <c r="J100" s="146"/>
      <c r="K100" s="114"/>
      <c r="L100" s="121">
        <f>SUM(L99:L99)</f>
        <v>10848.49</v>
      </c>
      <c r="M100" s="168">
        <f>SUM(M99:M99)</f>
        <v>10848.49</v>
      </c>
      <c r="N100" s="171"/>
      <c r="O100" s="170"/>
      <c r="P100" s="120">
        <f>P99</f>
        <v>10833.7</v>
      </c>
      <c r="Q100" s="1051"/>
      <c r="R100" s="1014"/>
      <c r="S100" s="1014"/>
      <c r="T100" s="1046"/>
    </row>
    <row r="101" spans="1:20" ht="75.75" customHeight="1">
      <c r="A101" s="373" t="s">
        <v>30</v>
      </c>
      <c r="B101" s="901" t="s">
        <v>19</v>
      </c>
      <c r="C101" s="973" t="s">
        <v>39</v>
      </c>
      <c r="D101" s="979" t="s">
        <v>135</v>
      </c>
      <c r="E101" s="760"/>
      <c r="F101" s="757">
        <v>6</v>
      </c>
      <c r="G101" s="304" t="s">
        <v>32</v>
      </c>
      <c r="H101" s="326">
        <f>I101+K101</f>
        <v>2362.4</v>
      </c>
      <c r="I101" s="255">
        <v>2362.4</v>
      </c>
      <c r="J101" s="305"/>
      <c r="K101" s="306"/>
      <c r="L101" s="409">
        <f>M101+O101</f>
        <v>2335.59</v>
      </c>
      <c r="M101" s="552">
        <v>2335.59</v>
      </c>
      <c r="N101" s="544"/>
      <c r="O101" s="545"/>
      <c r="P101" s="302">
        <v>2335.6</v>
      </c>
      <c r="Q101" s="1033" t="s">
        <v>216</v>
      </c>
      <c r="R101" s="1012">
        <v>101</v>
      </c>
      <c r="S101" s="1012">
        <v>99</v>
      </c>
      <c r="T101" s="1153" t="s">
        <v>442</v>
      </c>
    </row>
    <row r="102" spans="1:20" ht="15" customHeight="1" thickBot="1">
      <c r="A102" s="378"/>
      <c r="B102" s="903"/>
      <c r="C102" s="974"/>
      <c r="D102" s="980"/>
      <c r="E102" s="950"/>
      <c r="F102" s="923"/>
      <c r="G102" s="100" t="s">
        <v>33</v>
      </c>
      <c r="H102" s="124">
        <f>SUM(H101)</f>
        <v>2362.4</v>
      </c>
      <c r="I102" s="97">
        <f>SUM(I101)</f>
        <v>2362.4</v>
      </c>
      <c r="J102" s="146"/>
      <c r="K102" s="114"/>
      <c r="L102" s="121">
        <f>SUM(L101)</f>
        <v>2335.59</v>
      </c>
      <c r="M102" s="168">
        <f>SUM(M101)</f>
        <v>2335.59</v>
      </c>
      <c r="N102" s="171"/>
      <c r="O102" s="170"/>
      <c r="P102" s="122">
        <f>SUM(P101:P101)</f>
        <v>2335.6</v>
      </c>
      <c r="Q102" s="1050"/>
      <c r="R102" s="1012"/>
      <c r="S102" s="1012"/>
      <c r="T102" s="1046"/>
    </row>
    <row r="103" spans="1:20" ht="16.5" customHeight="1">
      <c r="A103" s="750" t="s">
        <v>30</v>
      </c>
      <c r="B103" s="901" t="s">
        <v>19</v>
      </c>
      <c r="C103" s="973" t="s">
        <v>16</v>
      </c>
      <c r="D103" s="979" t="s">
        <v>131</v>
      </c>
      <c r="E103" s="760"/>
      <c r="F103" s="757">
        <v>2</v>
      </c>
      <c r="G103" s="147" t="s">
        <v>32</v>
      </c>
      <c r="H103" s="166">
        <v>120</v>
      </c>
      <c r="I103" s="95">
        <v>120</v>
      </c>
      <c r="J103" s="151"/>
      <c r="K103" s="106"/>
      <c r="L103" s="293">
        <v>126.7</v>
      </c>
      <c r="M103" s="282">
        <v>126.7</v>
      </c>
      <c r="N103" s="150"/>
      <c r="O103" s="93"/>
      <c r="P103" s="4">
        <v>114.7</v>
      </c>
      <c r="Q103" s="1187" t="s">
        <v>123</v>
      </c>
      <c r="R103" s="1013">
        <v>574</v>
      </c>
      <c r="S103" s="1013">
        <v>555</v>
      </c>
      <c r="T103" s="1153" t="s">
        <v>319</v>
      </c>
    </row>
    <row r="104" spans="1:20" ht="16.5" customHeight="1" thickBot="1">
      <c r="A104" s="752"/>
      <c r="B104" s="903"/>
      <c r="C104" s="974"/>
      <c r="D104" s="980"/>
      <c r="E104" s="950"/>
      <c r="F104" s="923"/>
      <c r="G104" s="303" t="s">
        <v>33</v>
      </c>
      <c r="H104" s="124">
        <f>SUM(H103:H103)</f>
        <v>120</v>
      </c>
      <c r="I104" s="97">
        <f>SUM(I103:I103)</f>
        <v>120</v>
      </c>
      <c r="J104" s="146"/>
      <c r="K104" s="114"/>
      <c r="L104" s="124">
        <f>SUM(L103:L103)</f>
        <v>126.7</v>
      </c>
      <c r="M104" s="97">
        <f>SUM(M103:M103)</f>
        <v>126.7</v>
      </c>
      <c r="N104" s="146"/>
      <c r="O104" s="114"/>
      <c r="P104" s="99">
        <f>SUM(P103:P103)</f>
        <v>114.7</v>
      </c>
      <c r="Q104" s="774"/>
      <c r="R104" s="1014"/>
      <c r="S104" s="1014"/>
      <c r="T104" s="1046"/>
    </row>
    <row r="105" spans="1:20" ht="16.5" customHeight="1">
      <c r="A105" s="876" t="s">
        <v>30</v>
      </c>
      <c r="B105" s="721" t="s">
        <v>19</v>
      </c>
      <c r="C105" s="971" t="s">
        <v>19</v>
      </c>
      <c r="D105" s="746" t="s">
        <v>50</v>
      </c>
      <c r="E105" s="748"/>
      <c r="F105" s="940">
        <v>6</v>
      </c>
      <c r="G105" s="109" t="s">
        <v>32</v>
      </c>
      <c r="H105" s="478">
        <f>I105+K105</f>
        <v>88.5</v>
      </c>
      <c r="I105" s="294">
        <v>88.5</v>
      </c>
      <c r="J105" s="151"/>
      <c r="K105" s="106"/>
      <c r="L105" s="307">
        <f>M105+O105</f>
        <v>87.61</v>
      </c>
      <c r="M105" s="551">
        <v>87.61</v>
      </c>
      <c r="N105" s="410"/>
      <c r="O105" s="283"/>
      <c r="P105" s="477">
        <v>87.6</v>
      </c>
      <c r="Q105" s="969" t="s">
        <v>146</v>
      </c>
      <c r="R105" s="1151">
        <v>7</v>
      </c>
      <c r="S105" s="1151">
        <v>6</v>
      </c>
      <c r="T105" s="777" t="s">
        <v>470</v>
      </c>
    </row>
    <row r="106" spans="1:20" ht="15.75" customHeight="1" thickBot="1">
      <c r="A106" s="887"/>
      <c r="B106" s="722"/>
      <c r="C106" s="972"/>
      <c r="D106" s="747"/>
      <c r="E106" s="975"/>
      <c r="F106" s="959"/>
      <c r="G106" s="483" t="s">
        <v>33</v>
      </c>
      <c r="H106" s="484">
        <f>SUM(H105:H105)</f>
        <v>88.5</v>
      </c>
      <c r="I106" s="485">
        <f>SUM(I105:I105)</f>
        <v>88.5</v>
      </c>
      <c r="J106" s="486"/>
      <c r="K106" s="487"/>
      <c r="L106" s="546">
        <f>SUM(L105:L105)</f>
        <v>87.61</v>
      </c>
      <c r="M106" s="547">
        <f>SUM(M105:M105)</f>
        <v>87.61</v>
      </c>
      <c r="N106" s="548"/>
      <c r="O106" s="549"/>
      <c r="P106" s="550">
        <f>P105</f>
        <v>87.6</v>
      </c>
      <c r="Q106" s="970"/>
      <c r="R106" s="782"/>
      <c r="S106" s="782"/>
      <c r="T106" s="779"/>
    </row>
    <row r="107" spans="1:20" ht="54.75" customHeight="1">
      <c r="A107" s="608" t="s">
        <v>34</v>
      </c>
      <c r="B107" s="712" t="s">
        <v>150</v>
      </c>
      <c r="C107" s="713"/>
      <c r="D107" s="713"/>
      <c r="E107" s="837"/>
      <c r="F107" s="579">
        <v>2</v>
      </c>
      <c r="G107" s="610"/>
      <c r="H107" s="638">
        <f>H116+H121+H126+H128+H131+H134+H136+H138+H140+H144+H148+H150+H152</f>
        <v>177436.8</v>
      </c>
      <c r="I107" s="493"/>
      <c r="J107" s="493"/>
      <c r="K107" s="639"/>
      <c r="L107" s="581">
        <f>L116+L121+L126+L128+L131+L134+L136+L138+L140+L144+L148+L150+L152</f>
        <v>176292.90000000002</v>
      </c>
      <c r="M107" s="492"/>
      <c r="N107" s="493"/>
      <c r="O107" s="493"/>
      <c r="P107" s="582">
        <f>P116+P121+P126+P128+P131+P134+P136+P138+P140+P144+P148+P150+P152</f>
        <v>175812.90000000002</v>
      </c>
      <c r="Q107" s="663" t="s">
        <v>307</v>
      </c>
      <c r="R107" s="664">
        <v>85</v>
      </c>
      <c r="S107" s="665">
        <v>67.5</v>
      </c>
      <c r="T107" s="666" t="s">
        <v>471</v>
      </c>
    </row>
    <row r="108" spans="1:20" ht="42" customHeight="1" thickBot="1">
      <c r="A108" s="609"/>
      <c r="B108" s="605"/>
      <c r="C108" s="606"/>
      <c r="D108" s="606"/>
      <c r="E108" s="607"/>
      <c r="F108" s="580"/>
      <c r="G108" s="612"/>
      <c r="H108" s="633"/>
      <c r="I108" s="643"/>
      <c r="J108" s="643"/>
      <c r="K108" s="644"/>
      <c r="L108" s="635"/>
      <c r="M108" s="645"/>
      <c r="N108" s="643"/>
      <c r="O108" s="643"/>
      <c r="P108" s="637"/>
      <c r="Q108" s="667" t="s">
        <v>308</v>
      </c>
      <c r="R108" s="668">
        <v>12.3</v>
      </c>
      <c r="S108" s="669">
        <v>11.5</v>
      </c>
      <c r="T108" s="670" t="s">
        <v>441</v>
      </c>
    </row>
    <row r="109" spans="1:20" ht="230.25" customHeight="1">
      <c r="A109" s="924"/>
      <c r="B109" s="715"/>
      <c r="C109" s="716"/>
      <c r="D109" s="716"/>
      <c r="E109" s="849"/>
      <c r="F109" s="740"/>
      <c r="G109" s="611"/>
      <c r="H109" s="632"/>
      <c r="I109" s="640"/>
      <c r="J109" s="640"/>
      <c r="K109" s="641"/>
      <c r="L109" s="634"/>
      <c r="M109" s="642"/>
      <c r="N109" s="640"/>
      <c r="O109" s="640"/>
      <c r="P109" s="636"/>
      <c r="Q109" s="671" t="s">
        <v>320</v>
      </c>
      <c r="R109" s="672">
        <v>59.5</v>
      </c>
      <c r="S109" s="673">
        <v>50.1</v>
      </c>
      <c r="T109" s="674" t="s">
        <v>472</v>
      </c>
    </row>
    <row r="110" spans="1:20" ht="93.75" customHeight="1">
      <c r="A110" s="924"/>
      <c r="B110" s="715"/>
      <c r="C110" s="716"/>
      <c r="D110" s="716"/>
      <c r="E110" s="849"/>
      <c r="F110" s="740"/>
      <c r="G110" s="611"/>
      <c r="H110" s="632"/>
      <c r="I110" s="489"/>
      <c r="J110" s="489"/>
      <c r="K110" s="490"/>
      <c r="L110" s="634"/>
      <c r="M110" s="491"/>
      <c r="N110" s="489"/>
      <c r="O110" s="489"/>
      <c r="P110" s="636"/>
      <c r="Q110" s="675" t="s">
        <v>321</v>
      </c>
      <c r="R110" s="676">
        <v>37.2</v>
      </c>
      <c r="S110" s="677">
        <v>46.6</v>
      </c>
      <c r="T110" s="678" t="s">
        <v>425</v>
      </c>
    </row>
    <row r="111" spans="1:20" ht="81.75" customHeight="1" thickBot="1">
      <c r="A111" s="925"/>
      <c r="B111" s="718"/>
      <c r="C111" s="719"/>
      <c r="D111" s="719"/>
      <c r="E111" s="850"/>
      <c r="F111" s="741"/>
      <c r="G111" s="612"/>
      <c r="H111" s="633"/>
      <c r="I111" s="494">
        <f aca="true" t="shared" si="2" ref="I111:O111">I116+I121+I126+I128+I131+I134+I136+I138+I140+I144+I148+I150+I152</f>
        <v>177322.89999999997</v>
      </c>
      <c r="J111" s="494">
        <f t="shared" si="2"/>
        <v>125939.50000000001</v>
      </c>
      <c r="K111" s="495">
        <f t="shared" si="2"/>
        <v>113.89999999999999</v>
      </c>
      <c r="L111" s="635"/>
      <c r="M111" s="496">
        <f t="shared" si="2"/>
        <v>177202.1</v>
      </c>
      <c r="N111" s="494">
        <f t="shared" si="2"/>
        <v>124689.59999999999</v>
      </c>
      <c r="O111" s="494">
        <f t="shared" si="2"/>
        <v>293.4</v>
      </c>
      <c r="P111" s="637"/>
      <c r="Q111" s="667" t="s">
        <v>309</v>
      </c>
      <c r="R111" s="668">
        <v>5062</v>
      </c>
      <c r="S111" s="669">
        <v>5550</v>
      </c>
      <c r="T111" s="670" t="s">
        <v>473</v>
      </c>
    </row>
    <row r="112" spans="1:20" ht="15.75" customHeight="1" thickBot="1">
      <c r="A112" s="359" t="s">
        <v>34</v>
      </c>
      <c r="B112" s="527" t="s">
        <v>30</v>
      </c>
      <c r="C112" s="962" t="s">
        <v>125</v>
      </c>
      <c r="D112" s="962"/>
      <c r="E112" s="962"/>
      <c r="F112" s="962"/>
      <c r="G112" s="962"/>
      <c r="H112" s="962"/>
      <c r="I112" s="962"/>
      <c r="J112" s="962"/>
      <c r="K112" s="962"/>
      <c r="L112" s="962"/>
      <c r="M112" s="962"/>
      <c r="N112" s="962"/>
      <c r="O112" s="962"/>
      <c r="P112" s="962"/>
      <c r="Q112" s="963"/>
      <c r="R112" s="963"/>
      <c r="S112" s="963"/>
      <c r="T112" s="868"/>
    </row>
    <row r="113" spans="1:20" ht="15" customHeight="1">
      <c r="A113" s="379" t="s">
        <v>34</v>
      </c>
      <c r="B113" s="380" t="s">
        <v>30</v>
      </c>
      <c r="C113" s="1022" t="s">
        <v>30</v>
      </c>
      <c r="D113" s="844" t="s">
        <v>4</v>
      </c>
      <c r="E113" s="760"/>
      <c r="F113" s="1037" t="s">
        <v>271</v>
      </c>
      <c r="G113" s="30" t="s">
        <v>32</v>
      </c>
      <c r="H113" s="34">
        <v>30337</v>
      </c>
      <c r="I113" s="35">
        <v>30337</v>
      </c>
      <c r="J113" s="35">
        <v>20582.7</v>
      </c>
      <c r="K113" s="36"/>
      <c r="L113" s="31">
        <v>29867.8</v>
      </c>
      <c r="M113" s="32">
        <v>30337</v>
      </c>
      <c r="N113" s="32">
        <v>20582.7</v>
      </c>
      <c r="O113" s="37"/>
      <c r="P113" s="38">
        <v>29823.7</v>
      </c>
      <c r="Q113" s="1015" t="s">
        <v>435</v>
      </c>
      <c r="R113" s="308" t="s">
        <v>118</v>
      </c>
      <c r="S113" s="308" t="s">
        <v>118</v>
      </c>
      <c r="T113" s="309"/>
    </row>
    <row r="114" spans="1:20" ht="15" customHeight="1">
      <c r="A114" s="381"/>
      <c r="B114" s="382"/>
      <c r="C114" s="1023"/>
      <c r="D114" s="984"/>
      <c r="E114" s="858"/>
      <c r="F114" s="1038"/>
      <c r="G114" s="39" t="s">
        <v>35</v>
      </c>
      <c r="H114" s="248">
        <v>15492</v>
      </c>
      <c r="I114" s="41">
        <f>15492-78.6</f>
        <v>15413.4</v>
      </c>
      <c r="J114" s="41">
        <v>11297.3</v>
      </c>
      <c r="K114" s="310">
        <v>78.6</v>
      </c>
      <c r="L114" s="234">
        <f>M114+O114</f>
        <v>16139.699999999999</v>
      </c>
      <c r="M114" s="40">
        <v>16027.3</v>
      </c>
      <c r="N114" s="40">
        <v>11677.8</v>
      </c>
      <c r="O114" s="230">
        <v>112.4</v>
      </c>
      <c r="P114" s="314">
        <v>16134</v>
      </c>
      <c r="Q114" s="1016"/>
      <c r="R114" s="311"/>
      <c r="S114" s="312"/>
      <c r="T114" s="313"/>
    </row>
    <row r="115" spans="1:20" ht="84.75" customHeight="1">
      <c r="A115" s="381"/>
      <c r="B115" s="382"/>
      <c r="C115" s="1023"/>
      <c r="D115" s="984"/>
      <c r="E115" s="858"/>
      <c r="F115" s="1038"/>
      <c r="G115" s="47" t="s">
        <v>219</v>
      </c>
      <c r="H115" s="50">
        <v>325.6</v>
      </c>
      <c r="I115" s="51">
        <v>325.6</v>
      </c>
      <c r="J115" s="51"/>
      <c r="K115" s="52"/>
      <c r="L115" s="234"/>
      <c r="M115" s="49">
        <v>325.6</v>
      </c>
      <c r="N115" s="49"/>
      <c r="O115" s="53"/>
      <c r="P115" s="54"/>
      <c r="Q115" s="1017" t="s">
        <v>81</v>
      </c>
      <c r="R115" s="1020" t="s">
        <v>136</v>
      </c>
      <c r="S115" s="1020" t="s">
        <v>322</v>
      </c>
      <c r="T115" s="1138" t="s">
        <v>474</v>
      </c>
    </row>
    <row r="116" spans="1:20" ht="20.25" customHeight="1" thickBot="1">
      <c r="A116" s="383"/>
      <c r="B116" s="384"/>
      <c r="C116" s="1024"/>
      <c r="D116" s="985"/>
      <c r="E116" s="761"/>
      <c r="F116" s="1039"/>
      <c r="G116" s="100" t="s">
        <v>33</v>
      </c>
      <c r="H116" s="83">
        <f aca="true" t="shared" si="3" ref="H116:O116">SUM(H113:H115)</f>
        <v>46154.6</v>
      </c>
      <c r="I116" s="97">
        <f t="shared" si="3"/>
        <v>46076</v>
      </c>
      <c r="J116" s="97">
        <f t="shared" si="3"/>
        <v>31880</v>
      </c>
      <c r="K116" s="114">
        <f t="shared" si="3"/>
        <v>78.6</v>
      </c>
      <c r="L116" s="83">
        <f t="shared" si="3"/>
        <v>46007.5</v>
      </c>
      <c r="M116" s="97">
        <f t="shared" si="3"/>
        <v>46689.9</v>
      </c>
      <c r="N116" s="97">
        <f t="shared" si="3"/>
        <v>32260.5</v>
      </c>
      <c r="O116" s="114">
        <f t="shared" si="3"/>
        <v>112.4</v>
      </c>
      <c r="P116" s="99">
        <f>SUM(P113:P115)</f>
        <v>45957.7</v>
      </c>
      <c r="Q116" s="1018"/>
      <c r="R116" s="1021"/>
      <c r="S116" s="1021"/>
      <c r="T116" s="1139"/>
    </row>
    <row r="117" spans="1:20" ht="15.75" customHeight="1" thickBot="1">
      <c r="A117" s="359" t="s">
        <v>34</v>
      </c>
      <c r="B117" s="357" t="s">
        <v>34</v>
      </c>
      <c r="C117" s="1034" t="s">
        <v>126</v>
      </c>
      <c r="D117" s="1035"/>
      <c r="E117" s="1035"/>
      <c r="F117" s="1035"/>
      <c r="G117" s="1035"/>
      <c r="H117" s="1035"/>
      <c r="I117" s="1035"/>
      <c r="J117" s="1035"/>
      <c r="K117" s="1035"/>
      <c r="L117" s="1035"/>
      <c r="M117" s="1035"/>
      <c r="N117" s="1035"/>
      <c r="O117" s="1035"/>
      <c r="P117" s="1035"/>
      <c r="Q117" s="1035"/>
      <c r="R117" s="1035"/>
      <c r="S117" s="1035"/>
      <c r="T117" s="1036"/>
    </row>
    <row r="118" spans="1:20" ht="14.25" customHeight="1">
      <c r="A118" s="832" t="s">
        <v>34</v>
      </c>
      <c r="B118" s="385" t="s">
        <v>34</v>
      </c>
      <c r="C118" s="1040" t="s">
        <v>30</v>
      </c>
      <c r="D118" s="844" t="s">
        <v>288</v>
      </c>
      <c r="E118" s="858"/>
      <c r="F118" s="1038" t="s">
        <v>271</v>
      </c>
      <c r="G118" s="30" t="s">
        <v>32</v>
      </c>
      <c r="H118" s="34">
        <v>5866</v>
      </c>
      <c r="I118" s="35">
        <v>5866</v>
      </c>
      <c r="J118" s="35">
        <v>4001.1</v>
      </c>
      <c r="K118" s="36"/>
      <c r="L118" s="31">
        <v>5851.1</v>
      </c>
      <c r="M118" s="32">
        <f>5866+8</f>
        <v>5874</v>
      </c>
      <c r="N118" s="32">
        <v>4001.1</v>
      </c>
      <c r="O118" s="37"/>
      <c r="P118" s="73">
        <v>5838.8</v>
      </c>
      <c r="Q118" s="1015" t="s">
        <v>63</v>
      </c>
      <c r="R118" s="1128">
        <v>8</v>
      </c>
      <c r="S118" s="1128">
        <v>8</v>
      </c>
      <c r="T118" s="1137"/>
    </row>
    <row r="119" spans="1:20" ht="14.25" customHeight="1">
      <c r="A119" s="833"/>
      <c r="B119" s="382"/>
      <c r="C119" s="1023"/>
      <c r="D119" s="984"/>
      <c r="E119" s="858"/>
      <c r="F119" s="1038"/>
      <c r="G119" s="39" t="s">
        <v>35</v>
      </c>
      <c r="H119" s="248">
        <v>4422.1</v>
      </c>
      <c r="I119" s="41">
        <v>4412.8</v>
      </c>
      <c r="J119" s="41">
        <v>3241.5</v>
      </c>
      <c r="K119" s="310">
        <v>9.3</v>
      </c>
      <c r="L119" s="234">
        <f>M119+O119</f>
        <v>4451.1</v>
      </c>
      <c r="M119" s="40">
        <v>4437.5</v>
      </c>
      <c r="N119" s="40">
        <v>3252.4</v>
      </c>
      <c r="O119" s="230">
        <v>13.6</v>
      </c>
      <c r="P119" s="314">
        <v>4444.8</v>
      </c>
      <c r="Q119" s="1016"/>
      <c r="R119" s="1103"/>
      <c r="S119" s="1103"/>
      <c r="T119" s="1099"/>
    </row>
    <row r="120" spans="1:20" ht="14.25" customHeight="1">
      <c r="A120" s="833"/>
      <c r="B120" s="382"/>
      <c r="C120" s="1023"/>
      <c r="D120" s="984"/>
      <c r="E120" s="858"/>
      <c r="F120" s="1038"/>
      <c r="G120" s="47" t="s">
        <v>219</v>
      </c>
      <c r="H120" s="50">
        <v>60.3</v>
      </c>
      <c r="I120" s="51">
        <v>60.3</v>
      </c>
      <c r="J120" s="51"/>
      <c r="K120" s="52"/>
      <c r="L120" s="48"/>
      <c r="M120" s="49">
        <v>60.3</v>
      </c>
      <c r="N120" s="49"/>
      <c r="O120" s="53"/>
      <c r="P120" s="54"/>
      <c r="Q120" s="1114" t="s">
        <v>119</v>
      </c>
      <c r="R120" s="587">
        <v>1400</v>
      </c>
      <c r="S120" s="587">
        <v>974</v>
      </c>
      <c r="T120" s="777" t="s">
        <v>323</v>
      </c>
    </row>
    <row r="121" spans="1:20" ht="13.5" customHeight="1" thickBot="1">
      <c r="A121" s="834"/>
      <c r="B121" s="384"/>
      <c r="C121" s="1024"/>
      <c r="D121" s="985"/>
      <c r="E121" s="761"/>
      <c r="F121" s="1039"/>
      <c r="G121" s="100" t="s">
        <v>33</v>
      </c>
      <c r="H121" s="124">
        <f aca="true" t="shared" si="4" ref="H121:P121">SUM(H118:H120)</f>
        <v>10348.4</v>
      </c>
      <c r="I121" s="97">
        <f t="shared" si="4"/>
        <v>10339.099999999999</v>
      </c>
      <c r="J121" s="146">
        <f t="shared" si="4"/>
        <v>7242.6</v>
      </c>
      <c r="K121" s="114">
        <f t="shared" si="4"/>
        <v>9.3</v>
      </c>
      <c r="L121" s="124">
        <f t="shared" si="4"/>
        <v>10302.2</v>
      </c>
      <c r="M121" s="97">
        <f t="shared" si="4"/>
        <v>10371.8</v>
      </c>
      <c r="N121" s="146">
        <f t="shared" si="4"/>
        <v>7253.5</v>
      </c>
      <c r="O121" s="114">
        <f t="shared" si="4"/>
        <v>13.6</v>
      </c>
      <c r="P121" s="99">
        <f t="shared" si="4"/>
        <v>10283.6</v>
      </c>
      <c r="Q121" s="1107"/>
      <c r="R121" s="588">
        <v>600</v>
      </c>
      <c r="S121" s="589">
        <v>583</v>
      </c>
      <c r="T121" s="1136"/>
    </row>
    <row r="122" spans="1:20" ht="17.25" customHeight="1" thickBot="1">
      <c r="A122" s="358" t="s">
        <v>34</v>
      </c>
      <c r="B122" s="353" t="s">
        <v>36</v>
      </c>
      <c r="C122" s="1126" t="s">
        <v>127</v>
      </c>
      <c r="D122" s="865"/>
      <c r="E122" s="865"/>
      <c r="F122" s="865"/>
      <c r="G122" s="865"/>
      <c r="H122" s="865"/>
      <c r="I122" s="865"/>
      <c r="J122" s="865"/>
      <c r="K122" s="865"/>
      <c r="L122" s="865"/>
      <c r="M122" s="865"/>
      <c r="N122" s="865"/>
      <c r="O122" s="865"/>
      <c r="P122" s="865"/>
      <c r="Q122" s="865"/>
      <c r="R122" s="865"/>
      <c r="S122" s="865"/>
      <c r="T122" s="1127"/>
    </row>
    <row r="123" spans="1:20" ht="59.25" customHeight="1">
      <c r="A123" s="832" t="s">
        <v>34</v>
      </c>
      <c r="B123" s="360" t="s">
        <v>36</v>
      </c>
      <c r="C123" s="930" t="s">
        <v>30</v>
      </c>
      <c r="D123" s="847" t="s">
        <v>289</v>
      </c>
      <c r="E123" s="1027"/>
      <c r="F123" s="964" t="s">
        <v>271</v>
      </c>
      <c r="G123" s="30" t="s">
        <v>35</v>
      </c>
      <c r="H123" s="123">
        <v>82137.8</v>
      </c>
      <c r="I123" s="35">
        <f>82137.8-26</f>
        <v>82111.8</v>
      </c>
      <c r="J123" s="35">
        <v>61251.2</v>
      </c>
      <c r="K123" s="72">
        <v>26</v>
      </c>
      <c r="L123" s="31">
        <v>81094.3</v>
      </c>
      <c r="M123" s="32">
        <v>80950.8</v>
      </c>
      <c r="N123" s="32">
        <v>59603.8</v>
      </c>
      <c r="O123" s="37">
        <v>167.4</v>
      </c>
      <c r="P123" s="73">
        <v>80998.3</v>
      </c>
      <c r="Q123" s="1015" t="s">
        <v>85</v>
      </c>
      <c r="R123" s="1104">
        <v>34</v>
      </c>
      <c r="S123" s="1104">
        <v>33</v>
      </c>
      <c r="T123" s="1108" t="s">
        <v>475</v>
      </c>
    </row>
    <row r="124" spans="1:20" ht="45.75" customHeight="1">
      <c r="A124" s="833"/>
      <c r="B124" s="362"/>
      <c r="C124" s="983"/>
      <c r="D124" s="1026"/>
      <c r="E124" s="1028"/>
      <c r="F124" s="1019"/>
      <c r="G124" s="39" t="s">
        <v>32</v>
      </c>
      <c r="H124" s="232">
        <v>14143.4</v>
      </c>
      <c r="I124" s="45">
        <v>14143.4</v>
      </c>
      <c r="J124" s="41">
        <v>8769.2</v>
      </c>
      <c r="K124" s="111"/>
      <c r="L124" s="228">
        <v>14743.2</v>
      </c>
      <c r="M124" s="43">
        <f>14143.4+104.5</f>
        <v>14247.9</v>
      </c>
      <c r="N124" s="40">
        <f>8769.2-74.2</f>
        <v>8695</v>
      </c>
      <c r="O124" s="230"/>
      <c r="P124" s="108">
        <v>14662.5</v>
      </c>
      <c r="Q124" s="1025"/>
      <c r="R124" s="1105"/>
      <c r="S124" s="1105"/>
      <c r="T124" s="1109"/>
    </row>
    <row r="125" spans="1:20" ht="13.5" customHeight="1">
      <c r="A125" s="833"/>
      <c r="B125" s="362"/>
      <c r="C125" s="983"/>
      <c r="D125" s="1026"/>
      <c r="E125" s="1028"/>
      <c r="F125" s="1019"/>
      <c r="G125" s="47" t="s">
        <v>219</v>
      </c>
      <c r="H125" s="143">
        <v>796</v>
      </c>
      <c r="I125" s="51">
        <v>796</v>
      </c>
      <c r="J125" s="51"/>
      <c r="K125" s="144"/>
      <c r="L125" s="48"/>
      <c r="M125" s="49">
        <v>796</v>
      </c>
      <c r="N125" s="49"/>
      <c r="O125" s="53"/>
      <c r="P125" s="286"/>
      <c r="Q125" s="1017" t="s">
        <v>45</v>
      </c>
      <c r="R125" s="1115">
        <v>19407</v>
      </c>
      <c r="S125" s="1115">
        <v>18235</v>
      </c>
      <c r="T125" s="1092" t="s">
        <v>476</v>
      </c>
    </row>
    <row r="126" spans="1:21" s="370" customFormat="1" ht="13.5" customHeight="1" thickBot="1">
      <c r="A126" s="834"/>
      <c r="B126" s="363"/>
      <c r="C126" s="931"/>
      <c r="D126" s="848"/>
      <c r="E126" s="1029"/>
      <c r="F126" s="965"/>
      <c r="G126" s="175" t="s">
        <v>33</v>
      </c>
      <c r="H126" s="402">
        <f aca="true" t="shared" si="5" ref="H126:O126">SUM(H123:H125)</f>
        <v>97077.2</v>
      </c>
      <c r="I126" s="403">
        <f t="shared" si="5"/>
        <v>97051.2</v>
      </c>
      <c r="J126" s="403">
        <f t="shared" si="5"/>
        <v>70020.4</v>
      </c>
      <c r="K126" s="404">
        <f t="shared" si="5"/>
        <v>26</v>
      </c>
      <c r="L126" s="405">
        <f t="shared" si="5"/>
        <v>95837.5</v>
      </c>
      <c r="M126" s="403">
        <f t="shared" si="5"/>
        <v>95994.7</v>
      </c>
      <c r="N126" s="403">
        <f t="shared" si="5"/>
        <v>68298.8</v>
      </c>
      <c r="O126" s="406">
        <f t="shared" si="5"/>
        <v>167.4</v>
      </c>
      <c r="P126" s="407">
        <f>SUM(P123:P125)</f>
        <v>95660.8</v>
      </c>
      <c r="Q126" s="813"/>
      <c r="R126" s="1116"/>
      <c r="S126" s="1116"/>
      <c r="T126" s="1097"/>
      <c r="U126" s="324"/>
    </row>
    <row r="127" spans="1:20" ht="22.5" customHeight="1">
      <c r="A127" s="354" t="s">
        <v>34</v>
      </c>
      <c r="B127" s="360" t="s">
        <v>36</v>
      </c>
      <c r="C127" s="930" t="s">
        <v>34</v>
      </c>
      <c r="D127" s="847" t="s">
        <v>290</v>
      </c>
      <c r="E127" s="1005" t="s">
        <v>129</v>
      </c>
      <c r="F127" s="964" t="s">
        <v>271</v>
      </c>
      <c r="G127" s="59" t="s">
        <v>35</v>
      </c>
      <c r="H127" s="64">
        <v>1812.1</v>
      </c>
      <c r="I127" s="65">
        <v>1812.1</v>
      </c>
      <c r="J127" s="65">
        <v>1342.9</v>
      </c>
      <c r="K127" s="66"/>
      <c r="L127" s="60">
        <f>M127+O127</f>
        <v>1893.1</v>
      </c>
      <c r="M127" s="62">
        <v>1893.1</v>
      </c>
      <c r="N127" s="62">
        <v>1402.4</v>
      </c>
      <c r="O127" s="81"/>
      <c r="P127" s="157">
        <v>1893.1</v>
      </c>
      <c r="Q127" s="1114" t="s">
        <v>60</v>
      </c>
      <c r="R127" s="1095">
        <v>430</v>
      </c>
      <c r="S127" s="1095">
        <v>419</v>
      </c>
      <c r="T127" s="1092" t="s">
        <v>476</v>
      </c>
    </row>
    <row r="128" spans="1:20" ht="19.5" customHeight="1" thickBot="1">
      <c r="A128" s="356"/>
      <c r="B128" s="365"/>
      <c r="C128" s="931"/>
      <c r="D128" s="848"/>
      <c r="E128" s="1006"/>
      <c r="F128" s="965"/>
      <c r="G128" s="100" t="s">
        <v>33</v>
      </c>
      <c r="H128" s="121">
        <f>H127</f>
        <v>1812.1</v>
      </c>
      <c r="I128" s="168">
        <f>I127</f>
        <v>1812.1</v>
      </c>
      <c r="J128" s="171">
        <f>J127</f>
        <v>1342.9</v>
      </c>
      <c r="K128" s="168"/>
      <c r="L128" s="121">
        <f>L127</f>
        <v>1893.1</v>
      </c>
      <c r="M128" s="97">
        <f>M127</f>
        <v>1893.1</v>
      </c>
      <c r="N128" s="146">
        <f>N127</f>
        <v>1402.4</v>
      </c>
      <c r="O128" s="168"/>
      <c r="P128" s="120">
        <f>P127</f>
        <v>1893.1</v>
      </c>
      <c r="Q128" s="1106"/>
      <c r="R128" s="1096"/>
      <c r="S128" s="1096"/>
      <c r="T128" s="1097"/>
    </row>
    <row r="129" spans="1:20" ht="15.75" customHeight="1">
      <c r="A129" s="832" t="s">
        <v>34</v>
      </c>
      <c r="B129" s="377" t="s">
        <v>36</v>
      </c>
      <c r="C129" s="930" t="s">
        <v>36</v>
      </c>
      <c r="D129" s="844" t="s">
        <v>291</v>
      </c>
      <c r="E129" s="1005"/>
      <c r="F129" s="964" t="s">
        <v>271</v>
      </c>
      <c r="G129" s="42" t="s">
        <v>35</v>
      </c>
      <c r="H129" s="178">
        <v>2358.8</v>
      </c>
      <c r="I129" s="76">
        <v>2358.8</v>
      </c>
      <c r="J129" s="178">
        <v>1774.4</v>
      </c>
      <c r="K129" s="118"/>
      <c r="L129" s="409">
        <v>2432</v>
      </c>
      <c r="M129" s="32">
        <v>5189</v>
      </c>
      <c r="N129" s="148">
        <v>3229.4</v>
      </c>
      <c r="O129" s="117"/>
      <c r="P129" s="79">
        <v>2432</v>
      </c>
      <c r="Q129" s="1017" t="s">
        <v>137</v>
      </c>
      <c r="R129" s="1110">
        <v>200</v>
      </c>
      <c r="S129" s="1111">
        <v>198</v>
      </c>
      <c r="T129" s="1092" t="s">
        <v>476</v>
      </c>
    </row>
    <row r="130" spans="1:20" ht="15.75" customHeight="1">
      <c r="A130" s="833"/>
      <c r="B130" s="377"/>
      <c r="C130" s="983"/>
      <c r="D130" s="845"/>
      <c r="E130" s="1007"/>
      <c r="F130" s="1019"/>
      <c r="G130" s="59" t="s">
        <v>15</v>
      </c>
      <c r="H130" s="174">
        <v>2757</v>
      </c>
      <c r="I130" s="90">
        <v>2757</v>
      </c>
      <c r="J130" s="174">
        <v>1426.9</v>
      </c>
      <c r="K130" s="77"/>
      <c r="L130" s="320">
        <v>2757</v>
      </c>
      <c r="M130" s="87"/>
      <c r="N130" s="173"/>
      <c r="O130" s="88"/>
      <c r="P130" s="176">
        <v>2757</v>
      </c>
      <c r="Q130" s="1106"/>
      <c r="R130" s="783"/>
      <c r="S130" s="1112"/>
      <c r="T130" s="1093"/>
    </row>
    <row r="131" spans="1:20" ht="15.75" customHeight="1" thickBot="1">
      <c r="A131" s="834"/>
      <c r="B131" s="365"/>
      <c r="C131" s="931"/>
      <c r="D131" s="846"/>
      <c r="E131" s="1008"/>
      <c r="F131" s="965"/>
      <c r="G131" s="100" t="s">
        <v>33</v>
      </c>
      <c r="H131" s="171">
        <f>SUM(H129:H130)</f>
        <v>5115.8</v>
      </c>
      <c r="I131" s="168">
        <f>SUM(I129:I130)</f>
        <v>5115.8</v>
      </c>
      <c r="J131" s="171">
        <f>SUM(J129:J130)</f>
        <v>3201.3</v>
      </c>
      <c r="K131" s="169"/>
      <c r="L131" s="121">
        <f>SUM(L129:L130)</f>
        <v>5189</v>
      </c>
      <c r="M131" s="168">
        <f>SUM(M129:M130)</f>
        <v>5189</v>
      </c>
      <c r="N131" s="171">
        <f>SUM(N129:N130)</f>
        <v>3229.4</v>
      </c>
      <c r="O131" s="170"/>
      <c r="P131" s="122">
        <f>SUM(P129:P130)</f>
        <v>5189</v>
      </c>
      <c r="Q131" s="1107"/>
      <c r="R131" s="784"/>
      <c r="S131" s="1113"/>
      <c r="T131" s="1094"/>
    </row>
    <row r="132" spans="1:20" ht="23.25" customHeight="1">
      <c r="A132" s="876" t="s">
        <v>34</v>
      </c>
      <c r="B132" s="721" t="s">
        <v>36</v>
      </c>
      <c r="C132" s="879" t="s">
        <v>37</v>
      </c>
      <c r="D132" s="982" t="s">
        <v>245</v>
      </c>
      <c r="E132" s="1009"/>
      <c r="F132" s="757">
        <v>2</v>
      </c>
      <c r="G132" s="147" t="s">
        <v>35</v>
      </c>
      <c r="H132" s="163"/>
      <c r="I132" s="35"/>
      <c r="J132" s="163" t="s">
        <v>134</v>
      </c>
      <c r="K132" s="72"/>
      <c r="L132" s="161"/>
      <c r="M132" s="32"/>
      <c r="N132" s="148" t="s">
        <v>134</v>
      </c>
      <c r="O132" s="37"/>
      <c r="P132" s="315"/>
      <c r="Q132" s="873" t="s">
        <v>173</v>
      </c>
      <c r="R132" s="953">
        <v>1</v>
      </c>
      <c r="S132" s="953">
        <v>1</v>
      </c>
      <c r="T132" s="1080"/>
    </row>
    <row r="133" spans="1:20" ht="23.25" customHeight="1">
      <c r="A133" s="877"/>
      <c r="B133" s="1003"/>
      <c r="C133" s="882"/>
      <c r="D133" s="1004"/>
      <c r="E133" s="1010"/>
      <c r="F133" s="776"/>
      <c r="G133" s="42" t="s">
        <v>35</v>
      </c>
      <c r="H133" s="149">
        <v>47.3</v>
      </c>
      <c r="I133" s="45">
        <v>47.3</v>
      </c>
      <c r="J133" s="149">
        <v>36.1</v>
      </c>
      <c r="K133" s="179"/>
      <c r="L133" s="215">
        <v>47.3</v>
      </c>
      <c r="M133" s="43">
        <v>47.3</v>
      </c>
      <c r="N133" s="116">
        <v>36.1</v>
      </c>
      <c r="O133" s="226"/>
      <c r="P133" s="58">
        <v>47.3</v>
      </c>
      <c r="Q133" s="874"/>
      <c r="R133" s="1083"/>
      <c r="S133" s="1083"/>
      <c r="T133" s="1081"/>
    </row>
    <row r="134" spans="1:20" ht="23.25" customHeight="1" thickBot="1">
      <c r="A134" s="878"/>
      <c r="B134" s="881"/>
      <c r="C134" s="880"/>
      <c r="D134" s="934"/>
      <c r="E134" s="1011"/>
      <c r="F134" s="923"/>
      <c r="G134" s="100" t="s">
        <v>33</v>
      </c>
      <c r="H134" s="146">
        <f>SUM(H132:H133)</f>
        <v>47.3</v>
      </c>
      <c r="I134" s="97">
        <f>SUM(I132:I133)</f>
        <v>47.3</v>
      </c>
      <c r="J134" s="146">
        <f>SUM(J132:J133)</f>
        <v>36.1</v>
      </c>
      <c r="K134" s="98"/>
      <c r="L134" s="124">
        <f>SUM(L132:L133)</f>
        <v>47.3</v>
      </c>
      <c r="M134" s="97">
        <f>SUM(M132:M133)</f>
        <v>47.3</v>
      </c>
      <c r="N134" s="146">
        <f>SUM(N132:N133)</f>
        <v>36.1</v>
      </c>
      <c r="O134" s="114"/>
      <c r="P134" s="99">
        <f>SUM(P132:P133)</f>
        <v>47.3</v>
      </c>
      <c r="Q134" s="875"/>
      <c r="R134" s="955"/>
      <c r="S134" s="955"/>
      <c r="T134" s="1082"/>
    </row>
    <row r="135" spans="1:20" ht="23.25" customHeight="1">
      <c r="A135" s="876" t="s">
        <v>34</v>
      </c>
      <c r="B135" s="721" t="s">
        <v>36</v>
      </c>
      <c r="C135" s="879" t="s">
        <v>38</v>
      </c>
      <c r="D135" s="982" t="s">
        <v>133</v>
      </c>
      <c r="E135" s="748"/>
      <c r="F135" s="1001">
        <v>2</v>
      </c>
      <c r="G135" s="147" t="s">
        <v>24</v>
      </c>
      <c r="H135" s="166">
        <v>100</v>
      </c>
      <c r="I135" s="95">
        <v>100</v>
      </c>
      <c r="J135" s="151"/>
      <c r="K135" s="106"/>
      <c r="L135" s="293">
        <f>M135+O135</f>
        <v>265.2</v>
      </c>
      <c r="M135" s="92">
        <v>265.2</v>
      </c>
      <c r="N135" s="150"/>
      <c r="O135" s="93"/>
      <c r="P135" s="145">
        <v>155</v>
      </c>
      <c r="Q135" s="1232" t="s">
        <v>174</v>
      </c>
      <c r="R135" s="1084">
        <v>59</v>
      </c>
      <c r="S135" s="1084">
        <v>59</v>
      </c>
      <c r="T135" s="1086"/>
    </row>
    <row r="136" spans="1:20" ht="18.75" customHeight="1" thickBot="1">
      <c r="A136" s="878"/>
      <c r="B136" s="881"/>
      <c r="C136" s="880"/>
      <c r="D136" s="934"/>
      <c r="E136" s="749"/>
      <c r="F136" s="1002"/>
      <c r="G136" s="100" t="s">
        <v>33</v>
      </c>
      <c r="H136" s="124">
        <f>H135</f>
        <v>100</v>
      </c>
      <c r="I136" s="97">
        <f>I135</f>
        <v>100</v>
      </c>
      <c r="J136" s="146"/>
      <c r="K136" s="97"/>
      <c r="L136" s="124">
        <f>L135</f>
        <v>265.2</v>
      </c>
      <c r="M136" s="97">
        <f>M135</f>
        <v>265.2</v>
      </c>
      <c r="N136" s="146"/>
      <c r="O136" s="97"/>
      <c r="P136" s="83">
        <f>P135</f>
        <v>155</v>
      </c>
      <c r="Q136" s="1233"/>
      <c r="R136" s="1085"/>
      <c r="S136" s="1085"/>
      <c r="T136" s="1087"/>
    </row>
    <row r="137" spans="1:20" ht="15" customHeight="1">
      <c r="A137" s="876" t="s">
        <v>34</v>
      </c>
      <c r="B137" s="721" t="s">
        <v>36</v>
      </c>
      <c r="C137" s="879" t="s">
        <v>39</v>
      </c>
      <c r="D137" s="982" t="s">
        <v>215</v>
      </c>
      <c r="E137" s="748"/>
      <c r="F137" s="1001">
        <v>2</v>
      </c>
      <c r="G137" s="147" t="s">
        <v>35</v>
      </c>
      <c r="H137" s="136">
        <v>78</v>
      </c>
      <c r="I137" s="65">
        <v>78</v>
      </c>
      <c r="J137" s="136"/>
      <c r="K137" s="101"/>
      <c r="L137" s="293">
        <f>M137+O137</f>
        <v>56.4</v>
      </c>
      <c r="M137" s="92">
        <v>56.4</v>
      </c>
      <c r="N137" s="150"/>
      <c r="O137" s="93"/>
      <c r="P137" s="63">
        <v>55.2</v>
      </c>
      <c r="Q137" s="1232" t="s">
        <v>138</v>
      </c>
      <c r="R137" s="1088">
        <v>4</v>
      </c>
      <c r="S137" s="1088">
        <v>4</v>
      </c>
      <c r="T137" s="1090"/>
    </row>
    <row r="138" spans="1:20" ht="15" customHeight="1" thickBot="1">
      <c r="A138" s="878"/>
      <c r="B138" s="881"/>
      <c r="C138" s="880"/>
      <c r="D138" s="934"/>
      <c r="E138" s="749"/>
      <c r="F138" s="1002"/>
      <c r="G138" s="100" t="s">
        <v>33</v>
      </c>
      <c r="H138" s="146">
        <f>SUM(H137:H137)</f>
        <v>78</v>
      </c>
      <c r="I138" s="97">
        <f>SUM(I137:I137)</f>
        <v>78</v>
      </c>
      <c r="J138" s="146"/>
      <c r="K138" s="98"/>
      <c r="L138" s="124">
        <f>SUM(L137:L137)</f>
        <v>56.4</v>
      </c>
      <c r="M138" s="97">
        <f>SUM(M137:M137)</f>
        <v>56.4</v>
      </c>
      <c r="N138" s="146"/>
      <c r="O138" s="114"/>
      <c r="P138" s="99">
        <f>SUM(P137:P137)</f>
        <v>55.2</v>
      </c>
      <c r="Q138" s="1239"/>
      <c r="R138" s="1089"/>
      <c r="S138" s="1089"/>
      <c r="T138" s="1091"/>
    </row>
    <row r="139" spans="1:20" ht="17.25" customHeight="1">
      <c r="A139" s="876" t="s">
        <v>34</v>
      </c>
      <c r="B139" s="721" t="s">
        <v>36</v>
      </c>
      <c r="C139" s="879" t="s">
        <v>16</v>
      </c>
      <c r="D139" s="982" t="s">
        <v>5</v>
      </c>
      <c r="E139" s="748"/>
      <c r="F139" s="1001">
        <v>2</v>
      </c>
      <c r="G139" s="59" t="s">
        <v>35</v>
      </c>
      <c r="H139" s="113">
        <v>119.1</v>
      </c>
      <c r="I139" s="65">
        <v>119.1</v>
      </c>
      <c r="J139" s="136"/>
      <c r="K139" s="66"/>
      <c r="L139" s="142">
        <f>M139+O139</f>
        <v>120</v>
      </c>
      <c r="M139" s="61">
        <v>120</v>
      </c>
      <c r="N139" s="112"/>
      <c r="O139" s="81"/>
      <c r="P139" s="63">
        <v>120</v>
      </c>
      <c r="Q139" s="1240" t="s">
        <v>139</v>
      </c>
      <c r="R139" s="1077">
        <v>36</v>
      </c>
      <c r="S139" s="1077">
        <v>28</v>
      </c>
      <c r="T139" s="1076" t="s">
        <v>477</v>
      </c>
    </row>
    <row r="140" spans="1:20" ht="15.75" customHeight="1" thickBot="1">
      <c r="A140" s="878"/>
      <c r="B140" s="881"/>
      <c r="C140" s="880"/>
      <c r="D140" s="934"/>
      <c r="E140" s="749"/>
      <c r="F140" s="1002"/>
      <c r="G140" s="100" t="s">
        <v>33</v>
      </c>
      <c r="H140" s="98">
        <f>SUM(H139:H139)</f>
        <v>119.1</v>
      </c>
      <c r="I140" s="97">
        <f>SUM(I139:I139)</f>
        <v>119.1</v>
      </c>
      <c r="J140" s="146"/>
      <c r="K140" s="114"/>
      <c r="L140" s="99">
        <f>SUM(L139:L139)</f>
        <v>120</v>
      </c>
      <c r="M140" s="82">
        <f>SUM(M139:M139)</f>
        <v>120</v>
      </c>
      <c r="N140" s="146"/>
      <c r="O140" s="114"/>
      <c r="P140" s="99">
        <f>SUM(P139:P139)</f>
        <v>120</v>
      </c>
      <c r="Q140" s="1233"/>
      <c r="R140" s="1078"/>
      <c r="S140" s="1078"/>
      <c r="T140" s="1067"/>
    </row>
    <row r="141" spans="1:20" ht="15" customHeight="1" thickBot="1">
      <c r="A141" s="373" t="s">
        <v>34</v>
      </c>
      <c r="B141" s="386" t="s">
        <v>37</v>
      </c>
      <c r="C141" s="951" t="s">
        <v>62</v>
      </c>
      <c r="D141" s="997"/>
      <c r="E141" s="997"/>
      <c r="F141" s="997"/>
      <c r="G141" s="997"/>
      <c r="H141" s="997"/>
      <c r="I141" s="997"/>
      <c r="J141" s="997"/>
      <c r="K141" s="997"/>
      <c r="L141" s="997"/>
      <c r="M141" s="997"/>
      <c r="N141" s="997"/>
      <c r="O141" s="997"/>
      <c r="P141" s="997"/>
      <c r="Q141" s="69"/>
      <c r="R141" s="67"/>
      <c r="S141" s="541"/>
      <c r="T141" s="68"/>
    </row>
    <row r="142" spans="1:20" ht="14.25" customHeight="1">
      <c r="A142" s="876" t="s">
        <v>34</v>
      </c>
      <c r="B142" s="901" t="s">
        <v>37</v>
      </c>
      <c r="C142" s="855" t="s">
        <v>30</v>
      </c>
      <c r="D142" s="1061" t="s">
        <v>246</v>
      </c>
      <c r="E142" s="966"/>
      <c r="F142" s="851" t="s">
        <v>271</v>
      </c>
      <c r="G142" s="183" t="s">
        <v>32</v>
      </c>
      <c r="H142" s="34">
        <v>1072.8</v>
      </c>
      <c r="I142" s="35">
        <v>1072.8</v>
      </c>
      <c r="J142" s="35">
        <v>765.7</v>
      </c>
      <c r="K142" s="36"/>
      <c r="L142" s="31">
        <v>1072.8</v>
      </c>
      <c r="M142" s="32">
        <v>1072.8</v>
      </c>
      <c r="N142" s="32">
        <v>765.7</v>
      </c>
      <c r="O142" s="37"/>
      <c r="P142" s="33">
        <v>1072.8</v>
      </c>
      <c r="Q142" s="873" t="s">
        <v>59</v>
      </c>
      <c r="R142" s="998">
        <v>72</v>
      </c>
      <c r="S142" s="998">
        <v>80</v>
      </c>
      <c r="T142" s="1063" t="s">
        <v>478</v>
      </c>
    </row>
    <row r="143" spans="1:20" ht="14.25" customHeight="1">
      <c r="A143" s="877"/>
      <c r="B143" s="902"/>
      <c r="C143" s="856"/>
      <c r="D143" s="1062"/>
      <c r="E143" s="967"/>
      <c r="F143" s="852"/>
      <c r="G143" s="181" t="s">
        <v>35</v>
      </c>
      <c r="H143" s="248">
        <v>235.5</v>
      </c>
      <c r="I143" s="41">
        <v>235.5</v>
      </c>
      <c r="J143" s="45">
        <v>173.5</v>
      </c>
      <c r="K143" s="46"/>
      <c r="L143" s="234">
        <f>M143+O143</f>
        <v>225.9</v>
      </c>
      <c r="M143" s="40">
        <v>225.9</v>
      </c>
      <c r="N143" s="43">
        <v>166.2</v>
      </c>
      <c r="O143" s="226"/>
      <c r="P143" s="71">
        <v>225.8</v>
      </c>
      <c r="Q143" s="1079"/>
      <c r="R143" s="999"/>
      <c r="S143" s="999"/>
      <c r="T143" s="1066"/>
    </row>
    <row r="144" spans="1:20" ht="14.25" customHeight="1" thickBot="1">
      <c r="A144" s="878"/>
      <c r="B144" s="903"/>
      <c r="C144" s="857"/>
      <c r="D144" s="993"/>
      <c r="E144" s="968"/>
      <c r="F144" s="853"/>
      <c r="G144" s="182" t="s">
        <v>33</v>
      </c>
      <c r="H144" s="124">
        <f>SUM(H142:H143)</f>
        <v>1308.3</v>
      </c>
      <c r="I144" s="97">
        <f>SUM(I142:I143)</f>
        <v>1308.3</v>
      </c>
      <c r="J144" s="146">
        <f>SUM(J142:J143)</f>
        <v>939.2</v>
      </c>
      <c r="K144" s="114"/>
      <c r="L144" s="124">
        <f>SUM(L142:L143)</f>
        <v>1298.7</v>
      </c>
      <c r="M144" s="97">
        <f>SUM(M142:M143)</f>
        <v>1298.7</v>
      </c>
      <c r="N144" s="146">
        <f>SUM(N142:N143)</f>
        <v>931.9000000000001</v>
      </c>
      <c r="O144" s="114"/>
      <c r="P144" s="99">
        <f>SUM(P142:P143)</f>
        <v>1298.6</v>
      </c>
      <c r="Q144" s="875"/>
      <c r="R144" s="1000"/>
      <c r="S144" s="1000"/>
      <c r="T144" s="1067"/>
    </row>
    <row r="145" spans="1:20" ht="15.75" customHeight="1" thickBot="1">
      <c r="A145" s="358" t="s">
        <v>34</v>
      </c>
      <c r="B145" s="374" t="s">
        <v>38</v>
      </c>
      <c r="C145" s="1074" t="s">
        <v>247</v>
      </c>
      <c r="D145" s="997"/>
      <c r="E145" s="997"/>
      <c r="F145" s="997"/>
      <c r="G145" s="997"/>
      <c r="H145" s="997"/>
      <c r="I145" s="997"/>
      <c r="J145" s="997"/>
      <c r="K145" s="997"/>
      <c r="L145" s="997"/>
      <c r="M145" s="997"/>
      <c r="N145" s="997"/>
      <c r="O145" s="997"/>
      <c r="P145" s="997"/>
      <c r="Q145" s="1075"/>
      <c r="R145" s="1075"/>
      <c r="S145" s="541"/>
      <c r="T145" s="68"/>
    </row>
    <row r="146" spans="1:20" ht="15.75" customHeight="1">
      <c r="A146" s="876" t="s">
        <v>34</v>
      </c>
      <c r="B146" s="901" t="s">
        <v>38</v>
      </c>
      <c r="C146" s="896" t="s">
        <v>30</v>
      </c>
      <c r="D146" s="991" t="s">
        <v>154</v>
      </c>
      <c r="E146" s="942"/>
      <c r="F146" s="723">
        <v>2</v>
      </c>
      <c r="G146" s="440" t="s">
        <v>32</v>
      </c>
      <c r="H146" s="34">
        <v>14868.5</v>
      </c>
      <c r="I146" s="35">
        <v>14868.5</v>
      </c>
      <c r="J146" s="35">
        <v>10981.8</v>
      </c>
      <c r="K146" s="36"/>
      <c r="L146" s="31">
        <v>14868.5</v>
      </c>
      <c r="M146" s="32">
        <v>14868.5</v>
      </c>
      <c r="N146" s="32">
        <v>10981.8</v>
      </c>
      <c r="O146" s="37"/>
      <c r="P146" s="73">
        <v>14745.1</v>
      </c>
      <c r="Q146" s="1238" t="s">
        <v>148</v>
      </c>
      <c r="R146" s="1104">
        <v>4.5</v>
      </c>
      <c r="S146" s="1104">
        <v>4.5</v>
      </c>
      <c r="T146" s="1100"/>
    </row>
    <row r="147" spans="1:20" ht="15.75" customHeight="1">
      <c r="A147" s="887"/>
      <c r="B147" s="988"/>
      <c r="C147" s="897"/>
      <c r="D147" s="992"/>
      <c r="E147" s="978"/>
      <c r="F147" s="1073"/>
      <c r="G147" s="180" t="s">
        <v>35</v>
      </c>
      <c r="H147" s="248">
        <v>233.3</v>
      </c>
      <c r="I147" s="41">
        <v>233.3</v>
      </c>
      <c r="J147" s="41">
        <v>168.8</v>
      </c>
      <c r="K147" s="85"/>
      <c r="L147" s="234">
        <v>233.3</v>
      </c>
      <c r="M147" s="40">
        <v>233.3</v>
      </c>
      <c r="N147" s="40">
        <v>168.8</v>
      </c>
      <c r="O147" s="88"/>
      <c r="P147" s="79">
        <v>233.3</v>
      </c>
      <c r="Q147" s="1004"/>
      <c r="R147" s="1105"/>
      <c r="S147" s="1105"/>
      <c r="T147" s="1101"/>
    </row>
    <row r="148" spans="1:20" ht="15.75" customHeight="1" thickBot="1">
      <c r="A148" s="878"/>
      <c r="B148" s="903"/>
      <c r="C148" s="898"/>
      <c r="D148" s="993"/>
      <c r="E148" s="943"/>
      <c r="F148" s="724"/>
      <c r="G148" s="434" t="s">
        <v>33</v>
      </c>
      <c r="H148" s="83">
        <f>SUM(H146:H147)</f>
        <v>15101.8</v>
      </c>
      <c r="I148" s="146">
        <f>SUM(I146:I147)</f>
        <v>15101.8</v>
      </c>
      <c r="J148" s="97">
        <f>SUM(J146:J147)</f>
        <v>11150.599999999999</v>
      </c>
      <c r="K148" s="104"/>
      <c r="L148" s="83">
        <f>SUM(L146:L147)</f>
        <v>15101.8</v>
      </c>
      <c r="M148" s="146">
        <f>SUM(M146:M147)</f>
        <v>15101.8</v>
      </c>
      <c r="N148" s="97">
        <f>SUM(N146:N147)</f>
        <v>11150.599999999999</v>
      </c>
      <c r="O148" s="104"/>
      <c r="P148" s="99">
        <f>SUM(P146:P147)</f>
        <v>14978.4</v>
      </c>
      <c r="Q148" s="1004"/>
      <c r="R148" s="1105"/>
      <c r="S148" s="1105"/>
      <c r="T148" s="1101"/>
    </row>
    <row r="149" spans="1:20" ht="26.25" customHeight="1">
      <c r="A149" s="869" t="s">
        <v>34</v>
      </c>
      <c r="B149" s="989" t="s">
        <v>38</v>
      </c>
      <c r="C149" s="907" t="s">
        <v>34</v>
      </c>
      <c r="D149" s="744" t="s">
        <v>128</v>
      </c>
      <c r="E149" s="764" t="s">
        <v>212</v>
      </c>
      <c r="F149" s="742">
        <v>2</v>
      </c>
      <c r="G149" s="442" t="s">
        <v>35</v>
      </c>
      <c r="H149" s="94">
        <v>163.1</v>
      </c>
      <c r="I149" s="151">
        <v>163.1</v>
      </c>
      <c r="J149" s="95">
        <v>118.1</v>
      </c>
      <c r="K149" s="325"/>
      <c r="L149" s="205">
        <v>163.1</v>
      </c>
      <c r="M149" s="150">
        <v>163.1</v>
      </c>
      <c r="N149" s="92">
        <v>118.1</v>
      </c>
      <c r="O149" s="295"/>
      <c r="P149" s="107">
        <v>163.1</v>
      </c>
      <c r="Q149" s="871" t="s">
        <v>149</v>
      </c>
      <c r="R149" s="1102">
        <v>2.7</v>
      </c>
      <c r="S149" s="1102">
        <v>2.7</v>
      </c>
      <c r="T149" s="1098"/>
    </row>
    <row r="150" spans="1:20" ht="18.75" customHeight="1" thickBot="1">
      <c r="A150" s="870"/>
      <c r="B150" s="990"/>
      <c r="C150" s="908"/>
      <c r="D150" s="745"/>
      <c r="E150" s="766"/>
      <c r="F150" s="743"/>
      <c r="G150" s="141" t="s">
        <v>33</v>
      </c>
      <c r="H150" s="83">
        <f>SUM(H149)</f>
        <v>163.1</v>
      </c>
      <c r="I150" s="146">
        <f>SUM(I149)</f>
        <v>163.1</v>
      </c>
      <c r="J150" s="97">
        <f>SUM(J149)</f>
        <v>118.1</v>
      </c>
      <c r="K150" s="104"/>
      <c r="L150" s="83">
        <f>SUM(L149)</f>
        <v>163.1</v>
      </c>
      <c r="M150" s="146">
        <f>SUM(M149)</f>
        <v>163.1</v>
      </c>
      <c r="N150" s="97">
        <f>SUM(N149)</f>
        <v>118.1</v>
      </c>
      <c r="O150" s="104"/>
      <c r="P150" s="99">
        <f>SUM(P149:P149)</f>
        <v>163.1</v>
      </c>
      <c r="Q150" s="872"/>
      <c r="R150" s="1103"/>
      <c r="S150" s="1103"/>
      <c r="T150" s="1099"/>
    </row>
    <row r="151" spans="1:20" ht="51" customHeight="1">
      <c r="A151" s="869" t="s">
        <v>34</v>
      </c>
      <c r="B151" s="989" t="s">
        <v>38</v>
      </c>
      <c r="C151" s="907" t="s">
        <v>36</v>
      </c>
      <c r="D151" s="744" t="s">
        <v>248</v>
      </c>
      <c r="E151" s="764" t="s">
        <v>212</v>
      </c>
      <c r="F151" s="742">
        <v>2</v>
      </c>
      <c r="G151" s="442" t="s">
        <v>35</v>
      </c>
      <c r="H151" s="94">
        <v>11.1</v>
      </c>
      <c r="I151" s="151">
        <v>11.1</v>
      </c>
      <c r="J151" s="95">
        <v>8.3</v>
      </c>
      <c r="K151" s="325"/>
      <c r="L151" s="205">
        <v>11.1</v>
      </c>
      <c r="M151" s="150">
        <v>11.1</v>
      </c>
      <c r="N151" s="92">
        <v>8.3</v>
      </c>
      <c r="O151" s="295"/>
      <c r="P151" s="501">
        <v>11.1</v>
      </c>
      <c r="Q151" s="871" t="s">
        <v>59</v>
      </c>
      <c r="R151" s="1102">
        <v>180</v>
      </c>
      <c r="S151" s="1102">
        <v>180</v>
      </c>
      <c r="T151" s="1098"/>
    </row>
    <row r="152" spans="1:20" ht="18" customHeight="1" thickBot="1">
      <c r="A152" s="870"/>
      <c r="B152" s="990"/>
      <c r="C152" s="908"/>
      <c r="D152" s="745"/>
      <c r="E152" s="766"/>
      <c r="F152" s="743"/>
      <c r="G152" s="141" t="s">
        <v>33</v>
      </c>
      <c r="H152" s="83">
        <f>SUM(H151:H151)</f>
        <v>11.1</v>
      </c>
      <c r="I152" s="146">
        <f>SUM(I151:I151)</f>
        <v>11.1</v>
      </c>
      <c r="J152" s="97">
        <f>SUM(J151:J151)</f>
        <v>8.3</v>
      </c>
      <c r="K152" s="104"/>
      <c r="L152" s="83">
        <f>SUM(L151:L151)</f>
        <v>11.1</v>
      </c>
      <c r="M152" s="146">
        <f>SUM(M151:M151)</f>
        <v>11.1</v>
      </c>
      <c r="N152" s="97">
        <f>SUM(N151:N151)</f>
        <v>8.3</v>
      </c>
      <c r="O152" s="104"/>
      <c r="P152" s="99">
        <f>SUM(P151:P151)</f>
        <v>11.1</v>
      </c>
      <c r="Q152" s="875"/>
      <c r="R152" s="955"/>
      <c r="S152" s="955"/>
      <c r="T152" s="1082"/>
    </row>
    <row r="153" spans="1:20" ht="156" customHeight="1" thickBot="1">
      <c r="A153" s="725" t="s">
        <v>36</v>
      </c>
      <c r="B153" s="728" t="s">
        <v>249</v>
      </c>
      <c r="C153" s="729"/>
      <c r="D153" s="729"/>
      <c r="E153" s="730"/>
      <c r="F153" s="737">
        <v>2</v>
      </c>
      <c r="G153" s="838"/>
      <c r="H153" s="841">
        <f>H158+H160+H164+H166+H169+H171+H174+H176+H178+H180+H182+H184+H187</f>
        <v>18094.4</v>
      </c>
      <c r="I153" s="689"/>
      <c r="J153" s="690"/>
      <c r="K153" s="690"/>
      <c r="L153" s="883">
        <f>L158+L160+L164+L166+L169+L171+L174+L176+L178+L180+L182+L184+L187</f>
        <v>17382.599999999995</v>
      </c>
      <c r="M153" s="690"/>
      <c r="N153" s="690"/>
      <c r="O153" s="691"/>
      <c r="P153" s="841">
        <f>P158+P160+P164+P166+P169+P171+P174+P176+P178+P180+P182+P184+P187</f>
        <v>14170.299999999997</v>
      </c>
      <c r="Q153" s="692" t="s">
        <v>310</v>
      </c>
      <c r="R153" s="693">
        <v>9.2</v>
      </c>
      <c r="S153" s="693">
        <v>6.5</v>
      </c>
      <c r="T153" s="694" t="s">
        <v>479</v>
      </c>
    </row>
    <row r="154" spans="1:20" ht="18" customHeight="1">
      <c r="A154" s="726"/>
      <c r="B154" s="731"/>
      <c r="C154" s="732"/>
      <c r="D154" s="732"/>
      <c r="E154" s="733"/>
      <c r="F154" s="738"/>
      <c r="G154" s="839"/>
      <c r="H154" s="842"/>
      <c r="I154" s="695"/>
      <c r="J154" s="696"/>
      <c r="K154" s="696"/>
      <c r="L154" s="884"/>
      <c r="M154" s="696"/>
      <c r="N154" s="696"/>
      <c r="O154" s="697"/>
      <c r="P154" s="842"/>
      <c r="Q154" s="698" t="s">
        <v>311</v>
      </c>
      <c r="R154" s="699">
        <v>142</v>
      </c>
      <c r="S154" s="699">
        <v>142</v>
      </c>
      <c r="T154" s="700"/>
    </row>
    <row r="155" spans="1:20" ht="44.25" customHeight="1" thickBot="1">
      <c r="A155" s="727"/>
      <c r="B155" s="734"/>
      <c r="C155" s="735"/>
      <c r="D155" s="735"/>
      <c r="E155" s="736"/>
      <c r="F155" s="739"/>
      <c r="G155" s="840"/>
      <c r="H155" s="843"/>
      <c r="I155" s="701">
        <f>I158+I160+I164+I166+I169+I171+I174+I176+I178+I180+I182+I184+I187</f>
        <v>18005.4</v>
      </c>
      <c r="J155" s="701">
        <f>J158+J160+J164+J166+J169+J171+J174+J176+J178+J180+J182+J184+J187</f>
        <v>4001.3999999999996</v>
      </c>
      <c r="K155" s="701">
        <f>K158+K160+K164+K166+K169+K171+K174+K176+K178+K180+K182+K184+K187</f>
        <v>89</v>
      </c>
      <c r="L155" s="885"/>
      <c r="M155" s="701">
        <f>M158+M160+M164+M166+M169+M171+M174+M176+M178+M180+M182+M184+M187</f>
        <v>17293.6</v>
      </c>
      <c r="N155" s="701">
        <f>N158+N160+N164+N166+N169+N171+N174+N176+N178+N180+N182+N184+N187</f>
        <v>3897.3999999999996</v>
      </c>
      <c r="O155" s="701">
        <f>O158+O160+O164+O166+O169+O171+O174+O176+O178+O180+O182+O184+O187</f>
        <v>89</v>
      </c>
      <c r="P155" s="843"/>
      <c r="Q155" s="702" t="s">
        <v>312</v>
      </c>
      <c r="R155" s="703">
        <v>86.5</v>
      </c>
      <c r="S155" s="704">
        <v>84</v>
      </c>
      <c r="T155" s="705" t="s">
        <v>436</v>
      </c>
    </row>
    <row r="156" spans="1:20" ht="14.25" customHeight="1" thickBot="1">
      <c r="A156" s="359" t="s">
        <v>36</v>
      </c>
      <c r="B156" s="387" t="s">
        <v>30</v>
      </c>
      <c r="C156" s="864" t="s">
        <v>250</v>
      </c>
      <c r="D156" s="865"/>
      <c r="E156" s="866"/>
      <c r="F156" s="866"/>
      <c r="G156" s="866"/>
      <c r="H156" s="866"/>
      <c r="I156" s="866"/>
      <c r="J156" s="866"/>
      <c r="K156" s="866"/>
      <c r="L156" s="866"/>
      <c r="M156" s="866"/>
      <c r="N156" s="866"/>
      <c r="O156" s="866"/>
      <c r="P156" s="866"/>
      <c r="Q156" s="867"/>
      <c r="R156" s="867"/>
      <c r="S156" s="867"/>
      <c r="T156" s="868"/>
    </row>
    <row r="157" spans="1:20" ht="66.75" customHeight="1">
      <c r="A157" s="832" t="s">
        <v>36</v>
      </c>
      <c r="B157" s="926" t="s">
        <v>30</v>
      </c>
      <c r="C157" s="863" t="s">
        <v>30</v>
      </c>
      <c r="D157" s="854" t="s">
        <v>132</v>
      </c>
      <c r="E157" s="760"/>
      <c r="F157" s="1037" t="s">
        <v>271</v>
      </c>
      <c r="G157" s="80" t="s">
        <v>57</v>
      </c>
      <c r="H157" s="94">
        <f>I157+K157</f>
        <v>16074.4</v>
      </c>
      <c r="I157" s="95">
        <f>15990.1+3.3</f>
        <v>15993.4</v>
      </c>
      <c r="J157" s="95">
        <v>2813.7</v>
      </c>
      <c r="K157" s="106">
        <v>81</v>
      </c>
      <c r="L157" s="205">
        <f>M157+O157</f>
        <v>15322.3</v>
      </c>
      <c r="M157" s="92">
        <v>15241.3</v>
      </c>
      <c r="N157" s="92">
        <v>2709.7</v>
      </c>
      <c r="O157" s="93">
        <v>81</v>
      </c>
      <c r="P157" s="142">
        <v>12159.2</v>
      </c>
      <c r="Q157" s="1015" t="s">
        <v>140</v>
      </c>
      <c r="R157" s="199">
        <v>97</v>
      </c>
      <c r="S157" s="388">
        <v>96</v>
      </c>
      <c r="T157" s="1063" t="s">
        <v>480</v>
      </c>
    </row>
    <row r="158" spans="1:20" ht="18.75" customHeight="1" thickBot="1">
      <c r="A158" s="834"/>
      <c r="B158" s="836"/>
      <c r="C158" s="860"/>
      <c r="D158" s="763"/>
      <c r="E158" s="761"/>
      <c r="F158" s="1039"/>
      <c r="G158" s="100" t="s">
        <v>33</v>
      </c>
      <c r="H158" s="124">
        <f aca="true" t="shared" si="6" ref="H158:P158">SUM(H157:H157)</f>
        <v>16074.4</v>
      </c>
      <c r="I158" s="97">
        <f t="shared" si="6"/>
        <v>15993.4</v>
      </c>
      <c r="J158" s="146">
        <f t="shared" si="6"/>
        <v>2813.7</v>
      </c>
      <c r="K158" s="114">
        <f t="shared" si="6"/>
        <v>81</v>
      </c>
      <c r="L158" s="124">
        <f t="shared" si="6"/>
        <v>15322.3</v>
      </c>
      <c r="M158" s="97">
        <f t="shared" si="6"/>
        <v>15241.3</v>
      </c>
      <c r="N158" s="146">
        <f t="shared" si="6"/>
        <v>2709.7</v>
      </c>
      <c r="O158" s="114">
        <f t="shared" si="6"/>
        <v>81</v>
      </c>
      <c r="P158" s="83">
        <f t="shared" si="6"/>
        <v>12159.2</v>
      </c>
      <c r="Q158" s="1186"/>
      <c r="R158" s="241"/>
      <c r="S158" s="110"/>
      <c r="T158" s="1064"/>
    </row>
    <row r="159" spans="1:20" ht="17.25" customHeight="1">
      <c r="A159" s="832" t="s">
        <v>36</v>
      </c>
      <c r="B159" s="389" t="s">
        <v>30</v>
      </c>
      <c r="C159" s="863" t="s">
        <v>34</v>
      </c>
      <c r="D159" s="909" t="s">
        <v>58</v>
      </c>
      <c r="E159" s="858"/>
      <c r="F159" s="1243">
        <v>2</v>
      </c>
      <c r="G159" s="160" t="s">
        <v>51</v>
      </c>
      <c r="H159" s="113">
        <f>I159+K159</f>
        <v>185.5</v>
      </c>
      <c r="I159" s="65">
        <f>180.8-3.3</f>
        <v>177.5</v>
      </c>
      <c r="J159" s="136">
        <v>2.6</v>
      </c>
      <c r="K159" s="66">
        <v>8</v>
      </c>
      <c r="L159" s="137">
        <f>M159+O159</f>
        <v>215.8</v>
      </c>
      <c r="M159" s="62">
        <v>207.8</v>
      </c>
      <c r="N159" s="112">
        <v>2.6</v>
      </c>
      <c r="O159" s="81">
        <v>8</v>
      </c>
      <c r="P159" s="105">
        <v>173</v>
      </c>
      <c r="Q159" s="1241" t="s">
        <v>172</v>
      </c>
      <c r="R159" s="1071">
        <v>97</v>
      </c>
      <c r="S159" s="1071">
        <v>96</v>
      </c>
      <c r="T159" s="1064"/>
    </row>
    <row r="160" spans="1:20" ht="15" customHeight="1" thickBot="1">
      <c r="A160" s="834"/>
      <c r="B160" s="390"/>
      <c r="C160" s="860"/>
      <c r="D160" s="910"/>
      <c r="E160" s="761"/>
      <c r="F160" s="1244"/>
      <c r="G160" s="141" t="s">
        <v>33</v>
      </c>
      <c r="H160" s="124">
        <f aca="true" t="shared" si="7" ref="H160:P160">SUM(H159:H159)</f>
        <v>185.5</v>
      </c>
      <c r="I160" s="97">
        <f t="shared" si="7"/>
        <v>177.5</v>
      </c>
      <c r="J160" s="146">
        <f t="shared" si="7"/>
        <v>2.6</v>
      </c>
      <c r="K160" s="114">
        <f t="shared" si="7"/>
        <v>8</v>
      </c>
      <c r="L160" s="124">
        <f t="shared" si="7"/>
        <v>215.8</v>
      </c>
      <c r="M160" s="97">
        <f t="shared" si="7"/>
        <v>207.8</v>
      </c>
      <c r="N160" s="146">
        <f t="shared" si="7"/>
        <v>2.6</v>
      </c>
      <c r="O160" s="114">
        <f t="shared" si="7"/>
        <v>8</v>
      </c>
      <c r="P160" s="83">
        <f t="shared" si="7"/>
        <v>173</v>
      </c>
      <c r="Q160" s="1242"/>
      <c r="R160" s="1072"/>
      <c r="S160" s="1072"/>
      <c r="T160" s="1065"/>
    </row>
    <row r="161" spans="1:20" ht="18" customHeight="1" thickBot="1">
      <c r="A161" s="358" t="s">
        <v>36</v>
      </c>
      <c r="B161" s="387" t="s">
        <v>34</v>
      </c>
      <c r="C161" s="996" t="s">
        <v>120</v>
      </c>
      <c r="D161" s="997"/>
      <c r="E161" s="997"/>
      <c r="F161" s="997"/>
      <c r="G161" s="997"/>
      <c r="H161" s="997"/>
      <c r="I161" s="997"/>
      <c r="J161" s="997"/>
      <c r="K161" s="997"/>
      <c r="L161" s="997"/>
      <c r="M161" s="997"/>
      <c r="N161" s="997"/>
      <c r="O161" s="997"/>
      <c r="P161" s="997"/>
      <c r="Q161" s="963"/>
      <c r="R161" s="963"/>
      <c r="S161" s="963"/>
      <c r="T161" s="868"/>
    </row>
    <row r="162" spans="1:20" ht="27" customHeight="1">
      <c r="A162" s="750" t="s">
        <v>36</v>
      </c>
      <c r="B162" s="904" t="s">
        <v>34</v>
      </c>
      <c r="C162" s="907" t="s">
        <v>30</v>
      </c>
      <c r="D162" s="744" t="s">
        <v>152</v>
      </c>
      <c r="E162" s="764" t="s">
        <v>213</v>
      </c>
      <c r="F162" s="723">
        <v>2</v>
      </c>
      <c r="G162" s="30" t="s">
        <v>32</v>
      </c>
      <c r="H162" s="123">
        <v>611.3</v>
      </c>
      <c r="I162" s="35">
        <v>611.3</v>
      </c>
      <c r="J162" s="35">
        <v>442.9</v>
      </c>
      <c r="K162" s="72"/>
      <c r="L162" s="31">
        <v>611.3</v>
      </c>
      <c r="M162" s="32">
        <v>611.3</v>
      </c>
      <c r="N162" s="32">
        <v>442.9</v>
      </c>
      <c r="O162" s="37"/>
      <c r="P162" s="73">
        <v>609.6</v>
      </c>
      <c r="Q162" s="1015" t="s">
        <v>232</v>
      </c>
      <c r="R162" s="1068">
        <v>5</v>
      </c>
      <c r="S162" s="1068">
        <v>7</v>
      </c>
      <c r="T162" s="1063" t="s">
        <v>481</v>
      </c>
    </row>
    <row r="163" spans="1:20" ht="27" customHeight="1">
      <c r="A163" s="751"/>
      <c r="B163" s="902"/>
      <c r="C163" s="882"/>
      <c r="D163" s="1247"/>
      <c r="E163" s="765"/>
      <c r="F163" s="1073"/>
      <c r="G163" s="84" t="s">
        <v>35</v>
      </c>
      <c r="H163" s="153">
        <v>617.8</v>
      </c>
      <c r="I163" s="76">
        <v>617.8</v>
      </c>
      <c r="J163" s="76">
        <v>471.4</v>
      </c>
      <c r="K163" s="77"/>
      <c r="L163" s="74">
        <v>617.8</v>
      </c>
      <c r="M163" s="3">
        <v>617.8</v>
      </c>
      <c r="N163" s="3">
        <v>471.4</v>
      </c>
      <c r="O163" s="88"/>
      <c r="P163" s="79">
        <v>615.8</v>
      </c>
      <c r="Q163" s="1186"/>
      <c r="R163" s="1069"/>
      <c r="S163" s="1069"/>
      <c r="T163" s="1066"/>
    </row>
    <row r="164" spans="1:20" ht="15" customHeight="1" thickBot="1">
      <c r="A164" s="752"/>
      <c r="B164" s="905"/>
      <c r="C164" s="908"/>
      <c r="D164" s="1248"/>
      <c r="E164" s="766"/>
      <c r="F164" s="426"/>
      <c r="G164" s="100" t="s">
        <v>33</v>
      </c>
      <c r="H164" s="146">
        <f>SUM(H162:H163)</f>
        <v>1229.1</v>
      </c>
      <c r="I164" s="98">
        <f>SUM(I162:I163)</f>
        <v>1229.1</v>
      </c>
      <c r="J164" s="98">
        <f>SUM(J162:J163)</f>
        <v>914.3</v>
      </c>
      <c r="K164" s="98"/>
      <c r="L164" s="124">
        <f>SUM(L162:L163)</f>
        <v>1229.1</v>
      </c>
      <c r="M164" s="98">
        <f>SUM(M162:M163)</f>
        <v>1229.1</v>
      </c>
      <c r="N164" s="98">
        <f>SUM(N162:N163)</f>
        <v>914.3</v>
      </c>
      <c r="O164" s="114"/>
      <c r="P164" s="99">
        <f>SUM(P162:P163)</f>
        <v>1225.4</v>
      </c>
      <c r="Q164" s="1018"/>
      <c r="R164" s="1070"/>
      <c r="S164" s="1070"/>
      <c r="T164" s="1067"/>
    </row>
    <row r="165" spans="1:20" ht="25.5" customHeight="1">
      <c r="A165" s="876" t="s">
        <v>36</v>
      </c>
      <c r="B165" s="906" t="s">
        <v>34</v>
      </c>
      <c r="C165" s="994" t="s">
        <v>34</v>
      </c>
      <c r="D165" s="1249" t="s">
        <v>153</v>
      </c>
      <c r="E165" s="1245" t="s">
        <v>214</v>
      </c>
      <c r="F165" s="1243">
        <v>2</v>
      </c>
      <c r="G165" s="155" t="s">
        <v>32</v>
      </c>
      <c r="H165" s="34">
        <v>380.8</v>
      </c>
      <c r="I165" s="35">
        <v>380.8</v>
      </c>
      <c r="J165" s="35">
        <v>270.8</v>
      </c>
      <c r="K165" s="36"/>
      <c r="L165" s="31">
        <f>M165+O165</f>
        <v>380.8</v>
      </c>
      <c r="M165" s="32">
        <f>380.8</f>
        <v>380.8</v>
      </c>
      <c r="N165" s="32">
        <v>270.8</v>
      </c>
      <c r="O165" s="37"/>
      <c r="P165" s="108">
        <v>380.8</v>
      </c>
      <c r="Q165" s="774" t="s">
        <v>141</v>
      </c>
      <c r="R165" s="780">
        <v>800</v>
      </c>
      <c r="S165" s="780">
        <v>620</v>
      </c>
      <c r="T165" s="1045" t="s">
        <v>324</v>
      </c>
    </row>
    <row r="166" spans="1:20" ht="17.25" customHeight="1" thickBot="1">
      <c r="A166" s="878"/>
      <c r="B166" s="881"/>
      <c r="C166" s="880"/>
      <c r="D166" s="1250"/>
      <c r="E166" s="1246"/>
      <c r="F166" s="1244"/>
      <c r="G166" s="141" t="s">
        <v>33</v>
      </c>
      <c r="H166" s="83">
        <f>SUM(H165:H165)</f>
        <v>380.8</v>
      </c>
      <c r="I166" s="97">
        <f>SUM(I165:I165)</f>
        <v>380.8</v>
      </c>
      <c r="J166" s="97">
        <f>SUM(J165:J165)</f>
        <v>270.8</v>
      </c>
      <c r="K166" s="114"/>
      <c r="L166" s="83">
        <f>SUM(L165:L165)</f>
        <v>380.8</v>
      </c>
      <c r="M166" s="97">
        <f>SUM(M165:M165)</f>
        <v>380.8</v>
      </c>
      <c r="N166" s="97">
        <f>SUM(N165:N165)</f>
        <v>270.8</v>
      </c>
      <c r="O166" s="114"/>
      <c r="P166" s="99">
        <f>SUM(P165:P165)</f>
        <v>380.8</v>
      </c>
      <c r="Q166" s="995"/>
      <c r="R166" s="1060"/>
      <c r="S166" s="1060"/>
      <c r="T166" s="828"/>
    </row>
    <row r="167" spans="1:20" ht="15.75" customHeight="1" thickBot="1">
      <c r="A167" s="359" t="s">
        <v>36</v>
      </c>
      <c r="B167" s="353" t="s">
        <v>36</v>
      </c>
      <c r="C167" s="865" t="s">
        <v>437</v>
      </c>
      <c r="D167" s="865"/>
      <c r="E167" s="865"/>
      <c r="F167" s="865"/>
      <c r="G167" s="865"/>
      <c r="H167" s="865"/>
      <c r="I167" s="865"/>
      <c r="J167" s="865"/>
      <c r="K167" s="865"/>
      <c r="L167" s="865"/>
      <c r="M167" s="865"/>
      <c r="N167" s="865"/>
      <c r="O167" s="865"/>
      <c r="P167" s="865"/>
      <c r="Q167" s="963"/>
      <c r="R167" s="963"/>
      <c r="S167" s="963"/>
      <c r="T167" s="868"/>
    </row>
    <row r="168" spans="1:20" ht="14.25" customHeight="1">
      <c r="A168" s="354" t="s">
        <v>36</v>
      </c>
      <c r="B168" s="901" t="s">
        <v>36</v>
      </c>
      <c r="C168" s="861" t="s">
        <v>30</v>
      </c>
      <c r="D168" s="847" t="s">
        <v>40</v>
      </c>
      <c r="E168" s="200"/>
      <c r="F168" s="423">
        <v>2</v>
      </c>
      <c r="G168" s="316" t="s">
        <v>32</v>
      </c>
      <c r="H168" s="317">
        <v>20</v>
      </c>
      <c r="I168" s="298">
        <v>20</v>
      </c>
      <c r="J168" s="298"/>
      <c r="K168" s="300"/>
      <c r="L168" s="281">
        <f>M168+O168</f>
        <v>10</v>
      </c>
      <c r="M168" s="282">
        <f>20-10</f>
        <v>10</v>
      </c>
      <c r="N168" s="282"/>
      <c r="O168" s="283"/>
      <c r="P168" s="145">
        <v>10</v>
      </c>
      <c r="Q168" s="1159" t="s">
        <v>46</v>
      </c>
      <c r="R168" s="1056">
        <v>30</v>
      </c>
      <c r="S168" s="1056">
        <v>47</v>
      </c>
      <c r="T168" s="1058" t="s">
        <v>482</v>
      </c>
    </row>
    <row r="169" spans="1:20" ht="14.25" customHeight="1" thickBot="1">
      <c r="A169" s="356"/>
      <c r="B169" s="903"/>
      <c r="C169" s="862"/>
      <c r="D169" s="848"/>
      <c r="E169" s="201"/>
      <c r="F169" s="424"/>
      <c r="G169" s="175" t="s">
        <v>33</v>
      </c>
      <c r="H169" s="121">
        <f>SUM(H168:H168)</f>
        <v>20</v>
      </c>
      <c r="I169" s="168">
        <f>SUM(I168:I168)</f>
        <v>20</v>
      </c>
      <c r="J169" s="171"/>
      <c r="K169" s="170"/>
      <c r="L169" s="121">
        <f>SUM(L168:L168)</f>
        <v>10</v>
      </c>
      <c r="M169" s="168">
        <f>SUM(M168:M168)</f>
        <v>10</v>
      </c>
      <c r="N169" s="171"/>
      <c r="O169" s="170"/>
      <c r="P169" s="120">
        <f>SUM(P168:P168)</f>
        <v>10</v>
      </c>
      <c r="Q169" s="1237"/>
      <c r="R169" s="1057"/>
      <c r="S169" s="1057"/>
      <c r="T169" s="1059"/>
    </row>
    <row r="170" spans="1:20" ht="21" customHeight="1">
      <c r="A170" s="876" t="s">
        <v>36</v>
      </c>
      <c r="B170" s="901" t="s">
        <v>36</v>
      </c>
      <c r="C170" s="894" t="s">
        <v>34</v>
      </c>
      <c r="D170" s="746" t="s">
        <v>41</v>
      </c>
      <c r="E170" s="200"/>
      <c r="F170" s="421">
        <v>2</v>
      </c>
      <c r="G170" s="318" t="s">
        <v>32</v>
      </c>
      <c r="H170" s="297">
        <v>52.7</v>
      </c>
      <c r="I170" s="298">
        <v>52.7</v>
      </c>
      <c r="J170" s="319"/>
      <c r="K170" s="300"/>
      <c r="L170" s="477">
        <v>52.7</v>
      </c>
      <c r="M170" s="408">
        <v>52.7</v>
      </c>
      <c r="N170" s="410"/>
      <c r="O170" s="283"/>
      <c r="P170" s="203">
        <v>52.7</v>
      </c>
      <c r="Q170" s="1235" t="s">
        <v>116</v>
      </c>
      <c r="R170" s="1054">
        <v>36</v>
      </c>
      <c r="S170" s="1054">
        <v>36</v>
      </c>
      <c r="T170" s="1052"/>
    </row>
    <row r="171" spans="1:20" ht="18.75" customHeight="1" thickBot="1">
      <c r="A171" s="878"/>
      <c r="B171" s="903"/>
      <c r="C171" s="895"/>
      <c r="D171" s="922"/>
      <c r="E171" s="201"/>
      <c r="F171" s="427"/>
      <c r="G171" s="175" t="s">
        <v>33</v>
      </c>
      <c r="H171" s="169">
        <f>SUM(H170:H170)</f>
        <v>52.7</v>
      </c>
      <c r="I171" s="168">
        <f>SUM(I170:I170)</f>
        <v>52.7</v>
      </c>
      <c r="J171" s="171"/>
      <c r="K171" s="170"/>
      <c r="L171" s="122">
        <f>SUM(L170:L170)</f>
        <v>52.7</v>
      </c>
      <c r="M171" s="167">
        <f>SUM(M170:M170)</f>
        <v>52.7</v>
      </c>
      <c r="N171" s="171"/>
      <c r="O171" s="170"/>
      <c r="P171" s="171">
        <f>SUM(P170:P170)</f>
        <v>52.7</v>
      </c>
      <c r="Q171" s="1236"/>
      <c r="R171" s="1055"/>
      <c r="S171" s="1055"/>
      <c r="T171" s="1053"/>
    </row>
    <row r="172" spans="1:20" ht="15.75" customHeight="1" thickBot="1">
      <c r="A172" s="358" t="s">
        <v>36</v>
      </c>
      <c r="B172" s="391" t="s">
        <v>37</v>
      </c>
      <c r="C172" s="1126" t="s">
        <v>121</v>
      </c>
      <c r="D172" s="865"/>
      <c r="E172" s="865"/>
      <c r="F172" s="865"/>
      <c r="G172" s="865"/>
      <c r="H172" s="865"/>
      <c r="I172" s="865"/>
      <c r="J172" s="865"/>
      <c r="K172" s="865"/>
      <c r="L172" s="865"/>
      <c r="M172" s="865"/>
      <c r="N172" s="865"/>
      <c r="O172" s="865"/>
      <c r="P172" s="865"/>
      <c r="Q172" s="865"/>
      <c r="R172" s="67"/>
      <c r="S172" s="541"/>
      <c r="T172" s="68"/>
    </row>
    <row r="173" spans="1:20" ht="16.5" customHeight="1">
      <c r="A173" s="750" t="s">
        <v>36</v>
      </c>
      <c r="B173" s="372" t="s">
        <v>37</v>
      </c>
      <c r="C173" s="392" t="s">
        <v>30</v>
      </c>
      <c r="D173" s="854" t="s">
        <v>43</v>
      </c>
      <c r="E173" s="760"/>
      <c r="F173" s="757">
        <v>2</v>
      </c>
      <c r="G173" s="70" t="s">
        <v>32</v>
      </c>
      <c r="H173" s="123">
        <v>15</v>
      </c>
      <c r="I173" s="35">
        <v>15</v>
      </c>
      <c r="J173" s="35"/>
      <c r="K173" s="72"/>
      <c r="L173" s="31">
        <v>13.9</v>
      </c>
      <c r="M173" s="32">
        <v>15</v>
      </c>
      <c r="N173" s="32"/>
      <c r="O173" s="37"/>
      <c r="P173" s="38">
        <v>13.9</v>
      </c>
      <c r="Q173" s="1015" t="s">
        <v>235</v>
      </c>
      <c r="R173" s="393">
        <v>148</v>
      </c>
      <c r="S173" s="393">
        <v>148</v>
      </c>
      <c r="T173" s="394"/>
    </row>
    <row r="174" spans="1:20" ht="16.5" customHeight="1" thickBot="1">
      <c r="A174" s="752"/>
      <c r="B174" s="376"/>
      <c r="C174" s="395"/>
      <c r="D174" s="763"/>
      <c r="E174" s="761"/>
      <c r="F174" s="758"/>
      <c r="G174" s="436" t="s">
        <v>33</v>
      </c>
      <c r="H174" s="146">
        <f>SUM(H173:H173)</f>
        <v>15</v>
      </c>
      <c r="I174" s="97">
        <f>SUM(I173:I173)</f>
        <v>15</v>
      </c>
      <c r="J174" s="146"/>
      <c r="K174" s="98"/>
      <c r="L174" s="124">
        <f>SUM(L173:L173)</f>
        <v>13.9</v>
      </c>
      <c r="M174" s="97">
        <f>SUM(M173:M173)</f>
        <v>15</v>
      </c>
      <c r="N174" s="146"/>
      <c r="O174" s="114"/>
      <c r="P174" s="99">
        <f>SUM(P173:P173)</f>
        <v>13.9</v>
      </c>
      <c r="Q174" s="1234"/>
      <c r="R174" s="530"/>
      <c r="S174" s="530"/>
      <c r="T174" s="531"/>
    </row>
    <row r="175" spans="1:20" ht="15" customHeight="1">
      <c r="A175" s="751" t="s">
        <v>36</v>
      </c>
      <c r="B175" s="375" t="s">
        <v>37</v>
      </c>
      <c r="C175" s="398" t="s">
        <v>34</v>
      </c>
      <c r="D175" s="909" t="s">
        <v>8</v>
      </c>
      <c r="E175" s="858"/>
      <c r="F175" s="776">
        <v>2</v>
      </c>
      <c r="G175" s="139" t="s">
        <v>32</v>
      </c>
      <c r="H175" s="136">
        <v>20</v>
      </c>
      <c r="I175" s="65">
        <v>20</v>
      </c>
      <c r="J175" s="136"/>
      <c r="K175" s="101"/>
      <c r="L175" s="137">
        <v>19.8</v>
      </c>
      <c r="M175" s="62">
        <v>20</v>
      </c>
      <c r="N175" s="112"/>
      <c r="O175" s="81"/>
      <c r="P175" s="103">
        <v>19.8</v>
      </c>
      <c r="Q175" s="323"/>
      <c r="R175" s="396"/>
      <c r="S175" s="396"/>
      <c r="T175" s="397"/>
    </row>
    <row r="176" spans="1:20" ht="15" customHeight="1" thickBot="1">
      <c r="A176" s="752"/>
      <c r="B176" s="376"/>
      <c r="C176" s="395"/>
      <c r="D176" s="987"/>
      <c r="E176" s="761"/>
      <c r="F176" s="758"/>
      <c r="G176" s="436" t="s">
        <v>33</v>
      </c>
      <c r="H176" s="146">
        <f>SUM(H175:H175)</f>
        <v>20</v>
      </c>
      <c r="I176" s="97">
        <f>SUM(I175:I175)</f>
        <v>20</v>
      </c>
      <c r="J176" s="146"/>
      <c r="K176" s="98"/>
      <c r="L176" s="124">
        <f>SUM(L175:L175)</f>
        <v>19.8</v>
      </c>
      <c r="M176" s="97">
        <f>SUM(M175:M175)</f>
        <v>20</v>
      </c>
      <c r="N176" s="146"/>
      <c r="O176" s="114"/>
      <c r="P176" s="99">
        <f>SUM(P175:P175)</f>
        <v>19.8</v>
      </c>
      <c r="Q176" s="323"/>
      <c r="R176" s="396"/>
      <c r="S176" s="396"/>
      <c r="T176" s="397"/>
    </row>
    <row r="177" spans="1:20" ht="15" customHeight="1">
      <c r="A177" s="750" t="s">
        <v>36</v>
      </c>
      <c r="B177" s="372" t="s">
        <v>37</v>
      </c>
      <c r="C177" s="392" t="s">
        <v>36</v>
      </c>
      <c r="D177" s="986" t="s">
        <v>9</v>
      </c>
      <c r="E177" s="760"/>
      <c r="F177" s="757">
        <v>2</v>
      </c>
      <c r="G177" s="70" t="s">
        <v>32</v>
      </c>
      <c r="H177" s="151">
        <v>25.9</v>
      </c>
      <c r="I177" s="95">
        <v>25.9</v>
      </c>
      <c r="J177" s="151"/>
      <c r="K177" s="96"/>
      <c r="L177" s="293">
        <v>32.5</v>
      </c>
      <c r="M177" s="92">
        <v>25.9</v>
      </c>
      <c r="N177" s="150"/>
      <c r="O177" s="93"/>
      <c r="P177" s="4">
        <v>32.3</v>
      </c>
      <c r="Q177" s="323"/>
      <c r="R177" s="396"/>
      <c r="S177" s="396"/>
      <c r="T177" s="397"/>
    </row>
    <row r="178" spans="1:20" ht="15" customHeight="1" thickBot="1">
      <c r="A178" s="752"/>
      <c r="B178" s="376"/>
      <c r="C178" s="395"/>
      <c r="D178" s="987"/>
      <c r="E178" s="950"/>
      <c r="F178" s="923"/>
      <c r="G178" s="436" t="s">
        <v>33</v>
      </c>
      <c r="H178" s="146">
        <f>SUM(H177)</f>
        <v>25.9</v>
      </c>
      <c r="I178" s="97">
        <f>SUM(I177)</f>
        <v>25.9</v>
      </c>
      <c r="J178" s="146"/>
      <c r="K178" s="98"/>
      <c r="L178" s="124">
        <f>SUM(L177)</f>
        <v>32.5</v>
      </c>
      <c r="M178" s="97">
        <f>SUM(M177)</f>
        <v>25.9</v>
      </c>
      <c r="N178" s="146"/>
      <c r="O178" s="114"/>
      <c r="P178" s="83">
        <f>SUM(P177)</f>
        <v>32.3</v>
      </c>
      <c r="Q178" s="323"/>
      <c r="R178" s="396"/>
      <c r="S178" s="396"/>
      <c r="T178" s="397"/>
    </row>
    <row r="179" spans="1:20" ht="15" customHeight="1">
      <c r="A179" s="750" t="s">
        <v>36</v>
      </c>
      <c r="B179" s="375" t="s">
        <v>37</v>
      </c>
      <c r="C179" s="398" t="s">
        <v>37</v>
      </c>
      <c r="D179" s="762" t="s">
        <v>44</v>
      </c>
      <c r="E179" s="858"/>
      <c r="F179" s="776">
        <v>2</v>
      </c>
      <c r="G179" s="139" t="s">
        <v>32</v>
      </c>
      <c r="H179" s="136">
        <v>20</v>
      </c>
      <c r="I179" s="65">
        <v>20</v>
      </c>
      <c r="J179" s="136"/>
      <c r="K179" s="101"/>
      <c r="L179" s="137">
        <v>18.3</v>
      </c>
      <c r="M179" s="62">
        <v>20</v>
      </c>
      <c r="N179" s="112"/>
      <c r="O179" s="81"/>
      <c r="P179" s="103">
        <v>18.3</v>
      </c>
      <c r="Q179" s="323"/>
      <c r="R179" s="396"/>
      <c r="S179" s="396"/>
      <c r="T179" s="397"/>
    </row>
    <row r="180" spans="1:20" ht="15" customHeight="1" thickBot="1">
      <c r="A180" s="752"/>
      <c r="B180" s="376"/>
      <c r="C180" s="395"/>
      <c r="D180" s="763"/>
      <c r="E180" s="761"/>
      <c r="F180" s="758"/>
      <c r="G180" s="436" t="s">
        <v>33</v>
      </c>
      <c r="H180" s="146">
        <f>SUM(H179:H179)</f>
        <v>20</v>
      </c>
      <c r="I180" s="97">
        <f>SUM(I179:I179)</f>
        <v>20</v>
      </c>
      <c r="J180" s="146"/>
      <c r="K180" s="98"/>
      <c r="L180" s="124">
        <f>SUM(L179:L179)</f>
        <v>18.3</v>
      </c>
      <c r="M180" s="97">
        <f>SUM(M179:M179)</f>
        <v>20</v>
      </c>
      <c r="N180" s="146"/>
      <c r="O180" s="114"/>
      <c r="P180" s="99">
        <f>SUM(P179:P179)</f>
        <v>18.3</v>
      </c>
      <c r="Q180" s="323"/>
      <c r="R180" s="396"/>
      <c r="S180" s="396"/>
      <c r="T180" s="397"/>
    </row>
    <row r="181" spans="1:20" ht="17.25" customHeight="1">
      <c r="A181" s="750" t="s">
        <v>36</v>
      </c>
      <c r="B181" s="372" t="s">
        <v>37</v>
      </c>
      <c r="C181" s="392" t="s">
        <v>38</v>
      </c>
      <c r="D181" s="854" t="s">
        <v>438</v>
      </c>
      <c r="E181" s="760"/>
      <c r="F181" s="757">
        <v>2</v>
      </c>
      <c r="G181" s="115" t="s">
        <v>32</v>
      </c>
      <c r="H181" s="136">
        <v>20</v>
      </c>
      <c r="I181" s="65">
        <v>20</v>
      </c>
      <c r="J181" s="136"/>
      <c r="K181" s="101"/>
      <c r="L181" s="137">
        <v>36.8</v>
      </c>
      <c r="M181" s="62">
        <f>20+10+10</f>
        <v>40</v>
      </c>
      <c r="N181" s="112"/>
      <c r="O181" s="81"/>
      <c r="P181" s="102">
        <v>36.3</v>
      </c>
      <c r="Q181" s="323"/>
      <c r="R181" s="396"/>
      <c r="S181" s="396"/>
      <c r="T181" s="397"/>
    </row>
    <row r="182" spans="1:20" ht="13.5" customHeight="1" thickBot="1">
      <c r="A182" s="752"/>
      <c r="B182" s="376"/>
      <c r="C182" s="395"/>
      <c r="D182" s="763"/>
      <c r="E182" s="761"/>
      <c r="F182" s="758"/>
      <c r="G182" s="436" t="s">
        <v>33</v>
      </c>
      <c r="H182" s="146">
        <f>SUM(H181:H181)</f>
        <v>20</v>
      </c>
      <c r="I182" s="97">
        <f>SUM(I181:I181)</f>
        <v>20</v>
      </c>
      <c r="J182" s="146"/>
      <c r="K182" s="98"/>
      <c r="L182" s="124">
        <f>SUM(L181:L181)</f>
        <v>36.8</v>
      </c>
      <c r="M182" s="97">
        <f>SUM(M181:M181)</f>
        <v>40</v>
      </c>
      <c r="N182" s="146"/>
      <c r="O182" s="114"/>
      <c r="P182" s="99">
        <f>SUM(P181:P181)</f>
        <v>36.3</v>
      </c>
      <c r="Q182" s="529"/>
      <c r="R182" s="530"/>
      <c r="S182" s="530"/>
      <c r="T182" s="531"/>
    </row>
    <row r="183" spans="1:20" ht="15.75" customHeight="1">
      <c r="A183" s="920" t="s">
        <v>36</v>
      </c>
      <c r="B183" s="364" t="s">
        <v>37</v>
      </c>
      <c r="C183" s="859" t="s">
        <v>39</v>
      </c>
      <c r="D183" s="762" t="s">
        <v>10</v>
      </c>
      <c r="E183" s="858"/>
      <c r="F183" s="776">
        <v>2</v>
      </c>
      <c r="G183" s="528" t="s">
        <v>32</v>
      </c>
      <c r="H183" s="136">
        <v>1</v>
      </c>
      <c r="I183" s="65">
        <v>1</v>
      </c>
      <c r="J183" s="136"/>
      <c r="K183" s="101"/>
      <c r="L183" s="137">
        <v>0.6</v>
      </c>
      <c r="M183" s="62">
        <v>1</v>
      </c>
      <c r="N183" s="112"/>
      <c r="O183" s="81"/>
      <c r="P183" s="103">
        <v>0.6</v>
      </c>
      <c r="Q183" s="774" t="s">
        <v>142</v>
      </c>
      <c r="R183" s="780">
        <v>3</v>
      </c>
      <c r="S183" s="780">
        <v>3</v>
      </c>
      <c r="T183" s="770"/>
    </row>
    <row r="184" spans="1:20" ht="15.75" customHeight="1" thickBot="1">
      <c r="A184" s="921"/>
      <c r="B184" s="376"/>
      <c r="C184" s="860"/>
      <c r="D184" s="763"/>
      <c r="E184" s="761"/>
      <c r="F184" s="758"/>
      <c r="G184" s="436" t="s">
        <v>33</v>
      </c>
      <c r="H184" s="146">
        <f>SUM(H183:H183)</f>
        <v>1</v>
      </c>
      <c r="I184" s="97">
        <f>SUM(I183:I183)</f>
        <v>1</v>
      </c>
      <c r="J184" s="146"/>
      <c r="K184" s="98"/>
      <c r="L184" s="124">
        <f>SUM(L183:L183)</f>
        <v>0.6</v>
      </c>
      <c r="M184" s="97">
        <f>SUM(M183:M183)</f>
        <v>1</v>
      </c>
      <c r="N184" s="146"/>
      <c r="O184" s="114"/>
      <c r="P184" s="99">
        <f>SUM(P183:P183)</f>
        <v>0.6</v>
      </c>
      <c r="Q184" s="775"/>
      <c r="R184" s="781"/>
      <c r="S184" s="781"/>
      <c r="T184" s="771"/>
    </row>
    <row r="185" spans="1:20" ht="13.5" customHeight="1">
      <c r="A185" s="750" t="s">
        <v>36</v>
      </c>
      <c r="B185" s="372" t="s">
        <v>37</v>
      </c>
      <c r="C185" s="767" t="s">
        <v>16</v>
      </c>
      <c r="D185" s="854" t="s">
        <v>11</v>
      </c>
      <c r="E185" s="764" t="s">
        <v>0</v>
      </c>
      <c r="F185" s="855" t="s">
        <v>271</v>
      </c>
      <c r="G185" s="497" t="s">
        <v>15</v>
      </c>
      <c r="H185" s="452"/>
      <c r="I185" s="123"/>
      <c r="J185" s="163"/>
      <c r="K185" s="72"/>
      <c r="L185" s="161"/>
      <c r="M185" s="32"/>
      <c r="N185" s="148"/>
      <c r="O185" s="37"/>
      <c r="P185" s="38"/>
      <c r="Q185" s="772" t="s">
        <v>143</v>
      </c>
      <c r="R185" s="782">
        <v>30</v>
      </c>
      <c r="S185" s="782">
        <v>22</v>
      </c>
      <c r="T185" s="777" t="s">
        <v>483</v>
      </c>
    </row>
    <row r="186" spans="1:20" ht="13.5" customHeight="1">
      <c r="A186" s="751"/>
      <c r="B186" s="375"/>
      <c r="C186" s="768"/>
      <c r="D186" s="762"/>
      <c r="E186" s="765"/>
      <c r="F186" s="856"/>
      <c r="G186" s="109" t="s">
        <v>32</v>
      </c>
      <c r="H186" s="498">
        <v>50</v>
      </c>
      <c r="I186" s="288">
        <v>50</v>
      </c>
      <c r="J186" s="136"/>
      <c r="K186" s="101"/>
      <c r="L186" s="137">
        <v>50</v>
      </c>
      <c r="M186" s="62">
        <v>50</v>
      </c>
      <c r="N186" s="112"/>
      <c r="O186" s="81"/>
      <c r="P186" s="103">
        <v>48</v>
      </c>
      <c r="Q186" s="772"/>
      <c r="R186" s="783"/>
      <c r="S186" s="783"/>
      <c r="T186" s="778"/>
    </row>
    <row r="187" spans="1:20" ht="13.5" customHeight="1" thickBot="1">
      <c r="A187" s="752"/>
      <c r="B187" s="376"/>
      <c r="C187" s="769"/>
      <c r="D187" s="763"/>
      <c r="E187" s="766"/>
      <c r="F187" s="857"/>
      <c r="G187" s="141" t="s">
        <v>33</v>
      </c>
      <c r="H187" s="99">
        <f>H186+H185</f>
        <v>50</v>
      </c>
      <c r="I187" s="82">
        <f>I186+I185</f>
        <v>50</v>
      </c>
      <c r="J187" s="146"/>
      <c r="K187" s="98"/>
      <c r="L187" s="124">
        <f>L186+L185</f>
        <v>50</v>
      </c>
      <c r="M187" s="97">
        <f>M186+M185</f>
        <v>50</v>
      </c>
      <c r="N187" s="146"/>
      <c r="O187" s="114"/>
      <c r="P187" s="99">
        <f>P186+P185</f>
        <v>48</v>
      </c>
      <c r="Q187" s="773"/>
      <c r="R187" s="784"/>
      <c r="S187" s="784"/>
      <c r="T187" s="779"/>
    </row>
    <row r="188" spans="1:20" ht="15" customHeight="1" thickBot="1">
      <c r="A188" s="399" t="s">
        <v>21</v>
      </c>
      <c r="B188" s="890" t="s">
        <v>23</v>
      </c>
      <c r="C188" s="890"/>
      <c r="D188" s="890"/>
      <c r="E188" s="890"/>
      <c r="F188" s="890"/>
      <c r="G188" s="890"/>
      <c r="H188" s="152">
        <f>H153+H107+H7</f>
        <v>232190.49199999997</v>
      </c>
      <c r="I188" s="152">
        <f>I155+I107+I7</f>
        <v>18005.4</v>
      </c>
      <c r="J188" s="152">
        <f>J155+J107+J7</f>
        <v>4001.3999999999996</v>
      </c>
      <c r="K188" s="152">
        <f>K155+K107+K7</f>
        <v>89</v>
      </c>
      <c r="L188" s="152">
        <f>L153+L107+L7</f>
        <v>231090.662</v>
      </c>
      <c r="M188" s="152">
        <f>M155+M107+M7</f>
        <v>17293.6</v>
      </c>
      <c r="N188" s="152">
        <f>N155+N107+N7</f>
        <v>3897.3999999999996</v>
      </c>
      <c r="O188" s="152">
        <f>O155+O107+O7</f>
        <v>89</v>
      </c>
      <c r="P188" s="152">
        <f>P153+P107+P7</f>
        <v>213200.94900000002</v>
      </c>
      <c r="Q188" s="785"/>
      <c r="R188" s="786"/>
      <c r="S188" s="786"/>
      <c r="T188" s="787"/>
    </row>
    <row r="189" spans="1:21" s="125" customFormat="1" ht="14.25" customHeight="1">
      <c r="A189" s="911" t="s">
        <v>444</v>
      </c>
      <c r="B189" s="912"/>
      <c r="C189" s="912"/>
      <c r="D189" s="912"/>
      <c r="E189" s="912"/>
      <c r="F189" s="912"/>
      <c r="G189" s="912"/>
      <c r="H189" s="912"/>
      <c r="I189" s="912"/>
      <c r="J189" s="912"/>
      <c r="K189" s="912"/>
      <c r="L189" s="912"/>
      <c r="M189" s="912"/>
      <c r="N189" s="912"/>
      <c r="O189" s="912"/>
      <c r="P189" s="912"/>
      <c r="S189" s="542"/>
      <c r="U189" s="324"/>
    </row>
    <row r="190" spans="1:21" s="125" customFormat="1" ht="14.25" customHeight="1">
      <c r="A190" s="502" t="s">
        <v>325</v>
      </c>
      <c r="B190" s="502"/>
      <c r="C190" s="502"/>
      <c r="D190" s="502"/>
      <c r="E190" s="502"/>
      <c r="F190" s="613"/>
      <c r="G190" s="502"/>
      <c r="H190" s="502"/>
      <c r="I190" s="502"/>
      <c r="J190" s="502"/>
      <c r="K190" s="502"/>
      <c r="L190" s="502"/>
      <c r="M190" s="448"/>
      <c r="N190" s="448"/>
      <c r="O190" s="448"/>
      <c r="P190" s="448"/>
      <c r="S190" s="542"/>
      <c r="U190" s="324"/>
    </row>
    <row r="191" spans="1:21" s="125" customFormat="1" ht="14.25" customHeight="1">
      <c r="A191" s="759" t="s">
        <v>6</v>
      </c>
      <c r="B191" s="759"/>
      <c r="C191" s="759"/>
      <c r="D191" s="759"/>
      <c r="E191" s="759"/>
      <c r="F191" s="759"/>
      <c r="G191" s="759"/>
      <c r="H191" s="759"/>
      <c r="I191" s="759"/>
      <c r="J191" s="759"/>
      <c r="K191" s="759"/>
      <c r="L191" s="759"/>
      <c r="M191" s="759"/>
      <c r="N191" s="759"/>
      <c r="O191" s="759"/>
      <c r="P191" s="1"/>
      <c r="S191" s="542"/>
      <c r="U191" s="324"/>
    </row>
    <row r="192" spans="3:21" s="126" customFormat="1" ht="11.25" customHeight="1" thickBot="1">
      <c r="C192" s="57"/>
      <c r="D192" s="110"/>
      <c r="E192" s="127"/>
      <c r="F192" s="614"/>
      <c r="G192" s="128"/>
      <c r="H192" s="129"/>
      <c r="I192" s="795"/>
      <c r="J192" s="795"/>
      <c r="K192" s="795"/>
      <c r="L192" s="129"/>
      <c r="M192" s="797" t="s">
        <v>47</v>
      </c>
      <c r="N192" s="797"/>
      <c r="O192" s="797"/>
      <c r="P192" s="343"/>
      <c r="Q192" s="130"/>
      <c r="S192" s="165"/>
      <c r="U192" s="324"/>
    </row>
    <row r="193" spans="1:21" s="126" customFormat="1" ht="77.25" customHeight="1" thickBot="1">
      <c r="A193" s="917" t="s">
        <v>7</v>
      </c>
      <c r="B193" s="918"/>
      <c r="C193" s="918"/>
      <c r="D193" s="918"/>
      <c r="E193" s="918"/>
      <c r="F193" s="918"/>
      <c r="G193" s="919"/>
      <c r="H193" s="753" t="s">
        <v>314</v>
      </c>
      <c r="I193" s="754"/>
      <c r="J193" s="754"/>
      <c r="K193" s="754"/>
      <c r="L193" s="798" t="s">
        <v>315</v>
      </c>
      <c r="M193" s="798"/>
      <c r="N193" s="798"/>
      <c r="O193" s="798"/>
      <c r="P193" s="584" t="s">
        <v>313</v>
      </c>
      <c r="Q193" s="130"/>
      <c r="S193" s="165"/>
      <c r="U193" s="324"/>
    </row>
    <row r="194" spans="1:21" s="126" customFormat="1" ht="15" customHeight="1" thickBot="1">
      <c r="A194" s="891" t="s">
        <v>54</v>
      </c>
      <c r="B194" s="892"/>
      <c r="C194" s="892"/>
      <c r="D194" s="892"/>
      <c r="E194" s="892"/>
      <c r="F194" s="892"/>
      <c r="G194" s="893"/>
      <c r="H194" s="755">
        <f>SUM(H195:K202)</f>
        <v>212382.60000000003</v>
      </c>
      <c r="I194" s="756"/>
      <c r="J194" s="756"/>
      <c r="K194" s="756"/>
      <c r="L194" s="796">
        <f>SUM(L195:O202)</f>
        <v>212464.67000000007</v>
      </c>
      <c r="M194" s="796"/>
      <c r="N194" s="796"/>
      <c r="O194" s="796"/>
      <c r="P194" s="520">
        <f>SUM(P195:P202)</f>
        <v>207473.58000000005</v>
      </c>
      <c r="Q194" s="449"/>
      <c r="S194" s="165"/>
      <c r="U194" s="324"/>
    </row>
    <row r="195" spans="1:21" s="126" customFormat="1" ht="12" customHeight="1">
      <c r="A195" s="810" t="s">
        <v>111</v>
      </c>
      <c r="B195" s="811"/>
      <c r="C195" s="811"/>
      <c r="D195" s="811"/>
      <c r="E195" s="811"/>
      <c r="F195" s="811"/>
      <c r="G195" s="812"/>
      <c r="H195" s="793">
        <f>SUMIF(G10:G188,"SB",H10:H188)</f>
        <v>84476.5</v>
      </c>
      <c r="I195" s="794"/>
      <c r="J195" s="794"/>
      <c r="K195" s="794"/>
      <c r="L195" s="1253">
        <f>SUMIF(G10:G188,"SB",L10:L188)</f>
        <v>85565.73000000001</v>
      </c>
      <c r="M195" s="1253"/>
      <c r="N195" s="1253"/>
      <c r="O195" s="1253"/>
      <c r="P195" s="522">
        <f>SUMIF(G11:G186,"sb",P11:P186)</f>
        <v>84222.60000000002</v>
      </c>
      <c r="Q195" s="449"/>
      <c r="S195" s="165"/>
      <c r="U195" s="324"/>
    </row>
    <row r="196" spans="1:21" s="126" customFormat="1" ht="26.25" customHeight="1">
      <c r="A196" s="816" t="s">
        <v>276</v>
      </c>
      <c r="B196" s="817"/>
      <c r="C196" s="817"/>
      <c r="D196" s="817"/>
      <c r="E196" s="817"/>
      <c r="F196" s="817"/>
      <c r="G196" s="818"/>
      <c r="H196" s="791">
        <f>SUMIF(G10:G188,"SB(ES)",H10:H188)</f>
        <v>894.5</v>
      </c>
      <c r="I196" s="792"/>
      <c r="J196" s="792"/>
      <c r="K196" s="792"/>
      <c r="L196" s="799">
        <f>SUMIF(G10:G188,"SB(ES)",L10:L188)</f>
        <v>0</v>
      </c>
      <c r="M196" s="799"/>
      <c r="N196" s="799"/>
      <c r="O196" s="799"/>
      <c r="P196" s="521">
        <f>SUMIF(G11:G186,"sb(es)",P11:P186)</f>
        <v>0</v>
      </c>
      <c r="Q196" s="449"/>
      <c r="S196" s="165"/>
      <c r="U196" s="324"/>
    </row>
    <row r="197" spans="1:21" s="126" customFormat="1" ht="15.75" customHeight="1">
      <c r="A197" s="788" t="s">
        <v>272</v>
      </c>
      <c r="B197" s="789"/>
      <c r="C197" s="789"/>
      <c r="D197" s="789"/>
      <c r="E197" s="789"/>
      <c r="F197" s="789"/>
      <c r="G197" s="790"/>
      <c r="H197" s="791">
        <f>SUMIF(G10:G188,"SB(SP)",H10:H188)</f>
        <v>16074.4</v>
      </c>
      <c r="I197" s="792"/>
      <c r="J197" s="792"/>
      <c r="K197" s="792"/>
      <c r="L197" s="799">
        <f>SUMIF(G10:G188,"SB(SP)",L10:L188)</f>
        <v>15322.3</v>
      </c>
      <c r="M197" s="799"/>
      <c r="N197" s="799"/>
      <c r="O197" s="799"/>
      <c r="P197" s="521">
        <f>SUMIF(G11:G186,"sb(sp)",P11:P186)</f>
        <v>12159.2</v>
      </c>
      <c r="Q197" s="449"/>
      <c r="S197" s="165"/>
      <c r="U197" s="324"/>
    </row>
    <row r="198" spans="1:21" s="126" customFormat="1" ht="15.75" customHeight="1">
      <c r="A198" s="788" t="s">
        <v>273</v>
      </c>
      <c r="B198" s="789"/>
      <c r="C198" s="789"/>
      <c r="D198" s="789"/>
      <c r="E198" s="789"/>
      <c r="F198" s="789"/>
      <c r="G198" s="790"/>
      <c r="H198" s="791">
        <f>SUMIF(G10:G188,"SB(SPN)",H10:H188)</f>
        <v>185.5</v>
      </c>
      <c r="I198" s="792"/>
      <c r="J198" s="792"/>
      <c r="K198" s="792"/>
      <c r="L198" s="799">
        <f>SUMIF(G10:G188,"SB(SPN)",L10:L188)</f>
        <v>215.8</v>
      </c>
      <c r="M198" s="799"/>
      <c r="N198" s="799"/>
      <c r="O198" s="799"/>
      <c r="P198" s="521">
        <f>SUMIF(G11:G186,"sb(spn)",P11:P186)</f>
        <v>173</v>
      </c>
      <c r="Q198" s="449"/>
      <c r="S198" s="165"/>
      <c r="U198" s="324"/>
    </row>
    <row r="199" spans="1:21" s="126" customFormat="1" ht="16.5" customHeight="1">
      <c r="A199" s="788" t="s">
        <v>112</v>
      </c>
      <c r="B199" s="789"/>
      <c r="C199" s="789"/>
      <c r="D199" s="789"/>
      <c r="E199" s="789"/>
      <c r="F199" s="789"/>
      <c r="G199" s="790"/>
      <c r="H199" s="791">
        <f>SUMIF(G10:G188,"SB(VB)",H10:H188)</f>
        <v>107728.00000000003</v>
      </c>
      <c r="I199" s="792"/>
      <c r="J199" s="792"/>
      <c r="K199" s="792"/>
      <c r="L199" s="799">
        <f>SUMIF(G10:G188,"SB(VB)",L10:L188)</f>
        <v>107485.10000000002</v>
      </c>
      <c r="M199" s="799"/>
      <c r="N199" s="799"/>
      <c r="O199" s="799"/>
      <c r="P199" s="521">
        <f>SUMIF(G11:G186,"sb(vb)",P11:P186)</f>
        <v>107373.80000000003</v>
      </c>
      <c r="Q199" s="449"/>
      <c r="S199" s="165"/>
      <c r="U199" s="324"/>
    </row>
    <row r="200" spans="1:21" s="126" customFormat="1" ht="27" customHeight="1">
      <c r="A200" s="788" t="s">
        <v>1</v>
      </c>
      <c r="B200" s="789"/>
      <c r="C200" s="789"/>
      <c r="D200" s="789"/>
      <c r="E200" s="789"/>
      <c r="F200" s="789"/>
      <c r="G200" s="790"/>
      <c r="H200" s="791">
        <f>SUMIF(G10:G188,"SB(MK)",H10:H188)</f>
        <v>100</v>
      </c>
      <c r="I200" s="792"/>
      <c r="J200" s="792"/>
      <c r="K200" s="792"/>
      <c r="L200" s="799">
        <f>SUMIF(G10:G188,"SB(MK)",L10:L188)</f>
        <v>265.2</v>
      </c>
      <c r="M200" s="799"/>
      <c r="N200" s="799"/>
      <c r="O200" s="799"/>
      <c r="P200" s="521">
        <f>SUMIF(G11:G186,"sb(mk)",P11:P186)</f>
        <v>155</v>
      </c>
      <c r="Q200" s="449"/>
      <c r="S200" s="165"/>
      <c r="U200" s="324"/>
    </row>
    <row r="201" spans="1:21" s="126" customFormat="1" ht="12.75" customHeight="1">
      <c r="A201" s="788" t="s">
        <v>113</v>
      </c>
      <c r="B201" s="789"/>
      <c r="C201" s="789"/>
      <c r="D201" s="789"/>
      <c r="E201" s="789"/>
      <c r="F201" s="789"/>
      <c r="G201" s="790"/>
      <c r="H201" s="791">
        <f>SUMIF(G10:G188,"P",H10:H188)</f>
        <v>2769.7000000000003</v>
      </c>
      <c r="I201" s="792"/>
      <c r="J201" s="792"/>
      <c r="K201" s="792"/>
      <c r="L201" s="799">
        <f>SUMIF(G10:G188,"P",L10:L188)</f>
        <v>3456.54</v>
      </c>
      <c r="M201" s="799"/>
      <c r="N201" s="799"/>
      <c r="O201" s="799"/>
      <c r="P201" s="521">
        <f>SUMIF(G11:G186,"p",P11:P186)</f>
        <v>3389.98</v>
      </c>
      <c r="Q201" s="449"/>
      <c r="S201" s="165"/>
      <c r="U201" s="324"/>
    </row>
    <row r="202" spans="1:21" s="126" customFormat="1" ht="12.75" customHeight="1" thickBot="1">
      <c r="A202" s="914" t="s">
        <v>2</v>
      </c>
      <c r="B202" s="915"/>
      <c r="C202" s="915"/>
      <c r="D202" s="915"/>
      <c r="E202" s="915"/>
      <c r="F202" s="915"/>
      <c r="G202" s="916"/>
      <c r="H202" s="888">
        <f>SUMIF(G10:G188,"PF",H10:H188)</f>
        <v>154</v>
      </c>
      <c r="I202" s="889"/>
      <c r="J202" s="889"/>
      <c r="K202" s="889"/>
      <c r="L202" s="913">
        <f>SUMIF(G10:G188,"PF",L10:L188)</f>
        <v>154</v>
      </c>
      <c r="M202" s="913"/>
      <c r="N202" s="913"/>
      <c r="O202" s="913"/>
      <c r="P202" s="583">
        <f>SUMIF(G11:G186,"pf",P11:P186)</f>
        <v>0</v>
      </c>
      <c r="Q202" s="449"/>
      <c r="S202" s="165"/>
      <c r="U202" s="324"/>
    </row>
    <row r="203" spans="1:21" s="126" customFormat="1" ht="12.75" customHeight="1" thickBot="1">
      <c r="A203" s="819" t="s">
        <v>55</v>
      </c>
      <c r="B203" s="820"/>
      <c r="C203" s="820"/>
      <c r="D203" s="820"/>
      <c r="E203" s="820"/>
      <c r="F203" s="820"/>
      <c r="G203" s="821"/>
      <c r="H203" s="755">
        <f>SUM(H204:K206)</f>
        <v>19807.892</v>
      </c>
      <c r="I203" s="756"/>
      <c r="J203" s="756"/>
      <c r="K203" s="756"/>
      <c r="L203" s="796">
        <f>SUM(L204:O206)</f>
        <v>18625.992</v>
      </c>
      <c r="M203" s="796"/>
      <c r="N203" s="796"/>
      <c r="O203" s="796"/>
      <c r="P203" s="520">
        <f>SUM(P204:P206)</f>
        <v>5727.369</v>
      </c>
      <c r="Q203" s="131"/>
      <c r="S203" s="165"/>
      <c r="U203" s="324"/>
    </row>
    <row r="204" spans="1:21" s="126" customFormat="1" ht="12.75" customHeight="1">
      <c r="A204" s="813" t="s">
        <v>114</v>
      </c>
      <c r="B204" s="814"/>
      <c r="C204" s="814"/>
      <c r="D204" s="814"/>
      <c r="E204" s="814"/>
      <c r="F204" s="814"/>
      <c r="G204" s="815"/>
      <c r="H204" s="793">
        <f>SUMIF(G10:G188,"ES",H10:H188)</f>
        <v>15056.792</v>
      </c>
      <c r="I204" s="794"/>
      <c r="J204" s="794"/>
      <c r="K204" s="794"/>
      <c r="L204" s="1253">
        <f>SUMIF(G10:G188,"ES",L10:L188)</f>
        <v>15056.792</v>
      </c>
      <c r="M204" s="1253"/>
      <c r="N204" s="1253"/>
      <c r="O204" s="1253"/>
      <c r="P204" s="522">
        <f>SUMIF(G11:G186,"es",P11:P186)</f>
        <v>2755.3689999999997</v>
      </c>
      <c r="Q204" s="131"/>
      <c r="S204" s="165"/>
      <c r="U204" s="324"/>
    </row>
    <row r="205" spans="1:21" s="126" customFormat="1" ht="12.75" customHeight="1">
      <c r="A205" s="822" t="s">
        <v>3</v>
      </c>
      <c r="B205" s="823"/>
      <c r="C205" s="823"/>
      <c r="D205" s="823"/>
      <c r="E205" s="823"/>
      <c r="F205" s="823"/>
      <c r="G205" s="824"/>
      <c r="H205" s="791">
        <f>SUMIF(G10:G188,"LRVB",H10:H188)</f>
        <v>3393.2</v>
      </c>
      <c r="I205" s="792"/>
      <c r="J205" s="792"/>
      <c r="K205" s="792"/>
      <c r="L205" s="799">
        <f>SUMIF(G10:G188,"LRVB",L10:L188)</f>
        <v>3393.2</v>
      </c>
      <c r="M205" s="799"/>
      <c r="N205" s="799"/>
      <c r="O205" s="799"/>
      <c r="P205" s="521">
        <f>SUMIF(G11:G186,"lrvb",P11:P186)</f>
        <v>2972</v>
      </c>
      <c r="Q205" s="131"/>
      <c r="S205" s="165"/>
      <c r="U205" s="324"/>
    </row>
    <row r="206" spans="1:21" s="126" customFormat="1" ht="12.75" customHeight="1" thickBot="1">
      <c r="A206" s="807" t="s">
        <v>115</v>
      </c>
      <c r="B206" s="808"/>
      <c r="C206" s="808"/>
      <c r="D206" s="808"/>
      <c r="E206" s="808"/>
      <c r="F206" s="808"/>
      <c r="G206" s="809"/>
      <c r="H206" s="805">
        <f>SUMIF(G10:G188,"Kt",H10:H188)</f>
        <v>1357.9</v>
      </c>
      <c r="I206" s="806"/>
      <c r="J206" s="806"/>
      <c r="K206" s="806"/>
      <c r="L206" s="1251">
        <f>SUMIF(G10:G188,"Kt",L10:L188)</f>
        <v>176</v>
      </c>
      <c r="M206" s="1251"/>
      <c r="N206" s="1251"/>
      <c r="O206" s="1251"/>
      <c r="P206" s="523">
        <f>SUMIF(G11:G186,"kt",P11:P186)</f>
        <v>0</v>
      </c>
      <c r="Q206" s="131"/>
      <c r="S206" s="165"/>
      <c r="U206" s="324"/>
    </row>
    <row r="207" spans="1:17" ht="12.75" customHeight="1" thickBot="1">
      <c r="A207" s="800" t="s">
        <v>56</v>
      </c>
      <c r="B207" s="801"/>
      <c r="C207" s="801"/>
      <c r="D207" s="801"/>
      <c r="E207" s="801"/>
      <c r="F207" s="801"/>
      <c r="G207" s="802"/>
      <c r="H207" s="803">
        <f>H203+H194</f>
        <v>232190.49200000003</v>
      </c>
      <c r="I207" s="804"/>
      <c r="J207" s="804"/>
      <c r="K207" s="804"/>
      <c r="L207" s="1252">
        <f>L203+L194</f>
        <v>231090.66200000007</v>
      </c>
      <c r="M207" s="1252"/>
      <c r="N207" s="1252"/>
      <c r="O207" s="1252"/>
      <c r="P207" s="524">
        <f>P203+P194</f>
        <v>213200.94900000005</v>
      </c>
      <c r="Q207" s="450"/>
    </row>
    <row r="208" spans="4:15" ht="12.75">
      <c r="D208" s="57"/>
      <c r="E208" s="57"/>
      <c r="F208" s="615"/>
      <c r="G208" s="138"/>
      <c r="H208" s="57"/>
      <c r="I208" s="57"/>
      <c r="J208" s="57"/>
      <c r="K208" s="57"/>
      <c r="L208" s="57"/>
      <c r="M208" s="57"/>
      <c r="N208" s="57"/>
      <c r="O208" s="57"/>
    </row>
    <row r="209" spans="4:15" ht="12.75">
      <c r="D209" s="57"/>
      <c r="E209" s="57"/>
      <c r="F209" s="615"/>
      <c r="G209" s="138"/>
      <c r="H209" s="57"/>
      <c r="I209" s="57"/>
      <c r="J209" s="57"/>
      <c r="K209" s="57"/>
      <c r="L209" s="57"/>
      <c r="M209" s="57"/>
      <c r="N209" s="57"/>
      <c r="O209" s="57"/>
    </row>
    <row r="210" spans="4:15" ht="12.75">
      <c r="D210" s="57"/>
      <c r="E210" s="57"/>
      <c r="F210" s="615"/>
      <c r="G210" s="138"/>
      <c r="H210" s="57"/>
      <c r="I210" s="57"/>
      <c r="J210" s="57"/>
      <c r="K210" s="57"/>
      <c r="L210" s="57"/>
      <c r="M210" s="57"/>
      <c r="N210" s="57"/>
      <c r="O210" s="57"/>
    </row>
    <row r="211" spans="4:15" ht="12.75">
      <c r="D211" s="57"/>
      <c r="E211" s="57"/>
      <c r="F211" s="615"/>
      <c r="G211" s="138"/>
      <c r="H211" s="57"/>
      <c r="I211" s="57"/>
      <c r="J211" s="57"/>
      <c r="K211" s="57"/>
      <c r="L211" s="57"/>
      <c r="M211" s="57"/>
      <c r="N211" s="57"/>
      <c r="O211" s="57"/>
    </row>
    <row r="212" spans="4:15" ht="12.75">
      <c r="D212" s="57"/>
      <c r="E212" s="57"/>
      <c r="F212" s="615"/>
      <c r="G212" s="138"/>
      <c r="H212" s="57"/>
      <c r="I212" s="57"/>
      <c r="J212" s="57"/>
      <c r="K212" s="57"/>
      <c r="L212" s="57"/>
      <c r="M212" s="57"/>
      <c r="N212" s="57"/>
      <c r="O212" s="57"/>
    </row>
    <row r="213" spans="4:15" ht="12.75">
      <c r="D213" s="57"/>
      <c r="E213" s="57"/>
      <c r="F213" s="615"/>
      <c r="G213" s="138"/>
      <c r="H213" s="57"/>
      <c r="I213" s="57"/>
      <c r="J213" s="57"/>
      <c r="K213" s="57"/>
      <c r="L213" s="57"/>
      <c r="M213" s="57"/>
      <c r="N213" s="57"/>
      <c r="O213" s="57"/>
    </row>
    <row r="214" spans="4:15" ht="12.75">
      <c r="D214" s="57"/>
      <c r="E214" s="57"/>
      <c r="F214" s="615"/>
      <c r="G214" s="138"/>
      <c r="H214" s="57"/>
      <c r="I214" s="57"/>
      <c r="J214" s="57"/>
      <c r="K214" s="57"/>
      <c r="L214" s="57"/>
      <c r="M214" s="57"/>
      <c r="N214" s="57"/>
      <c r="O214" s="57"/>
    </row>
    <row r="215" spans="4:15" ht="12.75">
      <c r="D215" s="57"/>
      <c r="E215" s="57"/>
      <c r="F215" s="615"/>
      <c r="G215" s="138"/>
      <c r="H215" s="57"/>
      <c r="I215" s="57"/>
      <c r="J215" s="57"/>
      <c r="K215" s="57"/>
      <c r="L215" s="57"/>
      <c r="M215" s="57"/>
      <c r="N215" s="57"/>
      <c r="O215" s="57"/>
    </row>
    <row r="216" spans="4:15" ht="12.75">
      <c r="D216" s="57"/>
      <c r="E216" s="57"/>
      <c r="F216" s="615"/>
      <c r="G216" s="138"/>
      <c r="H216" s="57"/>
      <c r="I216" s="57"/>
      <c r="J216" s="57"/>
      <c r="K216" s="57"/>
      <c r="L216" s="57"/>
      <c r="M216" s="57"/>
      <c r="N216" s="57"/>
      <c r="O216" s="57"/>
    </row>
    <row r="217" spans="4:15" ht="12.75">
      <c r="D217" s="57"/>
      <c r="E217" s="57"/>
      <c r="F217" s="615"/>
      <c r="G217" s="138"/>
      <c r="H217" s="57"/>
      <c r="I217" s="57"/>
      <c r="J217" s="57"/>
      <c r="K217" s="57"/>
      <c r="L217" s="57"/>
      <c r="M217" s="57"/>
      <c r="N217" s="57"/>
      <c r="O217" s="57"/>
    </row>
    <row r="218" spans="4:15" ht="12.75">
      <c r="D218" s="57"/>
      <c r="E218" s="57"/>
      <c r="F218" s="615"/>
      <c r="G218" s="138"/>
      <c r="H218" s="57"/>
      <c r="I218" s="57"/>
      <c r="J218" s="57"/>
      <c r="K218" s="57"/>
      <c r="L218" s="57"/>
      <c r="M218" s="57"/>
      <c r="N218" s="57"/>
      <c r="O218" s="57"/>
    </row>
    <row r="219" spans="4:15" ht="12.75">
      <c r="D219" s="57"/>
      <c r="E219" s="57"/>
      <c r="F219" s="615"/>
      <c r="G219" s="138"/>
      <c r="H219" s="57"/>
      <c r="I219" s="57"/>
      <c r="J219" s="57"/>
      <c r="K219" s="57"/>
      <c r="L219" s="57"/>
      <c r="M219" s="57"/>
      <c r="N219" s="57"/>
      <c r="O219" s="57"/>
    </row>
    <row r="220" spans="4:15" ht="12.75">
      <c r="D220" s="57"/>
      <c r="E220" s="57"/>
      <c r="F220" s="615"/>
      <c r="G220" s="138"/>
      <c r="H220" s="57"/>
      <c r="I220" s="57"/>
      <c r="J220" s="57"/>
      <c r="K220" s="57"/>
      <c r="L220" s="57"/>
      <c r="M220" s="57"/>
      <c r="N220" s="57"/>
      <c r="O220" s="57"/>
    </row>
    <row r="221" spans="4:15" ht="12.75">
      <c r="D221" s="57"/>
      <c r="E221" s="57"/>
      <c r="F221" s="615"/>
      <c r="G221" s="138"/>
      <c r="H221" s="57"/>
      <c r="I221" s="57"/>
      <c r="J221" s="57"/>
      <c r="K221" s="57"/>
      <c r="L221" s="57"/>
      <c r="M221" s="57"/>
      <c r="N221" s="57"/>
      <c r="O221" s="57"/>
    </row>
    <row r="222" spans="4:15" ht="12.75">
      <c r="D222" s="57"/>
      <c r="E222" s="57"/>
      <c r="F222" s="615"/>
      <c r="G222" s="138"/>
      <c r="H222" s="57"/>
      <c r="I222" s="57"/>
      <c r="J222" s="57"/>
      <c r="K222" s="57"/>
      <c r="L222" s="57"/>
      <c r="M222" s="57"/>
      <c r="N222" s="57"/>
      <c r="O222" s="57"/>
    </row>
    <row r="223" spans="4:15" ht="12.75">
      <c r="D223" s="57"/>
      <c r="E223" s="57"/>
      <c r="F223" s="615"/>
      <c r="G223" s="138"/>
      <c r="H223" s="57"/>
      <c r="I223" s="57"/>
      <c r="J223" s="57"/>
      <c r="K223" s="57"/>
      <c r="L223" s="57"/>
      <c r="M223" s="57"/>
      <c r="N223" s="57"/>
      <c r="O223" s="57"/>
    </row>
    <row r="224" spans="4:15" ht="12.75">
      <c r="D224" s="57"/>
      <c r="E224" s="57"/>
      <c r="F224" s="615"/>
      <c r="G224" s="138"/>
      <c r="H224" s="57"/>
      <c r="I224" s="57"/>
      <c r="J224" s="57"/>
      <c r="K224" s="57"/>
      <c r="L224" s="57"/>
      <c r="M224" s="57"/>
      <c r="N224" s="57"/>
      <c r="O224" s="57"/>
    </row>
    <row r="225" spans="4:15" ht="12.75">
      <c r="D225" s="57"/>
      <c r="E225" s="57"/>
      <c r="F225" s="615"/>
      <c r="G225" s="138"/>
      <c r="H225" s="57"/>
      <c r="I225" s="57"/>
      <c r="J225" s="57"/>
      <c r="K225" s="57"/>
      <c r="L225" s="57"/>
      <c r="M225" s="57"/>
      <c r="N225" s="57"/>
      <c r="O225" s="57"/>
    </row>
    <row r="226" spans="4:15" ht="12.75">
      <c r="D226" s="57"/>
      <c r="E226" s="57"/>
      <c r="F226" s="615"/>
      <c r="G226" s="138"/>
      <c r="H226" s="57"/>
      <c r="I226" s="57"/>
      <c r="J226" s="57"/>
      <c r="K226" s="57"/>
      <c r="L226" s="57"/>
      <c r="M226" s="57"/>
      <c r="N226" s="57"/>
      <c r="O226" s="57"/>
    </row>
    <row r="227" spans="4:15" ht="12.75">
      <c r="D227" s="57"/>
      <c r="E227" s="57"/>
      <c r="F227" s="615"/>
      <c r="G227" s="138"/>
      <c r="H227" s="57"/>
      <c r="I227" s="57"/>
      <c r="J227" s="57"/>
      <c r="K227" s="57"/>
      <c r="L227" s="57"/>
      <c r="M227" s="57"/>
      <c r="N227" s="57"/>
      <c r="O227" s="57"/>
    </row>
    <row r="228" spans="4:15" ht="12.75">
      <c r="D228" s="57"/>
      <c r="E228" s="57"/>
      <c r="F228" s="615"/>
      <c r="G228" s="138"/>
      <c r="H228" s="57"/>
      <c r="I228" s="57"/>
      <c r="J228" s="57"/>
      <c r="K228" s="57"/>
      <c r="L228" s="57"/>
      <c r="M228" s="57"/>
      <c r="N228" s="57"/>
      <c r="O228" s="57"/>
    </row>
    <row r="229" spans="4:15" ht="12.75">
      <c r="D229" s="57"/>
      <c r="E229" s="57"/>
      <c r="F229" s="615"/>
      <c r="G229" s="138"/>
      <c r="H229" s="57"/>
      <c r="I229" s="57"/>
      <c r="J229" s="57"/>
      <c r="K229" s="57"/>
      <c r="L229" s="57"/>
      <c r="M229" s="57"/>
      <c r="N229" s="57"/>
      <c r="O229" s="57"/>
    </row>
    <row r="230" spans="4:15" ht="12.75">
      <c r="D230" s="57"/>
      <c r="E230" s="57"/>
      <c r="F230" s="615"/>
      <c r="G230" s="138"/>
      <c r="H230" s="57"/>
      <c r="I230" s="57"/>
      <c r="J230" s="57"/>
      <c r="K230" s="57"/>
      <c r="L230" s="57"/>
      <c r="M230" s="57"/>
      <c r="N230" s="57"/>
      <c r="O230" s="57"/>
    </row>
    <row r="231" spans="4:15" ht="12.75">
      <c r="D231" s="57"/>
      <c r="E231" s="57"/>
      <c r="F231" s="615"/>
      <c r="G231" s="138"/>
      <c r="H231" s="57"/>
      <c r="I231" s="57"/>
      <c r="J231" s="57"/>
      <c r="K231" s="57"/>
      <c r="L231" s="57"/>
      <c r="M231" s="57"/>
      <c r="N231" s="57"/>
      <c r="O231" s="57"/>
    </row>
    <row r="232" spans="4:15" ht="12.75">
      <c r="D232" s="57"/>
      <c r="E232" s="57"/>
      <c r="F232" s="615"/>
      <c r="G232" s="138"/>
      <c r="H232" s="57"/>
      <c r="I232" s="57"/>
      <c r="J232" s="57"/>
      <c r="K232" s="57"/>
      <c r="L232" s="57"/>
      <c r="M232" s="57"/>
      <c r="N232" s="57"/>
      <c r="O232" s="57"/>
    </row>
  </sheetData>
  <sheetProtection/>
  <mergeCells count="553">
    <mergeCell ref="D78:D86"/>
    <mergeCell ref="E78:E86"/>
    <mergeCell ref="Q82:Q86"/>
    <mergeCell ref="S82:S86"/>
    <mergeCell ref="C10:T10"/>
    <mergeCell ref="Q11:Q12"/>
    <mergeCell ref="T36:T37"/>
    <mergeCell ref="T14:T17"/>
    <mergeCell ref="T21:T24"/>
    <mergeCell ref="T18:T20"/>
    <mergeCell ref="T33:T35"/>
    <mergeCell ref="C36:C37"/>
    <mergeCell ref="D33:D35"/>
    <mergeCell ref="S18:S19"/>
    <mergeCell ref="D18:D20"/>
    <mergeCell ref="D25:D26"/>
    <mergeCell ref="L206:O206"/>
    <mergeCell ref="L207:O207"/>
    <mergeCell ref="L205:O205"/>
    <mergeCell ref="L203:O203"/>
    <mergeCell ref="L201:O201"/>
    <mergeCell ref="L195:O195"/>
    <mergeCell ref="L196:O196"/>
    <mergeCell ref="L197:O197"/>
    <mergeCell ref="L204:O204"/>
    <mergeCell ref="L200:O200"/>
    <mergeCell ref="C172:Q172"/>
    <mergeCell ref="Q159:Q160"/>
    <mergeCell ref="F165:F166"/>
    <mergeCell ref="E165:E166"/>
    <mergeCell ref="D162:D164"/>
    <mergeCell ref="F159:F160"/>
    <mergeCell ref="C159:C160"/>
    <mergeCell ref="D165:D166"/>
    <mergeCell ref="L199:O199"/>
    <mergeCell ref="R137:R138"/>
    <mergeCell ref="R151:R152"/>
    <mergeCell ref="F149:F150"/>
    <mergeCell ref="E139:E140"/>
    <mergeCell ref="F146:F148"/>
    <mergeCell ref="F139:F140"/>
    <mergeCell ref="F157:F158"/>
    <mergeCell ref="R146:R148"/>
    <mergeCell ref="R142:R144"/>
    <mergeCell ref="Q135:Q136"/>
    <mergeCell ref="Q162:Q164"/>
    <mergeCell ref="Q173:Q174"/>
    <mergeCell ref="Q170:Q171"/>
    <mergeCell ref="Q168:Q169"/>
    <mergeCell ref="Q146:Q148"/>
    <mergeCell ref="Q137:Q138"/>
    <mergeCell ref="Q139:Q140"/>
    <mergeCell ref="Q157:Q158"/>
    <mergeCell ref="Q151:Q152"/>
    <mergeCell ref="A7:A9"/>
    <mergeCell ref="B18:B20"/>
    <mergeCell ref="C13:P13"/>
    <mergeCell ref="D14:D17"/>
    <mergeCell ref="A11:A12"/>
    <mergeCell ref="D11:D12"/>
    <mergeCell ref="E11:E12"/>
    <mergeCell ref="A14:A17"/>
    <mergeCell ref="P7:P9"/>
    <mergeCell ref="K5:K6"/>
    <mergeCell ref="A4:C6"/>
    <mergeCell ref="P5:P6"/>
    <mergeCell ref="I5:J5"/>
    <mergeCell ref="G4:G6"/>
    <mergeCell ref="E4:E6"/>
    <mergeCell ref="D4:D6"/>
    <mergeCell ref="H5:H6"/>
    <mergeCell ref="R5:R6"/>
    <mergeCell ref="G7:G9"/>
    <mergeCell ref="D56:D58"/>
    <mergeCell ref="S105:S106"/>
    <mergeCell ref="O5:O6"/>
    <mergeCell ref="S5:S6"/>
    <mergeCell ref="L5:L6"/>
    <mergeCell ref="D38:D39"/>
    <mergeCell ref="D40:D41"/>
    <mergeCell ref="Q50:Q52"/>
    <mergeCell ref="C76:C77"/>
    <mergeCell ref="Q93:Q94"/>
    <mergeCell ref="D95:D96"/>
    <mergeCell ref="H7:H9"/>
    <mergeCell ref="L7:L9"/>
    <mergeCell ref="C46:P46"/>
    <mergeCell ref="Q14:Q15"/>
    <mergeCell ref="D27:D29"/>
    <mergeCell ref="C38:C39"/>
    <mergeCell ref="C27:C29"/>
    <mergeCell ref="F18:F20"/>
    <mergeCell ref="Q33:Q34"/>
    <mergeCell ref="Q27:Q29"/>
    <mergeCell ref="Q30:Q32"/>
    <mergeCell ref="C50:C52"/>
    <mergeCell ref="F42:F45"/>
    <mergeCell ref="D42:D45"/>
    <mergeCell ref="C42:C45"/>
    <mergeCell ref="C47:C49"/>
    <mergeCell ref="D50:D52"/>
    <mergeCell ref="D47:D49"/>
    <mergeCell ref="E43:E45"/>
    <mergeCell ref="Q42:Q45"/>
    <mergeCell ref="Q47:Q48"/>
    <mergeCell ref="T103:T104"/>
    <mergeCell ref="T101:T102"/>
    <mergeCell ref="Q103:Q104"/>
    <mergeCell ref="Q95:Q96"/>
    <mergeCell ref="Q78:Q81"/>
    <mergeCell ref="S93:S94"/>
    <mergeCell ref="S53:S55"/>
    <mergeCell ref="T88:T89"/>
    <mergeCell ref="Q25:Q26"/>
    <mergeCell ref="R50:R52"/>
    <mergeCell ref="T38:T39"/>
    <mergeCell ref="T40:T41"/>
    <mergeCell ref="T47:T49"/>
    <mergeCell ref="R64:R68"/>
    <mergeCell ref="S64:S68"/>
    <mergeCell ref="T30:T32"/>
    <mergeCell ref="S33:S34"/>
    <mergeCell ref="T42:T45"/>
    <mergeCell ref="R42:R45"/>
    <mergeCell ref="T27:T29"/>
    <mergeCell ref="Q101:Q102"/>
    <mergeCell ref="R91:R92"/>
    <mergeCell ref="R88:R89"/>
    <mergeCell ref="T56:T58"/>
    <mergeCell ref="T50:T55"/>
    <mergeCell ref="T59:T62"/>
    <mergeCell ref="T72:T74"/>
    <mergeCell ref="R56:R58"/>
    <mergeCell ref="R61:R62"/>
    <mergeCell ref="S50:S52"/>
    <mergeCell ref="S72:S74"/>
    <mergeCell ref="S56:S58"/>
    <mergeCell ref="S61:S62"/>
    <mergeCell ref="T64:T68"/>
    <mergeCell ref="T69:T70"/>
    <mergeCell ref="S59:S60"/>
    <mergeCell ref="R59:R60"/>
    <mergeCell ref="F76:F77"/>
    <mergeCell ref="C87:T87"/>
    <mergeCell ref="T78:T86"/>
    <mergeCell ref="C61:C62"/>
    <mergeCell ref="D69:D70"/>
    <mergeCell ref="C63:P63"/>
    <mergeCell ref="Q61:Q62"/>
    <mergeCell ref="Q76:Q77"/>
    <mergeCell ref="Q72:Q74"/>
    <mergeCell ref="R99:R100"/>
    <mergeCell ref="S99:S100"/>
    <mergeCell ref="T76:T77"/>
    <mergeCell ref="S76:S77"/>
    <mergeCell ref="E95:E96"/>
    <mergeCell ref="E97:E98"/>
    <mergeCell ref="T91:T92"/>
    <mergeCell ref="Q88:Q89"/>
    <mergeCell ref="Q97:Q98"/>
    <mergeCell ref="R78:R81"/>
    <mergeCell ref="T4:T6"/>
    <mergeCell ref="R33:R34"/>
    <mergeCell ref="F21:F24"/>
    <mergeCell ref="R25:R26"/>
    <mergeCell ref="R30:R31"/>
    <mergeCell ref="T105:T106"/>
    <mergeCell ref="R105:R106"/>
    <mergeCell ref="R76:R77"/>
    <mergeCell ref="T95:T96"/>
    <mergeCell ref="T93:T94"/>
    <mergeCell ref="C90:P90"/>
    <mergeCell ref="C40:C41"/>
    <mergeCell ref="R95:R96"/>
    <mergeCell ref="R93:R94"/>
    <mergeCell ref="Q64:Q68"/>
    <mergeCell ref="C72:C74"/>
    <mergeCell ref="D64:D68"/>
    <mergeCell ref="C88:C89"/>
    <mergeCell ref="E76:E77"/>
    <mergeCell ref="Q56:Q58"/>
    <mergeCell ref="S25:S26"/>
    <mergeCell ref="S42:S45"/>
    <mergeCell ref="Q120:Q121"/>
    <mergeCell ref="T120:T121"/>
    <mergeCell ref="Q118:Q119"/>
    <mergeCell ref="T118:T119"/>
    <mergeCell ref="T115:T116"/>
    <mergeCell ref="S91:S92"/>
    <mergeCell ref="S88:S89"/>
    <mergeCell ref="S95:S96"/>
    <mergeCell ref="Q4:S4"/>
    <mergeCell ref="Q59:Q60"/>
    <mergeCell ref="T97:T98"/>
    <mergeCell ref="R82:R86"/>
    <mergeCell ref="R53:R55"/>
    <mergeCell ref="C122:T122"/>
    <mergeCell ref="S118:S119"/>
    <mergeCell ref="R118:R119"/>
    <mergeCell ref="F4:F6"/>
    <mergeCell ref="H4:P4"/>
    <mergeCell ref="T123:T124"/>
    <mergeCell ref="R123:R124"/>
    <mergeCell ref="R129:R131"/>
    <mergeCell ref="S129:S131"/>
    <mergeCell ref="Q127:Q128"/>
    <mergeCell ref="R125:R126"/>
    <mergeCell ref="T125:T126"/>
    <mergeCell ref="S125:S126"/>
    <mergeCell ref="T129:T131"/>
    <mergeCell ref="S127:S128"/>
    <mergeCell ref="R127:R128"/>
    <mergeCell ref="T127:T128"/>
    <mergeCell ref="T149:T150"/>
    <mergeCell ref="T146:T148"/>
    <mergeCell ref="R149:R150"/>
    <mergeCell ref="S149:S150"/>
    <mergeCell ref="S146:S148"/>
    <mergeCell ref="S132:S134"/>
    <mergeCell ref="T132:T134"/>
    <mergeCell ref="R132:R134"/>
    <mergeCell ref="S135:S136"/>
    <mergeCell ref="T135:T136"/>
    <mergeCell ref="S137:S138"/>
    <mergeCell ref="T137:T138"/>
    <mergeCell ref="R135:R136"/>
    <mergeCell ref="T139:T140"/>
    <mergeCell ref="T142:T144"/>
    <mergeCell ref="R139:R140"/>
    <mergeCell ref="S139:S140"/>
    <mergeCell ref="Q142:Q144"/>
    <mergeCell ref="E151:E152"/>
    <mergeCell ref="C141:P141"/>
    <mergeCell ref="T151:T152"/>
    <mergeCell ref="S151:S152"/>
    <mergeCell ref="C162:C164"/>
    <mergeCell ref="E159:E160"/>
    <mergeCell ref="F162:F163"/>
    <mergeCell ref="E162:E164"/>
    <mergeCell ref="E149:E150"/>
    <mergeCell ref="C145:R145"/>
    <mergeCell ref="S162:S164"/>
    <mergeCell ref="R159:R160"/>
    <mergeCell ref="S159:S160"/>
    <mergeCell ref="R162:R164"/>
    <mergeCell ref="D157:D158"/>
    <mergeCell ref="P153:P155"/>
    <mergeCell ref="T170:T171"/>
    <mergeCell ref="T165:T166"/>
    <mergeCell ref="R170:R171"/>
    <mergeCell ref="S170:S171"/>
    <mergeCell ref="R168:R169"/>
    <mergeCell ref="T168:T169"/>
    <mergeCell ref="S165:S166"/>
    <mergeCell ref="R165:R166"/>
    <mergeCell ref="S168:S169"/>
    <mergeCell ref="D36:D37"/>
    <mergeCell ref="M5:N5"/>
    <mergeCell ref="C18:C20"/>
    <mergeCell ref="Q5:Q6"/>
    <mergeCell ref="C14:C17"/>
    <mergeCell ref="T99:T100"/>
    <mergeCell ref="D21:D24"/>
    <mergeCell ref="C30:C32"/>
    <mergeCell ref="D30:D32"/>
    <mergeCell ref="Q99:Q100"/>
    <mergeCell ref="Q53:Q55"/>
    <mergeCell ref="Q91:Q92"/>
    <mergeCell ref="S115:S116"/>
    <mergeCell ref="D118:D121"/>
    <mergeCell ref="E118:E121"/>
    <mergeCell ref="C117:T117"/>
    <mergeCell ref="F113:F116"/>
    <mergeCell ref="F118:F121"/>
    <mergeCell ref="C118:C121"/>
    <mergeCell ref="D61:D62"/>
    <mergeCell ref="C113:C116"/>
    <mergeCell ref="E113:E116"/>
    <mergeCell ref="F132:F134"/>
    <mergeCell ref="D101:D102"/>
    <mergeCell ref="Q123:Q124"/>
    <mergeCell ref="Q125:Q126"/>
    <mergeCell ref="D123:D126"/>
    <mergeCell ref="C129:C131"/>
    <mergeCell ref="E123:E126"/>
    <mergeCell ref="Q129:Q131"/>
    <mergeCell ref="S101:S102"/>
    <mergeCell ref="S103:S104"/>
    <mergeCell ref="R101:R102"/>
    <mergeCell ref="Q113:Q114"/>
    <mergeCell ref="Q115:Q116"/>
    <mergeCell ref="F129:F131"/>
    <mergeCell ref="F123:F126"/>
    <mergeCell ref="R115:R116"/>
    <mergeCell ref="S123:S124"/>
    <mergeCell ref="R103:R104"/>
    <mergeCell ref="B139:B140"/>
    <mergeCell ref="B132:B134"/>
    <mergeCell ref="D132:D134"/>
    <mergeCell ref="E137:E138"/>
    <mergeCell ref="E127:E128"/>
    <mergeCell ref="E129:E131"/>
    <mergeCell ref="D139:D140"/>
    <mergeCell ref="B137:B138"/>
    <mergeCell ref="D135:D136"/>
    <mergeCell ref="E132:E134"/>
    <mergeCell ref="C167:T167"/>
    <mergeCell ref="Q165:Q166"/>
    <mergeCell ref="C161:T161"/>
    <mergeCell ref="S142:S144"/>
    <mergeCell ref="F137:F138"/>
    <mergeCell ref="F135:F136"/>
    <mergeCell ref="D142:D144"/>
    <mergeCell ref="E146:E148"/>
    <mergeCell ref="T157:T160"/>
    <mergeCell ref="T162:T164"/>
    <mergeCell ref="B149:B150"/>
    <mergeCell ref="D146:D148"/>
    <mergeCell ref="D175:D176"/>
    <mergeCell ref="B157:B158"/>
    <mergeCell ref="B142:B144"/>
    <mergeCell ref="C139:C140"/>
    <mergeCell ref="B168:B169"/>
    <mergeCell ref="B162:B164"/>
    <mergeCell ref="B165:B166"/>
    <mergeCell ref="C165:C166"/>
    <mergeCell ref="D177:D178"/>
    <mergeCell ref="E173:E174"/>
    <mergeCell ref="E175:E176"/>
    <mergeCell ref="F175:F176"/>
    <mergeCell ref="E177:E178"/>
    <mergeCell ref="D173:D174"/>
    <mergeCell ref="B101:B102"/>
    <mergeCell ref="B103:B104"/>
    <mergeCell ref="D103:D104"/>
    <mergeCell ref="D99:D100"/>
    <mergeCell ref="C103:C104"/>
    <mergeCell ref="C137:C138"/>
    <mergeCell ref="D137:D138"/>
    <mergeCell ref="C123:C126"/>
    <mergeCell ref="D113:D116"/>
    <mergeCell ref="C127:C128"/>
    <mergeCell ref="C101:C102"/>
    <mergeCell ref="D93:D94"/>
    <mergeCell ref="E93:E94"/>
    <mergeCell ref="F99:F100"/>
    <mergeCell ref="F97:F98"/>
    <mergeCell ref="C95:C96"/>
    <mergeCell ref="C93:C94"/>
    <mergeCell ref="D97:D98"/>
    <mergeCell ref="E99:E100"/>
    <mergeCell ref="C99:C100"/>
    <mergeCell ref="E105:E106"/>
    <mergeCell ref="E103:E104"/>
    <mergeCell ref="E101:E102"/>
    <mergeCell ref="F105:F106"/>
    <mergeCell ref="F101:F102"/>
    <mergeCell ref="F103:F104"/>
    <mergeCell ref="C75:P75"/>
    <mergeCell ref="F95:F96"/>
    <mergeCell ref="C91:C92"/>
    <mergeCell ref="C112:T112"/>
    <mergeCell ref="F127:F128"/>
    <mergeCell ref="E142:E144"/>
    <mergeCell ref="D76:D77"/>
    <mergeCell ref="Q105:Q106"/>
    <mergeCell ref="C105:C106"/>
    <mergeCell ref="C97:C98"/>
    <mergeCell ref="C33:C35"/>
    <mergeCell ref="E88:E89"/>
    <mergeCell ref="D88:D89"/>
    <mergeCell ref="F93:F94"/>
    <mergeCell ref="E91:E92"/>
    <mergeCell ref="D91:D92"/>
    <mergeCell ref="E72:E74"/>
    <mergeCell ref="E64:E68"/>
    <mergeCell ref="C71:T71"/>
    <mergeCell ref="R72:R74"/>
    <mergeCell ref="C21:C24"/>
    <mergeCell ref="C25:C26"/>
    <mergeCell ref="D72:D74"/>
    <mergeCell ref="C53:C55"/>
    <mergeCell ref="C64:C68"/>
    <mergeCell ref="C69:C70"/>
    <mergeCell ref="D59:D60"/>
    <mergeCell ref="D53:D55"/>
    <mergeCell ref="C59:C60"/>
    <mergeCell ref="C56:C58"/>
    <mergeCell ref="A27:A29"/>
    <mergeCell ref="A30:A32"/>
    <mergeCell ref="B21:B24"/>
    <mergeCell ref="A25:A26"/>
    <mergeCell ref="A47:A49"/>
    <mergeCell ref="A33:A35"/>
    <mergeCell ref="B33:B35"/>
    <mergeCell ref="A36:A37"/>
    <mergeCell ref="A38:A39"/>
    <mergeCell ref="A95:A96"/>
    <mergeCell ref="A97:A98"/>
    <mergeCell ref="A135:A136"/>
    <mergeCell ref="A109:A111"/>
    <mergeCell ref="A105:A106"/>
    <mergeCell ref="A123:A126"/>
    <mergeCell ref="A129:A131"/>
    <mergeCell ref="L202:O202"/>
    <mergeCell ref="A202:G202"/>
    <mergeCell ref="B170:B171"/>
    <mergeCell ref="A193:G193"/>
    <mergeCell ref="A183:A184"/>
    <mergeCell ref="F179:F180"/>
    <mergeCell ref="D170:D171"/>
    <mergeCell ref="F177:F178"/>
    <mergeCell ref="D179:D180"/>
    <mergeCell ref="F173:F174"/>
    <mergeCell ref="B99:B100"/>
    <mergeCell ref="B95:B96"/>
    <mergeCell ref="B97:B98"/>
    <mergeCell ref="H201:K201"/>
    <mergeCell ref="C149:C150"/>
    <mergeCell ref="C151:C152"/>
    <mergeCell ref="D159:D160"/>
    <mergeCell ref="A189:P189"/>
    <mergeCell ref="A157:A158"/>
    <mergeCell ref="A151:A152"/>
    <mergeCell ref="A91:A92"/>
    <mergeCell ref="B91:B92"/>
    <mergeCell ref="A93:A94"/>
    <mergeCell ref="A72:A74"/>
    <mergeCell ref="A76:A77"/>
    <mergeCell ref="B72:B74"/>
    <mergeCell ref="B88:B89"/>
    <mergeCell ref="B93:B94"/>
    <mergeCell ref="A88:A89"/>
    <mergeCell ref="B76:B77"/>
    <mergeCell ref="H202:K202"/>
    <mergeCell ref="B188:G188"/>
    <mergeCell ref="A194:G194"/>
    <mergeCell ref="A142:A144"/>
    <mergeCell ref="A173:A174"/>
    <mergeCell ref="A177:A178"/>
    <mergeCell ref="E183:E184"/>
    <mergeCell ref="C170:C171"/>
    <mergeCell ref="C146:C148"/>
    <mergeCell ref="A165:A166"/>
    <mergeCell ref="A162:A164"/>
    <mergeCell ref="A179:A180"/>
    <mergeCell ref="A175:A176"/>
    <mergeCell ref="A170:A171"/>
    <mergeCell ref="A99:A100"/>
    <mergeCell ref="A118:A121"/>
    <mergeCell ref="A103:A104"/>
    <mergeCell ref="A146:A148"/>
    <mergeCell ref="A139:A140"/>
    <mergeCell ref="A137:A138"/>
    <mergeCell ref="A159:A160"/>
    <mergeCell ref="C156:T156"/>
    <mergeCell ref="A149:A150"/>
    <mergeCell ref="Q149:Q150"/>
    <mergeCell ref="Q132:Q134"/>
    <mergeCell ref="A132:A134"/>
    <mergeCell ref="C135:C136"/>
    <mergeCell ref="B135:B136"/>
    <mergeCell ref="C132:C134"/>
    <mergeCell ref="L153:L155"/>
    <mergeCell ref="D185:D187"/>
    <mergeCell ref="C142:C144"/>
    <mergeCell ref="E179:E180"/>
    <mergeCell ref="F185:F187"/>
    <mergeCell ref="C183:C184"/>
    <mergeCell ref="C168:C169"/>
    <mergeCell ref="D168:D169"/>
    <mergeCell ref="D181:D182"/>
    <mergeCell ref="E157:E158"/>
    <mergeCell ref="C157:C158"/>
    <mergeCell ref="B107:E107"/>
    <mergeCell ref="G153:G155"/>
    <mergeCell ref="H153:H155"/>
    <mergeCell ref="D129:D131"/>
    <mergeCell ref="D127:D128"/>
    <mergeCell ref="B109:E111"/>
    <mergeCell ref="F142:F144"/>
    <mergeCell ref="B146:B148"/>
    <mergeCell ref="B151:B152"/>
    <mergeCell ref="D149:D150"/>
    <mergeCell ref="A1:T1"/>
    <mergeCell ref="A2:T2"/>
    <mergeCell ref="T25:T26"/>
    <mergeCell ref="S30:S31"/>
    <mergeCell ref="T11:T12"/>
    <mergeCell ref="R18:R19"/>
    <mergeCell ref="Q18:Q19"/>
    <mergeCell ref="A21:A24"/>
    <mergeCell ref="A18:A20"/>
    <mergeCell ref="B30:B32"/>
    <mergeCell ref="A195:G195"/>
    <mergeCell ref="A204:G204"/>
    <mergeCell ref="A196:G196"/>
    <mergeCell ref="A203:G203"/>
    <mergeCell ref="A205:G205"/>
    <mergeCell ref="A201:G201"/>
    <mergeCell ref="A197:G197"/>
    <mergeCell ref="A198:G198"/>
    <mergeCell ref="A200:G200"/>
    <mergeCell ref="A207:G207"/>
    <mergeCell ref="H198:K198"/>
    <mergeCell ref="H197:K197"/>
    <mergeCell ref="H207:K207"/>
    <mergeCell ref="H206:K206"/>
    <mergeCell ref="H200:K200"/>
    <mergeCell ref="H203:K203"/>
    <mergeCell ref="H204:K204"/>
    <mergeCell ref="H205:K205"/>
    <mergeCell ref="A206:G206"/>
    <mergeCell ref="Q188:T188"/>
    <mergeCell ref="A199:G199"/>
    <mergeCell ref="H196:K196"/>
    <mergeCell ref="H195:K195"/>
    <mergeCell ref="I192:K192"/>
    <mergeCell ref="H199:K199"/>
    <mergeCell ref="L194:O194"/>
    <mergeCell ref="M192:O192"/>
    <mergeCell ref="L193:O193"/>
    <mergeCell ref="L198:O198"/>
    <mergeCell ref="C185:C187"/>
    <mergeCell ref="T183:T184"/>
    <mergeCell ref="Q185:Q187"/>
    <mergeCell ref="Q183:Q184"/>
    <mergeCell ref="F183:F184"/>
    <mergeCell ref="T185:T187"/>
    <mergeCell ref="R183:R184"/>
    <mergeCell ref="S185:S187"/>
    <mergeCell ref="R185:R187"/>
    <mergeCell ref="S183:S184"/>
    <mergeCell ref="E135:E136"/>
    <mergeCell ref="A185:A187"/>
    <mergeCell ref="A181:A182"/>
    <mergeCell ref="H193:K193"/>
    <mergeCell ref="H194:K194"/>
    <mergeCell ref="F181:F182"/>
    <mergeCell ref="A191:O191"/>
    <mergeCell ref="E181:E182"/>
    <mergeCell ref="D183:D184"/>
    <mergeCell ref="E185:E187"/>
    <mergeCell ref="B7:F9"/>
    <mergeCell ref="B105:B106"/>
    <mergeCell ref="F91:F92"/>
    <mergeCell ref="A153:A155"/>
    <mergeCell ref="B153:E155"/>
    <mergeCell ref="F153:F155"/>
    <mergeCell ref="F109:F111"/>
    <mergeCell ref="F151:F152"/>
    <mergeCell ref="D151:D152"/>
    <mergeCell ref="D105:D106"/>
  </mergeCells>
  <printOptions horizontalCentered="1"/>
  <pageMargins left="0" right="0" top="0" bottom="0" header="0.1968503937007874" footer="0"/>
  <pageSetup horizontalDpi="600" verticalDpi="600" orientation="landscape" paperSize="9" scale="95" r:id="rId1"/>
  <rowBreaks count="9" manualBreakCount="9">
    <brk id="17" max="255" man="1"/>
    <brk id="29" max="255" man="1"/>
    <brk id="58" max="19" man="1"/>
    <brk id="71" max="255" man="1"/>
    <brk id="98" max="255" man="1"/>
    <brk id="108" max="19" man="1"/>
    <brk id="112" max="255" man="1"/>
    <brk id="131" max="255" man="1"/>
    <brk id="152" max="19" man="1"/>
  </rowBreaks>
</worksheet>
</file>

<file path=xl/worksheets/sheet3.xml><?xml version="1.0" encoding="utf-8"?>
<worksheet xmlns="http://schemas.openxmlformats.org/spreadsheetml/2006/main" xmlns:r="http://schemas.openxmlformats.org/officeDocument/2006/relationships">
  <dimension ref="A1:J83"/>
  <sheetViews>
    <sheetView zoomScaleSheetLayoutView="160" workbookViewId="0" topLeftCell="A1">
      <pane ySplit="1" topLeftCell="A2" activePane="bottomLeft" state="frozen"/>
      <selection pane="topLeft" activeCell="B1" sqref="B1"/>
      <selection pane="bottomLeft" activeCell="A2" sqref="A2:F2"/>
    </sheetView>
  </sheetViews>
  <sheetFormatPr defaultColWidth="9.140625" defaultRowHeight="12.75"/>
  <cols>
    <col min="1" max="1" width="12.8515625" style="0" customWidth="1"/>
    <col min="2" max="2" width="86.57421875" style="0" customWidth="1"/>
    <col min="3" max="3" width="11.57421875" style="0" customWidth="1"/>
    <col min="4" max="4" width="10.28125" style="0" customWidth="1"/>
    <col min="5" max="5" width="10.421875" style="324" customWidth="1"/>
    <col min="6" max="6" width="10.8515625" style="0" customWidth="1"/>
  </cols>
  <sheetData>
    <row r="1" spans="1:9" ht="15.75" customHeight="1">
      <c r="A1" s="825" t="s">
        <v>297</v>
      </c>
      <c r="B1" s="825"/>
      <c r="C1" s="825"/>
      <c r="D1" s="825"/>
      <c r="E1" s="825"/>
      <c r="F1" s="825"/>
      <c r="G1" s="504"/>
      <c r="H1" s="504"/>
      <c r="I1" s="504"/>
    </row>
    <row r="2" spans="1:9" ht="18" customHeight="1">
      <c r="A2" s="826" t="s">
        <v>431</v>
      </c>
      <c r="B2" s="826"/>
      <c r="C2" s="826"/>
      <c r="D2" s="826"/>
      <c r="E2" s="826"/>
      <c r="F2" s="826"/>
      <c r="G2" s="505"/>
      <c r="H2" s="505"/>
      <c r="I2" s="505"/>
    </row>
    <row r="3" spans="1:6" ht="8.25" customHeight="1">
      <c r="A3" s="5"/>
      <c r="B3" s="6"/>
      <c r="C3" s="7"/>
      <c r="D3" s="5"/>
      <c r="E3" s="6"/>
      <c r="F3" s="6"/>
    </row>
    <row r="4" spans="1:6" ht="18.75" customHeight="1">
      <c r="A4" s="1268" t="s">
        <v>64</v>
      </c>
      <c r="B4" s="1270" t="s">
        <v>65</v>
      </c>
      <c r="C4" s="1271" t="s">
        <v>66</v>
      </c>
      <c r="D4" s="1271" t="s">
        <v>316</v>
      </c>
      <c r="E4" s="1273" t="s">
        <v>317</v>
      </c>
      <c r="F4" s="1273" t="s">
        <v>432</v>
      </c>
    </row>
    <row r="5" spans="1:6" ht="42.75" customHeight="1">
      <c r="A5" s="1269"/>
      <c r="B5" s="1270"/>
      <c r="C5" s="1272" t="s">
        <v>52</v>
      </c>
      <c r="D5" s="1272" t="s">
        <v>67</v>
      </c>
      <c r="E5" s="1274"/>
      <c r="F5" s="1274"/>
    </row>
    <row r="6" spans="1:6" ht="12.75">
      <c r="A6" s="8" t="s">
        <v>75</v>
      </c>
      <c r="B6" s="9" t="s">
        <v>68</v>
      </c>
      <c r="C6" s="10"/>
      <c r="D6" s="10"/>
      <c r="E6" s="11"/>
      <c r="F6" s="10"/>
    </row>
    <row r="7" spans="1:6" ht="12.75">
      <c r="A7" s="12"/>
      <c r="B7" s="22" t="s">
        <v>69</v>
      </c>
      <c r="C7" s="15"/>
      <c r="D7" s="19"/>
      <c r="E7" s="18"/>
      <c r="F7" s="20"/>
    </row>
    <row r="8" spans="1:6" ht="13.5" customHeight="1">
      <c r="A8" s="12"/>
      <c r="B8" s="29" t="s">
        <v>484</v>
      </c>
      <c r="C8" s="15" t="s">
        <v>175</v>
      </c>
      <c r="D8" s="16">
        <v>86.6</v>
      </c>
      <c r="E8" s="187">
        <v>81.4</v>
      </c>
      <c r="F8" s="503">
        <f>E8/D8</f>
        <v>0.9399538106235568</v>
      </c>
    </row>
    <row r="9" spans="1:6" ht="12.75">
      <c r="A9" s="12"/>
      <c r="B9" s="21" t="s">
        <v>78</v>
      </c>
      <c r="C9" s="15" t="s">
        <v>176</v>
      </c>
      <c r="D9" s="16">
        <v>78.7</v>
      </c>
      <c r="E9" s="16">
        <v>78.4</v>
      </c>
      <c r="F9" s="503">
        <f aca="true" t="shared" si="0" ref="F9:F69">E9/D9</f>
        <v>0.9961880559085133</v>
      </c>
    </row>
    <row r="10" spans="1:6" ht="12.75">
      <c r="A10" s="12"/>
      <c r="B10" s="21" t="s">
        <v>485</v>
      </c>
      <c r="C10" s="15" t="s">
        <v>177</v>
      </c>
      <c r="D10" s="16">
        <v>21946.2</v>
      </c>
      <c r="E10" s="646">
        <f>SUM('Priemonių suvestinė'!S9)</f>
        <v>8028.649</v>
      </c>
      <c r="F10" s="503">
        <f t="shared" si="0"/>
        <v>0.3658332194183959</v>
      </c>
    </row>
    <row r="11" spans="1:6" ht="12.75">
      <c r="A11" s="12"/>
      <c r="B11" s="22" t="s">
        <v>70</v>
      </c>
      <c r="C11" s="14"/>
      <c r="D11" s="25"/>
      <c r="E11" s="26"/>
      <c r="F11" s="503"/>
    </row>
    <row r="12" spans="1:6" ht="25.5">
      <c r="A12" s="12"/>
      <c r="B12" s="198" t="s">
        <v>486</v>
      </c>
      <c r="C12" s="15" t="s">
        <v>178</v>
      </c>
      <c r="D12" s="16">
        <v>85</v>
      </c>
      <c r="E12" s="187">
        <v>67.5</v>
      </c>
      <c r="F12" s="503">
        <f t="shared" si="0"/>
        <v>0.7941176470588235</v>
      </c>
    </row>
    <row r="13" spans="1:6" ht="14.25" customHeight="1">
      <c r="A13" s="12"/>
      <c r="B13" s="17" t="s">
        <v>155</v>
      </c>
      <c r="C13" s="15" t="s">
        <v>179</v>
      </c>
      <c r="D13" s="16">
        <v>12.3</v>
      </c>
      <c r="E13" s="16">
        <v>11.5</v>
      </c>
      <c r="F13" s="503">
        <f t="shared" si="0"/>
        <v>0.9349593495934959</v>
      </c>
    </row>
    <row r="14" spans="1:6" ht="14.25" customHeight="1">
      <c r="A14" s="12"/>
      <c r="B14" s="29" t="s">
        <v>253</v>
      </c>
      <c r="C14" s="15" t="s">
        <v>180</v>
      </c>
      <c r="D14" s="16">
        <v>59.5</v>
      </c>
      <c r="E14" s="187">
        <v>53.6</v>
      </c>
      <c r="F14" s="503">
        <f t="shared" si="0"/>
        <v>0.9008403361344538</v>
      </c>
    </row>
    <row r="15" spans="1:6" ht="12.75" customHeight="1">
      <c r="A15" s="12"/>
      <c r="B15" s="29" t="s">
        <v>156</v>
      </c>
      <c r="C15" s="15" t="s">
        <v>181</v>
      </c>
      <c r="D15" s="16">
        <v>37.2</v>
      </c>
      <c r="E15" s="187">
        <v>46.6</v>
      </c>
      <c r="F15" s="503">
        <f t="shared" si="0"/>
        <v>1.2526881720430108</v>
      </c>
    </row>
    <row r="16" spans="1:10" ht="12.75">
      <c r="A16" s="12"/>
      <c r="B16" s="17" t="s">
        <v>77</v>
      </c>
      <c r="C16" s="15" t="s">
        <v>182</v>
      </c>
      <c r="D16" s="16">
        <v>5061.9</v>
      </c>
      <c r="E16" s="187">
        <v>5550</v>
      </c>
      <c r="F16" s="503">
        <f t="shared" si="0"/>
        <v>1.0964262431102947</v>
      </c>
      <c r="J16" s="509"/>
    </row>
    <row r="17" spans="1:6" ht="16.5" customHeight="1">
      <c r="A17" s="12"/>
      <c r="B17" s="22" t="s">
        <v>251</v>
      </c>
      <c r="C17" s="188"/>
      <c r="D17" s="16"/>
      <c r="E17" s="187"/>
      <c r="F17" s="503"/>
    </row>
    <row r="18" spans="1:6" ht="25.5">
      <c r="A18" s="12"/>
      <c r="B18" s="29" t="s">
        <v>254</v>
      </c>
      <c r="C18" s="15" t="s">
        <v>183</v>
      </c>
      <c r="D18" s="16">
        <v>9.2</v>
      </c>
      <c r="E18" s="16">
        <v>6.5</v>
      </c>
      <c r="F18" s="503">
        <f t="shared" si="0"/>
        <v>0.7065217391304348</v>
      </c>
    </row>
    <row r="19" spans="1:6" ht="12.75">
      <c r="A19" s="12"/>
      <c r="B19" s="29" t="s">
        <v>157</v>
      </c>
      <c r="C19" s="15" t="s">
        <v>184</v>
      </c>
      <c r="D19" s="16">
        <v>142</v>
      </c>
      <c r="E19" s="16">
        <v>142</v>
      </c>
      <c r="F19" s="503">
        <f t="shared" si="0"/>
        <v>1</v>
      </c>
    </row>
    <row r="20" spans="1:6" ht="12.75" customHeight="1">
      <c r="A20" s="12"/>
      <c r="B20" s="29" t="s">
        <v>158</v>
      </c>
      <c r="C20" s="15" t="s">
        <v>185</v>
      </c>
      <c r="D20" s="16">
        <v>86.5</v>
      </c>
      <c r="E20" s="16">
        <v>84</v>
      </c>
      <c r="F20" s="503">
        <f t="shared" si="0"/>
        <v>0.9710982658959537</v>
      </c>
    </row>
    <row r="21" spans="1:6" ht="12.75">
      <c r="A21" s="12"/>
      <c r="B21" s="342" t="s">
        <v>71</v>
      </c>
      <c r="C21" s="14"/>
      <c r="D21" s="335"/>
      <c r="E21" s="647"/>
      <c r="F21" s="503"/>
    </row>
    <row r="22" spans="1:6" ht="12.75">
      <c r="A22" s="12"/>
      <c r="B22" s="13" t="s">
        <v>69</v>
      </c>
      <c r="C22" s="14"/>
      <c r="D22" s="25"/>
      <c r="E22" s="26"/>
      <c r="F22" s="503"/>
    </row>
    <row r="23" spans="1:6" ht="12.75">
      <c r="A23" s="12"/>
      <c r="B23" s="22" t="s">
        <v>72</v>
      </c>
      <c r="C23" s="25"/>
      <c r="D23" s="25"/>
      <c r="E23" s="26"/>
      <c r="F23" s="503"/>
    </row>
    <row r="24" spans="1:6" ht="12.75">
      <c r="A24" s="27"/>
      <c r="B24" s="28" t="s">
        <v>103</v>
      </c>
      <c r="C24" s="25" t="s">
        <v>80</v>
      </c>
      <c r="D24" s="25">
        <v>7</v>
      </c>
      <c r="E24" s="26">
        <v>0</v>
      </c>
      <c r="F24" s="503">
        <f t="shared" si="0"/>
        <v>0</v>
      </c>
    </row>
    <row r="25" spans="1:6" ht="12.75">
      <c r="A25" s="506"/>
      <c r="B25" s="190" t="s">
        <v>73</v>
      </c>
      <c r="C25" s="507"/>
      <c r="D25" s="508"/>
      <c r="E25" s="507"/>
      <c r="F25" s="503"/>
    </row>
    <row r="26" spans="1:6" ht="12.75">
      <c r="A26" s="21"/>
      <c r="B26" s="21" t="s">
        <v>224</v>
      </c>
      <c r="C26" s="25" t="s">
        <v>84</v>
      </c>
      <c r="D26" s="336">
        <v>6</v>
      </c>
      <c r="E26" s="337">
        <v>4</v>
      </c>
      <c r="F26" s="503">
        <f t="shared" si="0"/>
        <v>0.6666666666666666</v>
      </c>
    </row>
    <row r="27" spans="1:6" ht="12.75">
      <c r="A27" s="185"/>
      <c r="B27" s="191" t="s">
        <v>252</v>
      </c>
      <c r="C27" s="25"/>
      <c r="D27" s="337"/>
      <c r="E27" s="337"/>
      <c r="F27" s="503"/>
    </row>
    <row r="28" spans="1:6" ht="12.75">
      <c r="A28" s="185"/>
      <c r="B28" s="185" t="s">
        <v>225</v>
      </c>
      <c r="C28" s="25" t="s">
        <v>87</v>
      </c>
      <c r="D28" s="337">
        <v>5</v>
      </c>
      <c r="E28" s="337">
        <v>12</v>
      </c>
      <c r="F28" s="503">
        <f t="shared" si="0"/>
        <v>2.4</v>
      </c>
    </row>
    <row r="29" spans="1:6" ht="12.75">
      <c r="A29" s="185"/>
      <c r="B29" s="190" t="s">
        <v>74</v>
      </c>
      <c r="C29" s="25"/>
      <c r="D29" s="337"/>
      <c r="E29" s="337"/>
      <c r="F29" s="503"/>
    </row>
    <row r="30" spans="1:6" ht="12.75">
      <c r="A30" s="185"/>
      <c r="B30" s="185" t="s">
        <v>255</v>
      </c>
      <c r="C30" s="25" t="s">
        <v>91</v>
      </c>
      <c r="D30" s="337">
        <v>1</v>
      </c>
      <c r="E30" s="337">
        <v>1</v>
      </c>
      <c r="F30" s="503">
        <f t="shared" si="0"/>
        <v>1</v>
      </c>
    </row>
    <row r="31" spans="1:6" ht="12.75">
      <c r="A31" s="23"/>
      <c r="B31" s="189" t="s">
        <v>92</v>
      </c>
      <c r="C31" s="14"/>
      <c r="D31" s="25"/>
      <c r="E31" s="25"/>
      <c r="F31" s="503"/>
    </row>
    <row r="32" spans="1:6" ht="12.75">
      <c r="A32" s="27"/>
      <c r="B32" s="682" t="s">
        <v>426</v>
      </c>
      <c r="C32" s="25" t="s">
        <v>163</v>
      </c>
      <c r="D32" s="339">
        <v>1</v>
      </c>
      <c r="E32" s="339">
        <v>1</v>
      </c>
      <c r="F32" s="503">
        <f t="shared" si="0"/>
        <v>1</v>
      </c>
    </row>
    <row r="33" spans="1:6" ht="12.75">
      <c r="A33" s="185"/>
      <c r="B33" s="190" t="s">
        <v>169</v>
      </c>
      <c r="C33" s="25"/>
      <c r="D33" s="337"/>
      <c r="E33" s="337"/>
      <c r="F33" s="503"/>
    </row>
    <row r="34" spans="1:6" ht="12.75">
      <c r="A34" s="185"/>
      <c r="B34" s="185" t="s">
        <v>427</v>
      </c>
      <c r="C34" s="25" t="s">
        <v>186</v>
      </c>
      <c r="D34" s="337">
        <v>3</v>
      </c>
      <c r="E34" s="337">
        <v>3</v>
      </c>
      <c r="F34" s="503">
        <f t="shared" si="0"/>
        <v>1</v>
      </c>
    </row>
    <row r="35" spans="1:6" ht="12.75">
      <c r="A35" s="185"/>
      <c r="B35" s="185" t="s">
        <v>266</v>
      </c>
      <c r="C35" s="25" t="s">
        <v>267</v>
      </c>
      <c r="D35" s="337">
        <v>1</v>
      </c>
      <c r="E35" s="337">
        <v>1</v>
      </c>
      <c r="F35" s="503">
        <f t="shared" si="0"/>
        <v>1</v>
      </c>
    </row>
    <row r="36" spans="1:6" ht="12.75">
      <c r="A36" s="511"/>
      <c r="B36" s="648" t="s">
        <v>170</v>
      </c>
      <c r="C36" s="135"/>
      <c r="D36" s="512"/>
      <c r="E36" s="512"/>
      <c r="F36" s="510"/>
    </row>
    <row r="37" spans="1:6" ht="12.75">
      <c r="A37" s="513"/>
      <c r="B37" s="513" t="s">
        <v>256</v>
      </c>
      <c r="C37" s="351" t="s">
        <v>187</v>
      </c>
      <c r="D37" s="514">
        <v>800</v>
      </c>
      <c r="E37" s="514">
        <v>1116.3</v>
      </c>
      <c r="F37" s="515">
        <f t="shared" si="0"/>
        <v>1.395375</v>
      </c>
    </row>
    <row r="38" spans="1:6" ht="12.75">
      <c r="A38" s="12"/>
      <c r="B38" s="22" t="s">
        <v>171</v>
      </c>
      <c r="C38" s="25"/>
      <c r="D38" s="26"/>
      <c r="E38" s="25"/>
      <c r="F38" s="503"/>
    </row>
    <row r="39" spans="1:6" ht="12.75">
      <c r="A39" s="27"/>
      <c r="B39" s="24" t="s">
        <v>107</v>
      </c>
      <c r="C39" s="25" t="s">
        <v>188</v>
      </c>
      <c r="D39" s="26">
        <v>30</v>
      </c>
      <c r="E39" s="25">
        <v>23</v>
      </c>
      <c r="F39" s="503">
        <f t="shared" si="0"/>
        <v>0.7666666666666667</v>
      </c>
    </row>
    <row r="40" spans="1:6" ht="14.25" customHeight="1">
      <c r="A40" s="27"/>
      <c r="B40" s="24" t="s">
        <v>227</v>
      </c>
      <c r="C40" s="25" t="s">
        <v>189</v>
      </c>
      <c r="D40" s="338">
        <v>97</v>
      </c>
      <c r="E40" s="194">
        <v>97</v>
      </c>
      <c r="F40" s="503">
        <f t="shared" si="0"/>
        <v>1</v>
      </c>
    </row>
    <row r="41" spans="1:6" ht="12.75">
      <c r="A41" s="27"/>
      <c r="B41" s="24" t="s">
        <v>487</v>
      </c>
      <c r="C41" s="25" t="s">
        <v>190</v>
      </c>
      <c r="D41" s="338">
        <v>38.1</v>
      </c>
      <c r="E41" s="194">
        <v>38.1</v>
      </c>
      <c r="F41" s="503">
        <f t="shared" si="0"/>
        <v>1</v>
      </c>
    </row>
    <row r="42" spans="1:6" ht="12.75">
      <c r="A42" s="27"/>
      <c r="B42" s="24" t="s">
        <v>257</v>
      </c>
      <c r="C42" s="25" t="s">
        <v>191</v>
      </c>
      <c r="D42" s="345" t="s">
        <v>218</v>
      </c>
      <c r="E42" s="345" t="s">
        <v>327</v>
      </c>
      <c r="F42" s="503"/>
    </row>
    <row r="43" spans="1:6" ht="12.75">
      <c r="A43" s="27"/>
      <c r="B43" s="24" t="s">
        <v>168</v>
      </c>
      <c r="C43" s="25" t="s">
        <v>192</v>
      </c>
      <c r="D43" s="338">
        <v>97</v>
      </c>
      <c r="E43" s="194">
        <v>97</v>
      </c>
      <c r="F43" s="503">
        <f t="shared" si="0"/>
        <v>1</v>
      </c>
    </row>
    <row r="44" spans="1:6" ht="12.75">
      <c r="A44" s="27"/>
      <c r="B44" s="24" t="s">
        <v>258</v>
      </c>
      <c r="C44" s="25" t="s">
        <v>193</v>
      </c>
      <c r="D44" s="338">
        <v>101</v>
      </c>
      <c r="E44" s="194">
        <v>99</v>
      </c>
      <c r="F44" s="503">
        <f t="shared" si="0"/>
        <v>0.9801980198019802</v>
      </c>
    </row>
    <row r="45" spans="1:6" ht="12.75">
      <c r="A45" s="132"/>
      <c r="B45" s="184" t="s">
        <v>259</v>
      </c>
      <c r="C45" s="25" t="s">
        <v>194</v>
      </c>
      <c r="D45" s="346">
        <v>574</v>
      </c>
      <c r="E45" s="347">
        <v>555</v>
      </c>
      <c r="F45" s="503">
        <f t="shared" si="0"/>
        <v>0.9668989547038328</v>
      </c>
    </row>
    <row r="46" spans="1:6" ht="12.75">
      <c r="A46" s="132"/>
      <c r="B46" s="683" t="s">
        <v>229</v>
      </c>
      <c r="C46" s="25" t="s">
        <v>195</v>
      </c>
      <c r="D46" s="346">
        <v>7</v>
      </c>
      <c r="E46" s="347">
        <v>6</v>
      </c>
      <c r="F46" s="503">
        <f t="shared" si="0"/>
        <v>0.8571428571428571</v>
      </c>
    </row>
    <row r="47" spans="1:6" ht="12.75">
      <c r="A47" s="12"/>
      <c r="B47" s="13" t="s">
        <v>70</v>
      </c>
      <c r="C47" s="14"/>
      <c r="D47" s="194"/>
      <c r="E47" s="338"/>
      <c r="F47" s="503"/>
    </row>
    <row r="48" spans="1:6" ht="12.75">
      <c r="A48" s="12"/>
      <c r="B48" s="22" t="s">
        <v>72</v>
      </c>
      <c r="C48" s="14"/>
      <c r="D48" s="194"/>
      <c r="E48" s="338"/>
      <c r="F48" s="503"/>
    </row>
    <row r="49" spans="1:6" ht="12.75">
      <c r="A49" s="23"/>
      <c r="B49" s="24" t="s">
        <v>79</v>
      </c>
      <c r="C49" s="25" t="s">
        <v>95</v>
      </c>
      <c r="D49" s="194">
        <v>43</v>
      </c>
      <c r="E49" s="338">
        <v>43</v>
      </c>
      <c r="F49" s="503">
        <f t="shared" si="0"/>
        <v>1</v>
      </c>
    </row>
    <row r="50" spans="1:6" ht="12.75">
      <c r="A50" s="23"/>
      <c r="B50" s="24" t="s">
        <v>82</v>
      </c>
      <c r="C50" s="25" t="s">
        <v>96</v>
      </c>
      <c r="D50" s="194">
        <v>6300</v>
      </c>
      <c r="E50" s="338">
        <v>6858</v>
      </c>
      <c r="F50" s="503">
        <f t="shared" si="0"/>
        <v>1.0885714285714285</v>
      </c>
    </row>
    <row r="51" spans="1:6" ht="12.75">
      <c r="A51" s="12"/>
      <c r="B51" s="22" t="s">
        <v>73</v>
      </c>
      <c r="C51" s="25"/>
      <c r="D51" s="194"/>
      <c r="E51" s="338"/>
      <c r="F51" s="503"/>
    </row>
    <row r="52" spans="1:6" ht="12.75">
      <c r="A52" s="23"/>
      <c r="B52" s="24" t="s">
        <v>83</v>
      </c>
      <c r="C52" s="25" t="s">
        <v>98</v>
      </c>
      <c r="D52" s="194">
        <v>8</v>
      </c>
      <c r="E52" s="338">
        <v>8</v>
      </c>
      <c r="F52" s="503">
        <f t="shared" si="0"/>
        <v>1</v>
      </c>
    </row>
    <row r="53" spans="1:6" ht="12.75">
      <c r="A53" s="23"/>
      <c r="B53" s="24" t="s">
        <v>428</v>
      </c>
      <c r="C53" s="25" t="s">
        <v>165</v>
      </c>
      <c r="D53" s="194">
        <v>1400</v>
      </c>
      <c r="E53" s="338">
        <v>974</v>
      </c>
      <c r="F53" s="503">
        <f t="shared" si="0"/>
        <v>0.6957142857142857</v>
      </c>
    </row>
    <row r="54" spans="1:6" ht="12.75">
      <c r="A54" s="23"/>
      <c r="B54" s="24" t="s">
        <v>429</v>
      </c>
      <c r="C54" s="25"/>
      <c r="D54" s="194">
        <v>600</v>
      </c>
      <c r="E54" s="338">
        <v>583</v>
      </c>
      <c r="F54" s="503">
        <f t="shared" si="0"/>
        <v>0.9716666666666667</v>
      </c>
    </row>
    <row r="55" spans="1:6" ht="12.75">
      <c r="A55" s="12"/>
      <c r="B55" s="22" t="s">
        <v>252</v>
      </c>
      <c r="C55" s="25"/>
      <c r="D55" s="194"/>
      <c r="E55" s="338"/>
      <c r="F55" s="503"/>
    </row>
    <row r="56" spans="1:6" ht="12.75">
      <c r="A56" s="23"/>
      <c r="B56" s="24" t="s">
        <v>86</v>
      </c>
      <c r="C56" s="25" t="s">
        <v>99</v>
      </c>
      <c r="D56" s="194">
        <v>34</v>
      </c>
      <c r="E56" s="338">
        <v>33</v>
      </c>
      <c r="F56" s="503">
        <f t="shared" si="0"/>
        <v>0.9705882352941176</v>
      </c>
    </row>
    <row r="57" spans="1:6" ht="12.75">
      <c r="A57" s="23"/>
      <c r="B57" s="24" t="s">
        <v>88</v>
      </c>
      <c r="C57" s="25" t="s">
        <v>100</v>
      </c>
      <c r="D57" s="194">
        <v>19407</v>
      </c>
      <c r="E57" s="194">
        <v>18235</v>
      </c>
      <c r="F57" s="503">
        <f t="shared" si="0"/>
        <v>0.9396094192817025</v>
      </c>
    </row>
    <row r="58" spans="1:6" ht="12.75">
      <c r="A58" s="23"/>
      <c r="B58" s="24" t="s">
        <v>89</v>
      </c>
      <c r="C58" s="25" t="s">
        <v>167</v>
      </c>
      <c r="D58" s="194">
        <v>430</v>
      </c>
      <c r="E58" s="338">
        <v>419</v>
      </c>
      <c r="F58" s="503">
        <f t="shared" si="0"/>
        <v>0.9744186046511628</v>
      </c>
    </row>
    <row r="59" spans="1:6" ht="12.75">
      <c r="A59" s="23"/>
      <c r="B59" s="24" t="s">
        <v>159</v>
      </c>
      <c r="C59" s="25" t="s">
        <v>196</v>
      </c>
      <c r="D59" s="194">
        <v>200</v>
      </c>
      <c r="E59" s="338">
        <v>198</v>
      </c>
      <c r="F59" s="503">
        <f t="shared" si="0"/>
        <v>0.99</v>
      </c>
    </row>
    <row r="60" spans="1:8" ht="12.75">
      <c r="A60" s="23"/>
      <c r="B60" s="24" t="s">
        <v>160</v>
      </c>
      <c r="C60" s="25" t="s">
        <v>197</v>
      </c>
      <c r="D60" s="194">
        <v>1</v>
      </c>
      <c r="E60" s="338">
        <v>1</v>
      </c>
      <c r="F60" s="503">
        <f t="shared" si="0"/>
        <v>1</v>
      </c>
      <c r="H60" s="509"/>
    </row>
    <row r="61" spans="1:6" ht="12.75">
      <c r="A61" s="23"/>
      <c r="B61" s="24" t="s">
        <v>260</v>
      </c>
      <c r="C61" s="25" t="s">
        <v>198</v>
      </c>
      <c r="D61" s="194">
        <v>59</v>
      </c>
      <c r="E61" s="338">
        <v>59</v>
      </c>
      <c r="F61" s="503">
        <f t="shared" si="0"/>
        <v>1</v>
      </c>
    </row>
    <row r="62" spans="1:6" ht="12.75">
      <c r="A62" s="23"/>
      <c r="B62" s="24" t="s">
        <v>161</v>
      </c>
      <c r="C62" s="25" t="s">
        <v>199</v>
      </c>
      <c r="D62" s="194">
        <v>4</v>
      </c>
      <c r="E62" s="348">
        <v>4</v>
      </c>
      <c r="F62" s="503">
        <f t="shared" si="0"/>
        <v>1</v>
      </c>
    </row>
    <row r="63" spans="1:6" ht="12.75">
      <c r="A63" s="23"/>
      <c r="B63" s="24" t="s">
        <v>261</v>
      </c>
      <c r="C63" s="25" t="s">
        <v>200</v>
      </c>
      <c r="D63" s="194">
        <v>36</v>
      </c>
      <c r="E63" s="338">
        <v>28</v>
      </c>
      <c r="F63" s="503">
        <f t="shared" si="0"/>
        <v>0.7777777777777778</v>
      </c>
    </row>
    <row r="64" spans="1:6" ht="12.75">
      <c r="A64" s="12"/>
      <c r="B64" s="22" t="s">
        <v>74</v>
      </c>
      <c r="C64" s="25"/>
      <c r="D64" s="194"/>
      <c r="E64" s="338"/>
      <c r="F64" s="503"/>
    </row>
    <row r="65" spans="1:6" ht="12.75">
      <c r="A65" s="12"/>
      <c r="B65" s="28" t="s">
        <v>90</v>
      </c>
      <c r="C65" s="25" t="s">
        <v>101</v>
      </c>
      <c r="D65" s="194">
        <v>72</v>
      </c>
      <c r="E65" s="338">
        <v>80</v>
      </c>
      <c r="F65" s="503">
        <f t="shared" si="0"/>
        <v>1.1111111111111112</v>
      </c>
    </row>
    <row r="66" spans="1:6" ht="12.75">
      <c r="A66" s="12"/>
      <c r="B66" s="22" t="s">
        <v>92</v>
      </c>
      <c r="C66" s="25"/>
      <c r="D66" s="194"/>
      <c r="E66" s="338"/>
      <c r="F66" s="503"/>
    </row>
    <row r="67" spans="1:6" ht="12.75">
      <c r="A67" s="12"/>
      <c r="B67" s="28" t="s">
        <v>93</v>
      </c>
      <c r="C67" s="25" t="s">
        <v>201</v>
      </c>
      <c r="D67" s="194">
        <v>4500</v>
      </c>
      <c r="E67" s="338">
        <v>4500</v>
      </c>
      <c r="F67" s="503">
        <f t="shared" si="0"/>
        <v>1</v>
      </c>
    </row>
    <row r="68" spans="1:6" ht="12.75">
      <c r="A68" s="12"/>
      <c r="B68" s="28" t="s">
        <v>162</v>
      </c>
      <c r="C68" s="25" t="s">
        <v>202</v>
      </c>
      <c r="D68" s="194">
        <v>2700</v>
      </c>
      <c r="E68" s="338">
        <v>2700</v>
      </c>
      <c r="F68" s="503">
        <f t="shared" si="0"/>
        <v>1</v>
      </c>
    </row>
    <row r="69" spans="1:6" ht="12.75">
      <c r="A69" s="12"/>
      <c r="B69" s="28" t="s">
        <v>230</v>
      </c>
      <c r="C69" s="25" t="s">
        <v>203</v>
      </c>
      <c r="D69" s="194">
        <v>180</v>
      </c>
      <c r="E69" s="338">
        <v>180</v>
      </c>
      <c r="F69" s="503">
        <f t="shared" si="0"/>
        <v>1</v>
      </c>
    </row>
    <row r="70" spans="1:6" ht="12.75">
      <c r="A70" s="12"/>
      <c r="B70" s="13" t="s">
        <v>251</v>
      </c>
      <c r="C70" s="14"/>
      <c r="D70" s="194"/>
      <c r="E70" s="338"/>
      <c r="F70" s="503"/>
    </row>
    <row r="71" spans="1:9" ht="12.75">
      <c r="A71" s="12"/>
      <c r="B71" s="22" t="s">
        <v>72</v>
      </c>
      <c r="C71" s="14"/>
      <c r="D71" s="194"/>
      <c r="E71" s="338"/>
      <c r="F71" s="503"/>
      <c r="I71" s="509"/>
    </row>
    <row r="72" spans="1:6" ht="12.75">
      <c r="A72" s="12"/>
      <c r="B72" s="28" t="s">
        <v>94</v>
      </c>
      <c r="C72" s="25" t="s">
        <v>102</v>
      </c>
      <c r="D72" s="194">
        <v>97</v>
      </c>
      <c r="E72" s="338">
        <v>96</v>
      </c>
      <c r="F72" s="503">
        <f aca="true" t="shared" si="1" ref="F72:F83">E72/D72</f>
        <v>0.9896907216494846</v>
      </c>
    </row>
    <row r="73" spans="1:6" ht="12.75">
      <c r="A73" s="133"/>
      <c r="B73" s="134" t="s">
        <v>164</v>
      </c>
      <c r="C73" s="135" t="s">
        <v>104</v>
      </c>
      <c r="D73" s="349">
        <v>97</v>
      </c>
      <c r="E73" s="350">
        <v>96</v>
      </c>
      <c r="F73" s="510">
        <f t="shared" si="1"/>
        <v>0.9896907216494846</v>
      </c>
    </row>
    <row r="74" spans="1:6" ht="12.75">
      <c r="A74" s="532"/>
      <c r="B74" s="649" t="s">
        <v>73</v>
      </c>
      <c r="C74" s="10"/>
      <c r="D74" s="351"/>
      <c r="E74" s="650"/>
      <c r="F74" s="515"/>
    </row>
    <row r="75" spans="1:6" ht="12.75">
      <c r="A75" s="12"/>
      <c r="B75" s="28" t="s">
        <v>231</v>
      </c>
      <c r="C75" s="25" t="s">
        <v>105</v>
      </c>
      <c r="D75" s="25">
        <v>5</v>
      </c>
      <c r="E75" s="26">
        <v>7</v>
      </c>
      <c r="F75" s="503">
        <f t="shared" si="1"/>
        <v>1.4</v>
      </c>
    </row>
    <row r="76" spans="1:6" ht="12.75">
      <c r="A76" s="12"/>
      <c r="B76" s="28" t="s">
        <v>262</v>
      </c>
      <c r="C76" s="25" t="s">
        <v>106</v>
      </c>
      <c r="D76" s="25">
        <v>800</v>
      </c>
      <c r="E76" s="26">
        <v>620</v>
      </c>
      <c r="F76" s="503">
        <f t="shared" si="1"/>
        <v>0.775</v>
      </c>
    </row>
    <row r="77" spans="1:6" s="197" customFormat="1" ht="12.75">
      <c r="A77" s="192"/>
      <c r="B77" s="193" t="s">
        <v>252</v>
      </c>
      <c r="C77" s="194"/>
      <c r="D77" s="194"/>
      <c r="E77" s="338"/>
      <c r="F77" s="503"/>
    </row>
    <row r="78" spans="1:6" s="197" customFormat="1" ht="12.75">
      <c r="A78" s="192"/>
      <c r="B78" s="195" t="s">
        <v>263</v>
      </c>
      <c r="C78" s="194" t="s">
        <v>108</v>
      </c>
      <c r="D78" s="194">
        <v>30</v>
      </c>
      <c r="E78" s="338">
        <v>47</v>
      </c>
      <c r="F78" s="503">
        <f t="shared" si="1"/>
        <v>1.5666666666666667</v>
      </c>
    </row>
    <row r="79" spans="1:6" s="197" customFormat="1" ht="12.75">
      <c r="A79" s="196"/>
      <c r="B79" s="195" t="s">
        <v>117</v>
      </c>
      <c r="C79" s="194" t="s">
        <v>110</v>
      </c>
      <c r="D79" s="340">
        <v>36</v>
      </c>
      <c r="E79" s="338">
        <v>36</v>
      </c>
      <c r="F79" s="503">
        <f t="shared" si="1"/>
        <v>1</v>
      </c>
    </row>
    <row r="80" spans="1:6" ht="12.75">
      <c r="A80" s="12"/>
      <c r="B80" s="22" t="s">
        <v>74</v>
      </c>
      <c r="C80" s="14"/>
      <c r="D80" s="25"/>
      <c r="E80" s="26"/>
      <c r="F80" s="503"/>
    </row>
    <row r="81" spans="1:6" ht="12.75">
      <c r="A81" s="12"/>
      <c r="B81" s="28" t="s">
        <v>97</v>
      </c>
      <c r="C81" s="25" t="s">
        <v>109</v>
      </c>
      <c r="D81" s="25">
        <v>148</v>
      </c>
      <c r="E81" s="26">
        <v>148</v>
      </c>
      <c r="F81" s="503">
        <f t="shared" si="1"/>
        <v>1</v>
      </c>
    </row>
    <row r="82" spans="1:6" ht="12.75">
      <c r="A82" s="12"/>
      <c r="B82" s="28" t="s">
        <v>166</v>
      </c>
      <c r="C82" s="25" t="s">
        <v>204</v>
      </c>
      <c r="D82" s="25">
        <v>3</v>
      </c>
      <c r="E82" s="26">
        <v>3</v>
      </c>
      <c r="F82" s="503">
        <f t="shared" si="1"/>
        <v>1</v>
      </c>
    </row>
    <row r="83" spans="1:6" ht="12.75">
      <c r="A83" s="133"/>
      <c r="B83" s="134" t="s">
        <v>233</v>
      </c>
      <c r="C83" s="135" t="s">
        <v>205</v>
      </c>
      <c r="D83" s="135">
        <v>30</v>
      </c>
      <c r="E83" s="341">
        <v>22</v>
      </c>
      <c r="F83" s="510">
        <f t="shared" si="1"/>
        <v>0.7333333333333333</v>
      </c>
    </row>
  </sheetData>
  <sheetProtection/>
  <mergeCells count="8">
    <mergeCell ref="A1:F1"/>
    <mergeCell ref="A2:F2"/>
    <mergeCell ref="A4:A5"/>
    <mergeCell ref="B4:B5"/>
    <mergeCell ref="C4:C5"/>
    <mergeCell ref="D4:D5"/>
    <mergeCell ref="E4:E5"/>
    <mergeCell ref="F4:F5"/>
  </mergeCells>
  <printOptions horizontalCentered="1"/>
  <pageMargins left="0.3937007874015748" right="0.35433070866141736" top="0.5905511811023623"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G.Uzkuriene</dc:creator>
  <cp:keywords/>
  <dc:description/>
  <cp:lastModifiedBy>Linas Alisauskas</cp:lastModifiedBy>
  <cp:lastPrinted>2012-03-22T12:02:48Z</cp:lastPrinted>
  <dcterms:created xsi:type="dcterms:W3CDTF">2006-05-12T05:50:12Z</dcterms:created>
  <dcterms:modified xsi:type="dcterms:W3CDTF">2012-03-22T12:02:53Z</dcterms:modified>
  <cp:category/>
  <cp:version/>
  <cp:contentType/>
  <cp:contentStatus/>
</cp:coreProperties>
</file>