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752" activeTab="0"/>
  </bookViews>
  <sheets>
    <sheet name="1 lentelė" sheetId="1" r:id="rId1"/>
    <sheet name="bendras lėšų poreikis " sheetId="2" r:id="rId2"/>
  </sheets>
  <definedNames>
    <definedName name="_xlnm.Print_Titles" localSheetId="0">'1 lentelė'!$5:$7</definedName>
  </definedNames>
  <calcPr fullCalcOnLoad="1"/>
</workbook>
</file>

<file path=xl/sharedStrings.xml><?xml version="1.0" encoding="utf-8"?>
<sst xmlns="http://schemas.openxmlformats.org/spreadsheetml/2006/main" count="950" uniqueCount="368">
  <si>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</si>
  <si>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</si>
  <si>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</si>
  <si>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</si>
  <si>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</si>
  <si>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</si>
  <si>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</si>
  <si>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</si>
  <si>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</si>
  <si>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</si>
  <si>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</si>
  <si>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</si>
  <si>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pavadinimas</t>
  </si>
  <si>
    <t>planas</t>
  </si>
  <si>
    <t>Darbo užmokesčiui</t>
  </si>
  <si>
    <t>01</t>
  </si>
  <si>
    <t>02</t>
  </si>
  <si>
    <t>03</t>
  </si>
  <si>
    <t>1 lentelė</t>
  </si>
  <si>
    <t>SB</t>
  </si>
  <si>
    <t>04</t>
  </si>
  <si>
    <t>08</t>
  </si>
  <si>
    <t>05</t>
  </si>
  <si>
    <t>06</t>
  </si>
  <si>
    <t>Leidybos projektų rėmimas</t>
  </si>
  <si>
    <t>Iš viso uždaviniui:</t>
  </si>
  <si>
    <t>Iš viso:</t>
  </si>
  <si>
    <t>Iš viso tikslui:</t>
  </si>
  <si>
    <t>Iš viso programai :</t>
  </si>
  <si>
    <t>188710823</t>
  </si>
  <si>
    <t>Ekonominės klasifikacijos grupės</t>
  </si>
  <si>
    <t>1.2. turtui įsigyti ir finansiniams įsipareigojimams vykdyti</t>
  </si>
  <si>
    <t>TIKSLŲ, UŽDAVINIŲ, UŽDAVINIŲ VERTINIMO KRITERIJŲ, PRIEMONIŲ IR PRIEMONIŲ IŠLAIDŲ SUVESTINĖ</t>
  </si>
  <si>
    <t>07</t>
  </si>
  <si>
    <t>2008 m.</t>
  </si>
  <si>
    <t>1</t>
  </si>
  <si>
    <t>ES</t>
  </si>
  <si>
    <t>Svarbių sukakčių pažymėjimas, žymių žmonių pagerbimas ir atminimo įamžinimas</t>
  </si>
  <si>
    <t>Kultūros paveldo ir jūrinių tradicijų puoselėjimo projektų rėmimas</t>
  </si>
  <si>
    <t>PF</t>
  </si>
  <si>
    <t>Meninių objektų sklaida mieste, gerinant miesto įvaizdį</t>
  </si>
  <si>
    <t>Tarptautinių kultūrinių mainų projektų vykdymas</t>
  </si>
  <si>
    <t>I</t>
  </si>
  <si>
    <t>2009-ųjų metų išlaidų projektas</t>
  </si>
  <si>
    <t>2009 m.</t>
  </si>
  <si>
    <t xml:space="preserve">Jaunųjų menininkų kūrybos skatinimo projektų rėmimas </t>
  </si>
  <si>
    <t>Gyventojų meninės saviraiškos projektų rėmimas</t>
  </si>
  <si>
    <t>Sudaryti sąlygas įvairių socialinių grupių kultūrinei saviraiškai</t>
  </si>
  <si>
    <t>Užtikrinti informacinių paslaugų plėtotę ir prieinamumą</t>
  </si>
  <si>
    <t>Projekto „Klaipėdos kultūros metai“ (sausis – teatro mėnuo, vasaris – parodų ir pan.) įgyvendinimas</t>
  </si>
  <si>
    <t>Klaipėdos kultūros savaitės, kaip projekto „Vilnius – Europos kultūros sostinė“ dalis, įgyvendinimas</t>
  </si>
  <si>
    <t>1.2.1</t>
  </si>
  <si>
    <t>Etatų skaičius</t>
  </si>
  <si>
    <t>SB(SP)</t>
  </si>
  <si>
    <t>Žiūrovų, lankytojų skaičius, tūkst.</t>
  </si>
  <si>
    <t>300101454</t>
  </si>
  <si>
    <t>Tarptautinių festivalių rengimas</t>
  </si>
  <si>
    <t>1.2.7</t>
  </si>
  <si>
    <t>1.2.2</t>
  </si>
  <si>
    <t>Tradicinės dailės ir šiuolaikinio meno parodų pristatymas</t>
  </si>
  <si>
    <t>1.2.5</t>
  </si>
  <si>
    <t>82,25</t>
  </si>
  <si>
    <t>28</t>
  </si>
  <si>
    <t>1.2.6</t>
  </si>
  <si>
    <t>1.2.3</t>
  </si>
  <si>
    <t>Lankytojų skaičius, tūkst.</t>
  </si>
  <si>
    <t>20</t>
  </si>
  <si>
    <t>1.2.4</t>
  </si>
  <si>
    <t>Etninės kultūros plėtros ir sklaidos Klaipėdos mieste skatinimas</t>
  </si>
  <si>
    <t>Klaipėdos krašto EK nematerialaus paveldo archyvo-informacinės bazės sukūrimas ir įsijungimas į nacionalinio tradicinės kultūros vertybių sąvado kūrimo darbus</t>
  </si>
  <si>
    <t>8820481</t>
  </si>
  <si>
    <t>1.2.6.</t>
  </si>
  <si>
    <t xml:space="preserve">Etatų skaičius </t>
  </si>
  <si>
    <t>190464738</t>
  </si>
  <si>
    <t>27</t>
  </si>
  <si>
    <t xml:space="preserve">Profesionalaus meno projektų rėmimas </t>
  </si>
  <si>
    <t>Reprezentacinių Klaipėdos festivalių rėmimas</t>
  </si>
  <si>
    <t>Dalyvavimas lietuvių dainų šventėse</t>
  </si>
  <si>
    <t>Meno kolektyvų naujų programų parengimas ir pristatymas miesto ir šalies visuomenei</t>
  </si>
  <si>
    <t>Formuoti miesto kultūrinį tapatumą</t>
  </si>
  <si>
    <t>Stiprinti jūrinį miesto savitumą, panaudojant esamą materialinį ir dvasinį kultūros paveldą bei kuriant naujas marinistinės kultūros reikšmes (tradicijas)</t>
  </si>
  <si>
    <t xml:space="preserve"> 1 x 12</t>
  </si>
  <si>
    <t>1x 12</t>
  </si>
  <si>
    <t>1 x 12</t>
  </si>
  <si>
    <t>Kultūrinių mainų dalyvių skaičius</t>
  </si>
  <si>
    <t xml:space="preserve">Parengtas techninis projektas </t>
  </si>
  <si>
    <t>SB(SPN)</t>
  </si>
  <si>
    <t>Leidinio ar kompaktinio disko, pristatančio kultūrinį miesto gyvenimą ar jūrines miesto tradicijas, leidyba</t>
  </si>
  <si>
    <t>Skatinti profesionalaus meno plėtrą ir bendruomenės kultūrinį aktyvumą</t>
  </si>
  <si>
    <t>Sudaryti sąlygas profesionalaus meno  plėtotei ir kultūros renginių įvairovei</t>
  </si>
  <si>
    <t xml:space="preserve">Skatinti jaunimo kūrybines iniciatyvas  </t>
  </si>
  <si>
    <t xml:space="preserve">Paminėta  švenčių, vnt.  </t>
  </si>
  <si>
    <t>70</t>
  </si>
  <si>
    <t>30</t>
  </si>
  <si>
    <t>Kūrybinės veiklos programų rengimas ir pristatymas</t>
  </si>
  <si>
    <t>Įstaigos išlaikymas (darbuotojų samda, pastato eksploatacija, darbo sąlygų gerinimas)</t>
  </si>
  <si>
    <t>Įstaigos išlaikymas (darbuotojų samda, kvalifikacijos kėlimas, pastato eksploatacija, darbo sąlygų gerinimas)</t>
  </si>
  <si>
    <t>Įstaigos išlaikymas (darbuotojų samda,  pastato eksploatacija, darbo sąlygų gerinimas)</t>
  </si>
  <si>
    <t>Periodiškai  vertinti biudžetinių įstaigų teikimų kultūros paslaugų kokybę</t>
  </si>
  <si>
    <t>Finansavimo šaltiniai</t>
  </si>
  <si>
    <t>SAVIVALDYBĖS LĖŠOS</t>
  </si>
  <si>
    <t>KITOS LĖŠOS</t>
  </si>
  <si>
    <r>
      <t xml:space="preserve">Kiti finansavimo šaltiniai </t>
    </r>
    <r>
      <rPr>
        <b/>
        <sz val="9"/>
        <rFont val="Times New Roman"/>
        <family val="1"/>
      </rPr>
      <t>Kt</t>
    </r>
  </si>
  <si>
    <t>Apsilankiusių turistų skaičius per metus</t>
  </si>
  <si>
    <t xml:space="preserve">Meno ir kultūros mainų organizavimas bei informacijos sklaida </t>
  </si>
  <si>
    <t xml:space="preserve">Tradiciniai amatai ir menai, skatinant verslininkystę ir turizmą Baltijos jūros Kuršių pakrantėje </t>
  </si>
  <si>
    <t>0</t>
  </si>
  <si>
    <t xml:space="preserve">Priemonės vykdytojo kodas
</t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</si>
  <si>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</si>
  <si>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</si>
  <si>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>Valstybės biudžeto lėšos</t>
    </r>
    <r>
      <rPr>
        <b/>
        <sz val="9"/>
        <rFont val="Times New Roman"/>
        <family val="1"/>
      </rPr>
      <t xml:space="preserve"> LRVB</t>
    </r>
  </si>
  <si>
    <t>LRVB</t>
  </si>
  <si>
    <t>Išleisto leidinio periodiškumas</t>
  </si>
  <si>
    <t>Įteikta nominacijų, vnt.</t>
  </si>
  <si>
    <t>Užtikrinti efektyvią BĮ Klaipėdos miesto savivaldybės koncertinės įstaigos Klaipėdos koncertų salės veiklą</t>
  </si>
  <si>
    <t>Užtikrinti efektyvią  BĮ Klaipėdos miesto savivaldybės viešosios bibliotekos veiklą</t>
  </si>
  <si>
    <t>Užtikrinti efektyvią  BĮ Klaipėdos miesto savivaldybės Kultūrų komunikacijų centro veiklą</t>
  </si>
  <si>
    <t>Užtikrinti efektyvią  BĮ Klaipėdos miesto savivaldybės Mažosios Lietuvos istorijos muziejus veiklą</t>
  </si>
  <si>
    <t>Edukacinės veiklos vystymas ir privalomų muziejinių darbų vykdymas</t>
  </si>
  <si>
    <t>Mažosios Lietuvos istorijos muziejaus pastato Didžioji Vandens g. 4 palėpių ir sandėlio kapitalinis remontas</t>
  </si>
  <si>
    <t>2007 m. išlaidos</t>
  </si>
  <si>
    <t>2008 m. išlaidų projektas</t>
  </si>
  <si>
    <t>Produkto  kriterijus</t>
  </si>
  <si>
    <t>2010 m.</t>
  </si>
  <si>
    <t>2008 m. maksimalių asignavimų planas</t>
  </si>
  <si>
    <t xml:space="preserve">Įgyvendinamų projektų skaičius     </t>
  </si>
  <si>
    <t>Įgyvendintas projektas</t>
  </si>
  <si>
    <t>Kalėdinių miesto švenčių ir valstybinių dienų minėjimo programos parengimas ir vykdymas</t>
  </si>
  <si>
    <t>3</t>
  </si>
  <si>
    <t>4</t>
  </si>
  <si>
    <t>Kt.</t>
  </si>
  <si>
    <t>SB(TA)</t>
  </si>
  <si>
    <t>24</t>
  </si>
  <si>
    <t>11</t>
  </si>
  <si>
    <t>9,5</t>
  </si>
  <si>
    <t>32</t>
  </si>
  <si>
    <t>26</t>
  </si>
  <si>
    <t>14</t>
  </si>
  <si>
    <t>Žiūrovų skaičius, tūkst.</t>
  </si>
  <si>
    <t>Dalyvių sk., tūkst.</t>
  </si>
  <si>
    <t>3,5</t>
  </si>
  <si>
    <t>0,7</t>
  </si>
  <si>
    <t>62,2</t>
  </si>
  <si>
    <t>66</t>
  </si>
  <si>
    <t>Tarptautinių ir respublikinių  festivalių rengimas</t>
  </si>
  <si>
    <t>Klausytojų skaičius, tūkst.</t>
  </si>
  <si>
    <t>Užtikrinti efektyvią  BĮ Klaipėdos miesto savivaldybės Dailės parodų rūmų veiklą</t>
  </si>
  <si>
    <t>Lankytojų sk., tūkst.</t>
  </si>
  <si>
    <t>Tarptautinių ir respublikinių  meno projektų rengimas</t>
  </si>
  <si>
    <t>83</t>
  </si>
  <si>
    <t>40</t>
  </si>
  <si>
    <t>2</t>
  </si>
  <si>
    <t>80</t>
  </si>
  <si>
    <t>450</t>
  </si>
  <si>
    <t>Fondų optimizavimas, bendros informacinės sistemos kūrimas, edukacinų renginių organizavimas</t>
  </si>
  <si>
    <t>10</t>
  </si>
  <si>
    <t>500</t>
  </si>
  <si>
    <t>Įgyvendinta renginių programų</t>
  </si>
  <si>
    <t>Projekto "Menų amatų kvartalas" vykdymas</t>
  </si>
  <si>
    <t>15</t>
  </si>
  <si>
    <t>17</t>
  </si>
  <si>
    <t>1500-2500</t>
  </si>
  <si>
    <t>2500-3000</t>
  </si>
  <si>
    <t>Lankytojų skaičius</t>
  </si>
  <si>
    <t>Edukacinės veiklos organizavimas</t>
  </si>
  <si>
    <t>Savivaldybės kultūros įstaigų darbuotojų mokymai</t>
  </si>
  <si>
    <t>Kvalifikaciją kėlusių darbuotojų skaičius</t>
  </si>
  <si>
    <t>SB(VIP)</t>
  </si>
  <si>
    <t>Pastato Pilies g. 4 rekonstravimas (BĮ Mažosios Lietuvos istorijos muziejus)</t>
  </si>
  <si>
    <t>49</t>
  </si>
  <si>
    <t>120</t>
  </si>
  <si>
    <t>Lankytojų skaičius (tūkst.)</t>
  </si>
  <si>
    <t>Muziejaus ir miesto įvaizdžio gerinimas</t>
  </si>
  <si>
    <t>2007 m. išlaidos, tūkst. Lt</t>
  </si>
  <si>
    <t>2008 m. projektas, tūkst. Lt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</si>
  <si>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</si>
  <si>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Specialiosios programos lėšos (pajamos už atsitiktines paslaugas) </t>
    </r>
    <r>
      <rPr>
        <b/>
        <sz val="9"/>
        <rFont val="Times New Roman"/>
        <family val="1"/>
      </rPr>
      <t>SB(SP)</t>
    </r>
  </si>
  <si>
    <r>
      <t xml:space="preserve">Specialiosios programos lėšos (pajamos už patalpų nuomą) </t>
    </r>
    <r>
      <rPr>
        <b/>
        <sz val="9"/>
        <rFont val="Times New Roman"/>
        <family val="1"/>
      </rPr>
      <t>SB(SPN)</t>
    </r>
  </si>
  <si>
    <r>
      <t xml:space="preserve">Valstybės biudžeto specialioji tikslinė dotacija </t>
    </r>
    <r>
      <rPr>
        <b/>
        <sz val="9"/>
        <rFont val="Times New Roman"/>
        <family val="1"/>
      </rPr>
      <t>SB(VB)</t>
    </r>
  </si>
  <si>
    <r>
      <t xml:space="preserve">Valstybės  biudžeto specialiosios tikslinės dotacijos lėšos (iš valstybės investicijų programos) </t>
    </r>
    <r>
      <rPr>
        <b/>
        <sz val="9"/>
        <rFont val="Times New Roman"/>
        <family val="1"/>
      </rPr>
      <t>SB(VIP)</t>
    </r>
  </si>
  <si>
    <r>
      <t xml:space="preserve">Valstybės ir savivaldybės biudžeto tarpusavio atsiskaitymų lėšos </t>
    </r>
    <r>
      <rPr>
        <b/>
        <sz val="9"/>
        <rFont val="Times New Roman"/>
        <family val="1"/>
      </rPr>
      <t>SB(TA)</t>
    </r>
  </si>
  <si>
    <r>
      <t xml:space="preserve">Paskolos lėšos </t>
    </r>
    <r>
      <rPr>
        <b/>
        <sz val="9"/>
        <rFont val="Times New Roman"/>
        <family val="1"/>
      </rPr>
      <t>P</t>
    </r>
  </si>
  <si>
    <t>Įsigytas automobilis, vnt.</t>
  </si>
  <si>
    <t>35</t>
  </si>
  <si>
    <t>1 b formos tęsinys</t>
  </si>
  <si>
    <t>Asignavimai 2007-iesiems metams</t>
  </si>
  <si>
    <t>Lėšų poreikis 2008-iesiems metams</t>
  </si>
  <si>
    <t>2008-ųjų maksimalių asignavimų planas</t>
  </si>
  <si>
    <t>Projektas 2009-iesiems metams</t>
  </si>
  <si>
    <t>Projektas 2010-iesiems metams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</si>
  <si>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</si>
  <si>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</si>
  <si>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</si>
  <si>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</si>
  <si>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</si>
  <si>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2.1.2. Savivaldybės privatizavimo fondo lėšos PF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</si>
  <si>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</si>
  <si>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</si>
  <si>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r>
      <t xml:space="preserve">2.2.2.Kelių priežiūros ir plėtros programos lėšos </t>
    </r>
    <r>
      <rPr>
        <b/>
        <sz val="10"/>
        <rFont val="Times New Roman"/>
        <family val="1"/>
      </rPr>
      <t>KPP</t>
    </r>
  </si>
  <si>
    <r>
      <t xml:space="preserve">2.2.3. 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</si>
  <si>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2.2.4. Valstybės biudžeto lėšos </t>
    </r>
    <r>
      <rPr>
        <b/>
        <sz val="10"/>
        <rFont val="Times New Roman"/>
        <family val="1"/>
      </rPr>
      <t>LRVB</t>
    </r>
  </si>
  <si>
    <r>
      <t xml:space="preserve">2.2.5. Paskolos lėšos </t>
    </r>
    <r>
      <rPr>
        <b/>
        <sz val="10"/>
        <rFont val="Times New Roman"/>
        <family val="1"/>
      </rPr>
      <t>P</t>
    </r>
  </si>
  <si>
    <r>
      <t xml:space="preserve">2.2.6. Kiti finansavimo šaltiniai </t>
    </r>
    <r>
      <rPr>
        <b/>
        <sz val="10"/>
        <rFont val="Times New Roman"/>
        <family val="1"/>
      </rPr>
      <t>Kt</t>
    </r>
  </si>
  <si>
    <t xml:space="preserve"> 2.1.1. Savivaldybės biudžetas, iš jo: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</si>
  <si>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</si>
  <si>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 2.1.1.2.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</si>
  <si>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2.1.1.3.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</si>
  <si>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2.1.1.4. Specialiosios programos lėšos (pajamos už atsitiktines paslaugas) </t>
    </r>
    <r>
      <rPr>
        <b/>
        <sz val="10"/>
        <rFont val="Times New Roman"/>
        <family val="1"/>
      </rPr>
      <t>SB(SPN)</t>
    </r>
  </si>
  <si>
    <r>
      <t xml:space="preserve">2.1.1.5.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</si>
  <si>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2.1.1.6. Valstybės  biudžeto specialiosios tikslinės dotacijos lėšos (iš valstybės investicijų programos) </t>
    </r>
    <r>
      <rPr>
        <b/>
        <sz val="10"/>
        <rFont val="Times New Roman"/>
        <family val="1"/>
      </rPr>
      <t>SB(VIP)</t>
    </r>
  </si>
  <si>
    <r>
      <t xml:space="preserve">2.1.1.7. Savivaldybės biudžeto apyvartos lėšos ES finansinės paramos programų laikinam lėšų stygiui dengti </t>
    </r>
    <r>
      <rPr>
        <b/>
        <sz val="8"/>
        <rFont val="Times New Roman"/>
        <family val="1"/>
      </rPr>
      <t>SB(ES)</t>
    </r>
  </si>
  <si>
    <r>
      <t xml:space="preserve">2.1.1.8. Valstybės ir savivaldybės biudžeto tarpusavio atsiskaitymų lėšos </t>
    </r>
    <r>
      <rPr>
        <b/>
        <sz val="10"/>
        <rFont val="Times New Roman"/>
        <family val="1"/>
      </rPr>
      <t>SB(TA)</t>
    </r>
  </si>
  <si>
    <t xml:space="preserve">Paminėtinų datų (dienų) sk. </t>
  </si>
  <si>
    <t>130</t>
  </si>
  <si>
    <t>Suvesta dokumentų LIBIS kataloge, proc.</t>
  </si>
  <si>
    <t>85</t>
  </si>
  <si>
    <t>95</t>
  </si>
  <si>
    <t>100</t>
  </si>
  <si>
    <t>7</t>
  </si>
  <si>
    <t>13</t>
  </si>
  <si>
    <t>Gerinti kultūros administravimo ir informavimo paslaugų įvairovę bei kokybę ir pagerinti materialines-technines sąlygas kultūros paslaugų teikimui</t>
  </si>
  <si>
    <t>Užtikrinti, kad pastatų būklė atitiktų Klaipėdos miesto savivaldybės biudžetinėms įstaigoms keliamus reikalavimus</t>
  </si>
  <si>
    <t>BĮ Etnokultūros centro kiemo (Vežėjų g. 4) rekonstrukcija</t>
  </si>
  <si>
    <t xml:space="preserve">Europos dienos akcijų organizavimas </t>
  </si>
  <si>
    <t>Bendradarbiavimas su Vokietijos lietuvių bendruomene, rengiant Lietuvos kultūros dienas Vokietijoje</t>
  </si>
  <si>
    <t>Įstaigos filialų pastatų remontas ir įrengimas</t>
  </si>
  <si>
    <t>Įsigytas fortepijonas</t>
  </si>
  <si>
    <t>Muzikos instrumentų įsigijimas</t>
  </si>
  <si>
    <t>5</t>
  </si>
  <si>
    <r>
      <t xml:space="preserve">2007-2010 M. KLAIPĖDOS MIESTO SAVIVALDYBĖS </t>
    </r>
    <r>
      <rPr>
        <b/>
        <sz val="10"/>
        <rFont val="Times New Roman"/>
        <family val="1"/>
      </rPr>
      <t xml:space="preserve">                              
MIESTO KULTŪRINIO SAVITUMO PUOSELĖJIMO BEI KULTŪRINIŲ PASLAUGŲ GERINIMO PROGRAMOS (Nr.04)</t>
    </r>
  </si>
  <si>
    <r>
      <t>04 Miesto kultūrinio savitumo puoselėjimo bei kultūrinių paslaugų gerinimo programa</t>
    </r>
    <r>
      <rPr>
        <b/>
        <sz val="11"/>
        <rFont val="Times New Roman"/>
        <family val="1"/>
      </rPr>
      <t xml:space="preserve"> </t>
    </r>
  </si>
  <si>
    <t xml:space="preserve">Surengta Kalėdinių renginių, sk.   </t>
  </si>
  <si>
    <t xml:space="preserve">Paremta pagyvenusių žmonių meninės saviraiškos projektų, vnt.                 </t>
  </si>
  <si>
    <t>Paremta tautinių  mažumų  bendrijų kultūros projektų, vnt.</t>
  </si>
  <si>
    <t xml:space="preserve"> Paremta neįgaliųjų meninės saviraiškos  projektų, vnt.</t>
  </si>
  <si>
    <t>Lietuvos dainų švenčių, kuriose dalyvauta, skaičius</t>
  </si>
  <si>
    <t xml:space="preserve">Įsigyta techninės ir kompiuterinės technikos, vnt. </t>
  </si>
  <si>
    <t>Įsigyta inventoriaus, vnt.</t>
  </si>
  <si>
    <t>Pastatyta lėlių teatro spektaklių,  sk.</t>
  </si>
  <si>
    <t xml:space="preserve">Parengtas techninis projektas, vnt. </t>
  </si>
  <si>
    <t>Parengtas investicinis projektas įstaigos patalpų remontui, vnt.</t>
  </si>
  <si>
    <t>Šilumos sistemos remonto darbai  (proc.)</t>
  </si>
  <si>
    <t xml:space="preserve">Surengta visuomenei spektaklių,  koncertų, renginių, sk. </t>
  </si>
  <si>
    <t>Sudalyvauta šalies ir užsienio festivaliuose, sk.</t>
  </si>
  <si>
    <t>Pastatyta naujų spektaklių, parengta naujų programų (sk.)</t>
  </si>
  <si>
    <t>Suorganizuota renginių, sk.</t>
  </si>
  <si>
    <t>Sukurta naujų teatrinių projektų,  sk.</t>
  </si>
  <si>
    <t xml:space="preserve">Atnaujinta kompiuterinės technikos,vnt. </t>
  </si>
  <si>
    <t>Surengta koncertų, sk.</t>
  </si>
  <si>
    <t>Įsigytas Karilijon'o treniruoklis, vnt.</t>
  </si>
  <si>
    <t>Įsigytas timpanų komplektas, vnt.</t>
  </si>
  <si>
    <t>Įsigytas klavesinas, vnt.</t>
  </si>
  <si>
    <t>Įsigyta programinė įranga, vnt.</t>
  </si>
  <si>
    <t>Suremontuota vaizdo stebėjimo įranga, vnt.</t>
  </si>
  <si>
    <t>Įsigyta garso ir vaizdo įranga, vnt.</t>
  </si>
  <si>
    <t>Surengta parodų,  vnt.</t>
  </si>
  <si>
    <t>Kvalifikaciją kėlusių darbuotojų sk.</t>
  </si>
  <si>
    <t>Suremontuotos patalpos, vnt.</t>
  </si>
  <si>
    <t>Įsigytas inventorius Girulių bibliotekai, vnt.</t>
  </si>
  <si>
    <t>Parengtas techninis projektas Debreceno filialo įėjimo rekonstrukcijai, proc.</t>
  </si>
  <si>
    <t>Pakeistas stogas, suremontuotas fasadas Pelėdžiuko filiale, kv.m</t>
  </si>
  <si>
    <t>Pakeista langų Miško, "Karskronos" fil-se, Meno skyriuje, vnt.</t>
  </si>
  <si>
    <t>Atlikta rekonstrukcija Melnragės filiale, proc.</t>
  </si>
  <si>
    <t>Suorganizuota renginių, sk. per metus</t>
  </si>
  <si>
    <t>Lankytojų sk.</t>
  </si>
  <si>
    <t>Išleista naujų spaudinių  1000/gyv., vnt.</t>
  </si>
  <si>
    <t>Parengtos naujos informacinės sekcijos  bibliotekos svetainėje, vnt.</t>
  </si>
  <si>
    <t>Įsigytas automobilis,  vnt.</t>
  </si>
  <si>
    <t>Meistriškumo pamokų, parodų, amatininkų mugių, jormarkų skaičius per metus</t>
  </si>
  <si>
    <t>Darbuotojų, kėlusių kvalifikaciją,  sk.</t>
  </si>
  <si>
    <t>Įsigyta vertingų eksponatų, vnt.</t>
  </si>
  <si>
    <t>Restauruota eksponatų, vnt.</t>
  </si>
  <si>
    <t>Parengta reklama TV ir kataloguose, vnt.</t>
  </si>
  <si>
    <t>Atnaujinta informacinių lentelių skulptūrų parke, vnt.</t>
  </si>
  <si>
    <t>Restauruota skulptūrų parko eksponatų, vnt.</t>
  </si>
  <si>
    <t>Parengtas istorinis maršrutas Danės upe, vnt.</t>
  </si>
  <si>
    <t>Išnuomota istorinių laivų, vnt.</t>
  </si>
  <si>
    <t>Sukurtas videofilmas istorine tematika, vnt.</t>
  </si>
  <si>
    <t>Pagaminta reprezentacinių Klaipėdos krašto tautinių kostiumų, vnt.</t>
  </si>
  <si>
    <t>Suremontuotas stogas, proc.</t>
  </si>
  <si>
    <t>Įsigyta įranga, vnt.</t>
  </si>
  <si>
    <t>Atliktas pastato remontas, proc.</t>
  </si>
  <si>
    <t xml:space="preserve">Parengtas rekonstrukcijos projektas, proc.                      </t>
  </si>
  <si>
    <t>Atlikti kiemo rekonstrukcijos darbai, proc.</t>
  </si>
  <si>
    <t>Atlikti pastato rekonstrukcijos darbai, proc.</t>
  </si>
  <si>
    <t>Pažymėta sukakčių, vnt.</t>
  </si>
  <si>
    <t>Pagerbta žymių žmonių, skaičius</t>
  </si>
  <si>
    <t>Organizuotas renginys "Lietuvos vardo paminėjimo tūkstantmetis"</t>
  </si>
  <si>
    <t>Paremta projektų, vnt.</t>
  </si>
  <si>
    <t>Organizuota Europos dienos paminėjimo visuomeninės akcijos projektų, vnt.</t>
  </si>
  <si>
    <t>Įgyvendinta bendrų projektų, vnt.</t>
  </si>
  <si>
    <t>Atliktas I ir VIII korpuso patalpų ir fasado remontas, kv.m</t>
  </si>
  <si>
    <t>Inicijuoti institucijos, kurios veikla būtų susijusi su dizaino, kaip meno ir mokslo šaka, sklaida, įkūrimą Klaipėdos mieste</t>
  </si>
  <si>
    <t>Tarybos sprendimas dėl įstaigos steigimo</t>
  </si>
  <si>
    <t>Suremontuota  patalpų, kv.m</t>
  </si>
  <si>
    <t>Atlikti pastato restauravimo darbai, proc.</t>
  </si>
  <si>
    <t>Organizuojamų festivalių skaičius</t>
  </si>
  <si>
    <t xml:space="preserve">Paremta meninių projektų, sk.         </t>
  </si>
  <si>
    <t>Surengta miesto švenčių ir festivalių, sk.</t>
  </si>
  <si>
    <t>Paremtų "Camerata Klaipėda"  koncertinių programų,sk.</t>
  </si>
  <si>
    <t xml:space="preserve">Paremtų projektų skaičius  </t>
  </si>
  <si>
    <t>Įrengti stoglangiai, vnt.</t>
  </si>
  <si>
    <t>Paremta projektų,  sk.</t>
  </si>
  <si>
    <t>Surengta tarptautinė konferencija"Neužšąlanti kultūra"</t>
  </si>
  <si>
    <t>Įgyvendintas projektas "Europos tautų kultūrinės iniciatyvos"</t>
  </si>
  <si>
    <t>Surengta kamerinių renginių, skaičius</t>
  </si>
  <si>
    <t>ž</t>
  </si>
  <si>
    <t xml:space="preserve">P20 </t>
  </si>
  <si>
    <t>Išleistas leidinys, vnt.</t>
  </si>
  <si>
    <t>Surengta tarptautinių renginių, sk. (parodos, mokymai, meistriškumo pamokos)</t>
  </si>
  <si>
    <t>Surengta edukacinių užsiėmimų  ir parodų -renginių, sk.</t>
  </si>
  <si>
    <t>Surengta parodų, renginių, sk.</t>
  </si>
  <si>
    <t>Surengta ekspedicijų, sk.</t>
  </si>
  <si>
    <t>Surengta koncertų ir vakaronių, sk.</t>
  </si>
  <si>
    <t>Pateikta respublikiniam registrui tradicinės kultūros vertybių, sk.</t>
  </si>
  <si>
    <t>Kultūrinių renginių organizavimas senamiesčio viešosiose erdvėse</t>
  </si>
  <si>
    <t>Surengtų renginių skaičius</t>
  </si>
  <si>
    <t xml:space="preserve">                                                                             Finansavimo šaltinių suvestinė                            </t>
  </si>
  <si>
    <t xml:space="preserve">Programos (Nr.04)  lėšų  poreikis ir numatomi finansavimo šaltiniai       </t>
  </si>
  <si>
    <t>SB(VB)</t>
  </si>
  <si>
    <t>Strateginis tikslas 01. Siekti darnios miesto plėtros bei formuoti Klaipėdos, kaip šiuolaikiškai besitvarkančio miesto, įvaizdį</t>
  </si>
  <si>
    <t>Tautinių mažumų kultūros centro steigimas (K. Donelaičio g.)</t>
  </si>
  <si>
    <t xml:space="preserve">Užtikrinti efektyvią BĮ Klaipėdos miesto savivaldybės kultūros centro Žvejų rūmų veiklą </t>
  </si>
  <si>
    <t xml:space="preserve">Naujo Mažosios Lietuvos istorijos muziejaus saugyklos pastato Aukštoji g. 3 / Didžioji Vandens g. 4  statyba ir teritorijos sutvarkymas </t>
  </si>
  <si>
    <t xml:space="preserve">Pastato Daržų g. 10 / Bažnyčių g. 4 stogo remontas </t>
  </si>
  <si>
    <t>Pastato K. Donelaičio g. 6B restauravimas</t>
  </si>
  <si>
    <t>Užtikrinti efektyvią BĮ Klaipėdos miesto savivaldybės Etnokultūros centro  veiklą</t>
  </si>
  <si>
    <t>Įsigyta koncertinės įrangos ir inventoriaus, vnt.</t>
  </si>
  <si>
    <t>Išdažyta konferencijų salė, kv. m</t>
  </si>
  <si>
    <t>Renovuotas pastatas  Aukštoji g. 3-3A (II ir III korpusas), proc.</t>
  </si>
  <si>
    <t xml:space="preserve">Įsigyta įrangos ir inventoriaus, vnt. </t>
  </si>
  <si>
    <t>Perdažyta ekspozinių salių, kv.m</t>
  </si>
  <si>
    <t xml:space="preserve">Bibliotekose įdiegta SAP, sk. </t>
  </si>
  <si>
    <t>Meistriškumo pamokų, parodų,ir t. t. lankytojų skaičius (be turistų) per metus</t>
  </si>
  <si>
    <t>Svetain. lankyt. skaičius per dieną portale</t>
  </si>
  <si>
    <t>Parengta "workshopų", vnt.</t>
  </si>
  <si>
    <t>Įgyvendintas projektas "Klaipėda-kultūros įvykis-Klaipėda</t>
  </si>
  <si>
    <t>Atliktas Kalvystės muziejaus stogo remontas (Šaltkalvių g. 2), kv. m</t>
  </si>
  <si>
    <t>Modernizuota ekspozicinių salių Aukštoji g. 3 / D. Vandens g. 4, vnt.</t>
  </si>
  <si>
    <t>Atliktas KEKC edukacinių patalpų einamasis remontas, kv. m</t>
  </si>
  <si>
    <t>Surengta metodinių seminarų, sk.</t>
  </si>
  <si>
    <t>Užfiksuota EK vertybių įrašų įvairiose laikmenose, sk.</t>
  </si>
  <si>
    <t xml:space="preserve">Tarptautinio projekto "Now art mobile" vykdymas </t>
  </si>
  <si>
    <t>Įgyvendintas tarpt. projektas , proc.</t>
  </si>
  <si>
    <t>2008 m. maksimalių asignavimų planas, tūkst. Lt</t>
  </si>
  <si>
    <t>Surengtas festivalis "Parbėg laivelis"</t>
  </si>
  <si>
    <t>Išvykų į tarptautinius festivalius skaičius</t>
  </si>
  <si>
    <t>Surengta šventinė  stovykla "Vėlungis"</t>
  </si>
  <si>
    <t>Parengta etninės kultūros ir pilietinio ugdymo programų Klaipėdos vaikams ir jaunimui, vnt.</t>
  </si>
  <si>
    <t>Surengta kalendorinių švenčių renginių</t>
  </si>
  <si>
    <t>Įrengtų objektų skaičius</t>
  </si>
  <si>
    <t>Paremtas festivalis</t>
  </si>
  <si>
    <t>Muziejaus salių ir ekspozicijos projektas, vnt.</t>
  </si>
  <si>
    <t>Lietuvos persitvarkymo sąjūdžio 20-čio paminėjimas</t>
  </si>
  <si>
    <t xml:space="preserve">Organizuotas renginys, skirtas Lietuvos persitvarkymo sąjūdžio 20-mečio paminėjimui </t>
  </si>
  <si>
    <t>2010-ųjų metų išlaidų projektas</t>
  </si>
  <si>
    <t xml:space="preserve">Atlikta statybos darbų, proc. </t>
  </si>
  <si>
    <r>
      <t xml:space="preserve">Savivaldybės biudžeto lėšos Europos Sąjungos finansinės paramos programų laikinam lėšų stygiui dengti </t>
    </r>
    <r>
      <rPr>
        <b/>
        <sz val="9"/>
        <rFont val="Times New Roman"/>
        <family val="1"/>
      </rPr>
      <t>SB(ES)</t>
    </r>
  </si>
  <si>
    <t>SB(ES)</t>
  </si>
  <si>
    <t xml:space="preserve">P19 </t>
  </si>
  <si>
    <t xml:space="preserve">      I</t>
  </si>
  <si>
    <t>P 5.2.1.1</t>
  </si>
  <si>
    <t>P5.2.1.1</t>
  </si>
  <si>
    <t>P5.2.2.3</t>
  </si>
  <si>
    <t>P5.2.1.6          P5.2.2.2</t>
  </si>
  <si>
    <t>P5.2.1.8</t>
  </si>
  <si>
    <t>P5.2.1.2</t>
  </si>
  <si>
    <t>P5.2.3.3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</si>
</sst>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#,##0.0\ _L_t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_-* #,##0.000\ _L_t_-;\-* #,##0.000\ _L_t_-;_-* &quot;-&quot;??\ _L_t_-;_-@_-"/>
    <numFmt numFmtId="178" formatCode="_-* #,##0.0\ _L_t_-;\-* #,##0.0\ _L_t_-;_-* &quot;-&quot;??\ _L_t_-;_-@_-"/>
  </numFmts>
  <fonts count="28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i/>
      <sz val="8"/>
      <color indexed="61"/>
      <name val="Times New Roman"/>
      <family val="1"/>
    </font>
    <font>
      <i/>
      <sz val="9"/>
      <name val="Arial"/>
      <family val="0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9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b/>
      <sz val="7"/>
      <name val="Times New Roman"/>
      <family val="1"/>
    </font>
    <font>
      <b/>
      <sz val="7"/>
      <name val="Arial"/>
      <family val="0"/>
    </font>
    <font>
      <b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3">
    <xf numFmtId="0" fontId="0" fillId="0" borderId="0" xfId="0" applyAlignment="1">
      <alignment/>
    </xf>
    <xf numFmtId="0" fontId="5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64" fontId="6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64" fontId="6" fillId="2" borderId="3" xfId="0" applyNumberFormat="1" applyFont="1" applyFill="1" applyBorder="1" applyAlignment="1">
      <alignment horizontal="center" vertical="top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/>
    </xf>
    <xf numFmtId="164" fontId="1" fillId="3" borderId="6" xfId="0" applyNumberFormat="1" applyFont="1" applyFill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1" fillId="2" borderId="11" xfId="0" applyNumberFormat="1" applyFont="1" applyFill="1" applyBorder="1" applyAlignment="1">
      <alignment horizontal="center" vertical="top"/>
    </xf>
    <xf numFmtId="164" fontId="1" fillId="2" borderId="12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center" vertical="top"/>
    </xf>
    <xf numFmtId="164" fontId="6" fillId="2" borderId="16" xfId="0" applyNumberFormat="1" applyFont="1" applyFill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/>
    </xf>
    <xf numFmtId="49" fontId="1" fillId="3" borderId="17" xfId="0" applyNumberFormat="1" applyFont="1" applyFill="1" applyBorder="1" applyAlignment="1">
      <alignment horizontal="center" vertical="top"/>
    </xf>
    <xf numFmtId="164" fontId="6" fillId="2" borderId="18" xfId="0" applyNumberFormat="1" applyFont="1" applyFill="1" applyBorder="1" applyAlignment="1">
      <alignment horizontal="center" vertical="top"/>
    </xf>
    <xf numFmtId="164" fontId="6" fillId="2" borderId="7" xfId="0" applyNumberFormat="1" applyFont="1" applyFill="1" applyBorder="1" applyAlignment="1">
      <alignment horizontal="center" vertical="top"/>
    </xf>
    <xf numFmtId="164" fontId="6" fillId="2" borderId="19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20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2" borderId="22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5" fillId="4" borderId="23" xfId="0" applyFont="1" applyFill="1" applyBorder="1" applyAlignment="1">
      <alignment vertical="top"/>
    </xf>
    <xf numFmtId="0" fontId="5" fillId="4" borderId="23" xfId="0" applyFont="1" applyFill="1" applyBorder="1" applyAlignment="1">
      <alignment horizontal="left" vertical="top"/>
    </xf>
    <xf numFmtId="164" fontId="6" fillId="2" borderId="14" xfId="0" applyNumberFormat="1" applyFont="1" applyFill="1" applyBorder="1" applyAlignment="1">
      <alignment horizontal="center" vertical="top"/>
    </xf>
    <xf numFmtId="164" fontId="6" fillId="2" borderId="24" xfId="0" applyNumberFormat="1" applyFont="1" applyFill="1" applyBorder="1" applyAlignment="1">
      <alignment horizontal="center" vertical="top"/>
    </xf>
    <xf numFmtId="164" fontId="6" fillId="2" borderId="25" xfId="0" applyNumberFormat="1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left" vertical="top"/>
    </xf>
    <xf numFmtId="164" fontId="6" fillId="2" borderId="27" xfId="0" applyNumberFormat="1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3" borderId="28" xfId="0" applyNumberFormat="1" applyFont="1" applyFill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3" borderId="6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164" fontId="6" fillId="2" borderId="29" xfId="0" applyNumberFormat="1" applyFont="1" applyFill="1" applyBorder="1" applyAlignment="1">
      <alignment horizontal="center" vertical="top"/>
    </xf>
    <xf numFmtId="164" fontId="6" fillId="0" borderId="30" xfId="0" applyNumberFormat="1" applyFont="1" applyFill="1" applyBorder="1" applyAlignment="1">
      <alignment horizontal="center" vertical="top"/>
    </xf>
    <xf numFmtId="164" fontId="6" fillId="2" borderId="31" xfId="0" applyNumberFormat="1" applyFont="1" applyFill="1" applyBorder="1" applyAlignment="1">
      <alignment horizontal="center" vertical="top"/>
    </xf>
    <xf numFmtId="164" fontId="6" fillId="2" borderId="32" xfId="0" applyNumberFormat="1" applyFont="1" applyFill="1" applyBorder="1" applyAlignment="1">
      <alignment horizontal="center" vertical="top"/>
    </xf>
    <xf numFmtId="164" fontId="6" fillId="0" borderId="29" xfId="0" applyNumberFormat="1" applyFont="1" applyFill="1" applyBorder="1" applyAlignment="1">
      <alignment horizontal="center" vertical="top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3" xfId="0" applyNumberFormat="1" applyFont="1" applyFill="1" applyBorder="1" applyAlignment="1">
      <alignment horizontal="center" vertical="top"/>
    </xf>
    <xf numFmtId="164" fontId="6" fillId="2" borderId="7" xfId="0" applyNumberFormat="1" applyFont="1" applyFill="1" applyBorder="1" applyAlignment="1">
      <alignment horizontal="center" vertical="top"/>
    </xf>
    <xf numFmtId="49" fontId="1" fillId="4" borderId="18" xfId="0" applyNumberFormat="1" applyFont="1" applyFill="1" applyBorder="1" applyAlignment="1">
      <alignment horizontal="center" vertical="top"/>
    </xf>
    <xf numFmtId="49" fontId="1" fillId="4" borderId="33" xfId="0" applyNumberFormat="1" applyFont="1" applyFill="1" applyBorder="1" applyAlignment="1">
      <alignment horizontal="center" vertical="top"/>
    </xf>
    <xf numFmtId="164" fontId="6" fillId="2" borderId="14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5" xfId="0" applyNumberFormat="1" applyFont="1" applyFill="1" applyBorder="1" applyAlignment="1">
      <alignment horizontal="center" vertical="top"/>
    </xf>
    <xf numFmtId="164" fontId="6" fillId="0" borderId="29" xfId="0" applyNumberFormat="1" applyFont="1" applyBorder="1" applyAlignment="1">
      <alignment horizontal="center" vertical="top"/>
    </xf>
    <xf numFmtId="49" fontId="1" fillId="4" borderId="36" xfId="0" applyNumberFormat="1" applyFont="1" applyFill="1" applyBorder="1" applyAlignment="1">
      <alignment horizontal="center" vertical="top"/>
    </xf>
    <xf numFmtId="49" fontId="6" fillId="4" borderId="36" xfId="0" applyNumberFormat="1" applyFont="1" applyFill="1" applyBorder="1" applyAlignment="1">
      <alignment horizontal="center" vertical="top"/>
    </xf>
    <xf numFmtId="0" fontId="5" fillId="4" borderId="37" xfId="0" applyFont="1" applyFill="1" applyBorder="1" applyAlignment="1">
      <alignment vertical="top"/>
    </xf>
    <xf numFmtId="0" fontId="5" fillId="4" borderId="37" xfId="0" applyFont="1" applyFill="1" applyBorder="1" applyAlignment="1">
      <alignment horizontal="left" vertical="top"/>
    </xf>
    <xf numFmtId="0" fontId="1" fillId="5" borderId="38" xfId="0" applyFont="1" applyFill="1" applyBorder="1" applyAlignment="1">
      <alignment vertical="top"/>
    </xf>
    <xf numFmtId="0" fontId="1" fillId="5" borderId="39" xfId="0" applyFont="1" applyFill="1" applyBorder="1" applyAlignment="1">
      <alignment vertical="top"/>
    </xf>
    <xf numFmtId="49" fontId="1" fillId="4" borderId="40" xfId="0" applyNumberFormat="1" applyFont="1" applyFill="1" applyBorder="1" applyAlignment="1">
      <alignment horizontal="center" vertical="top" wrapText="1"/>
    </xf>
    <xf numFmtId="164" fontId="1" fillId="3" borderId="35" xfId="0" applyNumberFormat="1" applyFont="1" applyFill="1" applyBorder="1" applyAlignment="1">
      <alignment horizontal="center" vertical="top"/>
    </xf>
    <xf numFmtId="164" fontId="1" fillId="3" borderId="28" xfId="0" applyNumberFormat="1" applyFont="1" applyFill="1" applyBorder="1" applyAlignment="1">
      <alignment horizontal="center" vertical="top"/>
    </xf>
    <xf numFmtId="49" fontId="1" fillId="3" borderId="6" xfId="0" applyNumberFormat="1" applyFont="1" applyFill="1" applyBorder="1" applyAlignment="1">
      <alignment horizontal="left" vertical="top"/>
    </xf>
    <xf numFmtId="164" fontId="1" fillId="3" borderId="41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 textRotation="90" wrapText="1"/>
    </xf>
    <xf numFmtId="0" fontId="5" fillId="0" borderId="14" xfId="0" applyFont="1" applyFill="1" applyBorder="1" applyAlignment="1">
      <alignment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left" vertical="center" textRotation="90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49" fontId="5" fillId="0" borderId="43" xfId="0" applyNumberFormat="1" applyFont="1" applyBorder="1" applyAlignment="1">
      <alignment horizontal="center" vertical="top"/>
    </xf>
    <xf numFmtId="0" fontId="5" fillId="4" borderId="44" xfId="0" applyFont="1" applyFill="1" applyBorder="1" applyAlignment="1">
      <alignment vertical="top"/>
    </xf>
    <xf numFmtId="0" fontId="5" fillId="4" borderId="45" xfId="0" applyFont="1" applyFill="1" applyBorder="1" applyAlignment="1">
      <alignment vertical="top"/>
    </xf>
    <xf numFmtId="49" fontId="6" fillId="0" borderId="41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top"/>
    </xf>
    <xf numFmtId="49" fontId="11" fillId="0" borderId="46" xfId="0" applyNumberFormat="1" applyFont="1" applyBorder="1" applyAlignment="1">
      <alignment horizontal="center" vertical="top"/>
    </xf>
    <xf numFmtId="49" fontId="5" fillId="0" borderId="47" xfId="0" applyNumberFormat="1" applyFont="1" applyBorder="1" applyAlignment="1">
      <alignment horizontal="center" vertical="top"/>
    </xf>
    <xf numFmtId="49" fontId="11" fillId="0" borderId="47" xfId="0" applyNumberFormat="1" applyFont="1" applyBorder="1" applyAlignment="1">
      <alignment horizontal="center" vertical="top"/>
    </xf>
    <xf numFmtId="164" fontId="6" fillId="6" borderId="2" xfId="0" applyNumberFormat="1" applyFont="1" applyFill="1" applyBorder="1" applyAlignment="1">
      <alignment horizontal="center" vertical="top"/>
    </xf>
    <xf numFmtId="164" fontId="6" fillId="6" borderId="4" xfId="0" applyNumberFormat="1" applyFont="1" applyFill="1" applyBorder="1" applyAlignment="1">
      <alignment horizontal="center" vertical="top"/>
    </xf>
    <xf numFmtId="164" fontId="6" fillId="6" borderId="1" xfId="0" applyNumberFormat="1" applyFont="1" applyFill="1" applyBorder="1" applyAlignment="1">
      <alignment horizontal="center" vertical="top"/>
    </xf>
    <xf numFmtId="164" fontId="6" fillId="6" borderId="20" xfId="0" applyNumberFormat="1" applyFont="1" applyFill="1" applyBorder="1" applyAlignment="1">
      <alignment horizontal="center" vertical="top"/>
    </xf>
    <xf numFmtId="164" fontId="6" fillId="6" borderId="7" xfId="0" applyNumberFormat="1" applyFont="1" applyFill="1" applyBorder="1" applyAlignment="1">
      <alignment horizontal="center" vertical="top"/>
    </xf>
    <xf numFmtId="164" fontId="6" fillId="6" borderId="19" xfId="0" applyNumberFormat="1" applyFont="1" applyFill="1" applyBorder="1" applyAlignment="1">
      <alignment horizontal="center" vertical="top"/>
    </xf>
    <xf numFmtId="164" fontId="6" fillId="6" borderId="29" xfId="0" applyNumberFormat="1" applyFont="1" applyFill="1" applyBorder="1" applyAlignment="1">
      <alignment horizontal="center" vertical="top"/>
    </xf>
    <xf numFmtId="164" fontId="6" fillId="6" borderId="14" xfId="0" applyNumberFormat="1" applyFont="1" applyFill="1" applyBorder="1" applyAlignment="1">
      <alignment horizontal="center" vertical="top"/>
    </xf>
    <xf numFmtId="164" fontId="6" fillId="6" borderId="2" xfId="0" applyNumberFormat="1" applyFont="1" applyFill="1" applyBorder="1" applyAlignment="1">
      <alignment horizontal="center" vertical="top"/>
    </xf>
    <xf numFmtId="164" fontId="6" fillId="6" borderId="7" xfId="0" applyNumberFormat="1" applyFont="1" applyFill="1" applyBorder="1" applyAlignment="1">
      <alignment horizontal="center" vertical="top"/>
    </xf>
    <xf numFmtId="164" fontId="6" fillId="6" borderId="14" xfId="0" applyNumberFormat="1" applyFont="1" applyFill="1" applyBorder="1" applyAlignment="1">
      <alignment horizontal="center" vertical="top"/>
    </xf>
    <xf numFmtId="164" fontId="6" fillId="6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/>
    </xf>
    <xf numFmtId="164" fontId="6" fillId="0" borderId="29" xfId="0" applyNumberFormat="1" applyFont="1" applyFill="1" applyBorder="1" applyAlignment="1">
      <alignment horizontal="center" vertical="top"/>
    </xf>
    <xf numFmtId="164" fontId="6" fillId="0" borderId="31" xfId="0" applyNumberFormat="1" applyFont="1" applyFill="1" applyBorder="1" applyAlignment="1">
      <alignment horizontal="center" vertical="top"/>
    </xf>
    <xf numFmtId="164" fontId="6" fillId="0" borderId="20" xfId="0" applyNumberFormat="1" applyFont="1" applyFill="1" applyBorder="1" applyAlignment="1">
      <alignment horizontal="center" vertical="top"/>
    </xf>
    <xf numFmtId="164" fontId="6" fillId="0" borderId="27" xfId="0" applyNumberFormat="1" applyFont="1" applyFill="1" applyBorder="1" applyAlignment="1">
      <alignment horizontal="center" vertical="top"/>
    </xf>
    <xf numFmtId="164" fontId="6" fillId="2" borderId="40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top"/>
    </xf>
    <xf numFmtId="164" fontId="6" fillId="0" borderId="48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top"/>
    </xf>
    <xf numFmtId="164" fontId="6" fillId="0" borderId="49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1" fillId="3" borderId="50" xfId="0" applyNumberFormat="1" applyFont="1" applyFill="1" applyBorder="1" applyAlignment="1">
      <alignment horizontal="center" vertical="top"/>
    </xf>
    <xf numFmtId="49" fontId="1" fillId="3" borderId="17" xfId="0" applyNumberFormat="1" applyFont="1" applyFill="1" applyBorder="1" applyAlignment="1">
      <alignment horizontal="left" vertical="top"/>
    </xf>
    <xf numFmtId="164" fontId="6" fillId="0" borderId="51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vertical="top" wrapText="1"/>
    </xf>
    <xf numFmtId="164" fontId="6" fillId="0" borderId="25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6" fillId="0" borderId="41" xfId="0" applyNumberFormat="1" applyFont="1" applyFill="1" applyBorder="1" applyAlignment="1">
      <alignment horizontal="center" vertical="top"/>
    </xf>
    <xf numFmtId="0" fontId="5" fillId="0" borderId="43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5" fillId="0" borderId="46" xfId="0" applyNumberFormat="1" applyFont="1" applyFill="1" applyBorder="1" applyAlignment="1">
      <alignment horizontal="center" vertical="top"/>
    </xf>
    <xf numFmtId="0" fontId="5" fillId="0" borderId="47" xfId="0" applyNumberFormat="1" applyFont="1" applyFill="1" applyBorder="1" applyAlignment="1">
      <alignment horizontal="center" vertical="top"/>
    </xf>
    <xf numFmtId="164" fontId="6" fillId="2" borderId="29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/>
    </xf>
    <xf numFmtId="164" fontId="1" fillId="2" borderId="53" xfId="0" applyNumberFormat="1" applyFont="1" applyFill="1" applyBorder="1" applyAlignment="1">
      <alignment horizontal="center" vertical="top"/>
    </xf>
    <xf numFmtId="164" fontId="6" fillId="2" borderId="48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center" vertical="top"/>
    </xf>
    <xf numFmtId="49" fontId="1" fillId="4" borderId="3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64" fontId="6" fillId="6" borderId="2" xfId="0" applyNumberFormat="1" applyFont="1" applyFill="1" applyBorder="1" applyAlignment="1">
      <alignment horizontal="center" vertical="top" wrapText="1"/>
    </xf>
    <xf numFmtId="164" fontId="6" fillId="6" borderId="2" xfId="0" applyNumberFormat="1" applyFont="1" applyFill="1" applyBorder="1" applyAlignment="1">
      <alignment horizontal="center" vertical="top" wrapText="1"/>
    </xf>
    <xf numFmtId="164" fontId="1" fillId="0" borderId="28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164" fontId="6" fillId="6" borderId="25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/>
    </xf>
    <xf numFmtId="0" fontId="1" fillId="4" borderId="26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top"/>
    </xf>
    <xf numFmtId="49" fontId="1" fillId="4" borderId="33" xfId="0" applyNumberFormat="1" applyFont="1" applyFill="1" applyBorder="1" applyAlignment="1">
      <alignment horizontal="center" vertical="top"/>
    </xf>
    <xf numFmtId="49" fontId="1" fillId="3" borderId="6" xfId="0" applyNumberFormat="1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164" fontId="6" fillId="0" borderId="55" xfId="0" applyNumberFormat="1" applyFont="1" applyFill="1" applyBorder="1" applyAlignment="1">
      <alignment horizontal="center" vertical="top"/>
    </xf>
    <xf numFmtId="164" fontId="6" fillId="0" borderId="56" xfId="0" applyNumberFormat="1" applyFont="1" applyFill="1" applyBorder="1" applyAlignment="1">
      <alignment horizontal="center" vertical="top"/>
    </xf>
    <xf numFmtId="164" fontId="6" fillId="2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1" fillId="6" borderId="14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top"/>
    </xf>
    <xf numFmtId="164" fontId="6" fillId="0" borderId="27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top"/>
    </xf>
    <xf numFmtId="164" fontId="6" fillId="0" borderId="48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164" fontId="6" fillId="0" borderId="31" xfId="0" applyNumberFormat="1" applyFont="1" applyFill="1" applyBorder="1" applyAlignment="1">
      <alignment horizontal="center" vertical="top"/>
    </xf>
    <xf numFmtId="164" fontId="6" fillId="0" borderId="57" xfId="0" applyNumberFormat="1" applyFont="1" applyFill="1" applyBorder="1" applyAlignment="1">
      <alignment horizontal="center" vertical="top"/>
    </xf>
    <xf numFmtId="164" fontId="6" fillId="6" borderId="2" xfId="0" applyNumberFormat="1" applyFont="1" applyFill="1" applyBorder="1" applyAlignment="1">
      <alignment horizontal="center" vertical="top" readingOrder="1"/>
    </xf>
    <xf numFmtId="164" fontId="6" fillId="6" borderId="1" xfId="0" applyNumberFormat="1" applyFont="1" applyFill="1" applyBorder="1" applyAlignment="1">
      <alignment horizontal="center" vertical="top" readingOrder="1"/>
    </xf>
    <xf numFmtId="164" fontId="6" fillId="0" borderId="51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64" fontId="1" fillId="0" borderId="32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6" fillId="0" borderId="58" xfId="0" applyNumberFormat="1" applyFont="1" applyBorder="1" applyAlignment="1">
      <alignment horizontal="center" vertical="top"/>
    </xf>
    <xf numFmtId="164" fontId="14" fillId="2" borderId="2" xfId="0" applyNumberFormat="1" applyFont="1" applyFill="1" applyBorder="1" applyAlignment="1">
      <alignment horizontal="center" vertical="top"/>
    </xf>
    <xf numFmtId="164" fontId="14" fillId="2" borderId="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top"/>
    </xf>
    <xf numFmtId="164" fontId="14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164" fontId="1" fillId="2" borderId="59" xfId="0" applyNumberFormat="1" applyFont="1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center" vertical="top"/>
    </xf>
    <xf numFmtId="164" fontId="1" fillId="2" borderId="60" xfId="0" applyNumberFormat="1" applyFont="1" applyFill="1" applyBorder="1" applyAlignment="1">
      <alignment horizontal="center" vertical="top"/>
    </xf>
    <xf numFmtId="164" fontId="1" fillId="2" borderId="61" xfId="0" applyNumberFormat="1" applyFont="1" applyFill="1" applyBorder="1" applyAlignment="1">
      <alignment horizontal="center" vertical="top"/>
    </xf>
    <xf numFmtId="164" fontId="1" fillId="2" borderId="62" xfId="0" applyNumberFormat="1" applyFont="1" applyFill="1" applyBorder="1" applyAlignment="1">
      <alignment horizontal="center" vertical="top"/>
    </xf>
    <xf numFmtId="164" fontId="1" fillId="2" borderId="28" xfId="0" applyNumberFormat="1" applyFont="1" applyFill="1" applyBorder="1" applyAlignment="1">
      <alignment horizontal="center" vertical="top"/>
    </xf>
    <xf numFmtId="164" fontId="1" fillId="2" borderId="63" xfId="0" applyNumberFormat="1" applyFont="1" applyFill="1" applyBorder="1" applyAlignment="1">
      <alignment horizontal="center" vertical="top"/>
    </xf>
    <xf numFmtId="164" fontId="1" fillId="3" borderId="59" xfId="0" applyNumberFormat="1" applyFont="1" applyFill="1" applyBorder="1" applyAlignment="1">
      <alignment horizontal="center" vertical="top"/>
    </xf>
    <xf numFmtId="164" fontId="1" fillId="3" borderId="60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6" fillId="0" borderId="56" xfId="0" applyNumberFormat="1" applyFont="1" applyFill="1" applyBorder="1" applyAlignment="1">
      <alignment horizontal="center" vertical="top"/>
    </xf>
    <xf numFmtId="164" fontId="1" fillId="2" borderId="50" xfId="0" applyNumberFormat="1" applyFont="1" applyFill="1" applyBorder="1" applyAlignment="1">
      <alignment horizontal="center" vertical="top"/>
    </xf>
    <xf numFmtId="0" fontId="0" fillId="2" borderId="59" xfId="0" applyFill="1" applyBorder="1" applyAlignment="1">
      <alignment horizontal="left" vertical="top"/>
    </xf>
    <xf numFmtId="164" fontId="14" fillId="0" borderId="7" xfId="0" applyNumberFormat="1" applyFont="1" applyFill="1" applyBorder="1" applyAlignment="1">
      <alignment horizontal="center" vertical="top"/>
    </xf>
    <xf numFmtId="164" fontId="6" fillId="0" borderId="64" xfId="0" applyNumberFormat="1" applyFont="1" applyFill="1" applyBorder="1" applyAlignment="1">
      <alignment horizontal="center" vertical="top"/>
    </xf>
    <xf numFmtId="164" fontId="6" fillId="0" borderId="65" xfId="0" applyNumberFormat="1" applyFont="1" applyFill="1" applyBorder="1" applyAlignment="1">
      <alignment horizontal="center" vertical="top"/>
    </xf>
    <xf numFmtId="164" fontId="6" fillId="0" borderId="66" xfId="0" applyNumberFormat="1" applyFont="1" applyFill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6" fillId="0" borderId="64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164" fontId="6" fillId="0" borderId="67" xfId="0" applyNumberFormat="1" applyFont="1" applyFill="1" applyBorder="1" applyAlignment="1">
      <alignment horizontal="center" vertical="top"/>
    </xf>
    <xf numFmtId="164" fontId="6" fillId="0" borderId="68" xfId="0" applyNumberFormat="1" applyFont="1" applyFill="1" applyBorder="1" applyAlignment="1">
      <alignment horizontal="center" vertical="top"/>
    </xf>
    <xf numFmtId="164" fontId="6" fillId="0" borderId="69" xfId="0" applyNumberFormat="1" applyFont="1" applyFill="1" applyBorder="1" applyAlignment="1">
      <alignment horizontal="center" vertical="top"/>
    </xf>
    <xf numFmtId="164" fontId="6" fillId="0" borderId="70" xfId="0" applyNumberFormat="1" applyFont="1" applyFill="1" applyBorder="1" applyAlignment="1">
      <alignment horizontal="center" vertical="top"/>
    </xf>
    <xf numFmtId="164" fontId="6" fillId="0" borderId="71" xfId="0" applyNumberFormat="1" applyFont="1" applyFill="1" applyBorder="1" applyAlignment="1">
      <alignment horizontal="center" vertical="top"/>
    </xf>
    <xf numFmtId="164" fontId="6" fillId="0" borderId="72" xfId="0" applyNumberFormat="1" applyFont="1" applyFill="1" applyBorder="1" applyAlignment="1">
      <alignment horizontal="center" vertical="top"/>
    </xf>
    <xf numFmtId="164" fontId="6" fillId="0" borderId="70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164" fontId="6" fillId="0" borderId="73" xfId="0" applyNumberFormat="1" applyFont="1" applyFill="1" applyBorder="1" applyAlignment="1">
      <alignment horizontal="center" vertical="top"/>
    </xf>
    <xf numFmtId="164" fontId="1" fillId="0" borderId="71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Border="1" applyAlignment="1">
      <alignment horizontal="center" vertical="top"/>
    </xf>
    <xf numFmtId="164" fontId="6" fillId="0" borderId="74" xfId="0" applyNumberFormat="1" applyFont="1" applyFill="1" applyBorder="1" applyAlignment="1">
      <alignment horizontal="center" vertical="top"/>
    </xf>
    <xf numFmtId="164" fontId="6" fillId="0" borderId="75" xfId="0" applyNumberFormat="1" applyFont="1" applyFill="1" applyBorder="1" applyAlignment="1">
      <alignment horizontal="center" vertical="top"/>
    </xf>
    <xf numFmtId="164" fontId="1" fillId="2" borderId="76" xfId="0" applyNumberFormat="1" applyFont="1" applyFill="1" applyBorder="1" applyAlignment="1">
      <alignment horizontal="center" vertical="top"/>
    </xf>
    <xf numFmtId="0" fontId="1" fillId="2" borderId="77" xfId="0" applyFont="1" applyFill="1" applyBorder="1" applyAlignment="1">
      <alignment horizontal="center" vertical="top" wrapText="1"/>
    </xf>
    <xf numFmtId="164" fontId="6" fillId="6" borderId="27" xfId="0" applyNumberFormat="1" applyFont="1" applyFill="1" applyBorder="1" applyAlignment="1">
      <alignment horizontal="center" vertical="top"/>
    </xf>
    <xf numFmtId="0" fontId="6" fillId="0" borderId="75" xfId="0" applyFont="1" applyFill="1" applyBorder="1" applyAlignment="1">
      <alignment horizontal="center" vertical="top" wrapText="1"/>
    </xf>
    <xf numFmtId="164" fontId="6" fillId="0" borderId="72" xfId="0" applyNumberFormat="1" applyFont="1" applyFill="1" applyBorder="1" applyAlignment="1">
      <alignment horizontal="center" vertical="top"/>
    </xf>
    <xf numFmtId="164" fontId="6" fillId="0" borderId="54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164" fontId="6" fillId="6" borderId="15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164" fontId="6" fillId="6" borderId="67" xfId="0" applyNumberFormat="1" applyFont="1" applyFill="1" applyBorder="1" applyAlignment="1">
      <alignment horizontal="center" vertical="top"/>
    </xf>
    <xf numFmtId="164" fontId="6" fillId="6" borderId="70" xfId="0" applyNumberFormat="1" applyFont="1" applyFill="1" applyBorder="1" applyAlignment="1">
      <alignment horizontal="center" vertical="top"/>
    </xf>
    <xf numFmtId="164" fontId="6" fillId="2" borderId="67" xfId="0" applyNumberFormat="1" applyFont="1" applyFill="1" applyBorder="1" applyAlignment="1">
      <alignment horizontal="center" vertical="top"/>
    </xf>
    <xf numFmtId="164" fontId="6" fillId="2" borderId="68" xfId="0" applyNumberFormat="1" applyFont="1" applyFill="1" applyBorder="1" applyAlignment="1">
      <alignment horizontal="center" vertical="top"/>
    </xf>
    <xf numFmtId="164" fontId="6" fillId="2" borderId="70" xfId="0" applyNumberFormat="1" applyFont="1" applyFill="1" applyBorder="1" applyAlignment="1">
      <alignment horizontal="center" vertical="top"/>
    </xf>
    <xf numFmtId="164" fontId="6" fillId="2" borderId="69" xfId="0" applyNumberFormat="1" applyFont="1" applyFill="1" applyBorder="1" applyAlignment="1">
      <alignment horizontal="center" vertical="top"/>
    </xf>
    <xf numFmtId="164" fontId="6" fillId="0" borderId="78" xfId="0" applyNumberFormat="1" applyFont="1" applyFill="1" applyBorder="1" applyAlignment="1">
      <alignment horizontal="center" vertical="top"/>
    </xf>
    <xf numFmtId="164" fontId="6" fillId="0" borderId="79" xfId="0" applyNumberFormat="1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top"/>
    </xf>
    <xf numFmtId="164" fontId="1" fillId="0" borderId="80" xfId="0" applyNumberFormat="1" applyFont="1" applyFill="1" applyBorder="1" applyAlignment="1">
      <alignment horizontal="center" vertical="top"/>
    </xf>
    <xf numFmtId="164" fontId="6" fillId="2" borderId="81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 wrapText="1"/>
    </xf>
    <xf numFmtId="164" fontId="6" fillId="2" borderId="56" xfId="0" applyNumberFormat="1" applyFont="1" applyFill="1" applyBorder="1" applyAlignment="1">
      <alignment horizontal="center" vertical="top"/>
    </xf>
    <xf numFmtId="164" fontId="6" fillId="0" borderId="81" xfId="0" applyNumberFormat="1" applyFont="1" applyFill="1" applyBorder="1" applyAlignment="1">
      <alignment horizontal="center" vertical="top"/>
    </xf>
    <xf numFmtId="164" fontId="1" fillId="0" borderId="82" xfId="0" applyNumberFormat="1" applyFont="1" applyFill="1" applyBorder="1" applyAlignment="1">
      <alignment horizontal="center" vertical="top"/>
    </xf>
    <xf numFmtId="164" fontId="14" fillId="2" borderId="15" xfId="0" applyNumberFormat="1" applyFont="1" applyFill="1" applyBorder="1" applyAlignment="1">
      <alignment horizontal="center" vertical="top"/>
    </xf>
    <xf numFmtId="164" fontId="14" fillId="2" borderId="14" xfId="0" applyNumberFormat="1" applyFont="1" applyFill="1" applyBorder="1" applyAlignment="1">
      <alignment horizontal="center" vertical="top"/>
    </xf>
    <xf numFmtId="164" fontId="6" fillId="0" borderId="83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1" fillId="2" borderId="84" xfId="0" applyNumberFormat="1" applyFont="1" applyFill="1" applyBorder="1" applyAlignment="1">
      <alignment horizontal="center" vertical="top"/>
    </xf>
    <xf numFmtId="164" fontId="6" fillId="6" borderId="22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 wrapText="1"/>
    </xf>
    <xf numFmtId="164" fontId="6" fillId="6" borderId="68" xfId="0" applyNumberFormat="1" applyFont="1" applyFill="1" applyBorder="1" applyAlignment="1">
      <alignment horizontal="center" vertical="top"/>
    </xf>
    <xf numFmtId="164" fontId="6" fillId="6" borderId="69" xfId="0" applyNumberFormat="1" applyFont="1" applyFill="1" applyBorder="1" applyAlignment="1">
      <alignment horizontal="center" vertical="top"/>
    </xf>
    <xf numFmtId="164" fontId="6" fillId="6" borderId="85" xfId="0" applyNumberFormat="1" applyFont="1" applyFill="1" applyBorder="1" applyAlignment="1">
      <alignment horizontal="center" vertical="top"/>
    </xf>
    <xf numFmtId="164" fontId="6" fillId="6" borderId="71" xfId="0" applyNumberFormat="1" applyFont="1" applyFill="1" applyBorder="1" applyAlignment="1">
      <alignment horizontal="center" vertical="top"/>
    </xf>
    <xf numFmtId="164" fontId="6" fillId="0" borderId="69" xfId="0" applyNumberFormat="1" applyFont="1" applyFill="1" applyBorder="1" applyAlignment="1">
      <alignment horizontal="center" vertical="top"/>
    </xf>
    <xf numFmtId="164" fontId="6" fillId="0" borderId="73" xfId="0" applyNumberFormat="1" applyFont="1" applyFill="1" applyBorder="1" applyAlignment="1">
      <alignment horizontal="center" vertical="top"/>
    </xf>
    <xf numFmtId="164" fontId="1" fillId="0" borderId="71" xfId="0" applyNumberFormat="1" applyFont="1" applyFill="1" applyBorder="1" applyAlignment="1">
      <alignment horizontal="center" vertical="top"/>
    </xf>
    <xf numFmtId="164" fontId="6" fillId="0" borderId="86" xfId="0" applyNumberFormat="1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left" vertical="top" wrapText="1"/>
    </xf>
    <xf numFmtId="164" fontId="6" fillId="6" borderId="67" xfId="0" applyNumberFormat="1" applyFont="1" applyFill="1" applyBorder="1" applyAlignment="1">
      <alignment horizontal="center" vertical="top" readingOrder="1"/>
    </xf>
    <xf numFmtId="164" fontId="6" fillId="6" borderId="70" xfId="0" applyNumberFormat="1" applyFont="1" applyFill="1" applyBorder="1" applyAlignment="1">
      <alignment horizontal="center" vertical="top" readingOrder="1"/>
    </xf>
    <xf numFmtId="164" fontId="14" fillId="2" borderId="70" xfId="0" applyNumberFormat="1" applyFont="1" applyFill="1" applyBorder="1" applyAlignment="1">
      <alignment horizontal="center" vertical="top"/>
    </xf>
    <xf numFmtId="164" fontId="6" fillId="2" borderId="85" xfId="0" applyNumberFormat="1" applyFont="1" applyFill="1" applyBorder="1" applyAlignment="1">
      <alignment horizontal="center" vertical="top"/>
    </xf>
    <xf numFmtId="164" fontId="6" fillId="2" borderId="71" xfId="0" applyNumberFormat="1" applyFont="1" applyFill="1" applyBorder="1" applyAlignment="1">
      <alignment horizontal="center" vertical="top"/>
    </xf>
    <xf numFmtId="164" fontId="6" fillId="2" borderId="87" xfId="0" applyNumberFormat="1" applyFont="1" applyFill="1" applyBorder="1" applyAlignment="1">
      <alignment horizontal="center" vertical="top"/>
    </xf>
    <xf numFmtId="164" fontId="6" fillId="2" borderId="80" xfId="0" applyNumberFormat="1" applyFont="1" applyFill="1" applyBorder="1" applyAlignment="1">
      <alignment horizontal="center" vertical="top"/>
    </xf>
    <xf numFmtId="164" fontId="1" fillId="3" borderId="84" xfId="0" applyNumberFormat="1" applyFont="1" applyFill="1" applyBorder="1" applyAlignment="1">
      <alignment horizontal="center" vertical="top"/>
    </xf>
    <xf numFmtId="164" fontId="1" fillId="2" borderId="88" xfId="0" applyNumberFormat="1" applyFont="1" applyFill="1" applyBorder="1" applyAlignment="1">
      <alignment horizontal="center" vertical="top"/>
    </xf>
    <xf numFmtId="164" fontId="1" fillId="2" borderId="46" xfId="0" applyNumberFormat="1" applyFont="1" applyFill="1" applyBorder="1" applyAlignment="1">
      <alignment horizontal="center" vertical="top"/>
    </xf>
    <xf numFmtId="164" fontId="6" fillId="2" borderId="89" xfId="0" applyNumberFormat="1" applyFont="1" applyFill="1" applyBorder="1" applyAlignment="1">
      <alignment horizontal="center" vertical="top"/>
    </xf>
    <xf numFmtId="164" fontId="6" fillId="2" borderId="90" xfId="0" applyNumberFormat="1" applyFont="1" applyFill="1" applyBorder="1" applyAlignment="1">
      <alignment horizontal="center" vertical="top"/>
    </xf>
    <xf numFmtId="164" fontId="6" fillId="0" borderId="91" xfId="0" applyNumberFormat="1" applyFont="1" applyFill="1" applyBorder="1" applyAlignment="1">
      <alignment horizontal="center" vertical="top"/>
    </xf>
    <xf numFmtId="164" fontId="6" fillId="0" borderId="92" xfId="0" applyNumberFormat="1" applyFont="1" applyFill="1" applyBorder="1" applyAlignment="1">
      <alignment horizontal="center" vertical="top"/>
    </xf>
    <xf numFmtId="164" fontId="1" fillId="2" borderId="58" xfId="0" applyNumberFormat="1" applyFont="1" applyFill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textRotation="90"/>
    </xf>
    <xf numFmtId="0" fontId="6" fillId="0" borderId="67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/>
    </xf>
    <xf numFmtId="0" fontId="6" fillId="0" borderId="89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left" vertical="top"/>
    </xf>
    <xf numFmtId="0" fontId="6" fillId="0" borderId="70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/>
    </xf>
    <xf numFmtId="164" fontId="14" fillId="2" borderId="24" xfId="0" applyNumberFormat="1" applyFont="1" applyFill="1" applyBorder="1" applyAlignment="1">
      <alignment horizontal="center" vertical="top"/>
    </xf>
    <xf numFmtId="164" fontId="6" fillId="6" borderId="25" xfId="0" applyNumberFormat="1" applyFont="1" applyFill="1" applyBorder="1" applyAlignment="1">
      <alignment horizontal="center" vertical="top" wrapText="1"/>
    </xf>
    <xf numFmtId="164" fontId="6" fillId="0" borderId="93" xfId="0" applyNumberFormat="1" applyFont="1" applyBorder="1" applyAlignment="1">
      <alignment horizontal="center" vertical="top"/>
    </xf>
    <xf numFmtId="164" fontId="6" fillId="0" borderId="6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164" fontId="6" fillId="6" borderId="1" xfId="0" applyNumberFormat="1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top"/>
    </xf>
    <xf numFmtId="0" fontId="6" fillId="0" borderId="65" xfId="0" applyFont="1" applyBorder="1" applyAlignment="1">
      <alignment horizontal="center" vertical="top"/>
    </xf>
    <xf numFmtId="164" fontId="6" fillId="0" borderId="68" xfId="0" applyNumberFormat="1" applyFont="1" applyBorder="1" applyAlignment="1">
      <alignment horizontal="center" vertical="top"/>
    </xf>
    <xf numFmtId="164" fontId="6" fillId="0" borderId="69" xfId="0" applyNumberFormat="1" applyFont="1" applyBorder="1" applyAlignment="1">
      <alignment horizontal="center" vertical="top"/>
    </xf>
    <xf numFmtId="164" fontId="6" fillId="6" borderId="70" xfId="0" applyNumberFormat="1" applyFont="1" applyFill="1" applyBorder="1" applyAlignment="1">
      <alignment horizontal="center" vertical="top" wrapText="1"/>
    </xf>
    <xf numFmtId="164" fontId="6" fillId="6" borderId="81" xfId="0" applyNumberFormat="1" applyFont="1" applyFill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0" borderId="82" xfId="0" applyNumberFormat="1" applyFont="1" applyBorder="1" applyAlignment="1">
      <alignment horizontal="center" vertical="top"/>
    </xf>
    <xf numFmtId="164" fontId="6" fillId="6" borderId="81" xfId="0" applyNumberFormat="1" applyFont="1" applyFill="1" applyBorder="1" applyAlignment="1">
      <alignment horizontal="center" vertical="top" wrapText="1"/>
    </xf>
    <xf numFmtId="164" fontId="6" fillId="6" borderId="14" xfId="0" applyNumberFormat="1" applyFont="1" applyFill="1" applyBorder="1" applyAlignment="1">
      <alignment horizontal="center" vertical="top" wrapText="1"/>
    </xf>
    <xf numFmtId="164" fontId="6" fillId="0" borderId="65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6" fillId="6" borderId="68" xfId="0" applyNumberFormat="1" applyFont="1" applyFill="1" applyBorder="1" applyAlignment="1">
      <alignment horizontal="center" vertical="top"/>
    </xf>
    <xf numFmtId="164" fontId="6" fillId="6" borderId="69" xfId="0" applyNumberFormat="1" applyFont="1" applyFill="1" applyBorder="1" applyAlignment="1">
      <alignment horizontal="center" vertical="top"/>
    </xf>
    <xf numFmtId="164" fontId="6" fillId="6" borderId="48" xfId="0" applyNumberFormat="1" applyFont="1" applyFill="1" applyBorder="1" applyAlignment="1">
      <alignment horizontal="center" vertical="top"/>
    </xf>
    <xf numFmtId="164" fontId="6" fillId="2" borderId="27" xfId="0" applyNumberFormat="1" applyFont="1" applyFill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/>
    </xf>
    <xf numFmtId="164" fontId="1" fillId="2" borderId="59" xfId="0" applyNumberFormat="1" applyFont="1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center" vertical="top"/>
    </xf>
    <xf numFmtId="164" fontId="1" fillId="2" borderId="60" xfId="0" applyNumberFormat="1" applyFont="1" applyFill="1" applyBorder="1" applyAlignment="1">
      <alignment horizontal="center" vertical="top"/>
    </xf>
    <xf numFmtId="164" fontId="1" fillId="2" borderId="50" xfId="0" applyNumberFormat="1" applyFont="1" applyFill="1" applyBorder="1" applyAlignment="1">
      <alignment horizontal="center" vertical="top"/>
    </xf>
    <xf numFmtId="164" fontId="6" fillId="2" borderId="70" xfId="0" applyNumberFormat="1" applyFont="1" applyFill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0" fontId="6" fillId="0" borderId="67" xfId="0" applyFont="1" applyFill="1" applyBorder="1" applyAlignment="1">
      <alignment horizontal="left" vertical="top"/>
    </xf>
    <xf numFmtId="164" fontId="1" fillId="0" borderId="56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164" fontId="6" fillId="6" borderId="27" xfId="0" applyNumberFormat="1" applyFont="1" applyFill="1" applyBorder="1" applyAlignment="1">
      <alignment horizontal="center" vertical="top"/>
    </xf>
    <xf numFmtId="164" fontId="6" fillId="6" borderId="15" xfId="0" applyNumberFormat="1" applyFont="1" applyFill="1" applyBorder="1" applyAlignment="1">
      <alignment horizontal="center" vertical="top"/>
    </xf>
    <xf numFmtId="0" fontId="6" fillId="0" borderId="83" xfId="0" applyFont="1" applyFill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/>
    </xf>
    <xf numFmtId="164" fontId="6" fillId="6" borderId="56" xfId="0" applyNumberFormat="1" applyFont="1" applyFill="1" applyBorder="1" applyAlignment="1">
      <alignment horizontal="center" vertical="top"/>
    </xf>
    <xf numFmtId="164" fontId="6" fillId="0" borderId="25" xfId="0" applyNumberFormat="1" applyFont="1" applyFill="1" applyBorder="1" applyAlignment="1">
      <alignment horizontal="center" vertical="top"/>
    </xf>
    <xf numFmtId="164" fontId="6" fillId="2" borderId="15" xfId="0" applyNumberFormat="1" applyFont="1" applyFill="1" applyBorder="1" applyAlignment="1">
      <alignment horizontal="center" vertical="top"/>
    </xf>
    <xf numFmtId="164" fontId="6" fillId="6" borderId="67" xfId="0" applyNumberFormat="1" applyFont="1" applyFill="1" applyBorder="1" applyAlignment="1">
      <alignment horizontal="center" vertical="top" wrapText="1"/>
    </xf>
    <xf numFmtId="164" fontId="6" fillId="0" borderId="68" xfId="0" applyNumberFormat="1" applyFont="1" applyBorder="1" applyAlignment="1">
      <alignment horizontal="center" vertical="top"/>
    </xf>
    <xf numFmtId="164" fontId="6" fillId="0" borderId="81" xfId="0" applyNumberFormat="1" applyFont="1" applyFill="1" applyBorder="1" applyAlignment="1">
      <alignment horizontal="center" vertical="top"/>
    </xf>
    <xf numFmtId="164" fontId="1" fillId="0" borderId="82" xfId="0" applyNumberFormat="1" applyFont="1" applyFill="1" applyBorder="1" applyAlignment="1">
      <alignment horizontal="center" vertical="top"/>
    </xf>
    <xf numFmtId="164" fontId="6" fillId="0" borderId="89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164" fontId="1" fillId="0" borderId="90" xfId="0" applyNumberFormat="1" applyFont="1" applyFill="1" applyBorder="1" applyAlignment="1">
      <alignment horizontal="center" vertical="top"/>
    </xf>
    <xf numFmtId="164" fontId="6" fillId="6" borderId="48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0" fontId="6" fillId="0" borderId="65" xfId="0" applyFont="1" applyFill="1" applyBorder="1" applyAlignment="1">
      <alignment horizontal="center" vertical="top"/>
    </xf>
    <xf numFmtId="164" fontId="6" fillId="6" borderId="24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/>
    </xf>
    <xf numFmtId="164" fontId="6" fillId="6" borderId="3" xfId="0" applyNumberFormat="1" applyFont="1" applyFill="1" applyBorder="1" applyAlignment="1">
      <alignment horizontal="center" vertical="top"/>
    </xf>
    <xf numFmtId="0" fontId="1" fillId="2" borderId="84" xfId="0" applyFont="1" applyFill="1" applyBorder="1" applyAlignment="1">
      <alignment horizontal="center" vertical="top" wrapText="1"/>
    </xf>
    <xf numFmtId="49" fontId="6" fillId="0" borderId="44" xfId="0" applyNumberFormat="1" applyFont="1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1" fillId="2" borderId="75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top" wrapText="1"/>
    </xf>
    <xf numFmtId="0" fontId="1" fillId="2" borderId="75" xfId="0" applyFont="1" applyFill="1" applyBorder="1" applyAlignment="1">
      <alignment horizontal="right" vertical="top" wrapText="1"/>
    </xf>
    <xf numFmtId="164" fontId="6" fillId="2" borderId="67" xfId="0" applyNumberFormat="1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64" fontId="1" fillId="2" borderId="77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4" fontId="21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6" fillId="0" borderId="0" xfId="0" applyFont="1" applyFill="1" applyAlignment="1">
      <alignment vertical="top"/>
    </xf>
    <xf numFmtId="164" fontId="10" fillId="0" borderId="0" xfId="0" applyNumberFormat="1" applyFont="1" applyAlignment="1">
      <alignment vertical="top"/>
    </xf>
    <xf numFmtId="164" fontId="1" fillId="4" borderId="59" xfId="0" applyNumberFormat="1" applyFont="1" applyFill="1" applyBorder="1" applyAlignment="1">
      <alignment horizontal="center" vertical="top"/>
    </xf>
    <xf numFmtId="164" fontId="6" fillId="6" borderId="3" xfId="0" applyNumberFormat="1" applyFont="1" applyFill="1" applyBorder="1" applyAlignment="1">
      <alignment horizontal="center" vertical="top"/>
    </xf>
    <xf numFmtId="0" fontId="5" fillId="0" borderId="83" xfId="0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center" vertical="top"/>
    </xf>
    <xf numFmtId="0" fontId="5" fillId="0" borderId="75" xfId="0" applyFont="1" applyFill="1" applyBorder="1" applyAlignment="1">
      <alignment horizontal="center" vertical="top"/>
    </xf>
    <xf numFmtId="0" fontId="1" fillId="2" borderId="7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" fillId="2" borderId="94" xfId="0" applyFont="1" applyFill="1" applyBorder="1" applyAlignment="1">
      <alignment horizontal="left" vertical="center" wrapText="1"/>
    </xf>
    <xf numFmtId="164" fontId="7" fillId="2" borderId="74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2" fillId="0" borderId="94" xfId="0" applyFont="1" applyBorder="1" applyAlignment="1">
      <alignment horizontal="left" vertical="top" wrapText="1" indent="1"/>
    </xf>
    <xf numFmtId="164" fontId="23" fillId="0" borderId="74" xfId="0" applyNumberFormat="1" applyFont="1" applyBorder="1" applyAlignment="1">
      <alignment horizontal="center" vertical="top" wrapText="1"/>
    </xf>
    <xf numFmtId="164" fontId="23" fillId="0" borderId="31" xfId="0" applyNumberFormat="1" applyFont="1" applyBorder="1" applyAlignment="1">
      <alignment horizontal="center" vertical="top" wrapText="1"/>
    </xf>
    <xf numFmtId="164" fontId="23" fillId="2" borderId="74" xfId="0" applyNumberFormat="1" applyFont="1" applyFill="1" applyBorder="1" applyAlignment="1">
      <alignment horizontal="center" vertical="top" wrapText="1"/>
    </xf>
    <xf numFmtId="164" fontId="23" fillId="0" borderId="95" xfId="0" applyNumberFormat="1" applyFont="1" applyBorder="1" applyAlignment="1">
      <alignment horizontal="center" vertical="top" wrapText="1"/>
    </xf>
    <xf numFmtId="0" fontId="3" fillId="0" borderId="94" xfId="0" applyFont="1" applyBorder="1" applyAlignment="1">
      <alignment horizontal="left" vertical="top" wrapText="1" indent="2"/>
    </xf>
    <xf numFmtId="164" fontId="23" fillId="0" borderId="96" xfId="0" applyNumberFormat="1" applyFont="1" applyBorder="1" applyAlignment="1">
      <alignment horizontal="center" vertical="top" wrapText="1"/>
    </xf>
    <xf numFmtId="164" fontId="23" fillId="0" borderId="97" xfId="0" applyNumberFormat="1" applyFont="1" applyBorder="1" applyAlignment="1">
      <alignment horizontal="center" vertical="top" wrapText="1"/>
    </xf>
    <xf numFmtId="164" fontId="23" fillId="2" borderId="65" xfId="0" applyNumberFormat="1" applyFont="1" applyFill="1" applyBorder="1" applyAlignment="1">
      <alignment horizontal="center" vertical="top" wrapText="1"/>
    </xf>
    <xf numFmtId="164" fontId="23" fillId="0" borderId="98" xfId="0" applyNumberFormat="1" applyFont="1" applyBorder="1" applyAlignment="1">
      <alignment horizontal="center" vertical="top"/>
    </xf>
    <xf numFmtId="0" fontId="2" fillId="0" borderId="99" xfId="0" applyFont="1" applyBorder="1" applyAlignment="1">
      <alignment horizontal="left" vertical="top" wrapText="1" indent="1"/>
    </xf>
    <xf numFmtId="164" fontId="23" fillId="0" borderId="66" xfId="0" applyNumberFormat="1" applyFont="1" applyBorder="1" applyAlignment="1">
      <alignment horizontal="center" vertical="top" wrapText="1"/>
    </xf>
    <xf numFmtId="164" fontId="23" fillId="0" borderId="22" xfId="0" applyNumberFormat="1" applyFont="1" applyBorder="1" applyAlignment="1">
      <alignment horizontal="center" vertical="top" wrapText="1"/>
    </xf>
    <xf numFmtId="164" fontId="23" fillId="2" borderId="83" xfId="0" applyNumberFormat="1" applyFont="1" applyFill="1" applyBorder="1" applyAlignment="1">
      <alignment horizontal="center" vertical="top" wrapText="1"/>
    </xf>
    <xf numFmtId="164" fontId="23" fillId="0" borderId="100" xfId="0" applyNumberFormat="1" applyFont="1" applyBorder="1" applyAlignment="1">
      <alignment horizontal="center" vertical="top" wrapText="1"/>
    </xf>
    <xf numFmtId="0" fontId="2" fillId="2" borderId="93" xfId="0" applyFont="1" applyFill="1" applyBorder="1" applyAlignment="1">
      <alignment horizontal="left" vertical="center" wrapText="1"/>
    </xf>
    <xf numFmtId="164" fontId="7" fillId="2" borderId="101" xfId="0" applyNumberFormat="1" applyFont="1" applyFill="1" applyBorder="1" applyAlignment="1">
      <alignment horizontal="center" vertical="top" wrapText="1"/>
    </xf>
    <xf numFmtId="0" fontId="2" fillId="5" borderId="102" xfId="0" applyFont="1" applyFill="1" applyBorder="1" applyAlignment="1">
      <alignment horizontal="right" vertical="center" wrapText="1"/>
    </xf>
    <xf numFmtId="164" fontId="7" fillId="5" borderId="84" xfId="0" applyNumberFormat="1" applyFont="1" applyFill="1" applyBorder="1" applyAlignment="1">
      <alignment horizontal="center" vertical="top" wrapText="1"/>
    </xf>
    <xf numFmtId="164" fontId="7" fillId="5" borderId="103" xfId="0" applyNumberFormat="1" applyFont="1" applyFill="1" applyBorder="1" applyAlignment="1">
      <alignment horizontal="center" vertical="top" wrapText="1"/>
    </xf>
    <xf numFmtId="0" fontId="2" fillId="0" borderId="93" xfId="0" applyFont="1" applyBorder="1" applyAlignment="1">
      <alignment horizontal="left" vertical="center" wrapText="1" indent="1"/>
    </xf>
    <xf numFmtId="164" fontId="7" fillId="0" borderId="66" xfId="0" applyNumberFormat="1" applyFont="1" applyBorder="1" applyAlignment="1">
      <alignment horizontal="center" vertical="top" wrapText="1"/>
    </xf>
    <xf numFmtId="164" fontId="7" fillId="2" borderId="66" xfId="0" applyNumberFormat="1" applyFont="1" applyFill="1" applyBorder="1" applyAlignment="1">
      <alignment horizontal="center" vertical="top" wrapText="1"/>
    </xf>
    <xf numFmtId="0" fontId="3" fillId="0" borderId="49" xfId="0" applyFont="1" applyBorder="1" applyAlignment="1">
      <alignment horizontal="left" vertical="top" wrapText="1" indent="2"/>
    </xf>
    <xf numFmtId="164" fontId="23" fillId="0" borderId="65" xfId="0" applyNumberFormat="1" applyFont="1" applyBorder="1" applyAlignment="1">
      <alignment horizontal="center" vertical="top" wrapText="1"/>
    </xf>
    <xf numFmtId="164" fontId="23" fillId="0" borderId="104" xfId="0" applyNumberFormat="1" applyFont="1" applyBorder="1" applyAlignment="1">
      <alignment horizontal="center" vertical="top" wrapText="1"/>
    </xf>
    <xf numFmtId="164" fontId="23" fillId="0" borderId="105" xfId="0" applyNumberFormat="1" applyFont="1" applyBorder="1" applyAlignment="1">
      <alignment horizontal="center" vertical="top" wrapText="1"/>
    </xf>
    <xf numFmtId="164" fontId="23" fillId="0" borderId="74" xfId="0" applyNumberFormat="1" applyFont="1" applyBorder="1" applyAlignment="1">
      <alignment horizontal="center" vertical="top"/>
    </xf>
    <xf numFmtId="164" fontId="23" fillId="2" borderId="74" xfId="0" applyNumberFormat="1" applyFont="1" applyFill="1" applyBorder="1" applyAlignment="1">
      <alignment horizontal="center" vertical="top"/>
    </xf>
    <xf numFmtId="0" fontId="2" fillId="0" borderId="93" xfId="0" applyFont="1" applyBorder="1" applyAlignment="1">
      <alignment horizontal="left" vertical="top" wrapText="1" indent="1"/>
    </xf>
    <xf numFmtId="0" fontId="2" fillId="5" borderId="102" xfId="0" applyFont="1" applyFill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 indent="2"/>
    </xf>
    <xf numFmtId="164" fontId="23" fillId="0" borderId="83" xfId="0" applyNumberFormat="1" applyFont="1" applyBorder="1" applyAlignment="1">
      <alignment horizontal="center" vertical="top" wrapText="1"/>
    </xf>
    <xf numFmtId="164" fontId="23" fillId="0" borderId="106" xfId="0" applyNumberFormat="1" applyFont="1" applyBorder="1" applyAlignment="1">
      <alignment horizontal="center" vertical="top" wrapText="1"/>
    </xf>
    <xf numFmtId="0" fontId="3" fillId="0" borderId="107" xfId="0" applyFont="1" applyBorder="1" applyAlignment="1">
      <alignment horizontal="left" vertical="top" wrapText="1" indent="2"/>
    </xf>
    <xf numFmtId="164" fontId="23" fillId="0" borderId="108" xfId="0" applyNumberFormat="1" applyFont="1" applyBorder="1" applyAlignment="1">
      <alignment horizontal="center" vertical="top" wrapText="1"/>
    </xf>
    <xf numFmtId="164" fontId="23" fillId="2" borderId="108" xfId="0" applyNumberFormat="1" applyFont="1" applyFill="1" applyBorder="1" applyAlignment="1">
      <alignment horizontal="center" vertical="top" wrapText="1"/>
    </xf>
    <xf numFmtId="164" fontId="23" fillId="0" borderId="109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Border="1" applyAlignment="1">
      <alignment/>
    </xf>
    <xf numFmtId="49" fontId="5" fillId="0" borderId="44" xfId="0" applyNumberFormat="1" applyFont="1" applyBorder="1" applyAlignment="1">
      <alignment horizontal="center" vertical="top"/>
    </xf>
    <xf numFmtId="164" fontId="6" fillId="0" borderId="72" xfId="0" applyNumberFormat="1" applyFont="1" applyBorder="1" applyAlignment="1">
      <alignment horizontal="center" vertical="top"/>
    </xf>
    <xf numFmtId="164" fontId="6" fillId="6" borderId="28" xfId="0" applyNumberFormat="1" applyFont="1" applyFill="1" applyBorder="1" applyAlignment="1">
      <alignment horizontal="center" vertical="top" wrapText="1"/>
    </xf>
    <xf numFmtId="164" fontId="1" fillId="2" borderId="77" xfId="0" applyNumberFormat="1" applyFont="1" applyFill="1" applyBorder="1" applyAlignment="1">
      <alignment horizontal="center" vertical="top"/>
    </xf>
    <xf numFmtId="164" fontId="1" fillId="2" borderId="103" xfId="0" applyNumberFormat="1" applyFont="1" applyFill="1" applyBorder="1" applyAlignment="1">
      <alignment horizontal="center" vertical="top"/>
    </xf>
    <xf numFmtId="164" fontId="1" fillId="2" borderId="41" xfId="0" applyNumberFormat="1" applyFont="1" applyFill="1" applyBorder="1" applyAlignment="1">
      <alignment horizontal="center" vertical="top"/>
    </xf>
    <xf numFmtId="164" fontId="1" fillId="3" borderId="76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 textRotation="90"/>
    </xf>
    <xf numFmtId="0" fontId="1" fillId="2" borderId="84" xfId="0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164" fontId="6" fillId="6" borderId="28" xfId="0" applyNumberFormat="1" applyFont="1" applyFill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/>
    </xf>
    <xf numFmtId="164" fontId="6" fillId="2" borderId="110" xfId="0" applyNumberFormat="1" applyFont="1" applyFill="1" applyBorder="1" applyAlignment="1">
      <alignment horizontal="center" vertical="top"/>
    </xf>
    <xf numFmtId="164" fontId="6" fillId="2" borderId="28" xfId="0" applyNumberFormat="1" applyFont="1" applyFill="1" applyBorder="1" applyAlignment="1">
      <alignment horizontal="center" vertical="top"/>
    </xf>
    <xf numFmtId="164" fontId="1" fillId="2" borderId="110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164" fontId="1" fillId="2" borderId="102" xfId="0" applyNumberFormat="1" applyFont="1" applyFill="1" applyBorder="1" applyAlignment="1">
      <alignment horizontal="center" vertical="top"/>
    </xf>
    <xf numFmtId="164" fontId="1" fillId="2" borderId="84" xfId="0" applyNumberFormat="1" applyFont="1" applyFill="1" applyBorder="1" applyAlignment="1">
      <alignment horizontal="center" vertical="top"/>
    </xf>
    <xf numFmtId="164" fontId="1" fillId="2" borderId="44" xfId="0" applyNumberFormat="1" applyFont="1" applyFill="1" applyBorder="1" applyAlignment="1">
      <alignment horizontal="center" vertical="top"/>
    </xf>
    <xf numFmtId="164" fontId="1" fillId="2" borderId="44" xfId="0" applyNumberFormat="1" applyFont="1" applyFill="1" applyBorder="1" applyAlignment="1">
      <alignment horizontal="center" vertical="top"/>
    </xf>
    <xf numFmtId="0" fontId="6" fillId="0" borderId="89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top"/>
    </xf>
    <xf numFmtId="49" fontId="1" fillId="3" borderId="50" xfId="0" applyNumberFormat="1" applyFont="1" applyFill="1" applyBorder="1" applyAlignment="1">
      <alignment horizontal="center" vertical="top"/>
    </xf>
    <xf numFmtId="164" fontId="6" fillId="6" borderId="56" xfId="0" applyNumberFormat="1" applyFont="1" applyFill="1" applyBorder="1" applyAlignment="1">
      <alignment horizontal="center" vertical="top"/>
    </xf>
    <xf numFmtId="0" fontId="6" fillId="0" borderId="67" xfId="0" applyFont="1" applyFill="1" applyBorder="1" applyAlignment="1">
      <alignment vertical="top" wrapText="1"/>
    </xf>
    <xf numFmtId="0" fontId="6" fillId="0" borderId="70" xfId="0" applyFont="1" applyFill="1" applyBorder="1" applyAlignment="1">
      <alignment vertical="top" wrapText="1"/>
    </xf>
    <xf numFmtId="0" fontId="6" fillId="0" borderId="89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top"/>
    </xf>
    <xf numFmtId="49" fontId="6" fillId="0" borderId="67" xfId="0" applyNumberFormat="1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center" vertical="top"/>
    </xf>
    <xf numFmtId="0" fontId="6" fillId="0" borderId="81" xfId="0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7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/>
    </xf>
    <xf numFmtId="0" fontId="6" fillId="0" borderId="67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0" fontId="6" fillId="0" borderId="89" xfId="0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center" vertical="top"/>
    </xf>
    <xf numFmtId="164" fontId="6" fillId="0" borderId="54" xfId="0" applyNumberFormat="1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0" fillId="0" borderId="89" xfId="0" applyFill="1" applyBorder="1" applyAlignment="1">
      <alignment vertical="top"/>
    </xf>
    <xf numFmtId="0" fontId="15" fillId="0" borderId="5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164" fontId="6" fillId="0" borderId="111" xfId="0" applyNumberFormat="1" applyFont="1" applyFill="1" applyBorder="1" applyAlignment="1">
      <alignment horizontal="center" vertical="top"/>
    </xf>
    <xf numFmtId="164" fontId="1" fillId="2" borderId="23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5" fillId="3" borderId="100" xfId="0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 vertical="top"/>
    </xf>
    <xf numFmtId="9" fontId="6" fillId="0" borderId="5" xfId="0" applyNumberFormat="1" applyFont="1" applyFill="1" applyBorder="1" applyAlignment="1">
      <alignment horizontal="center" vertical="top"/>
    </xf>
    <xf numFmtId="0" fontId="3" fillId="0" borderId="70" xfId="0" applyFont="1" applyFill="1" applyBorder="1" applyAlignment="1">
      <alignment wrapText="1"/>
    </xf>
    <xf numFmtId="0" fontId="0" fillId="0" borderId="89" xfId="0" applyFont="1" applyFill="1" applyBorder="1" applyAlignment="1">
      <alignment/>
    </xf>
    <xf numFmtId="0" fontId="6" fillId="3" borderId="77" xfId="0" applyFont="1" applyFill="1" applyBorder="1" applyAlignment="1">
      <alignment vertical="top" wrapText="1"/>
    </xf>
    <xf numFmtId="0" fontId="5" fillId="3" borderId="23" xfId="0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/>
    </xf>
    <xf numFmtId="0" fontId="6" fillId="0" borderId="81" xfId="0" applyFont="1" applyFill="1" applyBorder="1" applyAlignment="1">
      <alignment horizontal="left" vertical="top"/>
    </xf>
    <xf numFmtId="0" fontId="0" fillId="0" borderId="70" xfId="0" applyFont="1" applyFill="1" applyBorder="1" applyAlignment="1">
      <alignment/>
    </xf>
    <xf numFmtId="0" fontId="0" fillId="0" borderId="89" xfId="0" applyFill="1" applyBorder="1" applyAlignment="1">
      <alignment horizontal="left" vertical="top"/>
    </xf>
    <xf numFmtId="0" fontId="0" fillId="0" borderId="81" xfId="0" applyFill="1" applyBorder="1" applyAlignment="1">
      <alignment horizontal="left" vertical="top"/>
    </xf>
    <xf numFmtId="0" fontId="15" fillId="0" borderId="5" xfId="0" applyFont="1" applyFill="1" applyBorder="1" applyAlignment="1">
      <alignment vertical="top"/>
    </xf>
    <xf numFmtId="0" fontId="6" fillId="0" borderId="8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49" fontId="6" fillId="3" borderId="0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horizontal="center" vertical="top" wrapText="1"/>
    </xf>
    <xf numFmtId="49" fontId="5" fillId="3" borderId="100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/>
    </xf>
    <xf numFmtId="0" fontId="6" fillId="0" borderId="89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164" fontId="6" fillId="6" borderId="5" xfId="0" applyNumberFormat="1" applyFont="1" applyFill="1" applyBorder="1" applyAlignment="1">
      <alignment horizontal="center" vertical="top"/>
    </xf>
    <xf numFmtId="164" fontId="6" fillId="6" borderId="11" xfId="0" applyNumberFormat="1" applyFont="1" applyFill="1" applyBorder="1" applyAlignment="1">
      <alignment horizontal="center" vertical="top"/>
    </xf>
    <xf numFmtId="164" fontId="6" fillId="6" borderId="8" xfId="0" applyNumberFormat="1" applyFont="1" applyFill="1" applyBorder="1" applyAlignment="1">
      <alignment horizontal="center" vertical="top"/>
    </xf>
    <xf numFmtId="164" fontId="6" fillId="0" borderId="89" xfId="0" applyNumberFormat="1" applyFont="1" applyFill="1" applyBorder="1" applyAlignment="1">
      <alignment horizontal="center" vertical="top"/>
    </xf>
    <xf numFmtId="164" fontId="1" fillId="2" borderId="11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0" fillId="0" borderId="8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0" fillId="0" borderId="89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center" vertical="top"/>
    </xf>
    <xf numFmtId="164" fontId="1" fillId="2" borderId="11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vertical="top" wrapText="1"/>
    </xf>
    <xf numFmtId="0" fontId="1" fillId="2" borderId="88" xfId="0" applyFont="1" applyFill="1" applyBorder="1" applyAlignment="1">
      <alignment horizontal="center" vertical="top" wrapText="1"/>
    </xf>
    <xf numFmtId="164" fontId="1" fillId="2" borderId="114" xfId="0" applyNumberFormat="1" applyFont="1" applyFill="1" applyBorder="1" applyAlignment="1">
      <alignment horizontal="center" vertical="top"/>
    </xf>
    <xf numFmtId="164" fontId="6" fillId="0" borderId="48" xfId="0" applyNumberFormat="1" applyFont="1" applyBorder="1" applyAlignment="1">
      <alignment horizontal="center" vertical="top"/>
    </xf>
    <xf numFmtId="164" fontId="6" fillId="6" borderId="67" xfId="0" applyNumberFormat="1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58" xfId="0" applyFont="1" applyFill="1" applyBorder="1" applyAlignment="1">
      <alignment horizontal="center" vertical="top" wrapText="1"/>
    </xf>
    <xf numFmtId="0" fontId="4" fillId="0" borderId="112" xfId="0" applyFont="1" applyFill="1" applyBorder="1" applyAlignment="1">
      <alignment horizontal="center" vertical="top" wrapText="1"/>
    </xf>
    <xf numFmtId="0" fontId="25" fillId="0" borderId="66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5" fillId="0" borderId="46" xfId="0" applyFont="1" applyFill="1" applyBorder="1" applyAlignment="1">
      <alignment horizontal="center" vertical="top" wrapText="1"/>
    </xf>
    <xf numFmtId="164" fontId="6" fillId="0" borderId="80" xfId="0" applyNumberFormat="1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top"/>
    </xf>
    <xf numFmtId="49" fontId="6" fillId="0" borderId="65" xfId="0" applyNumberFormat="1" applyFont="1" applyFill="1" applyBorder="1" applyAlignment="1">
      <alignment horizontal="center" vertical="top" wrapText="1"/>
    </xf>
    <xf numFmtId="164" fontId="14" fillId="0" borderId="27" xfId="0" applyNumberFormat="1" applyFont="1" applyFill="1" applyBorder="1" applyAlignment="1">
      <alignment horizontal="center" vertical="top"/>
    </xf>
    <xf numFmtId="164" fontId="14" fillId="0" borderId="22" xfId="0" applyNumberFormat="1" applyFont="1" applyFill="1" applyBorder="1" applyAlignment="1">
      <alignment horizontal="center" vertical="top"/>
    </xf>
    <xf numFmtId="0" fontId="5" fillId="0" borderId="75" xfId="0" applyFont="1" applyFill="1" applyBorder="1" applyAlignment="1">
      <alignment horizontal="center" vertical="top" wrapText="1"/>
    </xf>
    <xf numFmtId="164" fontId="1" fillId="2" borderId="26" xfId="0" applyNumberFormat="1" applyFont="1" applyFill="1" applyBorder="1" applyAlignment="1">
      <alignment horizontal="center" vertical="top"/>
    </xf>
    <xf numFmtId="0" fontId="1" fillId="2" borderId="88" xfId="0" applyFont="1" applyFill="1" applyBorder="1" applyAlignment="1">
      <alignment horizontal="right" vertical="top" wrapText="1"/>
    </xf>
    <xf numFmtId="164" fontId="1" fillId="0" borderId="8" xfId="0" applyNumberFormat="1" applyFont="1" applyFill="1" applyBorder="1" applyAlignment="1">
      <alignment horizontal="center" vertical="top"/>
    </xf>
    <xf numFmtId="164" fontId="1" fillId="5" borderId="115" xfId="0" applyNumberFormat="1" applyFont="1" applyFill="1" applyBorder="1" applyAlignment="1">
      <alignment horizontal="center" vertical="top"/>
    </xf>
    <xf numFmtId="164" fontId="1" fillId="4" borderId="113" xfId="0" applyNumberFormat="1" applyFont="1" applyFill="1" applyBorder="1" applyAlignment="1">
      <alignment horizontal="center" vertical="top"/>
    </xf>
    <xf numFmtId="164" fontId="6" fillId="6" borderId="110" xfId="0" applyNumberFormat="1" applyFont="1" applyFill="1" applyBorder="1" applyAlignment="1">
      <alignment horizontal="center" vertical="top"/>
    </xf>
    <xf numFmtId="164" fontId="1" fillId="6" borderId="15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center" vertical="top"/>
    </xf>
    <xf numFmtId="49" fontId="6" fillId="3" borderId="77" xfId="0" applyNumberFormat="1" applyFont="1" applyFill="1" applyBorder="1" applyAlignment="1">
      <alignment vertical="top" wrapText="1"/>
    </xf>
    <xf numFmtId="49" fontId="5" fillId="3" borderId="23" xfId="0" applyNumberFormat="1" applyFont="1" applyFill="1" applyBorder="1" applyAlignment="1">
      <alignment horizontal="center" vertical="top" wrapText="1"/>
    </xf>
    <xf numFmtId="49" fontId="6" fillId="3" borderId="23" xfId="0" applyNumberFormat="1" applyFont="1" applyFill="1" applyBorder="1" applyAlignment="1">
      <alignment vertical="top" wrapText="1"/>
    </xf>
    <xf numFmtId="164" fontId="6" fillId="0" borderId="82" xfId="0" applyNumberFormat="1" applyFont="1" applyFill="1" applyBorder="1" applyAlignment="1">
      <alignment horizontal="center" vertical="top"/>
    </xf>
    <xf numFmtId="164" fontId="6" fillId="2" borderId="82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6" fillId="0" borderId="112" xfId="0" applyFont="1" applyBorder="1" applyAlignment="1">
      <alignment horizontal="center" vertical="top"/>
    </xf>
    <xf numFmtId="0" fontId="1" fillId="2" borderId="84" xfId="0" applyFont="1" applyFill="1" applyBorder="1" applyAlignment="1">
      <alignment horizontal="right" vertical="top"/>
    </xf>
    <xf numFmtId="164" fontId="6" fillId="2" borderId="41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164" fontId="6" fillId="0" borderId="67" xfId="0" applyNumberFormat="1" applyFont="1" applyFill="1" applyBorder="1" applyAlignment="1">
      <alignment horizontal="center" vertical="top" wrapText="1"/>
    </xf>
    <xf numFmtId="164" fontId="6" fillId="0" borderId="68" xfId="0" applyNumberFormat="1" applyFont="1" applyFill="1" applyBorder="1" applyAlignment="1">
      <alignment horizontal="center" vertical="top" wrapText="1"/>
    </xf>
    <xf numFmtId="164" fontId="6" fillId="0" borderId="67" xfId="0" applyNumberFormat="1" applyFont="1" applyFill="1" applyBorder="1" applyAlignment="1">
      <alignment horizontal="center" vertical="top"/>
    </xf>
    <xf numFmtId="164" fontId="6" fillId="0" borderId="68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164" fontId="1" fillId="2" borderId="81" xfId="0" applyNumberFormat="1" applyFont="1" applyFill="1" applyBorder="1" applyAlignment="1">
      <alignment horizontal="center" vertical="top"/>
    </xf>
    <xf numFmtId="164" fontId="1" fillId="2" borderId="82" xfId="0" applyNumberFormat="1" applyFont="1" applyFill="1" applyBorder="1" applyAlignment="1">
      <alignment horizontal="center" vertical="top"/>
    </xf>
    <xf numFmtId="164" fontId="1" fillId="2" borderId="116" xfId="0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top"/>
    </xf>
    <xf numFmtId="0" fontId="1" fillId="2" borderId="86" xfId="0" applyFont="1" applyFill="1" applyBorder="1" applyAlignment="1">
      <alignment horizontal="center" vertical="top" wrapText="1"/>
    </xf>
    <xf numFmtId="49" fontId="6" fillId="0" borderId="89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vertical="top" wrapText="1"/>
    </xf>
    <xf numFmtId="164" fontId="19" fillId="2" borderId="2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 wrapText="1"/>
    </xf>
    <xf numFmtId="164" fontId="6" fillId="0" borderId="24" xfId="0" applyNumberFormat="1" applyFont="1" applyBorder="1" applyAlignment="1">
      <alignment horizontal="center" vertical="top"/>
    </xf>
    <xf numFmtId="164" fontId="6" fillId="6" borderId="24" xfId="0" applyNumberFormat="1" applyFont="1" applyFill="1" applyBorder="1" applyAlignment="1">
      <alignment horizontal="center" vertical="top" wrapText="1"/>
    </xf>
    <xf numFmtId="0" fontId="1" fillId="4" borderId="44" xfId="0" applyFont="1" applyFill="1" applyBorder="1" applyAlignment="1">
      <alignment horizontal="left" vertical="top"/>
    </xf>
    <xf numFmtId="0" fontId="5" fillId="3" borderId="77" xfId="0" applyFont="1" applyFill="1" applyBorder="1" applyAlignment="1">
      <alignment horizontal="center" vertical="top" wrapText="1"/>
    </xf>
    <xf numFmtId="164" fontId="6" fillId="0" borderId="78" xfId="0" applyNumberFormat="1" applyFont="1" applyFill="1" applyBorder="1" applyAlignment="1">
      <alignment horizontal="center" vertical="top"/>
    </xf>
    <xf numFmtId="164" fontId="6" fillId="0" borderId="80" xfId="0" applyNumberFormat="1" applyFont="1" applyFill="1" applyBorder="1" applyAlignment="1">
      <alignment horizontal="center" vertical="top"/>
    </xf>
    <xf numFmtId="164" fontId="6" fillId="0" borderId="90" xfId="0" applyNumberFormat="1" applyFont="1" applyFill="1" applyBorder="1" applyAlignment="1">
      <alignment horizontal="center" vertical="top"/>
    </xf>
    <xf numFmtId="164" fontId="6" fillId="0" borderId="56" xfId="0" applyNumberFormat="1" applyFont="1" applyBorder="1" applyAlignment="1">
      <alignment horizontal="center" vertical="top"/>
    </xf>
    <xf numFmtId="0" fontId="6" fillId="0" borderId="112" xfId="0" applyFont="1" applyBorder="1" applyAlignment="1">
      <alignment horizontal="center" vertical="top" wrapText="1"/>
    </xf>
    <xf numFmtId="164" fontId="6" fillId="0" borderId="117" xfId="0" applyNumberFormat="1" applyFont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center" vertical="top"/>
    </xf>
    <xf numFmtId="164" fontId="6" fillId="0" borderId="24" xfId="0" applyNumberFormat="1" applyFont="1" applyBorder="1" applyAlignment="1">
      <alignment horizontal="center" vertical="top"/>
    </xf>
    <xf numFmtId="164" fontId="1" fillId="2" borderId="58" xfId="0" applyNumberFormat="1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164" fontId="6" fillId="2" borderId="28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164" fontId="6" fillId="0" borderId="117" xfId="0" applyNumberFormat="1" applyFont="1" applyFill="1" applyBorder="1" applyAlignment="1">
      <alignment horizontal="center" vertical="top" wrapText="1"/>
    </xf>
    <xf numFmtId="164" fontId="6" fillId="0" borderId="28" xfId="0" applyNumberFormat="1" applyFont="1" applyFill="1" applyBorder="1" applyAlignment="1">
      <alignment horizontal="center" vertical="top" wrapText="1"/>
    </xf>
    <xf numFmtId="0" fontId="6" fillId="0" borderId="112" xfId="0" applyFont="1" applyFill="1" applyBorder="1" applyAlignment="1">
      <alignment horizontal="center" vertical="top" wrapText="1"/>
    </xf>
    <xf numFmtId="164" fontId="6" fillId="6" borderId="110" xfId="0" applyNumberFormat="1" applyFont="1" applyFill="1" applyBorder="1" applyAlignment="1">
      <alignment horizontal="center" vertical="top" wrapText="1"/>
    </xf>
    <xf numFmtId="164" fontId="6" fillId="0" borderId="28" xfId="0" applyNumberFormat="1" applyFont="1" applyFill="1" applyBorder="1" applyAlignment="1">
      <alignment horizontal="center" vertical="top"/>
    </xf>
    <xf numFmtId="164" fontId="6" fillId="2" borderId="31" xfId="0" applyNumberFormat="1" applyFont="1" applyFill="1" applyBorder="1" applyAlignment="1">
      <alignment horizontal="center" vertical="top"/>
    </xf>
    <xf numFmtId="164" fontId="6" fillId="2" borderId="32" xfId="0" applyNumberFormat="1" applyFont="1" applyFill="1" applyBorder="1" applyAlignment="1">
      <alignment horizontal="center" vertical="top"/>
    </xf>
    <xf numFmtId="164" fontId="6" fillId="6" borderId="22" xfId="0" applyNumberFormat="1" applyFont="1" applyFill="1" applyBorder="1" applyAlignment="1">
      <alignment horizontal="center" vertical="top"/>
    </xf>
    <xf numFmtId="0" fontId="6" fillId="3" borderId="102" xfId="0" applyFont="1" applyFill="1" applyBorder="1" applyAlignment="1">
      <alignment vertical="top" wrapText="1"/>
    </xf>
    <xf numFmtId="0" fontId="25" fillId="0" borderId="88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0" fillId="0" borderId="82" xfId="0" applyFill="1" applyBorder="1" applyAlignment="1">
      <alignment horizontal="center" vertical="top"/>
    </xf>
    <xf numFmtId="164" fontId="3" fillId="0" borderId="69" xfId="0" applyNumberFormat="1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1" fillId="2" borderId="83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6" fillId="0" borderId="64" xfId="0" applyFont="1" applyFill="1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164" fontId="3" fillId="0" borderId="70" xfId="0" applyNumberFormat="1" applyFont="1" applyBorder="1" applyAlignment="1">
      <alignment horizontal="center" vertical="top"/>
    </xf>
    <xf numFmtId="164" fontId="3" fillId="0" borderId="69" xfId="0" applyNumberFormat="1" applyFont="1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82" xfId="0" applyBorder="1" applyAlignment="1">
      <alignment horizontal="center" vertical="top"/>
    </xf>
    <xf numFmtId="164" fontId="1" fillId="2" borderId="59" xfId="0" applyNumberFormat="1" applyFont="1" applyFill="1" applyBorder="1" applyAlignment="1">
      <alignment horizontal="center" vertical="top" wrapText="1"/>
    </xf>
    <xf numFmtId="164" fontId="1" fillId="2" borderId="60" xfId="0" applyNumberFormat="1" applyFont="1" applyFill="1" applyBorder="1" applyAlignment="1">
      <alignment horizontal="center" vertical="top" wrapText="1"/>
    </xf>
    <xf numFmtId="164" fontId="6" fillId="6" borderId="82" xfId="0" applyNumberFormat="1" applyFont="1" applyFill="1" applyBorder="1" applyAlignment="1">
      <alignment horizontal="center" vertical="top" wrapText="1"/>
    </xf>
    <xf numFmtId="164" fontId="6" fillId="6" borderId="14" xfId="0" applyNumberFormat="1" applyFont="1" applyFill="1" applyBorder="1" applyAlignment="1">
      <alignment horizontal="center" vertical="top" wrapText="1" readingOrder="1"/>
    </xf>
    <xf numFmtId="164" fontId="6" fillId="6" borderId="81" xfId="0" applyNumberFormat="1" applyFont="1" applyFill="1" applyBorder="1" applyAlignment="1">
      <alignment horizontal="center" vertical="top" wrapText="1" readingOrder="1"/>
    </xf>
    <xf numFmtId="164" fontId="6" fillId="0" borderId="118" xfId="0" applyNumberFormat="1" applyFont="1" applyFill="1" applyBorder="1" applyAlignment="1">
      <alignment horizontal="center" vertical="top"/>
    </xf>
    <xf numFmtId="164" fontId="6" fillId="6" borderId="25" xfId="0" applyNumberFormat="1" applyFont="1" applyFill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4" fillId="0" borderId="110" xfId="0" applyFont="1" applyFill="1" applyBorder="1" applyAlignment="1">
      <alignment horizontal="center" vertical="top" wrapText="1"/>
    </xf>
    <xf numFmtId="164" fontId="6" fillId="6" borderId="24" xfId="0" applyNumberFormat="1" applyFont="1" applyFill="1" applyBorder="1" applyAlignment="1">
      <alignment horizontal="center" vertical="top" wrapText="1"/>
    </xf>
    <xf numFmtId="164" fontId="1" fillId="2" borderId="119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/>
    </xf>
    <xf numFmtId="164" fontId="1" fillId="2" borderId="116" xfId="0" applyNumberFormat="1" applyFont="1" applyFill="1" applyBorder="1" applyAlignment="1">
      <alignment horizontal="center" vertical="top"/>
    </xf>
    <xf numFmtId="164" fontId="6" fillId="2" borderId="81" xfId="0" applyNumberFormat="1" applyFont="1" applyFill="1" applyBorder="1" applyAlignment="1">
      <alignment horizontal="center" vertical="top"/>
    </xf>
    <xf numFmtId="164" fontId="1" fillId="2" borderId="76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164" fontId="1" fillId="3" borderId="113" xfId="0" applyNumberFormat="1" applyFont="1" applyFill="1" applyBorder="1" applyAlignment="1">
      <alignment horizontal="center" vertical="top"/>
    </xf>
    <xf numFmtId="164" fontId="1" fillId="3" borderId="17" xfId="0" applyNumberFormat="1" applyFont="1" applyFill="1" applyBorder="1" applyAlignment="1">
      <alignment horizontal="center" vertical="top"/>
    </xf>
    <xf numFmtId="164" fontId="4" fillId="3" borderId="114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" fillId="2" borderId="112" xfId="0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 wrapText="1"/>
    </xf>
    <xf numFmtId="164" fontId="1" fillId="0" borderId="110" xfId="0" applyNumberFormat="1" applyFont="1" applyFill="1" applyBorder="1" applyAlignment="1">
      <alignment horizontal="center" vertical="top"/>
    </xf>
    <xf numFmtId="164" fontId="1" fillId="0" borderId="41" xfId="0" applyNumberFormat="1" applyFont="1" applyFill="1" applyBorder="1" applyAlignment="1">
      <alignment horizontal="center" vertical="top"/>
    </xf>
    <xf numFmtId="164" fontId="6" fillId="2" borderId="41" xfId="0" applyNumberFormat="1" applyFont="1" applyFill="1" applyBorder="1" applyAlignment="1">
      <alignment horizontal="center" vertical="top"/>
    </xf>
    <xf numFmtId="164" fontId="6" fillId="0" borderId="41" xfId="0" applyNumberFormat="1" applyFont="1" applyFill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 wrapText="1"/>
    </xf>
    <xf numFmtId="164" fontId="1" fillId="2" borderId="117" xfId="0" applyNumberFormat="1" applyFont="1" applyFill="1" applyBorder="1" applyAlignment="1">
      <alignment horizontal="center" vertical="top"/>
    </xf>
    <xf numFmtId="164" fontId="1" fillId="3" borderId="77" xfId="0" applyNumberFormat="1" applyFont="1" applyFill="1" applyBorder="1" applyAlignment="1">
      <alignment horizontal="center" vertical="top"/>
    </xf>
    <xf numFmtId="164" fontId="6" fillId="0" borderId="120" xfId="0" applyNumberFormat="1" applyFont="1" applyFill="1" applyBorder="1" applyAlignment="1">
      <alignment horizontal="center" vertical="top"/>
    </xf>
    <xf numFmtId="164" fontId="1" fillId="2" borderId="37" xfId="0" applyNumberFormat="1" applyFont="1" applyFill="1" applyBorder="1" applyAlignment="1">
      <alignment horizontal="center" vertical="top"/>
    </xf>
    <xf numFmtId="164" fontId="1" fillId="0" borderId="73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164" fontId="6" fillId="2" borderId="68" xfId="0" applyNumberFormat="1" applyFont="1" applyFill="1" applyBorder="1" applyAlignment="1">
      <alignment horizontal="center" vertical="top"/>
    </xf>
    <xf numFmtId="164" fontId="6" fillId="2" borderId="69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/>
    </xf>
    <xf numFmtId="164" fontId="6" fillId="2" borderId="90" xfId="0" applyNumberFormat="1" applyFont="1" applyFill="1" applyBorder="1" applyAlignment="1">
      <alignment horizontal="center" vertical="top"/>
    </xf>
    <xf numFmtId="164" fontId="1" fillId="3" borderId="114" xfId="0" applyNumberFormat="1" applyFont="1" applyFill="1" applyBorder="1" applyAlignment="1">
      <alignment horizontal="center" vertical="top"/>
    </xf>
    <xf numFmtId="49" fontId="6" fillId="0" borderId="121" xfId="0" applyNumberFormat="1" applyFont="1" applyBorder="1" applyAlignment="1">
      <alignment horizontal="center" vertical="top" wrapText="1"/>
    </xf>
    <xf numFmtId="0" fontId="6" fillId="0" borderId="113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/>
    </xf>
    <xf numFmtId="164" fontId="7" fillId="2" borderId="84" xfId="0" applyNumberFormat="1" applyFont="1" applyFill="1" applyBorder="1" applyAlignment="1">
      <alignment horizontal="center" vertical="top" wrapText="1"/>
    </xf>
    <xf numFmtId="164" fontId="7" fillId="0" borderId="112" xfId="0" applyNumberFormat="1" applyFont="1" applyBorder="1" applyAlignment="1">
      <alignment horizontal="center" vertical="top" wrapText="1"/>
    </xf>
    <xf numFmtId="164" fontId="7" fillId="0" borderId="88" xfId="0" applyNumberFormat="1" applyFont="1" applyBorder="1" applyAlignment="1">
      <alignment horizontal="center" vertical="top" wrapText="1"/>
    </xf>
    <xf numFmtId="164" fontId="1" fillId="3" borderId="58" xfId="0" applyNumberFormat="1" applyFont="1" applyFill="1" applyBorder="1" applyAlignment="1">
      <alignment horizontal="center" vertical="top"/>
    </xf>
    <xf numFmtId="164" fontId="1" fillId="3" borderId="122" xfId="0" applyNumberFormat="1" applyFont="1" applyFill="1" applyBorder="1" applyAlignment="1">
      <alignment horizontal="center" vertical="top"/>
    </xf>
    <xf numFmtId="0" fontId="5" fillId="0" borderId="88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6" fillId="6" borderId="41" xfId="0" applyNumberFormat="1" applyFont="1" applyFill="1" applyBorder="1" applyAlignment="1">
      <alignment horizontal="center" vertical="top" wrapText="1"/>
    </xf>
    <xf numFmtId="49" fontId="1" fillId="6" borderId="0" xfId="0" applyNumberFormat="1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right" vertical="top"/>
    </xf>
    <xf numFmtId="164" fontId="1" fillId="6" borderId="0" xfId="0" applyNumberFormat="1" applyFont="1" applyFill="1" applyBorder="1" applyAlignment="1">
      <alignment horizontal="center" vertical="top"/>
    </xf>
    <xf numFmtId="0" fontId="1" fillId="6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/>
    </xf>
    <xf numFmtId="164" fontId="6" fillId="0" borderId="41" xfId="0" applyNumberFormat="1" applyFont="1" applyFill="1" applyBorder="1" applyAlignment="1">
      <alignment horizontal="center" vertical="top" wrapText="1"/>
    </xf>
    <xf numFmtId="164" fontId="6" fillId="6" borderId="62" xfId="0" applyNumberFormat="1" applyFont="1" applyFill="1" applyBorder="1" applyAlignment="1">
      <alignment horizontal="center" vertical="top" wrapText="1"/>
    </xf>
    <xf numFmtId="164" fontId="6" fillId="0" borderId="63" xfId="0" applyNumberFormat="1" applyFont="1" applyFill="1" applyBorder="1" applyAlignment="1">
      <alignment horizontal="center" vertical="top" wrapText="1"/>
    </xf>
    <xf numFmtId="164" fontId="6" fillId="2" borderId="110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/>
    </xf>
    <xf numFmtId="164" fontId="6" fillId="2" borderId="11" xfId="0" applyNumberFormat="1" applyFont="1" applyFill="1" applyBorder="1" applyAlignment="1">
      <alignment horizontal="center" vertical="top"/>
    </xf>
    <xf numFmtId="164" fontId="6" fillId="0" borderId="32" xfId="0" applyNumberFormat="1" applyFont="1" applyBorder="1" applyAlignment="1">
      <alignment horizontal="center" vertical="top"/>
    </xf>
    <xf numFmtId="164" fontId="1" fillId="6" borderId="81" xfId="0" applyNumberFormat="1" applyFont="1" applyFill="1" applyBorder="1" applyAlignment="1">
      <alignment horizontal="center" vertical="top"/>
    </xf>
    <xf numFmtId="164" fontId="6" fillId="0" borderId="54" xfId="0" applyNumberFormat="1" applyFont="1" applyFill="1" applyBorder="1" applyAlignment="1">
      <alignment horizontal="center" vertical="top"/>
    </xf>
    <xf numFmtId="164" fontId="6" fillId="0" borderId="111" xfId="0" applyNumberFormat="1" applyFont="1" applyFill="1" applyBorder="1" applyAlignment="1">
      <alignment horizontal="center" vertical="top"/>
    </xf>
    <xf numFmtId="164" fontId="6" fillId="0" borderId="82" xfId="0" applyNumberFormat="1" applyFont="1" applyFill="1" applyBorder="1" applyAlignment="1">
      <alignment horizontal="center" vertical="top"/>
    </xf>
    <xf numFmtId="164" fontId="6" fillId="0" borderId="85" xfId="0" applyNumberFormat="1" applyFont="1" applyFill="1" applyBorder="1" applyAlignment="1">
      <alignment horizontal="center" vertical="top"/>
    </xf>
    <xf numFmtId="164" fontId="1" fillId="3" borderId="23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64" fontId="6" fillId="0" borderId="112" xfId="0" applyNumberFormat="1" applyFont="1" applyFill="1" applyBorder="1" applyAlignment="1">
      <alignment horizontal="center" vertical="top" wrapText="1"/>
    </xf>
    <xf numFmtId="164" fontId="1" fillId="2" borderId="75" xfId="0" applyNumberFormat="1" applyFont="1" applyFill="1" applyBorder="1" applyAlignment="1">
      <alignment horizontal="center" vertical="top"/>
    </xf>
    <xf numFmtId="164" fontId="1" fillId="2" borderId="56" xfId="0" applyNumberFormat="1" applyFont="1" applyFill="1" applyBorder="1" applyAlignment="1">
      <alignment horizontal="center" vertical="top"/>
    </xf>
    <xf numFmtId="164" fontId="6" fillId="6" borderId="72" xfId="0" applyNumberFormat="1" applyFont="1" applyFill="1" applyBorder="1" applyAlignment="1">
      <alignment horizontal="center" vertical="top" wrapText="1"/>
    </xf>
    <xf numFmtId="164" fontId="6" fillId="0" borderId="111" xfId="0" applyNumberFormat="1" applyFont="1" applyBorder="1" applyAlignment="1">
      <alignment horizontal="center" vertical="center"/>
    </xf>
    <xf numFmtId="164" fontId="1" fillId="2" borderId="88" xfId="0" applyNumberFormat="1" applyFont="1" applyFill="1" applyBorder="1" applyAlignment="1">
      <alignment horizontal="center" vertical="top"/>
    </xf>
    <xf numFmtId="164" fontId="6" fillId="6" borderId="64" xfId="0" applyNumberFormat="1" applyFont="1" applyFill="1" applyBorder="1" applyAlignment="1">
      <alignment horizontal="center" vertical="top" wrapText="1"/>
    </xf>
    <xf numFmtId="164" fontId="6" fillId="0" borderId="83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top"/>
    </xf>
    <xf numFmtId="164" fontId="14" fillId="2" borderId="56" xfId="0" applyNumberFormat="1" applyFont="1" applyFill="1" applyBorder="1" applyAlignment="1">
      <alignment horizontal="center" vertical="top"/>
    </xf>
    <xf numFmtId="164" fontId="6" fillId="2" borderId="24" xfId="0" applyNumberFormat="1" applyFont="1" applyFill="1" applyBorder="1" applyAlignment="1">
      <alignment horizontal="center" vertical="center"/>
    </xf>
    <xf numFmtId="164" fontId="6" fillId="2" borderId="56" xfId="0" applyNumberFormat="1" applyFont="1" applyFill="1" applyBorder="1" applyAlignment="1">
      <alignment horizontal="center" vertical="center"/>
    </xf>
    <xf numFmtId="164" fontId="1" fillId="3" borderId="46" xfId="0" applyNumberFormat="1" applyFont="1" applyFill="1" applyBorder="1" applyAlignment="1">
      <alignment horizontal="center" vertical="top"/>
    </xf>
    <xf numFmtId="164" fontId="1" fillId="4" borderId="77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164" fontId="1" fillId="4" borderId="84" xfId="0" applyNumberFormat="1" applyFont="1" applyFill="1" applyBorder="1" applyAlignment="1">
      <alignment horizontal="center" vertical="top"/>
    </xf>
    <xf numFmtId="164" fontId="1" fillId="3" borderId="117" xfId="0" applyNumberFormat="1" applyFont="1" applyFill="1" applyBorder="1" applyAlignment="1">
      <alignment horizontal="center" vertical="top"/>
    </xf>
    <xf numFmtId="164" fontId="1" fillId="3" borderId="112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1" fillId="4" borderId="76" xfId="0" applyNumberFormat="1" applyFont="1" applyFill="1" applyBorder="1" applyAlignment="1">
      <alignment horizontal="center" vertical="top"/>
    </xf>
    <xf numFmtId="164" fontId="6" fillId="0" borderId="41" xfId="0" applyNumberFormat="1" applyFont="1" applyBorder="1" applyAlignment="1">
      <alignment horizontal="center" vertical="top"/>
    </xf>
    <xf numFmtId="164" fontId="6" fillId="0" borderId="63" xfId="0" applyNumberFormat="1" applyFont="1" applyBorder="1" applyAlignment="1">
      <alignment horizontal="center" vertical="top"/>
    </xf>
    <xf numFmtId="164" fontId="1" fillId="3" borderId="116" xfId="0" applyNumberFormat="1" applyFont="1" applyFill="1" applyBorder="1" applyAlignment="1">
      <alignment horizontal="center" vertical="top"/>
    </xf>
    <xf numFmtId="164" fontId="1" fillId="2" borderId="79" xfId="0" applyNumberFormat="1" applyFont="1" applyFill="1" applyBorder="1" applyAlignment="1">
      <alignment horizontal="center" vertical="top"/>
    </xf>
    <xf numFmtId="164" fontId="1" fillId="2" borderId="90" xfId="0" applyNumberFormat="1" applyFont="1" applyFill="1" applyBorder="1" applyAlignment="1">
      <alignment horizontal="center" vertical="top"/>
    </xf>
    <xf numFmtId="164" fontId="6" fillId="0" borderId="123" xfId="0" applyNumberFormat="1" applyFont="1" applyFill="1" applyBorder="1" applyAlignment="1">
      <alignment horizontal="center" vertical="top"/>
    </xf>
    <xf numFmtId="164" fontId="6" fillId="0" borderId="124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vertical="top" wrapText="1"/>
    </xf>
    <xf numFmtId="164" fontId="1" fillId="2" borderId="89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164" fontId="1" fillId="2" borderId="89" xfId="0" applyNumberFormat="1" applyFont="1" applyFill="1" applyBorder="1" applyAlignment="1">
      <alignment horizontal="center" vertical="top" readingOrder="1"/>
    </xf>
    <xf numFmtId="164" fontId="1" fillId="2" borderId="5" xfId="0" applyNumberFormat="1" applyFont="1" applyFill="1" applyBorder="1" applyAlignment="1">
      <alignment horizontal="center" vertical="top" readingOrder="1"/>
    </xf>
    <xf numFmtId="164" fontId="1" fillId="2" borderId="125" xfId="0" applyNumberFormat="1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164" fontId="1" fillId="0" borderId="63" xfId="0" applyNumberFormat="1" applyFont="1" applyFill="1" applyBorder="1" applyAlignment="1">
      <alignment horizontal="center" vertical="top"/>
    </xf>
    <xf numFmtId="164" fontId="6" fillId="0" borderId="43" xfId="0" applyNumberFormat="1" applyFont="1" applyFill="1" applyBorder="1" applyAlignment="1">
      <alignment horizontal="center" vertical="top"/>
    </xf>
    <xf numFmtId="164" fontId="6" fillId="0" borderId="126" xfId="0" applyNumberFormat="1" applyFont="1" applyFill="1" applyBorder="1" applyAlignment="1">
      <alignment horizontal="center" vertical="top"/>
    </xf>
    <xf numFmtId="164" fontId="1" fillId="2" borderId="127" xfId="0" applyNumberFormat="1" applyFont="1" applyFill="1" applyBorder="1" applyAlignment="1">
      <alignment horizontal="center" vertical="top"/>
    </xf>
    <xf numFmtId="0" fontId="6" fillId="0" borderId="83" xfId="0" applyFont="1" applyBorder="1" applyAlignment="1">
      <alignment horizontal="center" vertical="top"/>
    </xf>
    <xf numFmtId="164" fontId="6" fillId="0" borderId="83" xfId="0" applyNumberFormat="1" applyFont="1" applyBorder="1" applyAlignment="1">
      <alignment horizontal="center" vertical="top"/>
    </xf>
    <xf numFmtId="164" fontId="6" fillId="0" borderId="111" xfId="0" applyNumberFormat="1" applyFont="1" applyBorder="1" applyAlignment="1">
      <alignment horizontal="center" vertical="top"/>
    </xf>
    <xf numFmtId="164" fontId="6" fillId="0" borderId="73" xfId="0" applyNumberFormat="1" applyFont="1" applyBorder="1" applyAlignment="1">
      <alignment horizontal="center" vertical="top"/>
    </xf>
    <xf numFmtId="164" fontId="6" fillId="0" borderId="66" xfId="0" applyNumberFormat="1" applyFont="1" applyBorder="1" applyAlignment="1">
      <alignment horizontal="center" vertical="top"/>
    </xf>
    <xf numFmtId="164" fontId="6" fillId="0" borderId="25" xfId="0" applyNumberFormat="1" applyFont="1" applyBorder="1" applyAlignment="1">
      <alignment horizontal="center" vertical="top"/>
    </xf>
    <xf numFmtId="164" fontId="6" fillId="6" borderId="117" xfId="0" applyNumberFormat="1" applyFont="1" applyFill="1" applyBorder="1" applyAlignment="1">
      <alignment horizontal="center" vertical="top" wrapText="1"/>
    </xf>
    <xf numFmtId="164" fontId="6" fillId="6" borderId="72" xfId="0" applyNumberFormat="1" applyFont="1" applyFill="1" applyBorder="1" applyAlignment="1">
      <alignment horizontal="center" vertical="top" wrapText="1"/>
    </xf>
    <xf numFmtId="164" fontId="6" fillId="6" borderId="73" xfId="0" applyNumberFormat="1" applyFont="1" applyFill="1" applyBorder="1" applyAlignment="1">
      <alignment horizontal="center" vertical="top" wrapText="1"/>
    </xf>
    <xf numFmtId="164" fontId="6" fillId="0" borderId="71" xfId="0" applyNumberFormat="1" applyFont="1" applyBorder="1" applyAlignment="1">
      <alignment horizontal="center" vertical="top"/>
    </xf>
    <xf numFmtId="164" fontId="6" fillId="6" borderId="73" xfId="0" applyNumberFormat="1" applyFont="1" applyFill="1" applyBorder="1" applyAlignment="1">
      <alignment horizontal="center" vertical="top" wrapText="1"/>
    </xf>
    <xf numFmtId="49" fontId="6" fillId="0" borderId="117" xfId="0" applyNumberFormat="1" applyFont="1" applyBorder="1" applyAlignment="1">
      <alignment horizontal="center" vertical="top"/>
    </xf>
    <xf numFmtId="49" fontId="6" fillId="0" borderId="73" xfId="0" applyNumberFormat="1" applyFont="1" applyBorder="1" applyAlignment="1">
      <alignment horizontal="center" vertical="top"/>
    </xf>
    <xf numFmtId="49" fontId="6" fillId="0" borderId="86" xfId="0" applyNumberFormat="1" applyFont="1" applyBorder="1" applyAlignment="1">
      <alignment horizontal="center" vertical="top"/>
    </xf>
    <xf numFmtId="49" fontId="5" fillId="0" borderId="112" xfId="0" applyNumberFormat="1" applyFont="1" applyBorder="1" applyAlignment="1">
      <alignment horizontal="center" vertical="top"/>
    </xf>
    <xf numFmtId="49" fontId="11" fillId="0" borderId="88" xfId="0" applyNumberFormat="1" applyFont="1" applyBorder="1" applyAlignment="1">
      <alignment horizontal="center" vertical="top"/>
    </xf>
    <xf numFmtId="164" fontId="6" fillId="2" borderId="26" xfId="0" applyNumberFormat="1" applyFont="1" applyFill="1" applyBorder="1" applyAlignment="1">
      <alignment horizontal="center" vertical="top"/>
    </xf>
    <xf numFmtId="164" fontId="14" fillId="2" borderId="3" xfId="0" applyNumberFormat="1" applyFont="1" applyFill="1" applyBorder="1" applyAlignment="1">
      <alignment horizontal="center" vertical="top"/>
    </xf>
    <xf numFmtId="164" fontId="6" fillId="0" borderId="117" xfId="0" applyNumberFormat="1" applyFont="1" applyFill="1" applyBorder="1" applyAlignment="1">
      <alignment horizontal="center" vertical="top"/>
    </xf>
    <xf numFmtId="164" fontId="14" fillId="0" borderId="68" xfId="0" applyNumberFormat="1" applyFont="1" applyFill="1" applyBorder="1" applyAlignment="1">
      <alignment horizontal="center" vertical="top"/>
    </xf>
    <xf numFmtId="164" fontId="6" fillId="0" borderId="87" xfId="0" applyNumberFormat="1" applyFont="1" applyFill="1" applyBorder="1" applyAlignment="1">
      <alignment horizontal="center" vertical="top"/>
    </xf>
    <xf numFmtId="164" fontId="14" fillId="0" borderId="67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164" fontId="6" fillId="0" borderId="84" xfId="0" applyNumberFormat="1" applyFont="1" applyFill="1" applyBorder="1" applyAlignment="1">
      <alignment horizontal="center" vertical="top"/>
    </xf>
    <xf numFmtId="164" fontId="1" fillId="0" borderId="66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6" fillId="0" borderId="88" xfId="0" applyNumberFormat="1" applyFont="1" applyFill="1" applyBorder="1" applyAlignment="1">
      <alignment horizontal="center" vertical="top"/>
    </xf>
    <xf numFmtId="164" fontId="1" fillId="2" borderId="23" xfId="0" applyNumberFormat="1" applyFont="1" applyFill="1" applyBorder="1" applyAlignment="1">
      <alignment horizontal="center" vertical="top"/>
    </xf>
    <xf numFmtId="164" fontId="6" fillId="0" borderId="64" xfId="0" applyNumberFormat="1" applyFont="1" applyBorder="1" applyAlignment="1">
      <alignment horizontal="center" vertical="top"/>
    </xf>
    <xf numFmtId="164" fontId="6" fillId="6" borderId="24" xfId="0" applyNumberFormat="1" applyFont="1" applyFill="1" applyBorder="1" applyAlignment="1">
      <alignment horizontal="center" vertical="top"/>
    </xf>
    <xf numFmtId="164" fontId="6" fillId="6" borderId="25" xfId="0" applyNumberFormat="1" applyFont="1" applyFill="1" applyBorder="1" applyAlignment="1">
      <alignment horizontal="center" vertical="top"/>
    </xf>
    <xf numFmtId="164" fontId="6" fillId="2" borderId="22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5" fillId="0" borderId="4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128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/>
    </xf>
    <xf numFmtId="0" fontId="6" fillId="0" borderId="129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/>
    </xf>
    <xf numFmtId="0" fontId="5" fillId="3" borderId="37" xfId="0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/>
    </xf>
    <xf numFmtId="49" fontId="1" fillId="4" borderId="93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129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9" fontId="6" fillId="0" borderId="12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1" fontId="6" fillId="0" borderId="129" xfId="0" applyNumberFormat="1" applyFont="1" applyFill="1" applyBorder="1" applyAlignment="1">
      <alignment horizontal="center" vertical="top"/>
    </xf>
    <xf numFmtId="9" fontId="6" fillId="0" borderId="20" xfId="0" applyNumberFormat="1" applyFont="1" applyFill="1" applyBorder="1" applyAlignment="1">
      <alignment horizontal="center" vertical="top"/>
    </xf>
    <xf numFmtId="0" fontId="6" fillId="0" borderId="129" xfId="0" applyFont="1" applyFill="1" applyBorder="1" applyAlignment="1">
      <alignment horizontal="center" vertical="top"/>
    </xf>
    <xf numFmtId="0" fontId="15" fillId="0" borderId="129" xfId="0" applyFont="1" applyFill="1" applyBorder="1" applyAlignment="1">
      <alignment horizontal="center" vertical="top"/>
    </xf>
    <xf numFmtId="0" fontId="15" fillId="0" borderId="129" xfId="0" applyFont="1" applyFill="1" applyBorder="1" applyAlignment="1">
      <alignment vertical="top"/>
    </xf>
    <xf numFmtId="0" fontId="3" fillId="0" borderId="20" xfId="0" applyFont="1" applyFill="1" applyBorder="1" applyAlignment="1">
      <alignment horizontal="center" vertical="top"/>
    </xf>
    <xf numFmtId="0" fontId="0" fillId="0" borderId="129" xfId="0" applyFill="1" applyBorder="1" applyAlignment="1">
      <alignment horizontal="center" vertical="top"/>
    </xf>
    <xf numFmtId="0" fontId="6" fillId="0" borderId="130" xfId="0" applyFont="1" applyFill="1" applyBorder="1" applyAlignment="1">
      <alignment horizontal="center" vertical="top"/>
    </xf>
    <xf numFmtId="0" fontId="0" fillId="2" borderId="131" xfId="0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49" fontId="5" fillId="3" borderId="37" xfId="0" applyNumberFormat="1" applyFont="1" applyFill="1" applyBorder="1" applyAlignment="1">
      <alignment horizontal="center" vertical="top" wrapText="1"/>
    </xf>
    <xf numFmtId="49" fontId="6" fillId="4" borderId="18" xfId="0" applyNumberFormat="1" applyFont="1" applyFill="1" applyBorder="1" applyAlignment="1">
      <alignment horizontal="center" vertical="top"/>
    </xf>
    <xf numFmtId="49" fontId="1" fillId="4" borderId="33" xfId="0" applyNumberFormat="1" applyFont="1" applyFill="1" applyBorder="1" applyAlignment="1">
      <alignment horizontal="center" vertical="top" wrapText="1"/>
    </xf>
    <xf numFmtId="0" fontId="5" fillId="0" borderId="129" xfId="0" applyNumberFormat="1" applyFont="1" applyFill="1" applyBorder="1" applyAlignment="1">
      <alignment horizontal="center" vertical="top"/>
    </xf>
    <xf numFmtId="49" fontId="6" fillId="0" borderId="42" xfId="0" applyNumberFormat="1" applyFont="1" applyFill="1" applyBorder="1" applyAlignment="1">
      <alignment horizontal="center" vertical="top"/>
    </xf>
    <xf numFmtId="49" fontId="6" fillId="0" borderId="129" xfId="0" applyNumberFormat="1" applyFont="1" applyFill="1" applyBorder="1" applyAlignment="1">
      <alignment horizontal="center" vertical="top"/>
    </xf>
    <xf numFmtId="49" fontId="1" fillId="4" borderId="126" xfId="0" applyNumberFormat="1" applyFont="1" applyFill="1" applyBorder="1" applyAlignment="1">
      <alignment horizontal="center" vertical="top"/>
    </xf>
    <xf numFmtId="1" fontId="6" fillId="0" borderId="20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49" fontId="6" fillId="4" borderId="132" xfId="0" applyNumberFormat="1" applyFont="1" applyFill="1" applyBorder="1" applyAlignment="1">
      <alignment horizontal="center" vertical="top"/>
    </xf>
    <xf numFmtId="0" fontId="0" fillId="0" borderId="129" xfId="0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3" fillId="0" borderId="129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16" fillId="0" borderId="129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129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129" xfId="0" applyFont="1" applyFill="1" applyBorder="1" applyAlignment="1">
      <alignment horizontal="center" vertical="top"/>
    </xf>
    <xf numFmtId="49" fontId="6" fillId="0" borderId="12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 wrapText="1"/>
    </xf>
    <xf numFmtId="0" fontId="6" fillId="0" borderId="129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/>
    </xf>
    <xf numFmtId="49" fontId="0" fillId="0" borderId="129" xfId="0" applyNumberFormat="1" applyFill="1" applyBorder="1" applyAlignment="1">
      <alignment horizontal="center" vertical="top"/>
    </xf>
    <xf numFmtId="49" fontId="1" fillId="5" borderId="133" xfId="0" applyNumberFormat="1" applyFont="1" applyFill="1" applyBorder="1" applyAlignment="1">
      <alignment horizontal="center" vertical="top"/>
    </xf>
    <xf numFmtId="164" fontId="1" fillId="5" borderId="134" xfId="0" applyNumberFormat="1" applyFont="1" applyFill="1" applyBorder="1" applyAlignment="1">
      <alignment horizontal="center" vertical="top"/>
    </xf>
    <xf numFmtId="164" fontId="1" fillId="5" borderId="135" xfId="0" applyNumberFormat="1" applyFont="1" applyFill="1" applyBorder="1" applyAlignment="1">
      <alignment horizontal="center" vertical="top"/>
    </xf>
    <xf numFmtId="164" fontId="1" fillId="5" borderId="136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left" vertical="top"/>
    </xf>
    <xf numFmtId="49" fontId="6" fillId="0" borderId="27" xfId="0" applyNumberFormat="1" applyFont="1" applyFill="1" applyBorder="1" applyAlignment="1">
      <alignment horizontal="left" vertical="top"/>
    </xf>
    <xf numFmtId="49" fontId="6" fillId="0" borderId="27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164" fontId="14" fillId="2" borderId="68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49" fontId="3" fillId="0" borderId="130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3" fillId="0" borderId="42" xfId="0" applyNumberFormat="1" applyFont="1" applyFill="1" applyBorder="1" applyAlignment="1">
      <alignment horizontal="center" vertical="top"/>
    </xf>
    <xf numFmtId="164" fontId="14" fillId="2" borderId="67" xfId="0" applyNumberFormat="1" applyFont="1" applyFill="1" applyBorder="1" applyAlignment="1">
      <alignment horizontal="center" vertical="top"/>
    </xf>
    <xf numFmtId="0" fontId="5" fillId="3" borderId="44" xfId="0" applyFont="1" applyFill="1" applyBorder="1" applyAlignment="1">
      <alignment horizontal="center" vertical="top" wrapText="1"/>
    </xf>
    <xf numFmtId="0" fontId="5" fillId="3" borderId="45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textRotation="180" wrapText="1"/>
    </xf>
    <xf numFmtId="0" fontId="27" fillId="0" borderId="17" xfId="0" applyFont="1" applyBorder="1" applyAlignment="1">
      <alignment horizontal="center" vertical="top" textRotation="180" wrapText="1"/>
    </xf>
    <xf numFmtId="49" fontId="1" fillId="3" borderId="50" xfId="0" applyNumberFormat="1" applyFont="1" applyFill="1" applyBorder="1" applyAlignment="1">
      <alignment horizontal="right" vertical="top"/>
    </xf>
    <xf numFmtId="49" fontId="1" fillId="3" borderId="23" xfId="0" applyNumberFormat="1" applyFont="1" applyFill="1" applyBorder="1" applyAlignment="1">
      <alignment horizontal="right" vertical="top"/>
    </xf>
    <xf numFmtId="49" fontId="6" fillId="0" borderId="41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46" xfId="0" applyNumberFormat="1" applyFont="1" applyBorder="1" applyAlignment="1">
      <alignment horizontal="center" vertical="top" wrapText="1"/>
    </xf>
    <xf numFmtId="0" fontId="25" fillId="0" borderId="110" xfId="0" applyFont="1" applyFill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3" fillId="0" borderId="112" xfId="0" applyFont="1" applyFill="1" applyBorder="1" applyAlignment="1">
      <alignment horizontal="left" vertical="top" wrapText="1"/>
    </xf>
    <xf numFmtId="0" fontId="3" fillId="0" borderId="66" xfId="0" applyFont="1" applyFill="1" applyBorder="1" applyAlignment="1">
      <alignment horizontal="left" vertical="top" wrapText="1"/>
    </xf>
    <xf numFmtId="0" fontId="3" fillId="0" borderId="88" xfId="0" applyFont="1" applyFill="1" applyBorder="1" applyAlignment="1">
      <alignment horizontal="left" vertical="top" wrapText="1"/>
    </xf>
    <xf numFmtId="49" fontId="5" fillId="0" borderId="44" xfId="0" applyNumberFormat="1" applyFont="1" applyBorder="1" applyAlignment="1">
      <alignment horizontal="center" vertical="top"/>
    </xf>
    <xf numFmtId="0" fontId="1" fillId="3" borderId="44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left" vertical="top" wrapText="1"/>
    </xf>
    <xf numFmtId="0" fontId="1" fillId="3" borderId="137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left" vertical="top" wrapText="1"/>
    </xf>
    <xf numFmtId="0" fontId="6" fillId="0" borderId="81" xfId="0" applyFont="1" applyFill="1" applyBorder="1" applyAlignment="1">
      <alignment horizontal="left" vertical="top" wrapText="1"/>
    </xf>
    <xf numFmtId="0" fontId="0" fillId="0" borderId="113" xfId="0" applyBorder="1" applyAlignment="1">
      <alignment horizontal="left" vertical="top" wrapText="1"/>
    </xf>
    <xf numFmtId="0" fontId="6" fillId="0" borderId="81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113" xfId="0" applyFont="1" applyFill="1" applyBorder="1" applyAlignment="1">
      <alignment horizontal="left" vertical="top" wrapText="1"/>
    </xf>
    <xf numFmtId="49" fontId="6" fillId="0" borderId="121" xfId="0" applyNumberFormat="1" applyFont="1" applyBorder="1" applyAlignment="1">
      <alignment horizontal="center" vertical="top" wrapText="1"/>
    </xf>
    <xf numFmtId="0" fontId="0" fillId="0" borderId="138" xfId="0" applyBorder="1" applyAlignment="1">
      <alignment horizontal="center" vertical="top" wrapText="1"/>
    </xf>
    <xf numFmtId="0" fontId="0" fillId="0" borderId="139" xfId="0" applyBorder="1" applyAlignment="1">
      <alignment horizontal="center" vertical="top" wrapText="1"/>
    </xf>
    <xf numFmtId="49" fontId="5" fillId="0" borderId="140" xfId="0" applyNumberFormat="1" applyFont="1" applyBorder="1" applyAlignment="1">
      <alignment horizontal="center" vertical="top"/>
    </xf>
    <xf numFmtId="49" fontId="5" fillId="0" borderId="141" xfId="0" applyNumberFormat="1" applyFont="1" applyBorder="1" applyAlignment="1">
      <alignment horizontal="center" vertical="top"/>
    </xf>
    <xf numFmtId="49" fontId="5" fillId="0" borderId="119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1" fillId="3" borderId="37" xfId="0" applyNumberFormat="1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14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15" fillId="0" borderId="93" xfId="0" applyFont="1" applyBorder="1" applyAlignment="1">
      <alignment horizontal="center" vertical="top"/>
    </xf>
    <xf numFmtId="0" fontId="15" fillId="0" borderId="132" xfId="0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44" xfId="0" applyFont="1" applyBorder="1" applyAlignment="1">
      <alignment horizontal="center" vertical="top"/>
    </xf>
    <xf numFmtId="49" fontId="6" fillId="0" borderId="57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top"/>
    </xf>
    <xf numFmtId="0" fontId="25" fillId="0" borderId="17" xfId="0" applyFont="1" applyFill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49" fontId="1" fillId="3" borderId="137" xfId="0" applyNumberFormat="1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" fillId="0" borderId="43" xfId="0" applyNumberFormat="1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49" fontId="6" fillId="0" borderId="143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128" xfId="0" applyNumberFormat="1" applyFont="1" applyBorder="1" applyAlignment="1">
      <alignment horizontal="center" vertical="top" wrapText="1"/>
    </xf>
    <xf numFmtId="49" fontId="1" fillId="3" borderId="50" xfId="0" applyNumberFormat="1" applyFont="1" applyFill="1" applyBorder="1" applyAlignment="1">
      <alignment horizontal="left" vertical="top"/>
    </xf>
    <xf numFmtId="49" fontId="1" fillId="3" borderId="23" xfId="0" applyNumberFormat="1" applyFont="1" applyFill="1" applyBorder="1" applyAlignment="1">
      <alignment horizontal="left" vertical="top"/>
    </xf>
    <xf numFmtId="49" fontId="1" fillId="3" borderId="26" xfId="0" applyNumberFormat="1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left" vertical="top"/>
    </xf>
    <xf numFmtId="49" fontId="1" fillId="3" borderId="44" xfId="0" applyNumberFormat="1" applyFont="1" applyFill="1" applyBorder="1" applyAlignment="1">
      <alignment horizontal="left" vertical="top"/>
    </xf>
    <xf numFmtId="49" fontId="5" fillId="0" borderId="126" xfId="0" applyNumberFormat="1" applyFont="1" applyBorder="1" applyAlignment="1">
      <alignment horizontal="center" vertical="top"/>
    </xf>
    <xf numFmtId="49" fontId="5" fillId="0" borderId="93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132" xfId="0" applyNumberFormat="1" applyFont="1" applyBorder="1" applyAlignment="1">
      <alignment horizontal="center" vertical="top"/>
    </xf>
    <xf numFmtId="0" fontId="3" fillId="0" borderId="4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6" fillId="0" borderId="126" xfId="0" applyNumberFormat="1" applyFont="1" applyBorder="1" applyAlignment="1">
      <alignment horizontal="center" vertical="top"/>
    </xf>
    <xf numFmtId="49" fontId="3" fillId="0" borderId="143" xfId="0" applyNumberFormat="1" applyFont="1" applyBorder="1" applyAlignment="1">
      <alignment horizontal="center" vertical="top" wrapText="1"/>
    </xf>
    <xf numFmtId="49" fontId="3" fillId="0" borderId="128" xfId="0" applyNumberFormat="1" applyFont="1" applyBorder="1" applyAlignment="1">
      <alignment horizontal="center" vertical="top" wrapText="1"/>
    </xf>
    <xf numFmtId="0" fontId="0" fillId="0" borderId="128" xfId="0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textRotation="180" wrapText="1"/>
    </xf>
    <xf numFmtId="0" fontId="27" fillId="0" borderId="113" xfId="0" applyFont="1" applyBorder="1" applyAlignment="1">
      <alignment horizontal="center" vertical="top" textRotation="180" wrapText="1"/>
    </xf>
    <xf numFmtId="49" fontId="5" fillId="0" borderId="43" xfId="0" applyNumberFormat="1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" fillId="3" borderId="5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 vertical="top"/>
    </xf>
    <xf numFmtId="164" fontId="1" fillId="5" borderId="77" xfId="0" applyNumberFormat="1" applyFont="1" applyFill="1" applyBorder="1" applyAlignment="1">
      <alignment horizontal="center" vertical="top"/>
    </xf>
    <xf numFmtId="164" fontId="1" fillId="5" borderId="116" xfId="0" applyNumberFormat="1" applyFont="1" applyFill="1" applyBorder="1" applyAlignment="1">
      <alignment horizontal="center" vertical="top"/>
    </xf>
    <xf numFmtId="164" fontId="1" fillId="5" borderId="117" xfId="0" applyNumberFormat="1" applyFont="1" applyFill="1" applyBorder="1" applyAlignment="1">
      <alignment horizontal="center" vertical="top"/>
    </xf>
    <xf numFmtId="164" fontId="1" fillId="5" borderId="140" xfId="0" applyNumberFormat="1" applyFont="1" applyFill="1" applyBorder="1" applyAlignment="1">
      <alignment horizontal="center" vertical="top"/>
    </xf>
    <xf numFmtId="164" fontId="1" fillId="5" borderId="77" xfId="0" applyNumberFormat="1" applyFont="1" applyFill="1" applyBorder="1" applyAlignment="1">
      <alignment horizontal="center" vertical="top" wrapText="1"/>
    </xf>
    <xf numFmtId="164" fontId="1" fillId="5" borderId="23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16" xfId="0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/>
    </xf>
    <xf numFmtId="164" fontId="1" fillId="0" borderId="86" xfId="0" applyNumberFormat="1" applyFont="1" applyBorder="1" applyAlignment="1">
      <alignment horizontal="center" vertical="top"/>
    </xf>
    <xf numFmtId="164" fontId="1" fillId="0" borderId="119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 vertical="top"/>
    </xf>
    <xf numFmtId="164" fontId="6" fillId="0" borderId="54" xfId="0" applyNumberFormat="1" applyFont="1" applyBorder="1" applyAlignment="1">
      <alignment horizontal="center" vertical="top" wrapText="1"/>
    </xf>
    <xf numFmtId="0" fontId="0" fillId="0" borderId="92" xfId="0" applyBorder="1" applyAlignment="1">
      <alignment horizontal="center" vertical="top" wrapText="1"/>
    </xf>
    <xf numFmtId="164" fontId="6" fillId="0" borderId="70" xfId="0" applyNumberFormat="1" applyFont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164" fontId="6" fillId="0" borderId="70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9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4" fontId="6" fillId="0" borderId="54" xfId="0" applyNumberFormat="1" applyFont="1" applyBorder="1" applyAlignment="1">
      <alignment horizontal="center" vertical="top"/>
    </xf>
    <xf numFmtId="164" fontId="6" fillId="0" borderId="92" xfId="0" applyNumberFormat="1" applyFont="1" applyBorder="1" applyAlignment="1">
      <alignment horizontal="center" vertical="top"/>
    </xf>
    <xf numFmtId="164" fontId="6" fillId="0" borderId="54" xfId="0" applyNumberFormat="1" applyFont="1" applyBorder="1" applyAlignment="1">
      <alignment horizontal="center" vertical="top"/>
    </xf>
    <xf numFmtId="164" fontId="6" fillId="0" borderId="51" xfId="0" applyNumberFormat="1" applyFont="1" applyBorder="1" applyAlignment="1">
      <alignment horizontal="center" vertical="top"/>
    </xf>
    <xf numFmtId="164" fontId="6" fillId="0" borderId="92" xfId="0" applyNumberFormat="1" applyFont="1" applyBorder="1" applyAlignment="1">
      <alignment horizontal="center" vertical="top"/>
    </xf>
    <xf numFmtId="164" fontId="6" fillId="6" borderId="54" xfId="0" applyNumberFormat="1" applyFont="1" applyFill="1" applyBorder="1" applyAlignment="1">
      <alignment horizontal="center" vertical="top" wrapText="1"/>
    </xf>
    <xf numFmtId="0" fontId="0" fillId="6" borderId="51" xfId="0" applyFont="1" applyFill="1" applyBorder="1" applyAlignment="1">
      <alignment horizontal="center" vertical="top" wrapText="1"/>
    </xf>
    <xf numFmtId="0" fontId="0" fillId="6" borderId="92" xfId="0" applyFont="1" applyFill="1" applyBorder="1" applyAlignment="1">
      <alignment horizontal="center" vertical="top" wrapText="1"/>
    </xf>
    <xf numFmtId="164" fontId="6" fillId="0" borderId="54" xfId="0" applyNumberFormat="1" applyFont="1" applyBorder="1" applyAlignment="1">
      <alignment horizontal="center" vertical="top" wrapText="1"/>
    </xf>
    <xf numFmtId="0" fontId="6" fillId="0" borderId="54" xfId="0" applyFont="1" applyBorder="1" applyAlignment="1">
      <alignment horizontal="left" vertical="top" wrapText="1"/>
    </xf>
    <xf numFmtId="0" fontId="0" fillId="0" borderId="51" xfId="0" applyBorder="1" applyAlignment="1">
      <alignment vertical="top" wrapText="1"/>
    </xf>
    <xf numFmtId="0" fontId="0" fillId="0" borderId="92" xfId="0" applyBorder="1" applyAlignment="1">
      <alignment vertical="top" wrapText="1"/>
    </xf>
    <xf numFmtId="0" fontId="0" fillId="0" borderId="92" xfId="0" applyFont="1" applyBorder="1" applyAlignment="1">
      <alignment horizontal="center" vertical="top" wrapText="1"/>
    </xf>
    <xf numFmtId="164" fontId="6" fillId="0" borderId="72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6" fillId="0" borderId="67" xfId="0" applyNumberFormat="1" applyFont="1" applyBorder="1" applyAlignment="1">
      <alignment horizontal="center" vertical="top"/>
    </xf>
    <xf numFmtId="164" fontId="6" fillId="0" borderId="68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6" fillId="0" borderId="91" xfId="0" applyNumberFormat="1" applyFont="1" applyBorder="1" applyAlignment="1">
      <alignment horizontal="center" vertical="top"/>
    </xf>
    <xf numFmtId="164" fontId="6" fillId="0" borderId="72" xfId="0" applyNumberFormat="1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 wrapText="1"/>
    </xf>
    <xf numFmtId="0" fontId="0" fillId="0" borderId="92" xfId="0" applyFont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44" xfId="0" applyFont="1" applyBorder="1" applyAlignment="1">
      <alignment horizontal="center" vertical="top" textRotation="90" wrapText="1"/>
    </xf>
    <xf numFmtId="0" fontId="5" fillId="0" borderId="40" xfId="0" applyFont="1" applyBorder="1" applyAlignment="1">
      <alignment horizontal="center" vertical="top" textRotation="90" wrapText="1"/>
    </xf>
    <xf numFmtId="0" fontId="5" fillId="0" borderId="34" xfId="0" applyFont="1" applyBorder="1" applyAlignment="1">
      <alignment horizontal="center" vertical="top" textRotation="90" wrapText="1"/>
    </xf>
    <xf numFmtId="0" fontId="5" fillId="0" borderId="145" xfId="0" applyFont="1" applyBorder="1" applyAlignment="1">
      <alignment horizontal="center" vertical="top" textRotation="90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4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47" xfId="0" applyNumberFormat="1" applyFont="1" applyBorder="1" applyAlignment="1">
      <alignment horizontal="center" vertical="center" textRotation="90" wrapText="1"/>
    </xf>
    <xf numFmtId="0" fontId="5" fillId="0" borderId="21" xfId="0" applyNumberFormat="1" applyFont="1" applyBorder="1" applyAlignment="1">
      <alignment horizontal="center" vertical="center" textRotation="90" wrapText="1"/>
    </xf>
    <xf numFmtId="0" fontId="4" fillId="0" borderId="14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 textRotation="90" wrapText="1"/>
    </xf>
    <xf numFmtId="0" fontId="5" fillId="0" borderId="85" xfId="0" applyFont="1" applyBorder="1" applyAlignment="1">
      <alignment horizontal="center" vertical="center" textRotation="90" wrapText="1"/>
    </xf>
    <xf numFmtId="49" fontId="1" fillId="4" borderId="16" xfId="0" applyNumberFormat="1" applyFont="1" applyFill="1" applyBorder="1" applyAlignment="1">
      <alignment horizontal="center" vertical="top"/>
    </xf>
    <xf numFmtId="49" fontId="1" fillId="4" borderId="150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1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152" xfId="0" applyFont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49" fontId="7" fillId="7" borderId="153" xfId="0" applyNumberFormat="1" applyFont="1" applyFill="1" applyBorder="1" applyAlignment="1">
      <alignment horizontal="left" vertical="top" wrapText="1"/>
    </xf>
    <xf numFmtId="49" fontId="7" fillId="7" borderId="148" xfId="0" applyNumberFormat="1" applyFont="1" applyFill="1" applyBorder="1" applyAlignment="1">
      <alignment horizontal="left" vertical="top" wrapText="1"/>
    </xf>
    <xf numFmtId="49" fontId="7" fillId="7" borderId="149" xfId="0" applyNumberFormat="1" applyFont="1" applyFill="1" applyBorder="1" applyAlignment="1">
      <alignment horizontal="left" vertical="top" wrapText="1"/>
    </xf>
    <xf numFmtId="0" fontId="8" fillId="5" borderId="49" xfId="0" applyFont="1" applyFill="1" applyBorder="1" applyAlignment="1">
      <alignment horizontal="left" vertical="top" wrapText="1"/>
    </xf>
    <xf numFmtId="0" fontId="8" fillId="5" borderId="51" xfId="0" applyFont="1" applyFill="1" applyBorder="1" applyAlignment="1">
      <alignment horizontal="left" vertical="top" wrapText="1"/>
    </xf>
    <xf numFmtId="0" fontId="8" fillId="5" borderId="12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textRotation="180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2" fillId="4" borderId="51" xfId="0" applyFont="1" applyFill="1" applyBorder="1" applyAlignment="1">
      <alignment horizontal="left" vertical="top"/>
    </xf>
    <xf numFmtId="0" fontId="2" fillId="4" borderId="123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left" vertical="top" wrapText="1"/>
    </xf>
    <xf numFmtId="49" fontId="6" fillId="0" borderId="41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top"/>
    </xf>
    <xf numFmtId="0" fontId="5" fillId="0" borderId="154" xfId="0" applyFont="1" applyBorder="1" applyAlignment="1">
      <alignment horizontal="center" vertical="center" textRotation="90" wrapText="1"/>
    </xf>
    <xf numFmtId="0" fontId="5" fillId="0" borderId="138" xfId="0" applyFont="1" applyBorder="1" applyAlignment="1">
      <alignment horizontal="center" vertical="center" textRotation="90" wrapText="1"/>
    </xf>
    <xf numFmtId="0" fontId="4" fillId="0" borderId="144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 wrapText="1"/>
    </xf>
    <xf numFmtId="0" fontId="4" fillId="0" borderId="15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 wrapText="1"/>
    </xf>
    <xf numFmtId="0" fontId="4" fillId="0" borderId="157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5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152" xfId="0" applyFont="1" applyBorder="1" applyAlignment="1">
      <alignment horizontal="center" vertical="center" textRotation="90" wrapText="1"/>
    </xf>
    <xf numFmtId="0" fontId="5" fillId="0" borderId="14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49" fontId="6" fillId="0" borderId="24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0" fontId="3" fillId="0" borderId="25" xfId="0" applyFont="1" applyFill="1" applyBorder="1" applyAlignment="1">
      <alignment horizontal="left" vertical="top" wrapText="1"/>
    </xf>
    <xf numFmtId="0" fontId="27" fillId="0" borderId="7" xfId="0" applyFont="1" applyBorder="1" applyAlignment="1">
      <alignment horizontal="center" vertical="top" textRotation="180" wrapText="1"/>
    </xf>
    <xf numFmtId="0" fontId="15" fillId="0" borderId="25" xfId="0" applyFont="1" applyBorder="1" applyAlignment="1">
      <alignment horizontal="center" vertical="top"/>
    </xf>
    <xf numFmtId="0" fontId="15" fillId="0" borderId="46" xfId="0" applyFont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49" fontId="3" fillId="0" borderId="48" xfId="0" applyNumberFormat="1" applyFont="1" applyFill="1" applyBorder="1" applyAlignment="1">
      <alignment horizontal="left" vertical="top" wrapText="1"/>
    </xf>
    <xf numFmtId="49" fontId="3" fillId="0" borderId="56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 textRotation="180" wrapText="1"/>
    </xf>
    <xf numFmtId="49" fontId="4" fillId="0" borderId="7" xfId="0" applyNumberFormat="1" applyFont="1" applyFill="1" applyBorder="1" applyAlignment="1">
      <alignment horizontal="center" vertical="top" textRotation="180" wrapText="1"/>
    </xf>
    <xf numFmtId="49" fontId="4" fillId="0" borderId="17" xfId="0" applyNumberFormat="1" applyFont="1" applyFill="1" applyBorder="1" applyAlignment="1">
      <alignment horizontal="center" vertical="top" textRotation="180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0" borderId="32" xfId="0" applyNumberFormat="1" applyFont="1" applyBorder="1" applyAlignment="1">
      <alignment horizontal="center" vertical="top" wrapText="1"/>
    </xf>
    <xf numFmtId="49" fontId="6" fillId="0" borderId="48" xfId="0" applyNumberFormat="1" applyFont="1" applyBorder="1" applyAlignment="1">
      <alignment horizontal="center" vertical="top" wrapText="1"/>
    </xf>
    <xf numFmtId="49" fontId="6" fillId="0" borderId="56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" fillId="0" borderId="4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1" fillId="4" borderId="50" xfId="0" applyNumberFormat="1" applyFont="1" applyFill="1" applyBorder="1" applyAlignment="1">
      <alignment horizontal="right" vertical="top"/>
    </xf>
    <xf numFmtId="49" fontId="1" fillId="4" borderId="23" xfId="0" applyNumberFormat="1" applyFont="1" applyFill="1" applyBorder="1" applyAlignment="1">
      <alignment horizontal="right" vertical="top"/>
    </xf>
    <xf numFmtId="0" fontId="4" fillId="0" borderId="110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6" fillId="0" borderId="43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47" xfId="0" applyNumberFormat="1" applyFont="1" applyBorder="1" applyAlignment="1">
      <alignment horizontal="center" vertical="top"/>
    </xf>
    <xf numFmtId="164" fontId="1" fillId="5" borderId="116" xfId="0" applyNumberFormat="1" applyFont="1" applyFill="1" applyBorder="1" applyAlignment="1">
      <alignment horizontal="center" vertical="top" wrapText="1"/>
    </xf>
    <xf numFmtId="0" fontId="1" fillId="4" borderId="50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left" vertical="top"/>
    </xf>
    <xf numFmtId="0" fontId="1" fillId="4" borderId="37" xfId="0" applyFont="1" applyFill="1" applyBorder="1" applyAlignment="1">
      <alignment horizontal="left" vertical="top"/>
    </xf>
    <xf numFmtId="0" fontId="1" fillId="0" borderId="77" xfId="0" applyFont="1" applyBorder="1" applyAlignment="1">
      <alignment horizontal="center" vertical="top" wrapText="1"/>
    </xf>
    <xf numFmtId="0" fontId="1" fillId="0" borderId="116" xfId="0" applyFont="1" applyBorder="1" applyAlignment="1">
      <alignment horizontal="center" vertical="top" wrapText="1"/>
    </xf>
    <xf numFmtId="164" fontId="1" fillId="0" borderId="77" xfId="0" applyNumberFormat="1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116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1" fillId="5" borderId="158" xfId="0" applyFont="1" applyFill="1" applyBorder="1" applyAlignment="1">
      <alignment horizontal="right" vertical="top"/>
    </xf>
    <xf numFmtId="0" fontId="1" fillId="5" borderId="38" xfId="0" applyFont="1" applyFill="1" applyBorder="1" applyAlignment="1">
      <alignment horizontal="right" vertical="top"/>
    </xf>
    <xf numFmtId="0" fontId="1" fillId="5" borderId="136" xfId="0" applyFont="1" applyFill="1" applyBorder="1" applyAlignment="1">
      <alignment horizontal="right" vertical="top"/>
    </xf>
    <xf numFmtId="49" fontId="1" fillId="0" borderId="14" xfId="0" applyNumberFormat="1" applyFont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textRotation="179" wrapText="1"/>
    </xf>
    <xf numFmtId="0" fontId="4" fillId="0" borderId="7" xfId="0" applyFont="1" applyFill="1" applyBorder="1" applyAlignment="1">
      <alignment horizontal="center" vertical="top" textRotation="179" wrapText="1"/>
    </xf>
    <xf numFmtId="0" fontId="4" fillId="0" borderId="17" xfId="0" applyFont="1" applyFill="1" applyBorder="1" applyAlignment="1">
      <alignment horizontal="center" vertical="top" textRotation="179" wrapText="1"/>
    </xf>
    <xf numFmtId="49" fontId="6" fillId="0" borderId="56" xfId="0" applyNumberFormat="1" applyFont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18" xfId="0" applyNumberFormat="1" applyFont="1" applyFill="1" applyBorder="1" applyAlignment="1">
      <alignment horizontal="center" vertical="top"/>
    </xf>
    <xf numFmtId="49" fontId="1" fillId="3" borderId="29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1" fillId="3" borderId="67" xfId="0" applyNumberFormat="1" applyFont="1" applyFill="1" applyBorder="1" applyAlignment="1">
      <alignment horizontal="center" vertical="top"/>
    </xf>
    <xf numFmtId="49" fontId="1" fillId="3" borderId="85" xfId="0" applyNumberFormat="1" applyFont="1" applyFill="1" applyBorder="1" applyAlignment="1">
      <alignment horizontal="center" vertical="top"/>
    </xf>
    <xf numFmtId="49" fontId="1" fillId="3" borderId="89" xfId="0" applyNumberFormat="1" applyFont="1" applyFill="1" applyBorder="1" applyAlignment="1">
      <alignment horizontal="center" vertical="top"/>
    </xf>
    <xf numFmtId="49" fontId="1" fillId="4" borderId="159" xfId="0" applyNumberFormat="1" applyFont="1" applyFill="1" applyBorder="1" applyAlignment="1">
      <alignment horizontal="center" vertical="top"/>
    </xf>
    <xf numFmtId="49" fontId="1" fillId="4" borderId="40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3" borderId="59" xfId="0" applyNumberFormat="1" applyFont="1" applyFill="1" applyBorder="1" applyAlignment="1">
      <alignment horizontal="right" vertical="top"/>
    </xf>
    <xf numFmtId="49" fontId="1" fillId="3" borderId="6" xfId="0" applyNumberFormat="1" applyFont="1" applyFill="1" applyBorder="1" applyAlignment="1">
      <alignment horizontal="right" vertical="top"/>
    </xf>
    <xf numFmtId="49" fontId="1" fillId="3" borderId="60" xfId="0" applyNumberFormat="1" applyFont="1" applyFill="1" applyBorder="1" applyAlignment="1">
      <alignment horizontal="right" vertical="top"/>
    </xf>
    <xf numFmtId="49" fontId="5" fillId="0" borderId="152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textRotation="180" wrapText="1"/>
    </xf>
    <xf numFmtId="49" fontId="25" fillId="0" borderId="2" xfId="0" applyNumberFormat="1" applyFont="1" applyFill="1" applyBorder="1" applyAlignment="1">
      <alignment horizontal="center" vertical="top" wrapText="1"/>
    </xf>
    <xf numFmtId="49" fontId="25" fillId="0" borderId="29" xfId="0" applyNumberFormat="1" applyFont="1" applyFill="1" applyBorder="1" applyAlignment="1">
      <alignment horizontal="center" vertical="top" wrapText="1"/>
    </xf>
    <xf numFmtId="49" fontId="25" fillId="0" borderId="7" xfId="0" applyNumberFormat="1" applyFont="1" applyFill="1" applyBorder="1" applyAlignment="1">
      <alignment horizontal="center" vertical="top" wrapText="1"/>
    </xf>
    <xf numFmtId="49" fontId="25" fillId="0" borderId="5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/>
    </xf>
    <xf numFmtId="49" fontId="1" fillId="4" borderId="93" xfId="0" applyNumberFormat="1" applyFont="1" applyFill="1" applyBorder="1" applyAlignment="1">
      <alignment horizontal="center" vertical="top"/>
    </xf>
    <xf numFmtId="49" fontId="1" fillId="4" borderId="160" xfId="0" applyNumberFormat="1" applyFont="1" applyFill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164" fontId="6" fillId="6" borderId="110" xfId="0" applyNumberFormat="1" applyFont="1" applyFill="1" applyBorder="1" applyAlignment="1">
      <alignment horizontal="center" vertical="top" wrapText="1"/>
    </xf>
    <xf numFmtId="0" fontId="6" fillId="0" borderId="112" xfId="0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49" fontId="1" fillId="4" borderId="35" xfId="0" applyNumberFormat="1" applyFont="1" applyFill="1" applyBorder="1" applyAlignment="1">
      <alignment horizontal="center" vertical="top"/>
    </xf>
    <xf numFmtId="49" fontId="1" fillId="4" borderId="36" xfId="0" applyNumberFormat="1" applyFont="1" applyFill="1" applyBorder="1" applyAlignment="1">
      <alignment horizontal="center" vertical="top"/>
    </xf>
    <xf numFmtId="49" fontId="1" fillId="3" borderId="28" xfId="0" applyNumberFormat="1" applyFont="1" applyFill="1" applyBorder="1" applyAlignment="1">
      <alignment horizontal="center" vertical="top"/>
    </xf>
    <xf numFmtId="49" fontId="1" fillId="3" borderId="17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5" fillId="0" borderId="112" xfId="0" applyNumberFormat="1" applyFont="1" applyBorder="1" applyAlignment="1">
      <alignment horizontal="center" vertical="top"/>
    </xf>
    <xf numFmtId="0" fontId="5" fillId="0" borderId="66" xfId="0" applyNumberFormat="1" applyFont="1" applyBorder="1" applyAlignment="1">
      <alignment horizontal="center" vertical="top"/>
    </xf>
    <xf numFmtId="0" fontId="5" fillId="0" borderId="88" xfId="0" applyNumberFormat="1" applyFont="1" applyBorder="1" applyAlignment="1">
      <alignment horizontal="center" vertical="top"/>
    </xf>
    <xf numFmtId="49" fontId="1" fillId="4" borderId="126" xfId="0" applyNumberFormat="1" applyFont="1" applyFill="1" applyBorder="1" applyAlignment="1">
      <alignment horizontal="center" vertical="top"/>
    </xf>
    <xf numFmtId="49" fontId="1" fillId="4" borderId="132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 wrapText="1"/>
    </xf>
    <xf numFmtId="49" fontId="1" fillId="3" borderId="62" xfId="0" applyNumberFormat="1" applyFont="1" applyFill="1" applyBorder="1" applyAlignment="1">
      <alignment horizontal="center" vertical="top"/>
    </xf>
    <xf numFmtId="49" fontId="1" fillId="3" borderId="113" xfId="0" applyNumberFormat="1" applyFont="1" applyFill="1" applyBorder="1" applyAlignment="1">
      <alignment horizontal="center" vertical="top"/>
    </xf>
    <xf numFmtId="49" fontId="1" fillId="3" borderId="41" xfId="0" applyNumberFormat="1" applyFont="1" applyFill="1" applyBorder="1" applyAlignment="1">
      <alignment horizontal="right" vertical="top"/>
    </xf>
    <xf numFmtId="49" fontId="1" fillId="3" borderId="26" xfId="0" applyNumberFormat="1" applyFont="1" applyFill="1" applyBorder="1" applyAlignment="1">
      <alignment horizontal="right" vertical="top"/>
    </xf>
    <xf numFmtId="49" fontId="1" fillId="0" borderId="41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6" fillId="0" borderId="58" xfId="0" applyNumberFormat="1" applyFont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/>
    </xf>
    <xf numFmtId="49" fontId="6" fillId="0" borderId="143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8" xfId="0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6" fillId="0" borderId="111" xfId="0" applyNumberFormat="1" applyFont="1" applyBorder="1" applyAlignment="1">
      <alignment horizontal="center" vertical="top"/>
    </xf>
    <xf numFmtId="164" fontId="6" fillId="0" borderId="55" xfId="0" applyNumberFormat="1" applyFont="1" applyBorder="1" applyAlignment="1">
      <alignment horizontal="center" vertical="top"/>
    </xf>
    <xf numFmtId="164" fontId="6" fillId="0" borderId="81" xfId="0" applyNumberFormat="1" applyFont="1" applyBorder="1" applyAlignment="1">
      <alignment horizontal="center" vertical="top"/>
    </xf>
    <xf numFmtId="164" fontId="6" fillId="0" borderId="82" xfId="0" applyNumberFormat="1" applyFont="1" applyBorder="1" applyAlignment="1">
      <alignment horizontal="center" vertical="top"/>
    </xf>
    <xf numFmtId="164" fontId="6" fillId="0" borderId="55" xfId="0" applyNumberFormat="1" applyFont="1" applyBorder="1" applyAlignment="1">
      <alignment horizontal="center" vertical="top"/>
    </xf>
    <xf numFmtId="164" fontId="6" fillId="0" borderId="118" xfId="0" applyNumberFormat="1" applyFont="1" applyBorder="1" applyAlignment="1">
      <alignment horizontal="center" vertical="top"/>
    </xf>
    <xf numFmtId="164" fontId="1" fillId="2" borderId="77" xfId="0" applyNumberFormat="1" applyFont="1" applyFill="1" applyBorder="1" applyAlignment="1">
      <alignment horizontal="center" vertical="top"/>
    </xf>
    <xf numFmtId="164" fontId="1" fillId="2" borderId="116" xfId="0" applyNumberFormat="1" applyFont="1" applyFill="1" applyBorder="1" applyAlignment="1">
      <alignment horizontal="center" vertical="top"/>
    </xf>
    <xf numFmtId="164" fontId="1" fillId="2" borderId="23" xfId="0" applyNumberFormat="1" applyFont="1" applyFill="1" applyBorder="1" applyAlignment="1">
      <alignment horizontal="center" vertical="top"/>
    </xf>
    <xf numFmtId="0" fontId="0" fillId="0" borderId="51" xfId="0" applyBorder="1" applyAlignment="1">
      <alignment horizontal="center" vertical="top" wrapText="1"/>
    </xf>
    <xf numFmtId="164" fontId="6" fillId="0" borderId="51" xfId="0" applyNumberFormat="1" applyFont="1" applyBorder="1" applyAlignment="1">
      <alignment horizontal="center" vertical="top" wrapText="1"/>
    </xf>
    <xf numFmtId="164" fontId="6" fillId="0" borderId="51" xfId="0" applyNumberFormat="1" applyFont="1" applyBorder="1" applyAlignment="1">
      <alignment horizontal="center" vertical="top"/>
    </xf>
    <xf numFmtId="164" fontId="6" fillId="0" borderId="70" xfId="0" applyNumberFormat="1" applyFont="1" applyBorder="1" applyAlignment="1">
      <alignment horizontal="center" vertical="top"/>
    </xf>
    <xf numFmtId="164" fontId="6" fillId="0" borderId="69" xfId="0" applyNumberFormat="1" applyFont="1" applyBorder="1" applyAlignment="1">
      <alignment horizontal="center" vertical="top"/>
    </xf>
    <xf numFmtId="164" fontId="6" fillId="0" borderId="41" xfId="0" applyNumberFormat="1" applyFont="1" applyBorder="1" applyAlignment="1">
      <alignment horizontal="center"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1" fillId="3" borderId="28" xfId="0" applyNumberFormat="1" applyFont="1" applyFill="1" applyBorder="1" applyAlignment="1">
      <alignment horizontal="right" vertical="top"/>
    </xf>
    <xf numFmtId="0" fontId="0" fillId="0" borderId="66" xfId="0" applyFont="1" applyBorder="1" applyAlignment="1">
      <alignment horizontal="center" vertical="top"/>
    </xf>
    <xf numFmtId="0" fontId="0" fillId="0" borderId="88" xfId="0" applyFont="1" applyBorder="1" applyAlignment="1">
      <alignment horizontal="center" vertical="top"/>
    </xf>
    <xf numFmtId="49" fontId="6" fillId="0" borderId="55" xfId="0" applyNumberFormat="1" applyFont="1" applyBorder="1" applyAlignment="1">
      <alignment horizontal="center" vertical="top"/>
    </xf>
    <xf numFmtId="49" fontId="5" fillId="0" borderId="64" xfId="0" applyNumberFormat="1" applyFont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49" fontId="5" fillId="0" borderId="66" xfId="0" applyNumberFormat="1" applyFont="1" applyBorder="1" applyAlignment="1">
      <alignment horizontal="center" vertical="top"/>
    </xf>
    <xf numFmtId="49" fontId="5" fillId="0" borderId="75" xfId="0" applyNumberFormat="1" applyFont="1" applyBorder="1" applyAlignment="1">
      <alignment horizontal="center" vertical="top"/>
    </xf>
    <xf numFmtId="164" fontId="6" fillId="6" borderId="117" xfId="0" applyNumberFormat="1" applyFont="1" applyFill="1" applyBorder="1" applyAlignment="1">
      <alignment horizontal="center" vertical="top" wrapText="1"/>
    </xf>
    <xf numFmtId="0" fontId="0" fillId="0" borderId="73" xfId="0" applyBorder="1" applyAlignment="1">
      <alignment horizontal="center" wrapText="1"/>
    </xf>
    <xf numFmtId="164" fontId="6" fillId="6" borderId="112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wrapText="1"/>
    </xf>
    <xf numFmtId="164" fontId="6" fillId="2" borderId="41" xfId="0" applyNumberFormat="1" applyFont="1" applyFill="1" applyBorder="1" applyAlignment="1">
      <alignment horizontal="center" vertical="top" wrapText="1"/>
    </xf>
    <xf numFmtId="164" fontId="6" fillId="2" borderId="110" xfId="0" applyNumberFormat="1" applyFont="1" applyFill="1" applyBorder="1" applyAlignment="1">
      <alignment horizontal="center" vertical="top" wrapText="1"/>
    </xf>
    <xf numFmtId="164" fontId="6" fillId="2" borderId="28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0" fontId="1" fillId="3" borderId="50" xfId="0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left" vertical="top" wrapText="1"/>
    </xf>
    <xf numFmtId="0" fontId="1" fillId="3" borderId="137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164" fontId="6" fillId="6" borderId="28" xfId="0" applyNumberFormat="1" applyFont="1" applyFill="1" applyBorder="1" applyAlignment="1">
      <alignment horizontal="center" vertical="top" wrapText="1"/>
    </xf>
    <xf numFmtId="164" fontId="6" fillId="0" borderId="28" xfId="0" applyNumberFormat="1" applyFont="1" applyFill="1" applyBorder="1" applyAlignment="1">
      <alignment horizontal="center" vertical="top" wrapText="1"/>
    </xf>
    <xf numFmtId="164" fontId="1" fillId="0" borderId="63" xfId="0" applyNumberFormat="1" applyFont="1" applyFill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164" fontId="6" fillId="6" borderId="62" xfId="0" applyNumberFormat="1" applyFont="1" applyFill="1" applyBorder="1" applyAlignment="1">
      <alignment horizontal="center" vertical="top" wrapText="1"/>
    </xf>
    <xf numFmtId="0" fontId="0" fillId="0" borderId="85" xfId="0" applyBorder="1" applyAlignment="1">
      <alignment horizontal="center" wrapText="1"/>
    </xf>
    <xf numFmtId="164" fontId="6" fillId="0" borderId="63" xfId="0" applyNumberFormat="1" applyFont="1" applyBorder="1" applyAlignment="1">
      <alignment horizontal="center" vertical="top" wrapText="1"/>
    </xf>
    <xf numFmtId="164" fontId="6" fillId="2" borderId="62" xfId="0" applyNumberFormat="1" applyFont="1" applyFill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164" fontId="6" fillId="0" borderId="41" xfId="0" applyNumberFormat="1" applyFont="1" applyFill="1" applyBorder="1" applyAlignment="1">
      <alignment horizontal="center" vertical="top" wrapText="1"/>
    </xf>
    <xf numFmtId="164" fontId="6" fillId="0" borderId="62" xfId="0" applyNumberFormat="1" applyFont="1" applyFill="1" applyBorder="1" applyAlignment="1">
      <alignment horizontal="center" vertical="top" wrapText="1"/>
    </xf>
    <xf numFmtId="164" fontId="6" fillId="0" borderId="28" xfId="0" applyNumberFormat="1" applyFont="1" applyFill="1" applyBorder="1" applyAlignment="1">
      <alignment horizontal="center" vertical="top" wrapText="1"/>
    </xf>
    <xf numFmtId="164" fontId="1" fillId="0" borderId="28" xfId="0" applyNumberFormat="1" applyFont="1" applyFill="1" applyBorder="1" applyAlignment="1">
      <alignment horizontal="center" vertical="top" wrapText="1"/>
    </xf>
    <xf numFmtId="164" fontId="6" fillId="2" borderId="63" xfId="0" applyNumberFormat="1" applyFont="1" applyFill="1" applyBorder="1" applyAlignment="1">
      <alignment horizontal="center" vertical="top" wrapText="1"/>
    </xf>
    <xf numFmtId="164" fontId="6" fillId="0" borderId="2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164" fontId="6" fillId="0" borderId="112" xfId="0" applyNumberFormat="1" applyFont="1" applyFill="1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6" fillId="0" borderId="112" xfId="0" applyFont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textRotation="180" wrapText="1"/>
    </xf>
    <xf numFmtId="0" fontId="25" fillId="0" borderId="7" xfId="0" applyFont="1" applyFill="1" applyBorder="1" applyAlignment="1">
      <alignment horizontal="center" vertical="top" textRotation="180" wrapText="1"/>
    </xf>
    <xf numFmtId="0" fontId="25" fillId="0" borderId="17" xfId="0" applyFont="1" applyFill="1" applyBorder="1" applyAlignment="1">
      <alignment horizontal="center" vertical="top" textRotation="180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164" fontId="6" fillId="0" borderId="41" xfId="0" applyNumberFormat="1" applyFont="1" applyFill="1" applyBorder="1" applyAlignment="1">
      <alignment horizontal="center" vertical="top" wrapText="1"/>
    </xf>
    <xf numFmtId="164" fontId="6" fillId="6" borderId="85" xfId="0" applyNumberFormat="1" applyFont="1" applyFill="1" applyBorder="1" applyAlignment="1">
      <alignment horizontal="center" vertical="top" wrapText="1"/>
    </xf>
    <xf numFmtId="0" fontId="0" fillId="0" borderId="113" xfId="0" applyBorder="1" applyAlignment="1">
      <alignment horizontal="center" vertical="top" wrapText="1"/>
    </xf>
    <xf numFmtId="164" fontId="6" fillId="6" borderId="7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71" xfId="0" applyNumberFormat="1" applyFont="1" applyFill="1" applyBorder="1" applyAlignment="1">
      <alignment horizontal="center" vertical="top" wrapText="1"/>
    </xf>
    <xf numFmtId="0" fontId="0" fillId="0" borderId="114" xfId="0" applyBorder="1" applyAlignment="1">
      <alignment horizontal="center" vertical="top" wrapText="1"/>
    </xf>
    <xf numFmtId="164" fontId="6" fillId="0" borderId="73" xfId="0" applyNumberFormat="1" applyFont="1" applyFill="1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164" fontId="6" fillId="0" borderId="66" xfId="0" applyNumberFormat="1" applyFont="1" applyFill="1" applyBorder="1" applyAlignment="1">
      <alignment horizontal="center" vertical="top" wrapText="1"/>
    </xf>
    <xf numFmtId="164" fontId="6" fillId="0" borderId="63" xfId="0" applyNumberFormat="1" applyFont="1" applyFill="1" applyBorder="1" applyAlignment="1">
      <alignment horizontal="center" vertical="top" wrapText="1"/>
    </xf>
    <xf numFmtId="164" fontId="6" fillId="0" borderId="117" xfId="0" applyNumberFormat="1" applyFont="1" applyFill="1" applyBorder="1" applyAlignment="1">
      <alignment horizontal="center" vertical="top" wrapText="1"/>
    </xf>
    <xf numFmtId="0" fontId="6" fillId="0" borderId="111" xfId="0" applyFont="1" applyBorder="1" applyAlignment="1">
      <alignment horizontal="left" vertical="top" wrapText="1"/>
    </xf>
    <xf numFmtId="0" fontId="0" fillId="0" borderId="55" xfId="0" applyBorder="1" applyAlignment="1">
      <alignment vertical="top" wrapText="1"/>
    </xf>
    <xf numFmtId="0" fontId="0" fillId="0" borderId="11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16" xfId="0" applyBorder="1" applyAlignment="1">
      <alignment vertical="top" wrapText="1"/>
    </xf>
    <xf numFmtId="0" fontId="1" fillId="5" borderId="77" xfId="0" applyFont="1" applyFill="1" applyBorder="1" applyAlignment="1">
      <alignment horizontal="right" vertical="top" wrapText="1"/>
    </xf>
    <xf numFmtId="0" fontId="6" fillId="0" borderId="72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91" xfId="0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92" xfId="0" applyBorder="1" applyAlignment="1">
      <alignment vertical="top"/>
    </xf>
    <xf numFmtId="0" fontId="1" fillId="2" borderId="77" xfId="0" applyFont="1" applyFill="1" applyBorder="1" applyAlignment="1">
      <alignment horizontal="right" vertical="top" wrapText="1"/>
    </xf>
    <xf numFmtId="0" fontId="0" fillId="0" borderId="87" xfId="0" applyBorder="1" applyAlignment="1">
      <alignment horizontal="left" vertical="top" wrapText="1"/>
    </xf>
    <xf numFmtId="0" fontId="1" fillId="5" borderId="77" xfId="0" applyFont="1" applyFill="1" applyBorder="1" applyAlignment="1">
      <alignment horizontal="right" vertical="top" wrapText="1"/>
    </xf>
    <xf numFmtId="0" fontId="6" fillId="0" borderId="78" xfId="0" applyFont="1" applyBorder="1" applyAlignment="1">
      <alignment horizontal="left" vertical="top" wrapText="1"/>
    </xf>
    <xf numFmtId="0" fontId="0" fillId="0" borderId="52" xfId="0" applyBorder="1" applyAlignment="1">
      <alignment vertical="top" wrapText="1"/>
    </xf>
    <xf numFmtId="0" fontId="0" fillId="0" borderId="161" xfId="0" applyBorder="1" applyAlignment="1">
      <alignment vertical="top" wrapText="1"/>
    </xf>
    <xf numFmtId="0" fontId="6" fillId="0" borderId="54" xfId="0" applyFont="1" applyBorder="1" applyAlignment="1">
      <alignment horizontal="left" vertical="top" wrapText="1"/>
    </xf>
    <xf numFmtId="0" fontId="2" fillId="6" borderId="162" xfId="0" applyFont="1" applyFill="1" applyBorder="1" applyAlignment="1">
      <alignment horizontal="center" vertical="center" wrapText="1"/>
    </xf>
    <xf numFmtId="0" fontId="2" fillId="6" borderId="16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Alignment="1">
      <alignment horizontal="right" wrapText="1"/>
    </xf>
    <xf numFmtId="0" fontId="2" fillId="6" borderId="164" xfId="0" applyFont="1" applyFill="1" applyBorder="1" applyAlignment="1">
      <alignment horizontal="center" vertical="center" wrapText="1"/>
    </xf>
    <xf numFmtId="0" fontId="2" fillId="6" borderId="93" xfId="0" applyFont="1" applyFill="1" applyBorder="1" applyAlignment="1">
      <alignment horizontal="center" vertical="center" wrapText="1"/>
    </xf>
    <xf numFmtId="0" fontId="2" fillId="6" borderId="99" xfId="0" applyFont="1" applyFill="1" applyBorder="1" applyAlignment="1">
      <alignment horizontal="center" vertical="center" wrapText="1"/>
    </xf>
    <xf numFmtId="0" fontId="2" fillId="6" borderId="165" xfId="0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 wrapText="1"/>
    </xf>
    <xf numFmtId="0" fontId="2" fillId="6" borderId="166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16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8"/>
  <sheetViews>
    <sheetView tabSelected="1" view="pageBreakPreview" zoomScaleSheetLayoutView="100" workbookViewId="0" topLeftCell="A196">
      <selection activeCell="I208" sqref="I208:M211"/>
    </sheetView>
  </sheetViews>
  <sheetFormatPr defaultColWidth="9.140625" defaultRowHeight="12.75"/>
  <cols>
    <col min="1" max="2" width="2.57421875" style="1" customWidth="1"/>
    <col min="3" max="3" width="2.8515625" style="1" customWidth="1"/>
    <col min="4" max="4" width="25.00390625" style="1" customWidth="1"/>
    <col min="5" max="5" width="3.00390625" style="1" customWidth="1"/>
    <col min="6" max="6" width="4.421875" style="1" customWidth="1"/>
    <col min="7" max="7" width="8.57421875" style="9" customWidth="1"/>
    <col min="8" max="8" width="5.7109375" style="1" customWidth="1"/>
    <col min="9" max="9" width="6.57421875" style="6" customWidth="1"/>
    <col min="10" max="10" width="6.57421875" style="1" customWidth="1"/>
    <col min="11" max="11" width="6.421875" style="1" customWidth="1"/>
    <col min="12" max="12" width="5.57421875" style="1" customWidth="1"/>
    <col min="13" max="13" width="6.140625" style="1" customWidth="1"/>
    <col min="14" max="14" width="6.421875" style="1" customWidth="1"/>
    <col min="15" max="15" width="6.57421875" style="1" customWidth="1"/>
    <col min="16" max="16" width="5.57421875" style="1" customWidth="1"/>
    <col min="17" max="17" width="6.28125" style="1" customWidth="1"/>
    <col min="18" max="19" width="6.421875" style="1" customWidth="1"/>
    <col min="20" max="21" width="5.57421875" style="1" customWidth="1"/>
    <col min="22" max="22" width="6.7109375" style="1" customWidth="1"/>
    <col min="23" max="23" width="6.57421875" style="1" customWidth="1"/>
    <col min="24" max="24" width="24.7109375" style="1" customWidth="1"/>
    <col min="25" max="25" width="4.8515625" style="7" customWidth="1"/>
    <col min="26" max="26" width="4.8515625" style="1" customWidth="1"/>
    <col min="27" max="27" width="5.140625" style="1" customWidth="1"/>
    <col min="28" max="16384" width="9.140625" style="3" customWidth="1"/>
  </cols>
  <sheetData>
    <row r="1" ht="11.25">
      <c r="Y1" s="1" t="s">
        <v>18</v>
      </c>
    </row>
    <row r="2" spans="1:27" ht="28.5" customHeight="1">
      <c r="A2" s="1020" t="s">
        <v>229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  <c r="N2" s="1021"/>
      <c r="O2" s="1021"/>
      <c r="P2" s="1021"/>
      <c r="Q2" s="1021"/>
      <c r="R2" s="1021"/>
      <c r="S2" s="1021"/>
      <c r="T2" s="1021"/>
      <c r="U2" s="1021"/>
      <c r="V2" s="1021"/>
      <c r="W2" s="1021"/>
      <c r="X2" s="1021"/>
      <c r="Y2" s="1021"/>
      <c r="Z2" s="1021"/>
      <c r="AA2" s="1021"/>
    </row>
    <row r="3" spans="1:27" ht="12.75">
      <c r="A3" s="1020" t="s">
        <v>32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20"/>
      <c r="S3" s="1020"/>
      <c r="T3" s="1020"/>
      <c r="U3" s="1020"/>
      <c r="V3" s="1020"/>
      <c r="W3" s="1020"/>
      <c r="X3" s="1020"/>
      <c r="Y3" s="1020"/>
      <c r="Z3" s="1020"/>
      <c r="AA3" s="1020"/>
    </row>
    <row r="4" ht="12" thickBot="1">
      <c r="Y4" s="1" t="s">
        <v>0</v>
      </c>
    </row>
    <row r="5" spans="1:27" ht="25.5" customHeight="1" thickTop="1">
      <c r="A5" s="1022" t="s">
        <v>1</v>
      </c>
      <c r="B5" s="1025" t="s">
        <v>2</v>
      </c>
      <c r="C5" s="1025" t="s">
        <v>3</v>
      </c>
      <c r="D5" s="1028" t="s">
        <v>4</v>
      </c>
      <c r="E5" s="1031" t="s">
        <v>5</v>
      </c>
      <c r="F5" s="1082" t="s">
        <v>6</v>
      </c>
      <c r="G5" s="1033" t="s">
        <v>7</v>
      </c>
      <c r="H5" s="1079" t="s">
        <v>107</v>
      </c>
      <c r="I5" s="1069" t="s">
        <v>8</v>
      </c>
      <c r="J5" s="1075" t="s">
        <v>120</v>
      </c>
      <c r="K5" s="1072"/>
      <c r="L5" s="1072"/>
      <c r="M5" s="1076"/>
      <c r="N5" s="1071" t="s">
        <v>121</v>
      </c>
      <c r="O5" s="1072"/>
      <c r="P5" s="1072"/>
      <c r="Q5" s="1073"/>
      <c r="R5" s="1071" t="s">
        <v>124</v>
      </c>
      <c r="S5" s="1072"/>
      <c r="T5" s="1072"/>
      <c r="U5" s="1073"/>
      <c r="V5" s="1047" t="s">
        <v>43</v>
      </c>
      <c r="W5" s="1047" t="s">
        <v>355</v>
      </c>
      <c r="X5" s="1035" t="s">
        <v>122</v>
      </c>
      <c r="Y5" s="1035"/>
      <c r="Z5" s="1035"/>
      <c r="AA5" s="1036"/>
    </row>
    <row r="6" spans="1:27" ht="11.25">
      <c r="A6" s="1023"/>
      <c r="B6" s="1026"/>
      <c r="C6" s="1026"/>
      <c r="D6" s="1029"/>
      <c r="E6" s="1032"/>
      <c r="F6" s="1083"/>
      <c r="G6" s="1034"/>
      <c r="H6" s="1080"/>
      <c r="I6" s="1070"/>
      <c r="J6" s="1037" t="s">
        <v>9</v>
      </c>
      <c r="K6" s="1074" t="s">
        <v>10</v>
      </c>
      <c r="L6" s="1074"/>
      <c r="M6" s="1050" t="s">
        <v>11</v>
      </c>
      <c r="N6" s="1052" t="s">
        <v>9</v>
      </c>
      <c r="O6" s="1074" t="s">
        <v>10</v>
      </c>
      <c r="P6" s="1074"/>
      <c r="Q6" s="1050" t="s">
        <v>11</v>
      </c>
      <c r="R6" s="1052" t="s">
        <v>9</v>
      </c>
      <c r="S6" s="1074" t="s">
        <v>10</v>
      </c>
      <c r="T6" s="1074"/>
      <c r="U6" s="1050" t="s">
        <v>11</v>
      </c>
      <c r="V6" s="1048"/>
      <c r="W6" s="1048"/>
      <c r="X6" s="1045" t="s">
        <v>12</v>
      </c>
      <c r="Y6" s="1043" t="s">
        <v>13</v>
      </c>
      <c r="Z6" s="1043"/>
      <c r="AA6" s="1044"/>
    </row>
    <row r="7" spans="1:27" ht="98.25" customHeight="1" thickBot="1">
      <c r="A7" s="1024"/>
      <c r="B7" s="1027"/>
      <c r="C7" s="1027"/>
      <c r="D7" s="1030"/>
      <c r="E7" s="1032"/>
      <c r="F7" s="1084"/>
      <c r="G7" s="1034"/>
      <c r="H7" s="1081"/>
      <c r="I7" s="1070"/>
      <c r="J7" s="1038"/>
      <c r="K7" s="87" t="s">
        <v>9</v>
      </c>
      <c r="L7" s="88" t="s">
        <v>14</v>
      </c>
      <c r="M7" s="1051"/>
      <c r="N7" s="1053"/>
      <c r="O7" s="86" t="s">
        <v>9</v>
      </c>
      <c r="P7" s="89" t="s">
        <v>14</v>
      </c>
      <c r="Q7" s="1051"/>
      <c r="R7" s="1053"/>
      <c r="S7" s="86" t="s">
        <v>9</v>
      </c>
      <c r="T7" s="90" t="s">
        <v>14</v>
      </c>
      <c r="U7" s="1051"/>
      <c r="V7" s="1049"/>
      <c r="W7" s="1049"/>
      <c r="X7" s="1046"/>
      <c r="Y7" s="91" t="s">
        <v>34</v>
      </c>
      <c r="Z7" s="91" t="s">
        <v>44</v>
      </c>
      <c r="AA7" s="92" t="s">
        <v>123</v>
      </c>
    </row>
    <row r="8" spans="1:27" ht="15" thickTop="1">
      <c r="A8" s="1054" t="s">
        <v>320</v>
      </c>
      <c r="B8" s="1055"/>
      <c r="C8" s="1055"/>
      <c r="D8" s="1055"/>
      <c r="E8" s="1055"/>
      <c r="F8" s="1055"/>
      <c r="G8" s="1055"/>
      <c r="H8" s="1055"/>
      <c r="I8" s="1055"/>
      <c r="J8" s="1055"/>
      <c r="K8" s="1055"/>
      <c r="L8" s="1055"/>
      <c r="M8" s="1055"/>
      <c r="N8" s="1055"/>
      <c r="O8" s="1055"/>
      <c r="P8" s="1055"/>
      <c r="Q8" s="1055"/>
      <c r="R8" s="1055"/>
      <c r="S8" s="1055"/>
      <c r="T8" s="1055"/>
      <c r="U8" s="1055"/>
      <c r="V8" s="1055"/>
      <c r="W8" s="1055"/>
      <c r="X8" s="1055"/>
      <c r="Y8" s="1055"/>
      <c r="Z8" s="1055"/>
      <c r="AA8" s="1056"/>
    </row>
    <row r="9" spans="1:27" ht="14.25">
      <c r="A9" s="1057" t="s">
        <v>230</v>
      </c>
      <c r="B9" s="1058"/>
      <c r="C9" s="1058"/>
      <c r="D9" s="1058"/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8"/>
      <c r="R9" s="1058"/>
      <c r="S9" s="1058"/>
      <c r="T9" s="1058"/>
      <c r="U9" s="1058"/>
      <c r="V9" s="1058"/>
      <c r="W9" s="1058"/>
      <c r="X9" s="1058"/>
      <c r="Y9" s="1058"/>
      <c r="Z9" s="1058"/>
      <c r="AA9" s="1059"/>
    </row>
    <row r="10" spans="1:27" ht="15" customHeight="1">
      <c r="A10" s="81" t="s">
        <v>15</v>
      </c>
      <c r="B10" s="1063" t="s">
        <v>88</v>
      </c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4"/>
    </row>
    <row r="11" spans="1:27" ht="17.25" customHeight="1" thickBot="1">
      <c r="A11" s="72" t="s">
        <v>15</v>
      </c>
      <c r="B11" s="52" t="s">
        <v>15</v>
      </c>
      <c r="C11" s="1065" t="s">
        <v>89</v>
      </c>
      <c r="D11" s="1065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5"/>
      <c r="S11" s="1065"/>
      <c r="T11" s="1065"/>
      <c r="U11" s="1065"/>
      <c r="V11" s="1065"/>
      <c r="W11" s="1065"/>
      <c r="X11" s="1065"/>
      <c r="Y11" s="1065"/>
      <c r="Z11" s="1065"/>
      <c r="AA11" s="1066"/>
    </row>
    <row r="12" spans="1:27" ht="27" customHeight="1" thickBot="1">
      <c r="A12" s="1039" t="s">
        <v>15</v>
      </c>
      <c r="B12" s="1041" t="s">
        <v>15</v>
      </c>
      <c r="C12" s="1061" t="s">
        <v>15</v>
      </c>
      <c r="D12" s="955" t="s">
        <v>76</v>
      </c>
      <c r="E12" s="881" t="s">
        <v>361</v>
      </c>
      <c r="F12" s="1067" t="s">
        <v>21</v>
      </c>
      <c r="G12" s="925" t="s">
        <v>29</v>
      </c>
      <c r="H12" s="921" t="s">
        <v>106</v>
      </c>
      <c r="I12" s="570" t="s">
        <v>19</v>
      </c>
      <c r="J12" s="560">
        <v>397.2</v>
      </c>
      <c r="K12" s="449">
        <v>397.2</v>
      </c>
      <c r="L12" s="450"/>
      <c r="M12" s="748"/>
      <c r="N12" s="707">
        <v>465</v>
      </c>
      <c r="O12" s="440">
        <v>465</v>
      </c>
      <c r="P12" s="450"/>
      <c r="Q12" s="749"/>
      <c r="R12" s="451">
        <v>445</v>
      </c>
      <c r="S12" s="452">
        <v>445</v>
      </c>
      <c r="T12" s="452"/>
      <c r="U12" s="572"/>
      <c r="V12" s="574">
        <v>1500</v>
      </c>
      <c r="W12" s="575">
        <v>500</v>
      </c>
      <c r="X12" s="530" t="s">
        <v>296</v>
      </c>
      <c r="Y12" s="137">
        <v>6</v>
      </c>
      <c r="Z12" s="137">
        <v>6</v>
      </c>
      <c r="AA12" s="798">
        <v>6</v>
      </c>
    </row>
    <row r="13" spans="1:28" ht="18.75" customHeight="1" thickBot="1">
      <c r="A13" s="1040"/>
      <c r="B13" s="1042"/>
      <c r="C13" s="1062"/>
      <c r="D13" s="957"/>
      <c r="E13" s="1060"/>
      <c r="F13" s="1068"/>
      <c r="G13" s="920"/>
      <c r="H13" s="917"/>
      <c r="I13" s="571" t="s">
        <v>26</v>
      </c>
      <c r="J13" s="239">
        <f>+J12</f>
        <v>397.2</v>
      </c>
      <c r="K13" s="206">
        <f>K12</f>
        <v>397.2</v>
      </c>
      <c r="L13" s="206"/>
      <c r="M13" s="216"/>
      <c r="N13" s="205">
        <f>N12</f>
        <v>465</v>
      </c>
      <c r="O13" s="206">
        <f>O12</f>
        <v>465</v>
      </c>
      <c r="P13" s="206"/>
      <c r="Q13" s="207"/>
      <c r="R13" s="239">
        <f>R12</f>
        <v>445</v>
      </c>
      <c r="S13" s="206">
        <f>SUM(S12:S12)</f>
        <v>445</v>
      </c>
      <c r="T13" s="206"/>
      <c r="U13" s="216"/>
      <c r="V13" s="583">
        <f>V12</f>
        <v>1500</v>
      </c>
      <c r="W13" s="584">
        <f>W12</f>
        <v>500</v>
      </c>
      <c r="X13" s="573"/>
      <c r="Y13" s="481"/>
      <c r="Z13" s="481"/>
      <c r="AA13" s="799"/>
      <c r="AB13" s="4"/>
    </row>
    <row r="14" spans="1:27" ht="27.75" customHeight="1" thickBot="1">
      <c r="A14" s="1039" t="s">
        <v>15</v>
      </c>
      <c r="B14" s="1041" t="s">
        <v>15</v>
      </c>
      <c r="C14" s="1061" t="s">
        <v>16</v>
      </c>
      <c r="D14" s="1077" t="s">
        <v>41</v>
      </c>
      <c r="E14" s="881" t="s">
        <v>362</v>
      </c>
      <c r="F14" s="1085" t="s">
        <v>21</v>
      </c>
      <c r="G14" s="925" t="s">
        <v>29</v>
      </c>
      <c r="H14" s="921" t="s">
        <v>106</v>
      </c>
      <c r="I14" s="317" t="s">
        <v>19</v>
      </c>
      <c r="J14" s="365">
        <v>31.5</v>
      </c>
      <c r="K14" s="102">
        <v>31.5</v>
      </c>
      <c r="L14" s="5"/>
      <c r="M14" s="593"/>
      <c r="N14" s="353">
        <v>35</v>
      </c>
      <c r="O14" s="156">
        <v>35</v>
      </c>
      <c r="P14" s="5"/>
      <c r="Q14" s="319"/>
      <c r="R14" s="13">
        <f>S14+U14</f>
        <v>15</v>
      </c>
      <c r="S14" s="14">
        <v>15</v>
      </c>
      <c r="T14" s="14"/>
      <c r="U14" s="48"/>
      <c r="V14" s="576">
        <v>15</v>
      </c>
      <c r="W14" s="577"/>
      <c r="X14" s="530" t="s">
        <v>125</v>
      </c>
      <c r="Y14" s="154">
        <v>4</v>
      </c>
      <c r="Z14" s="154">
        <v>4</v>
      </c>
      <c r="AA14" s="800"/>
    </row>
    <row r="15" spans="1:27" ht="15.75" customHeight="1" thickBot="1">
      <c r="A15" s="1040"/>
      <c r="B15" s="1042"/>
      <c r="C15" s="1062"/>
      <c r="D15" s="1078"/>
      <c r="E15" s="1060"/>
      <c r="F15" s="1086"/>
      <c r="G15" s="920"/>
      <c r="H15" s="917"/>
      <c r="I15" s="371" t="s">
        <v>26</v>
      </c>
      <c r="J15" s="239">
        <f>SUM(J14:J14)</f>
        <v>31.5</v>
      </c>
      <c r="K15" s="206">
        <f>SUM(K14:K14)</f>
        <v>31.5</v>
      </c>
      <c r="L15" s="338"/>
      <c r="M15" s="340"/>
      <c r="N15" s="638">
        <f>SUM(N14:N14)</f>
        <v>35</v>
      </c>
      <c r="O15" s="448">
        <f>SUM(O14:O14)</f>
        <v>35</v>
      </c>
      <c r="P15" s="206"/>
      <c r="Q15" s="207"/>
      <c r="R15" s="239">
        <f>SUM(R14:R14)</f>
        <v>15</v>
      </c>
      <c r="S15" s="206">
        <f>SUM(S14:S14)</f>
        <v>15</v>
      </c>
      <c r="T15" s="206"/>
      <c r="U15" s="216"/>
      <c r="V15" s="337">
        <f>SUM(V14:V14)</f>
        <v>15</v>
      </c>
      <c r="W15" s="339">
        <f>SUM(W14:W14)</f>
        <v>0</v>
      </c>
      <c r="X15" s="682"/>
      <c r="Y15" s="683"/>
      <c r="Z15" s="683"/>
      <c r="AA15" s="801"/>
    </row>
    <row r="16" spans="1:27" ht="17.25" customHeight="1" thickBot="1">
      <c r="A16" s="1039" t="s">
        <v>15</v>
      </c>
      <c r="B16" s="1041" t="s">
        <v>15</v>
      </c>
      <c r="C16" s="1061" t="s">
        <v>17</v>
      </c>
      <c r="D16" s="1077" t="s">
        <v>40</v>
      </c>
      <c r="E16" s="1099"/>
      <c r="F16" s="1085" t="s">
        <v>21</v>
      </c>
      <c r="G16" s="925" t="s">
        <v>29</v>
      </c>
      <c r="H16" s="921" t="s">
        <v>106</v>
      </c>
      <c r="I16" s="601" t="s">
        <v>19</v>
      </c>
      <c r="J16" s="365">
        <v>35</v>
      </c>
      <c r="K16" s="102"/>
      <c r="L16" s="5"/>
      <c r="M16" s="593">
        <v>35</v>
      </c>
      <c r="N16" s="353">
        <v>100</v>
      </c>
      <c r="O16" s="156"/>
      <c r="P16" s="5"/>
      <c r="Q16" s="227">
        <v>100</v>
      </c>
      <c r="R16" s="13">
        <f>S16+U16</f>
        <v>50</v>
      </c>
      <c r="S16" s="14"/>
      <c r="T16" s="14"/>
      <c r="U16" s="48">
        <v>50</v>
      </c>
      <c r="V16" s="576">
        <v>120</v>
      </c>
      <c r="W16" s="577">
        <v>130</v>
      </c>
      <c r="X16" s="578" t="s">
        <v>350</v>
      </c>
      <c r="Y16" s="137">
        <v>2</v>
      </c>
      <c r="Z16" s="137">
        <v>3</v>
      </c>
      <c r="AA16" s="798">
        <v>3</v>
      </c>
    </row>
    <row r="17" spans="1:27" ht="17.25" customHeight="1" thickBot="1">
      <c r="A17" s="1040"/>
      <c r="B17" s="1042"/>
      <c r="C17" s="1062"/>
      <c r="D17" s="1078"/>
      <c r="E17" s="1100"/>
      <c r="F17" s="1086"/>
      <c r="G17" s="920"/>
      <c r="H17" s="917"/>
      <c r="I17" s="626" t="s">
        <v>26</v>
      </c>
      <c r="J17" s="205">
        <f>+J16</f>
        <v>35</v>
      </c>
      <c r="K17" s="239">
        <f aca="true" t="shared" si="0" ref="K17:W17">+K16</f>
        <v>0</v>
      </c>
      <c r="L17" s="239">
        <f t="shared" si="0"/>
        <v>0</v>
      </c>
      <c r="M17" s="485">
        <f t="shared" si="0"/>
        <v>35</v>
      </c>
      <c r="N17" s="205">
        <f t="shared" si="0"/>
        <v>100</v>
      </c>
      <c r="O17" s="239">
        <f t="shared" si="0"/>
        <v>0</v>
      </c>
      <c r="P17" s="239">
        <f t="shared" si="0"/>
        <v>0</v>
      </c>
      <c r="Q17" s="585">
        <f t="shared" si="0"/>
        <v>100</v>
      </c>
      <c r="R17" s="239">
        <f t="shared" si="0"/>
        <v>50</v>
      </c>
      <c r="S17" s="239">
        <f t="shared" si="0"/>
        <v>0</v>
      </c>
      <c r="T17" s="239">
        <f t="shared" si="0"/>
        <v>0</v>
      </c>
      <c r="U17" s="585">
        <f t="shared" si="0"/>
        <v>50</v>
      </c>
      <c r="V17" s="239">
        <f t="shared" si="0"/>
        <v>120</v>
      </c>
      <c r="W17" s="585">
        <f t="shared" si="0"/>
        <v>130</v>
      </c>
      <c r="X17" s="579"/>
      <c r="Y17" s="481"/>
      <c r="Z17" s="481"/>
      <c r="AA17" s="799"/>
    </row>
    <row r="18" spans="1:27" ht="17.25" customHeight="1">
      <c r="A18" s="73" t="s">
        <v>15</v>
      </c>
      <c r="B18" s="55" t="s">
        <v>15</v>
      </c>
      <c r="C18" s="937" t="s">
        <v>20</v>
      </c>
      <c r="D18" s="913" t="s">
        <v>75</v>
      </c>
      <c r="E18" s="881" t="s">
        <v>362</v>
      </c>
      <c r="F18" s="1067" t="s">
        <v>21</v>
      </c>
      <c r="G18" s="932" t="s">
        <v>29</v>
      </c>
      <c r="H18" s="929" t="s">
        <v>106</v>
      </c>
      <c r="I18" s="630" t="s">
        <v>19</v>
      </c>
      <c r="J18" s="257">
        <v>370.2</v>
      </c>
      <c r="K18" s="108">
        <v>370.2</v>
      </c>
      <c r="L18" s="117"/>
      <c r="M18" s="124"/>
      <c r="N18" s="576">
        <v>420</v>
      </c>
      <c r="O18" s="59">
        <v>420</v>
      </c>
      <c r="P18" s="17"/>
      <c r="Q18" s="227"/>
      <c r="R18" s="67">
        <f>400-5</f>
        <v>395</v>
      </c>
      <c r="S18" s="66">
        <v>395</v>
      </c>
      <c r="T18" s="66"/>
      <c r="U18" s="676"/>
      <c r="V18" s="187">
        <v>430</v>
      </c>
      <c r="W18" s="598">
        <v>450</v>
      </c>
      <c r="X18" s="580" t="s">
        <v>297</v>
      </c>
      <c r="Y18" s="154">
        <v>15</v>
      </c>
      <c r="Z18" s="154">
        <v>16</v>
      </c>
      <c r="AA18" s="800">
        <v>16</v>
      </c>
    </row>
    <row r="19" spans="1:27" ht="24">
      <c r="A19" s="69"/>
      <c r="B19" s="53"/>
      <c r="C19" s="938"/>
      <c r="D19" s="1087"/>
      <c r="E19" s="1088"/>
      <c r="F19" s="1089"/>
      <c r="G19" s="933"/>
      <c r="H19" s="926"/>
      <c r="I19" s="362" t="s">
        <v>319</v>
      </c>
      <c r="J19" s="629"/>
      <c r="K19" s="627"/>
      <c r="L19" s="627"/>
      <c r="M19" s="632"/>
      <c r="N19" s="633">
        <v>100</v>
      </c>
      <c r="O19" s="628">
        <v>100</v>
      </c>
      <c r="P19" s="628"/>
      <c r="Q19" s="634"/>
      <c r="R19" s="335">
        <v>100</v>
      </c>
      <c r="S19" s="149">
        <v>100</v>
      </c>
      <c r="T19" s="149"/>
      <c r="U19" s="677"/>
      <c r="V19" s="624"/>
      <c r="W19" s="623"/>
      <c r="X19" s="581" t="s">
        <v>298</v>
      </c>
      <c r="Y19" s="160">
        <v>13</v>
      </c>
      <c r="Z19" s="160">
        <v>13</v>
      </c>
      <c r="AA19" s="802">
        <v>13</v>
      </c>
    </row>
    <row r="20" spans="1:27" ht="30" customHeight="1" thickBot="1">
      <c r="A20" s="69"/>
      <c r="B20" s="53"/>
      <c r="C20" s="938"/>
      <c r="D20" s="1087"/>
      <c r="E20" s="1088"/>
      <c r="F20" s="1089"/>
      <c r="G20" s="933"/>
      <c r="H20" s="926"/>
      <c r="I20" s="631"/>
      <c r="J20" s="629"/>
      <c r="K20" s="627"/>
      <c r="L20" s="627"/>
      <c r="M20" s="632"/>
      <c r="N20" s="635"/>
      <c r="O20" s="636"/>
      <c r="P20" s="636"/>
      <c r="Q20" s="637"/>
      <c r="R20" s="711"/>
      <c r="S20" s="678"/>
      <c r="T20" s="678"/>
      <c r="U20" s="679"/>
      <c r="V20" s="625"/>
      <c r="W20" s="622"/>
      <c r="X20" s="581" t="s">
        <v>299</v>
      </c>
      <c r="Y20" s="160">
        <v>5</v>
      </c>
      <c r="Z20" s="160">
        <v>5</v>
      </c>
      <c r="AA20" s="802">
        <v>5</v>
      </c>
    </row>
    <row r="21" spans="1:27" ht="16.5" customHeight="1" thickBot="1">
      <c r="A21" s="75"/>
      <c r="B21" s="34"/>
      <c r="C21" s="939"/>
      <c r="D21" s="914"/>
      <c r="E21" s="882"/>
      <c r="F21" s="1090"/>
      <c r="G21" s="930"/>
      <c r="H21" s="927"/>
      <c r="I21" s="556" t="s">
        <v>26</v>
      </c>
      <c r="J21" s="295">
        <f>SUM(J18:J19)</f>
        <v>370.2</v>
      </c>
      <c r="K21" s="158">
        <f>SUM(K18:K19)</f>
        <v>370.2</v>
      </c>
      <c r="L21" s="158"/>
      <c r="M21" s="290"/>
      <c r="N21" s="638">
        <f>420+N19</f>
        <v>520</v>
      </c>
      <c r="O21" s="448">
        <f>420+O19</f>
        <v>520</v>
      </c>
      <c r="P21" s="448"/>
      <c r="Q21" s="639"/>
      <c r="R21" s="239">
        <f>SUM(R18:R19)</f>
        <v>495</v>
      </c>
      <c r="S21" s="206">
        <f>SUM(S18:S19)</f>
        <v>495</v>
      </c>
      <c r="T21" s="206"/>
      <c r="U21" s="216"/>
      <c r="V21" s="337">
        <v>430</v>
      </c>
      <c r="W21" s="339">
        <v>450</v>
      </c>
      <c r="X21" s="582" t="s">
        <v>351</v>
      </c>
      <c r="Y21" s="203">
        <v>1</v>
      </c>
      <c r="Z21" s="203"/>
      <c r="AA21" s="803"/>
    </row>
    <row r="22" spans="1:28" ht="12">
      <c r="A22" s="1039" t="s">
        <v>15</v>
      </c>
      <c r="B22" s="1041" t="s">
        <v>15</v>
      </c>
      <c r="C22" s="1061" t="s">
        <v>22</v>
      </c>
      <c r="D22" s="1091" t="s">
        <v>127</v>
      </c>
      <c r="E22" s="1096" t="s">
        <v>362</v>
      </c>
      <c r="F22" s="1101" t="s">
        <v>21</v>
      </c>
      <c r="G22" s="195" t="s">
        <v>29</v>
      </c>
      <c r="H22" s="681" t="s">
        <v>106</v>
      </c>
      <c r="I22" s="260" t="s">
        <v>19</v>
      </c>
      <c r="J22" s="365">
        <v>261.6</v>
      </c>
      <c r="K22" s="102">
        <v>261.6</v>
      </c>
      <c r="L22" s="17"/>
      <c r="M22" s="123"/>
      <c r="N22" s="786">
        <v>350</v>
      </c>
      <c r="O22" s="117">
        <v>350</v>
      </c>
      <c r="P22" s="117"/>
      <c r="Q22" s="549"/>
      <c r="R22" s="13">
        <v>350</v>
      </c>
      <c r="S22" s="14">
        <v>350</v>
      </c>
      <c r="T22" s="14"/>
      <c r="U22" s="48"/>
      <c r="V22" s="243">
        <v>370</v>
      </c>
      <c r="W22" s="219">
        <v>380</v>
      </c>
      <c r="X22" s="865" t="s">
        <v>231</v>
      </c>
      <c r="Y22" s="202" t="s">
        <v>128</v>
      </c>
      <c r="Z22" s="202" t="s">
        <v>128</v>
      </c>
      <c r="AA22" s="804" t="s">
        <v>128</v>
      </c>
      <c r="AB22" s="4"/>
    </row>
    <row r="23" spans="1:28" ht="18" customHeight="1">
      <c r="A23" s="1149"/>
      <c r="B23" s="1144"/>
      <c r="C23" s="1151"/>
      <c r="D23" s="1092"/>
      <c r="E23" s="1097"/>
      <c r="F23" s="1102"/>
      <c r="G23" s="1156" t="s">
        <v>55</v>
      </c>
      <c r="H23" s="928" t="s">
        <v>51</v>
      </c>
      <c r="I23" s="551" t="s">
        <v>19</v>
      </c>
      <c r="J23" s="241">
        <v>38.1</v>
      </c>
      <c r="K23" s="104">
        <v>38.1</v>
      </c>
      <c r="L23" s="117"/>
      <c r="M23" s="124"/>
      <c r="N23" s="786">
        <v>51.3</v>
      </c>
      <c r="O23" s="117">
        <v>51.3</v>
      </c>
      <c r="P23" s="117"/>
      <c r="Q23" s="549"/>
      <c r="R23" s="63">
        <v>51.3</v>
      </c>
      <c r="S23" s="61">
        <v>51.3</v>
      </c>
      <c r="T23" s="61"/>
      <c r="U23" s="64"/>
      <c r="V23" s="254">
        <v>43.3</v>
      </c>
      <c r="W23" s="237">
        <v>48.7</v>
      </c>
      <c r="X23" s="866" t="s">
        <v>91</v>
      </c>
      <c r="Y23" s="478">
        <v>4</v>
      </c>
      <c r="Z23" s="128" t="s">
        <v>129</v>
      </c>
      <c r="AA23" s="805" t="s">
        <v>129</v>
      </c>
      <c r="AB23" s="4"/>
    </row>
    <row r="24" spans="1:28" ht="16.5" customHeight="1">
      <c r="A24" s="1150"/>
      <c r="B24" s="1145"/>
      <c r="C24" s="1152"/>
      <c r="D24" s="1093"/>
      <c r="E24" s="1097"/>
      <c r="F24" s="1103"/>
      <c r="G24" s="1157"/>
      <c r="H24" s="923"/>
      <c r="I24" s="225" t="s">
        <v>53</v>
      </c>
      <c r="J24" s="120">
        <v>40</v>
      </c>
      <c r="K24" s="10">
        <v>40</v>
      </c>
      <c r="L24" s="10"/>
      <c r="M24" s="125"/>
      <c r="N24" s="229">
        <v>47</v>
      </c>
      <c r="O24" s="10">
        <v>47</v>
      </c>
      <c r="P24" s="10">
        <v>4</v>
      </c>
      <c r="Q24" s="228"/>
      <c r="R24" s="51">
        <v>47</v>
      </c>
      <c r="S24" s="38">
        <v>47</v>
      </c>
      <c r="T24" s="38">
        <v>4</v>
      </c>
      <c r="U24" s="151"/>
      <c r="V24" s="244">
        <v>47</v>
      </c>
      <c r="W24" s="266">
        <v>47</v>
      </c>
      <c r="X24" s="867" t="s">
        <v>212</v>
      </c>
      <c r="Y24" s="131">
        <v>2</v>
      </c>
      <c r="Z24" s="131">
        <v>2</v>
      </c>
      <c r="AA24" s="806">
        <v>2</v>
      </c>
      <c r="AB24" s="4"/>
    </row>
    <row r="25" spans="1:28" ht="18" customHeight="1" thickBot="1">
      <c r="A25" s="1140"/>
      <c r="B25" s="1141"/>
      <c r="C25" s="1131"/>
      <c r="D25" s="1094"/>
      <c r="E25" s="1097"/>
      <c r="F25" s="1104"/>
      <c r="G25" s="1157"/>
      <c r="H25" s="923"/>
      <c r="I25" s="348" t="s">
        <v>130</v>
      </c>
      <c r="J25" s="298">
        <v>3.9</v>
      </c>
      <c r="K25" s="297">
        <v>3.9</v>
      </c>
      <c r="L25" s="297"/>
      <c r="M25" s="710"/>
      <c r="N25" s="262"/>
      <c r="O25" s="122"/>
      <c r="P25" s="122"/>
      <c r="Q25" s="566"/>
      <c r="R25" s="173"/>
      <c r="S25" s="47"/>
      <c r="T25" s="47"/>
      <c r="U25" s="261"/>
      <c r="V25" s="484"/>
      <c r="W25" s="238"/>
      <c r="X25" s="867"/>
      <c r="Y25" s="131"/>
      <c r="Z25" s="131"/>
      <c r="AA25" s="806"/>
      <c r="AB25" s="4"/>
    </row>
    <row r="26" spans="1:28" ht="20.25" customHeight="1" thickBot="1">
      <c r="A26" s="1040"/>
      <c r="B26" s="1042"/>
      <c r="C26" s="1062"/>
      <c r="D26" s="1095"/>
      <c r="E26" s="1098"/>
      <c r="F26" s="1105"/>
      <c r="G26" s="1158"/>
      <c r="H26" s="924"/>
      <c r="I26" s="369" t="s">
        <v>26</v>
      </c>
      <c r="J26" s="239">
        <f>SUM(J22:J25)</f>
        <v>343.6</v>
      </c>
      <c r="K26" s="206">
        <f aca="true" t="shared" si="1" ref="K26:W26">SUM(K22:K25)</f>
        <v>343.6</v>
      </c>
      <c r="L26" s="206">
        <f t="shared" si="1"/>
        <v>0</v>
      </c>
      <c r="M26" s="216">
        <f t="shared" si="1"/>
        <v>0</v>
      </c>
      <c r="N26" s="205">
        <f t="shared" si="1"/>
        <v>448.3</v>
      </c>
      <c r="O26" s="206">
        <f>SUM(O22:O25)</f>
        <v>448.3</v>
      </c>
      <c r="P26" s="206">
        <f>SUM(P22:P25)</f>
        <v>4</v>
      </c>
      <c r="Q26" s="207">
        <f>SUM(Q22:Q25)</f>
        <v>0</v>
      </c>
      <c r="R26" s="453">
        <f t="shared" si="1"/>
        <v>448.3</v>
      </c>
      <c r="S26" s="210">
        <f t="shared" si="1"/>
        <v>448.3</v>
      </c>
      <c r="T26" s="210">
        <f t="shared" si="1"/>
        <v>4</v>
      </c>
      <c r="U26" s="443">
        <f t="shared" si="1"/>
        <v>0</v>
      </c>
      <c r="V26" s="375">
        <f t="shared" si="1"/>
        <v>460.3</v>
      </c>
      <c r="W26" s="289">
        <f t="shared" si="1"/>
        <v>475.7</v>
      </c>
      <c r="X26" s="868"/>
      <c r="Y26" s="193"/>
      <c r="Z26" s="193"/>
      <c r="AA26" s="807"/>
      <c r="AB26" s="4"/>
    </row>
    <row r="27" spans="1:27" ht="32.25" customHeight="1" thickBot="1">
      <c r="A27" s="73" t="s">
        <v>15</v>
      </c>
      <c r="B27" s="55" t="s">
        <v>15</v>
      </c>
      <c r="C27" s="937" t="s">
        <v>23</v>
      </c>
      <c r="D27" s="913" t="s">
        <v>315</v>
      </c>
      <c r="E27" s="881" t="s">
        <v>362</v>
      </c>
      <c r="F27" s="1067" t="s">
        <v>21</v>
      </c>
      <c r="G27" s="932" t="s">
        <v>29</v>
      </c>
      <c r="H27" s="929" t="s">
        <v>106</v>
      </c>
      <c r="I27" s="612" t="s">
        <v>19</v>
      </c>
      <c r="J27" s="613">
        <v>50</v>
      </c>
      <c r="K27" s="440">
        <v>50</v>
      </c>
      <c r="L27" s="611"/>
      <c r="M27" s="706"/>
      <c r="N27" s="707">
        <v>50</v>
      </c>
      <c r="O27" s="440">
        <v>50</v>
      </c>
      <c r="P27" s="611"/>
      <c r="Q27" s="708"/>
      <c r="R27" s="709">
        <v>50</v>
      </c>
      <c r="S27" s="608">
        <v>50</v>
      </c>
      <c r="T27" s="608"/>
      <c r="U27" s="609"/>
      <c r="V27" s="610">
        <v>70</v>
      </c>
      <c r="W27" s="724">
        <v>80</v>
      </c>
      <c r="X27" s="721" t="s">
        <v>316</v>
      </c>
      <c r="Y27" s="137">
        <v>5</v>
      </c>
      <c r="Z27" s="137">
        <v>5</v>
      </c>
      <c r="AA27" s="798">
        <v>5</v>
      </c>
    </row>
    <row r="28" spans="1:27" ht="15" customHeight="1" thickBot="1">
      <c r="A28" s="75"/>
      <c r="B28" s="34"/>
      <c r="C28" s="939"/>
      <c r="D28" s="914"/>
      <c r="E28" s="882"/>
      <c r="F28" s="1090"/>
      <c r="G28" s="930"/>
      <c r="H28" s="927"/>
      <c r="I28" s="371" t="s">
        <v>26</v>
      </c>
      <c r="J28" s="239">
        <f aca="true" t="shared" si="2" ref="J28:Q28">J27</f>
        <v>50</v>
      </c>
      <c r="K28" s="206">
        <f t="shared" si="2"/>
        <v>50</v>
      </c>
      <c r="L28" s="206">
        <f t="shared" si="2"/>
        <v>0</v>
      </c>
      <c r="M28" s="216">
        <f t="shared" si="2"/>
        <v>0</v>
      </c>
      <c r="N28" s="205">
        <f t="shared" si="2"/>
        <v>50</v>
      </c>
      <c r="O28" s="206">
        <f t="shared" si="2"/>
        <v>50</v>
      </c>
      <c r="P28" s="206">
        <f t="shared" si="2"/>
        <v>0</v>
      </c>
      <c r="Q28" s="207">
        <f t="shared" si="2"/>
        <v>0</v>
      </c>
      <c r="R28" s="585">
        <f aca="true" t="shared" si="3" ref="R28:W28">R27</f>
        <v>50</v>
      </c>
      <c r="S28" s="207">
        <f t="shared" si="3"/>
        <v>50</v>
      </c>
      <c r="T28" s="207">
        <f t="shared" si="3"/>
        <v>0</v>
      </c>
      <c r="U28" s="216">
        <f t="shared" si="3"/>
        <v>0</v>
      </c>
      <c r="V28" s="375">
        <f t="shared" si="3"/>
        <v>70</v>
      </c>
      <c r="W28" s="269">
        <f t="shared" si="3"/>
        <v>80</v>
      </c>
      <c r="X28" s="869"/>
      <c r="Y28" s="607"/>
      <c r="Z28" s="607"/>
      <c r="AA28" s="808"/>
    </row>
    <row r="29" spans="1:27" ht="17.25" customHeight="1">
      <c r="A29" s="73" t="s">
        <v>15</v>
      </c>
      <c r="B29" s="55" t="s">
        <v>15</v>
      </c>
      <c r="C29" s="937" t="s">
        <v>33</v>
      </c>
      <c r="D29" s="913" t="s">
        <v>50</v>
      </c>
      <c r="E29" s="881" t="s">
        <v>362</v>
      </c>
      <c r="F29" s="1067" t="s">
        <v>21</v>
      </c>
      <c r="G29" s="932" t="s">
        <v>29</v>
      </c>
      <c r="H29" s="929" t="s">
        <v>106</v>
      </c>
      <c r="I29" s="1174" t="s">
        <v>19</v>
      </c>
      <c r="J29" s="1173"/>
      <c r="K29" s="1243"/>
      <c r="L29" s="1254"/>
      <c r="M29" s="1271"/>
      <c r="N29" s="1272"/>
      <c r="O29" s="1274"/>
      <c r="P29" s="1275"/>
      <c r="Q29" s="1276"/>
      <c r="R29" s="1234"/>
      <c r="S29" s="1235"/>
      <c r="T29" s="1235"/>
      <c r="U29" s="1233"/>
      <c r="V29" s="1278">
        <v>100</v>
      </c>
      <c r="W29" s="1280"/>
      <c r="X29" s="721" t="s">
        <v>126</v>
      </c>
      <c r="Y29" s="466"/>
      <c r="Z29" s="137">
        <v>1</v>
      </c>
      <c r="AA29" s="809"/>
    </row>
    <row r="30" spans="1:27" ht="22.5" customHeight="1" thickBot="1">
      <c r="A30" s="69"/>
      <c r="B30" s="53"/>
      <c r="C30" s="938"/>
      <c r="D30" s="1087"/>
      <c r="E30" s="1088"/>
      <c r="F30" s="1089"/>
      <c r="G30" s="933"/>
      <c r="H30" s="926"/>
      <c r="I30" s="1261"/>
      <c r="J30" s="1113"/>
      <c r="K30" s="1270"/>
      <c r="L30" s="1270"/>
      <c r="M30" s="1196"/>
      <c r="N30" s="1273"/>
      <c r="O30" s="1270"/>
      <c r="P30" s="1270"/>
      <c r="Q30" s="1277"/>
      <c r="R30" s="1113"/>
      <c r="S30" s="1270"/>
      <c r="T30" s="1270"/>
      <c r="U30" s="1196"/>
      <c r="V30" s="1279"/>
      <c r="W30" s="1175"/>
      <c r="X30" s="870"/>
      <c r="Y30" s="482"/>
      <c r="Z30" s="482"/>
      <c r="AA30" s="810"/>
    </row>
    <row r="31" spans="1:27" ht="18.75" customHeight="1" thickBot="1">
      <c r="A31" s="75"/>
      <c r="B31" s="34"/>
      <c r="C31" s="939"/>
      <c r="D31" s="914"/>
      <c r="E31" s="882"/>
      <c r="F31" s="1090"/>
      <c r="G31" s="930"/>
      <c r="H31" s="927"/>
      <c r="I31" s="371" t="s">
        <v>26</v>
      </c>
      <c r="J31" s="239">
        <v>0</v>
      </c>
      <c r="K31" s="206">
        <v>0</v>
      </c>
      <c r="L31" s="206"/>
      <c r="M31" s="216"/>
      <c r="N31" s="205">
        <v>0</v>
      </c>
      <c r="O31" s="206">
        <v>0</v>
      </c>
      <c r="P31" s="206"/>
      <c r="Q31" s="207"/>
      <c r="R31" s="239"/>
      <c r="S31" s="206"/>
      <c r="T31" s="206"/>
      <c r="U31" s="216"/>
      <c r="V31" s="441">
        <f>V29</f>
        <v>100</v>
      </c>
      <c r="W31" s="456"/>
      <c r="X31" s="871"/>
      <c r="Y31" s="483"/>
      <c r="Z31" s="483"/>
      <c r="AA31" s="811"/>
    </row>
    <row r="32" spans="1:27" ht="16.5" customHeight="1">
      <c r="A32" s="73" t="s">
        <v>15</v>
      </c>
      <c r="B32" s="55" t="s">
        <v>15</v>
      </c>
      <c r="C32" s="937" t="s">
        <v>21</v>
      </c>
      <c r="D32" s="913" t="s">
        <v>49</v>
      </c>
      <c r="E32" s="881" t="s">
        <v>362</v>
      </c>
      <c r="F32" s="1067" t="s">
        <v>21</v>
      </c>
      <c r="G32" s="932" t="s">
        <v>29</v>
      </c>
      <c r="H32" s="929" t="s">
        <v>106</v>
      </c>
      <c r="I32" s="1174" t="s">
        <v>19</v>
      </c>
      <c r="J32" s="1173"/>
      <c r="K32" s="1243"/>
      <c r="L32" s="1254"/>
      <c r="M32" s="1271"/>
      <c r="N32" s="1247">
        <v>100</v>
      </c>
      <c r="O32" s="1243">
        <v>100</v>
      </c>
      <c r="P32" s="1254"/>
      <c r="Q32" s="1281"/>
      <c r="R32" s="1234"/>
      <c r="S32" s="1235"/>
      <c r="T32" s="1235"/>
      <c r="U32" s="1233"/>
      <c r="V32" s="1282">
        <v>100</v>
      </c>
      <c r="W32" s="1260">
        <v>100</v>
      </c>
      <c r="X32" s="721" t="s">
        <v>126</v>
      </c>
      <c r="Y32" s="137"/>
      <c r="Z32" s="137">
        <v>1</v>
      </c>
      <c r="AA32" s="809">
        <v>1</v>
      </c>
    </row>
    <row r="33" spans="1:27" ht="16.5" customHeight="1" thickBot="1">
      <c r="A33" s="69"/>
      <c r="B33" s="53"/>
      <c r="C33" s="938"/>
      <c r="D33" s="1087"/>
      <c r="E33" s="1088"/>
      <c r="F33" s="1089"/>
      <c r="G33" s="933"/>
      <c r="H33" s="926"/>
      <c r="I33" s="1175"/>
      <c r="J33" s="1112"/>
      <c r="K33" s="1220"/>
      <c r="L33" s="1220"/>
      <c r="M33" s="1195"/>
      <c r="N33" s="1251"/>
      <c r="O33" s="1220"/>
      <c r="P33" s="1220"/>
      <c r="Q33" s="1246"/>
      <c r="R33" s="1112"/>
      <c r="S33" s="1220"/>
      <c r="T33" s="1220"/>
      <c r="U33" s="1195"/>
      <c r="V33" s="1279"/>
      <c r="W33" s="1175"/>
      <c r="X33" s="870"/>
      <c r="Y33" s="482"/>
      <c r="Z33" s="482"/>
      <c r="AA33" s="810"/>
    </row>
    <row r="34" spans="1:27" ht="21" customHeight="1" thickBot="1">
      <c r="A34" s="75"/>
      <c r="B34" s="34"/>
      <c r="C34" s="939"/>
      <c r="D34" s="914"/>
      <c r="E34" s="882"/>
      <c r="F34" s="1090"/>
      <c r="G34" s="930"/>
      <c r="H34" s="927"/>
      <c r="I34" s="447" t="s">
        <v>26</v>
      </c>
      <c r="J34" s="239">
        <v>0</v>
      </c>
      <c r="K34" s="206">
        <v>0</v>
      </c>
      <c r="L34" s="206"/>
      <c r="M34" s="216"/>
      <c r="N34" s="205">
        <f>N32</f>
        <v>100</v>
      </c>
      <c r="O34" s="206">
        <f>O32</f>
        <v>100</v>
      </c>
      <c r="P34" s="206">
        <f>P32</f>
        <v>0</v>
      </c>
      <c r="Q34" s="207">
        <f>Q32</f>
        <v>0</v>
      </c>
      <c r="R34" s="239"/>
      <c r="S34" s="206"/>
      <c r="T34" s="206"/>
      <c r="U34" s="216"/>
      <c r="V34" s="375">
        <f>V32</f>
        <v>100</v>
      </c>
      <c r="W34" s="269">
        <f>W32</f>
        <v>100</v>
      </c>
      <c r="X34" s="871"/>
      <c r="Y34" s="483"/>
      <c r="Z34" s="483"/>
      <c r="AA34" s="811"/>
    </row>
    <row r="35" spans="1:28" ht="17.25" customHeight="1" thickBot="1">
      <c r="A35" s="70" t="s">
        <v>15</v>
      </c>
      <c r="B35" s="461" t="s">
        <v>15</v>
      </c>
      <c r="C35" s="1153" t="s">
        <v>25</v>
      </c>
      <c r="D35" s="1154"/>
      <c r="E35" s="1154"/>
      <c r="F35" s="1154"/>
      <c r="G35" s="1154"/>
      <c r="H35" s="1154"/>
      <c r="I35" s="1155"/>
      <c r="J35" s="212">
        <f>J13+J15+J17+J21+J26+J28+J31+J34</f>
        <v>1227.5</v>
      </c>
      <c r="K35" s="212">
        <f aca="true" t="shared" si="4" ref="K35:W35">K13+K15+K17+K21+K26+K28+K31+K34</f>
        <v>1192.5</v>
      </c>
      <c r="L35" s="212">
        <f t="shared" si="4"/>
        <v>0</v>
      </c>
      <c r="M35" s="671">
        <f t="shared" si="4"/>
        <v>35</v>
      </c>
      <c r="N35" s="212">
        <f t="shared" si="4"/>
        <v>1718.3</v>
      </c>
      <c r="O35" s="212">
        <f t="shared" si="4"/>
        <v>1618.3</v>
      </c>
      <c r="P35" s="212">
        <f t="shared" si="4"/>
        <v>4</v>
      </c>
      <c r="Q35" s="288">
        <f t="shared" si="4"/>
        <v>100</v>
      </c>
      <c r="R35" s="444">
        <f t="shared" si="4"/>
        <v>1503.3</v>
      </c>
      <c r="S35" s="212">
        <f t="shared" si="4"/>
        <v>1453.3</v>
      </c>
      <c r="T35" s="212">
        <f t="shared" si="4"/>
        <v>4</v>
      </c>
      <c r="U35" s="212">
        <f t="shared" si="4"/>
        <v>50</v>
      </c>
      <c r="V35" s="212">
        <f t="shared" si="4"/>
        <v>2795.3</v>
      </c>
      <c r="W35" s="212">
        <f t="shared" si="4"/>
        <v>1735.7</v>
      </c>
      <c r="X35" s="492"/>
      <c r="Y35" s="493"/>
      <c r="Z35" s="493"/>
      <c r="AA35" s="812"/>
      <c r="AB35" s="4"/>
    </row>
    <row r="36" spans="1:27" ht="15" customHeight="1" thickBot="1">
      <c r="A36" s="70" t="s">
        <v>15</v>
      </c>
      <c r="B36" s="58" t="s">
        <v>16</v>
      </c>
      <c r="C36" s="946" t="s">
        <v>47</v>
      </c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7"/>
      <c r="R36" s="947"/>
      <c r="S36" s="947"/>
      <c r="T36" s="947"/>
      <c r="U36" s="947"/>
      <c r="V36" s="947"/>
      <c r="W36" s="947"/>
      <c r="X36" s="947"/>
      <c r="Y36" s="947"/>
      <c r="Z36" s="947"/>
      <c r="AA36" s="912"/>
    </row>
    <row r="37" spans="1:27" ht="24.75" customHeight="1">
      <c r="A37" s="1168" t="s">
        <v>15</v>
      </c>
      <c r="B37" s="1146" t="s">
        <v>16</v>
      </c>
      <c r="C37" s="1061" t="s">
        <v>15</v>
      </c>
      <c r="D37" s="1159" t="s">
        <v>46</v>
      </c>
      <c r="E37" s="881" t="s">
        <v>363</v>
      </c>
      <c r="F37" s="1085" t="s">
        <v>21</v>
      </c>
      <c r="G37" s="925" t="s">
        <v>29</v>
      </c>
      <c r="H37" s="921" t="s">
        <v>106</v>
      </c>
      <c r="I37" s="1174" t="s">
        <v>19</v>
      </c>
      <c r="J37" s="1173">
        <v>40</v>
      </c>
      <c r="K37" s="1243">
        <v>40</v>
      </c>
      <c r="L37" s="1244"/>
      <c r="M37" s="1252"/>
      <c r="N37" s="1253">
        <v>60</v>
      </c>
      <c r="O37" s="1254">
        <v>60</v>
      </c>
      <c r="P37" s="1255"/>
      <c r="Q37" s="1245"/>
      <c r="R37" s="1250">
        <v>80</v>
      </c>
      <c r="S37" s="1235">
        <v>80</v>
      </c>
      <c r="T37" s="1235"/>
      <c r="U37" s="1256"/>
      <c r="V37" s="1257">
        <v>60</v>
      </c>
      <c r="W37" s="1260">
        <v>65</v>
      </c>
      <c r="X37" s="580" t="s">
        <v>232</v>
      </c>
      <c r="Y37" s="169">
        <v>15</v>
      </c>
      <c r="Z37" s="169">
        <v>15</v>
      </c>
      <c r="AA37" s="813">
        <v>16</v>
      </c>
    </row>
    <row r="38" spans="1:27" ht="23.25" customHeight="1">
      <c r="A38" s="1169"/>
      <c r="B38" s="1147"/>
      <c r="C38" s="958"/>
      <c r="D38" s="1087"/>
      <c r="E38" s="1163"/>
      <c r="F38" s="1171"/>
      <c r="G38" s="919"/>
      <c r="H38" s="922"/>
      <c r="I38" s="1175"/>
      <c r="J38" s="1112"/>
      <c r="K38" s="1220"/>
      <c r="L38" s="1220"/>
      <c r="M38" s="1195"/>
      <c r="N38" s="1251"/>
      <c r="O38" s="1220"/>
      <c r="P38" s="1220"/>
      <c r="Q38" s="1246"/>
      <c r="R38" s="1251"/>
      <c r="S38" s="1220"/>
      <c r="T38" s="1220"/>
      <c r="U38" s="1246"/>
      <c r="V38" s="1258"/>
      <c r="W38" s="1175"/>
      <c r="X38" s="531" t="s">
        <v>233</v>
      </c>
      <c r="Y38" s="170">
        <v>10</v>
      </c>
      <c r="Z38" s="170">
        <v>12</v>
      </c>
      <c r="AA38" s="815">
        <v>12</v>
      </c>
    </row>
    <row r="39" spans="1:27" ht="24.75" thickBot="1">
      <c r="A39" s="1169"/>
      <c r="B39" s="1147"/>
      <c r="C39" s="958"/>
      <c r="D39" s="1087"/>
      <c r="E39" s="1163"/>
      <c r="F39" s="1171"/>
      <c r="G39" s="919"/>
      <c r="H39" s="922"/>
      <c r="I39" s="1175"/>
      <c r="J39" s="1112"/>
      <c r="K39" s="1220"/>
      <c r="L39" s="1220"/>
      <c r="M39" s="1195"/>
      <c r="N39" s="1251"/>
      <c r="O39" s="1220"/>
      <c r="P39" s="1220"/>
      <c r="Q39" s="1246"/>
      <c r="R39" s="1251"/>
      <c r="S39" s="1220"/>
      <c r="T39" s="1220"/>
      <c r="U39" s="1246"/>
      <c r="V39" s="1259"/>
      <c r="W39" s="1261"/>
      <c r="X39" s="531" t="s">
        <v>234</v>
      </c>
      <c r="Y39" s="170">
        <v>5</v>
      </c>
      <c r="Z39" s="170">
        <v>6</v>
      </c>
      <c r="AA39" s="815">
        <v>6</v>
      </c>
    </row>
    <row r="40" spans="1:27" ht="17.25" customHeight="1" thickBot="1">
      <c r="A40" s="1170"/>
      <c r="B40" s="1148"/>
      <c r="C40" s="1062"/>
      <c r="D40" s="1160"/>
      <c r="E40" s="1060"/>
      <c r="F40" s="1086"/>
      <c r="G40" s="920"/>
      <c r="H40" s="917"/>
      <c r="I40" s="366" t="s">
        <v>26</v>
      </c>
      <c r="J40" s="239">
        <f>SUM(J37:J38)</f>
        <v>40</v>
      </c>
      <c r="K40" s="206">
        <f>SUM(K37:K38)</f>
        <v>40</v>
      </c>
      <c r="L40" s="206"/>
      <c r="M40" s="216"/>
      <c r="N40" s="205">
        <f>SUM(N37:N38)</f>
        <v>60</v>
      </c>
      <c r="O40" s="206">
        <f>SUM(O37:O38)</f>
        <v>60</v>
      </c>
      <c r="P40" s="206">
        <f aca="true" t="shared" si="5" ref="P40:U40">SUM(P37:P38)</f>
        <v>0</v>
      </c>
      <c r="Q40" s="207">
        <f t="shared" si="5"/>
        <v>0</v>
      </c>
      <c r="R40" s="205">
        <f t="shared" si="5"/>
        <v>80</v>
      </c>
      <c r="S40" s="206">
        <f t="shared" si="5"/>
        <v>80</v>
      </c>
      <c r="T40" s="206">
        <f t="shared" si="5"/>
        <v>0</v>
      </c>
      <c r="U40" s="207">
        <f t="shared" si="5"/>
        <v>0</v>
      </c>
      <c r="V40" s="28">
        <f>V37</f>
        <v>60</v>
      </c>
      <c r="W40" s="725">
        <f>W37</f>
        <v>65</v>
      </c>
      <c r="X40" s="719"/>
      <c r="Y40" s="468"/>
      <c r="Z40" s="468"/>
      <c r="AA40" s="816"/>
    </row>
    <row r="41" spans="1:27" s="167" customFormat="1" ht="24.75" thickBot="1">
      <c r="A41" s="1039" t="s">
        <v>15</v>
      </c>
      <c r="B41" s="1041" t="s">
        <v>16</v>
      </c>
      <c r="C41" s="1061" t="s">
        <v>16</v>
      </c>
      <c r="D41" s="1161" t="s">
        <v>77</v>
      </c>
      <c r="E41" s="881" t="s">
        <v>362</v>
      </c>
      <c r="F41" s="1085" t="s">
        <v>21</v>
      </c>
      <c r="G41" s="925" t="s">
        <v>29</v>
      </c>
      <c r="H41" s="921" t="s">
        <v>106</v>
      </c>
      <c r="I41" s="223" t="s">
        <v>19</v>
      </c>
      <c r="J41" s="365">
        <v>19.6</v>
      </c>
      <c r="K41" s="102">
        <v>19.6</v>
      </c>
      <c r="L41" s="59"/>
      <c r="M41" s="152"/>
      <c r="N41" s="226"/>
      <c r="O41" s="17"/>
      <c r="P41" s="24"/>
      <c r="Q41" s="296"/>
      <c r="R41" s="250"/>
      <c r="S41" s="14"/>
      <c r="T41" s="14"/>
      <c r="U41" s="251"/>
      <c r="V41" s="29">
        <v>50</v>
      </c>
      <c r="W41" s="219"/>
      <c r="X41" s="580" t="s">
        <v>235</v>
      </c>
      <c r="Y41" s="202"/>
      <c r="Z41" s="202" t="s">
        <v>35</v>
      </c>
      <c r="AA41" s="817"/>
    </row>
    <row r="42" spans="1:28" s="167" customFormat="1" ht="17.25" customHeight="1" thickBot="1">
      <c r="A42" s="1040"/>
      <c r="B42" s="1042"/>
      <c r="C42" s="1062"/>
      <c r="D42" s="1162"/>
      <c r="E42" s="1060"/>
      <c r="F42" s="1086"/>
      <c r="G42" s="920"/>
      <c r="H42" s="917"/>
      <c r="I42" s="369" t="s">
        <v>26</v>
      </c>
      <c r="J42" s="453">
        <f aca="true" t="shared" si="6" ref="J42:O42">J41</f>
        <v>19.6</v>
      </c>
      <c r="K42" s="210">
        <f t="shared" si="6"/>
        <v>19.6</v>
      </c>
      <c r="L42" s="210">
        <f t="shared" si="6"/>
        <v>0</v>
      </c>
      <c r="M42" s="443">
        <f t="shared" si="6"/>
        <v>0</v>
      </c>
      <c r="N42" s="209">
        <f t="shared" si="6"/>
        <v>0</v>
      </c>
      <c r="O42" s="209">
        <f t="shared" si="6"/>
        <v>0</v>
      </c>
      <c r="P42" s="210"/>
      <c r="Q42" s="211"/>
      <c r="R42" s="209"/>
      <c r="S42" s="210"/>
      <c r="T42" s="210"/>
      <c r="U42" s="211"/>
      <c r="V42" s="485">
        <f>V41</f>
        <v>50</v>
      </c>
      <c r="W42" s="269"/>
      <c r="X42" s="720"/>
      <c r="Y42" s="480"/>
      <c r="Z42" s="489"/>
      <c r="AA42" s="818"/>
      <c r="AB42" s="168"/>
    </row>
    <row r="43" spans="1:27" s="167" customFormat="1" ht="16.5" customHeight="1">
      <c r="A43" s="1039" t="s">
        <v>15</v>
      </c>
      <c r="B43" s="1041" t="s">
        <v>16</v>
      </c>
      <c r="C43" s="1061" t="s">
        <v>17</v>
      </c>
      <c r="D43" s="1161" t="s">
        <v>321</v>
      </c>
      <c r="E43" s="1099"/>
      <c r="F43" s="1085" t="s">
        <v>21</v>
      </c>
      <c r="G43" s="925" t="s">
        <v>29</v>
      </c>
      <c r="H43" s="921" t="s">
        <v>106</v>
      </c>
      <c r="I43" s="223" t="s">
        <v>19</v>
      </c>
      <c r="J43" s="365"/>
      <c r="K43" s="102"/>
      <c r="L43" s="59"/>
      <c r="M43" s="152"/>
      <c r="N43" s="226">
        <f>Q43+O43</f>
        <v>37</v>
      </c>
      <c r="O43" s="17">
        <v>33</v>
      </c>
      <c r="P43" s="17">
        <v>22.8</v>
      </c>
      <c r="Q43" s="227">
        <v>4</v>
      </c>
      <c r="R43" s="250"/>
      <c r="S43" s="14"/>
      <c r="T43" s="14"/>
      <c r="U43" s="251"/>
      <c r="V43" s="29">
        <v>71.9</v>
      </c>
      <c r="W43" s="219">
        <v>264.5</v>
      </c>
      <c r="X43" s="721" t="s">
        <v>52</v>
      </c>
      <c r="Y43" s="202"/>
      <c r="Z43" s="202" t="s">
        <v>151</v>
      </c>
      <c r="AA43" s="817" t="s">
        <v>228</v>
      </c>
    </row>
    <row r="44" spans="1:27" s="167" customFormat="1" ht="15" customHeight="1" thickBot="1">
      <c r="A44" s="1143"/>
      <c r="B44" s="1142"/>
      <c r="C44" s="958"/>
      <c r="D44" s="1172"/>
      <c r="E44" s="936"/>
      <c r="F44" s="1171"/>
      <c r="G44" s="919"/>
      <c r="H44" s="922"/>
      <c r="I44" s="271"/>
      <c r="J44" s="270"/>
      <c r="K44" s="106"/>
      <c r="L44" s="60"/>
      <c r="M44" s="351"/>
      <c r="N44" s="717"/>
      <c r="O44" s="41"/>
      <c r="P44" s="40"/>
      <c r="Q44" s="278"/>
      <c r="R44" s="284"/>
      <c r="S44" s="36"/>
      <c r="T44" s="36"/>
      <c r="U44" s="285"/>
      <c r="V44" s="44"/>
      <c r="W44" s="221"/>
      <c r="X44" s="722" t="s">
        <v>237</v>
      </c>
      <c r="Y44" s="478"/>
      <c r="Z44" s="488"/>
      <c r="AA44" s="819" t="s">
        <v>228</v>
      </c>
    </row>
    <row r="45" spans="1:28" s="167" customFormat="1" ht="24" customHeight="1" thickBot="1">
      <c r="A45" s="1040"/>
      <c r="B45" s="1042"/>
      <c r="C45" s="1062"/>
      <c r="D45" s="1162"/>
      <c r="E45" s="1100"/>
      <c r="F45" s="1086"/>
      <c r="G45" s="920"/>
      <c r="H45" s="917"/>
      <c r="I45" s="369" t="s">
        <v>26</v>
      </c>
      <c r="J45" s="453">
        <f>J43</f>
        <v>0</v>
      </c>
      <c r="K45" s="210">
        <f>K43</f>
        <v>0</v>
      </c>
      <c r="L45" s="210">
        <f>L43</f>
        <v>0</v>
      </c>
      <c r="M45" s="443">
        <f>M43</f>
        <v>0</v>
      </c>
      <c r="N45" s="209">
        <f>N44+N43</f>
        <v>37</v>
      </c>
      <c r="O45" s="209">
        <f>O44+O43</f>
        <v>33</v>
      </c>
      <c r="P45" s="209">
        <f>P44+P43</f>
        <v>22.8</v>
      </c>
      <c r="Q45" s="514">
        <f>Q44+Q43</f>
        <v>4</v>
      </c>
      <c r="R45" s="205"/>
      <c r="S45" s="206"/>
      <c r="T45" s="206"/>
      <c r="U45" s="207"/>
      <c r="V45" s="485">
        <f>V43</f>
        <v>71.9</v>
      </c>
      <c r="W45" s="269">
        <f>W43</f>
        <v>264.5</v>
      </c>
      <c r="X45" s="723" t="s">
        <v>236</v>
      </c>
      <c r="Y45" s="460"/>
      <c r="Z45" s="489"/>
      <c r="AA45" s="820">
        <v>8</v>
      </c>
      <c r="AB45" s="168"/>
    </row>
    <row r="46" spans="1:28" s="167" customFormat="1" ht="15.75" customHeight="1" thickBot="1">
      <c r="A46" s="73" t="s">
        <v>15</v>
      </c>
      <c r="B46" s="55" t="s">
        <v>16</v>
      </c>
      <c r="C46" s="1221" t="s">
        <v>25</v>
      </c>
      <c r="D46" s="1221"/>
      <c r="E46" s="1221"/>
      <c r="F46" s="1221"/>
      <c r="G46" s="1221"/>
      <c r="H46" s="1221"/>
      <c r="I46" s="1192"/>
      <c r="J46" s="212">
        <f aca="true" t="shared" si="7" ref="J46:W46">J40+J42+J45</f>
        <v>59.6</v>
      </c>
      <c r="K46" s="212">
        <f t="shared" si="7"/>
        <v>59.6</v>
      </c>
      <c r="L46" s="212">
        <f t="shared" si="7"/>
        <v>0</v>
      </c>
      <c r="M46" s="671">
        <f t="shared" si="7"/>
        <v>0</v>
      </c>
      <c r="N46" s="212">
        <f t="shared" si="7"/>
        <v>97</v>
      </c>
      <c r="O46" s="212">
        <f t="shared" si="7"/>
        <v>93</v>
      </c>
      <c r="P46" s="212">
        <f t="shared" si="7"/>
        <v>22.8</v>
      </c>
      <c r="Q46" s="288">
        <f t="shared" si="7"/>
        <v>4</v>
      </c>
      <c r="R46" s="212">
        <f t="shared" si="7"/>
        <v>80</v>
      </c>
      <c r="S46" s="212">
        <f t="shared" si="7"/>
        <v>80</v>
      </c>
      <c r="T46" s="212">
        <f t="shared" si="7"/>
        <v>0</v>
      </c>
      <c r="U46" s="288">
        <f t="shared" si="7"/>
        <v>0</v>
      </c>
      <c r="V46" s="718">
        <f t="shared" si="7"/>
        <v>181.9</v>
      </c>
      <c r="W46" s="288">
        <f t="shared" si="7"/>
        <v>329.5</v>
      </c>
      <c r="X46" s="586"/>
      <c r="Y46" s="486"/>
      <c r="Z46" s="486"/>
      <c r="AA46" s="487"/>
      <c r="AB46" s="168"/>
    </row>
    <row r="47" spans="1:27" s="167" customFormat="1" ht="17.25" customHeight="1" thickBot="1">
      <c r="A47" s="70" t="s">
        <v>15</v>
      </c>
      <c r="B47" s="58" t="s">
        <v>17</v>
      </c>
      <c r="C47" s="946" t="s">
        <v>90</v>
      </c>
      <c r="D47" s="947"/>
      <c r="E47" s="947"/>
      <c r="F47" s="947"/>
      <c r="G47" s="947"/>
      <c r="H47" s="947"/>
      <c r="I47" s="947"/>
      <c r="J47" s="950"/>
      <c r="K47" s="950"/>
      <c r="L47" s="950"/>
      <c r="M47" s="950"/>
      <c r="N47" s="950"/>
      <c r="O47" s="950"/>
      <c r="P47" s="950"/>
      <c r="Q47" s="950"/>
      <c r="R47" s="950"/>
      <c r="S47" s="950"/>
      <c r="T47" s="950"/>
      <c r="U47" s="950"/>
      <c r="V47" s="947"/>
      <c r="W47" s="948"/>
      <c r="X47" s="948"/>
      <c r="Y47" s="948"/>
      <c r="Z47" s="948"/>
      <c r="AA47" s="934"/>
    </row>
    <row r="48" spans="1:27" s="167" customFormat="1" ht="12">
      <c r="A48" s="1039" t="s">
        <v>15</v>
      </c>
      <c r="B48" s="1041" t="s">
        <v>17</v>
      </c>
      <c r="C48" s="1061" t="s">
        <v>15</v>
      </c>
      <c r="D48" s="913" t="s">
        <v>45</v>
      </c>
      <c r="E48" s="1264" t="s">
        <v>364</v>
      </c>
      <c r="F48" s="1085" t="s">
        <v>21</v>
      </c>
      <c r="G48" s="925" t="s">
        <v>29</v>
      </c>
      <c r="H48" s="921" t="s">
        <v>106</v>
      </c>
      <c r="I48" s="1263" t="s">
        <v>19</v>
      </c>
      <c r="J48" s="1173">
        <v>71.4</v>
      </c>
      <c r="K48" s="1243">
        <v>71.4</v>
      </c>
      <c r="L48" s="1219"/>
      <c r="M48" s="1218"/>
      <c r="N48" s="1247">
        <v>110</v>
      </c>
      <c r="O48" s="1243">
        <v>110</v>
      </c>
      <c r="P48" s="1219"/>
      <c r="Q48" s="1249"/>
      <c r="R48" s="1234">
        <v>70</v>
      </c>
      <c r="S48" s="1235">
        <v>70</v>
      </c>
      <c r="T48" s="1235"/>
      <c r="U48" s="1233"/>
      <c r="V48" s="1229">
        <v>125</v>
      </c>
      <c r="W48" s="1231">
        <v>140</v>
      </c>
      <c r="X48" s="473" t="s">
        <v>300</v>
      </c>
      <c r="Y48" s="474">
        <v>18</v>
      </c>
      <c r="Z48" s="474">
        <v>20</v>
      </c>
      <c r="AA48" s="809">
        <v>22</v>
      </c>
    </row>
    <row r="49" spans="1:27" s="167" customFormat="1" ht="26.25" thickBot="1">
      <c r="A49" s="1140"/>
      <c r="B49" s="1141"/>
      <c r="C49" s="1131"/>
      <c r="D49" s="956"/>
      <c r="E49" s="1265"/>
      <c r="F49" s="1139"/>
      <c r="G49" s="1156"/>
      <c r="H49" s="1224"/>
      <c r="I49" s="1261"/>
      <c r="J49" s="1112"/>
      <c r="K49" s="1220"/>
      <c r="L49" s="1220"/>
      <c r="M49" s="1195"/>
      <c r="N49" s="1248"/>
      <c r="O49" s="1262"/>
      <c r="P49" s="1220"/>
      <c r="Q49" s="1246"/>
      <c r="R49" s="1112"/>
      <c r="S49" s="1220"/>
      <c r="T49" s="1220"/>
      <c r="U49" s="1195"/>
      <c r="V49" s="1230"/>
      <c r="W49" s="1232"/>
      <c r="X49" s="490" t="s">
        <v>238</v>
      </c>
      <c r="Y49" s="214">
        <v>2</v>
      </c>
      <c r="Z49" s="214">
        <v>2</v>
      </c>
      <c r="AA49" s="810">
        <v>2</v>
      </c>
    </row>
    <row r="50" spans="1:28" s="167" customFormat="1" ht="14.25" customHeight="1" thickBot="1">
      <c r="A50" s="1040"/>
      <c r="B50" s="1042"/>
      <c r="C50" s="1062"/>
      <c r="D50" s="957"/>
      <c r="E50" s="1266"/>
      <c r="F50" s="1086"/>
      <c r="G50" s="920"/>
      <c r="H50" s="917"/>
      <c r="I50" s="369" t="s">
        <v>26</v>
      </c>
      <c r="J50" s="239">
        <f>SUM(J48:J49)</f>
        <v>71.4</v>
      </c>
      <c r="K50" s="206">
        <f>SUM(K48:K49)</f>
        <v>71.4</v>
      </c>
      <c r="L50" s="206"/>
      <c r="M50" s="216"/>
      <c r="N50" s="205">
        <f>SUM(N48:N49)</f>
        <v>110</v>
      </c>
      <c r="O50" s="206">
        <f>SUM(O48:O49)</f>
        <v>110</v>
      </c>
      <c r="P50" s="206">
        <f aca="true" t="shared" si="8" ref="P50:U50">SUM(P48:P49)</f>
        <v>0</v>
      </c>
      <c r="Q50" s="207">
        <f t="shared" si="8"/>
        <v>0</v>
      </c>
      <c r="R50" s="239">
        <f t="shared" si="8"/>
        <v>70</v>
      </c>
      <c r="S50" s="206">
        <f t="shared" si="8"/>
        <v>70</v>
      </c>
      <c r="T50" s="206">
        <f t="shared" si="8"/>
        <v>0</v>
      </c>
      <c r="U50" s="216">
        <f t="shared" si="8"/>
        <v>0</v>
      </c>
      <c r="V50" s="441">
        <f>V48</f>
        <v>125</v>
      </c>
      <c r="W50" s="729">
        <f>W48</f>
        <v>140</v>
      </c>
      <c r="X50" s="494"/>
      <c r="Y50" s="193"/>
      <c r="Z50" s="193"/>
      <c r="AA50" s="807"/>
      <c r="AB50" s="168"/>
    </row>
    <row r="51" spans="1:27" ht="24" customHeight="1">
      <c r="A51" s="1039" t="s">
        <v>15</v>
      </c>
      <c r="B51" s="1041" t="s">
        <v>17</v>
      </c>
      <c r="C51" s="1061" t="s">
        <v>16</v>
      </c>
      <c r="D51" s="913" t="s">
        <v>292</v>
      </c>
      <c r="E51" s="1136" t="s">
        <v>365</v>
      </c>
      <c r="F51" s="1085" t="s">
        <v>21</v>
      </c>
      <c r="G51" s="925" t="s">
        <v>29</v>
      </c>
      <c r="H51" s="921" t="s">
        <v>106</v>
      </c>
      <c r="I51" s="317" t="s">
        <v>19</v>
      </c>
      <c r="J51" s="257"/>
      <c r="K51" s="108"/>
      <c r="L51" s="74"/>
      <c r="M51" s="712"/>
      <c r="N51" s="248"/>
      <c r="O51" s="102"/>
      <c r="P51" s="5"/>
      <c r="Q51" s="319"/>
      <c r="R51" s="13"/>
      <c r="S51" s="14"/>
      <c r="T51" s="14"/>
      <c r="U51" s="48"/>
      <c r="V51" s="727">
        <v>150</v>
      </c>
      <c r="W51" s="730">
        <v>150</v>
      </c>
      <c r="X51" s="303" t="s">
        <v>293</v>
      </c>
      <c r="Y51" s="474"/>
      <c r="Z51" s="474"/>
      <c r="AA51" s="809">
        <v>1</v>
      </c>
    </row>
    <row r="52" spans="1:27" ht="13.5" thickBot="1">
      <c r="A52" s="1140"/>
      <c r="B52" s="1141"/>
      <c r="C52" s="1131"/>
      <c r="D52" s="956"/>
      <c r="E52" s="1137"/>
      <c r="F52" s="1139"/>
      <c r="G52" s="1156"/>
      <c r="H52" s="1224"/>
      <c r="I52" s="242" t="s">
        <v>36</v>
      </c>
      <c r="J52" s="561"/>
      <c r="K52" s="176"/>
      <c r="L52" s="177"/>
      <c r="M52" s="361"/>
      <c r="N52" s="713"/>
      <c r="O52" s="176"/>
      <c r="P52" s="177"/>
      <c r="Q52" s="263"/>
      <c r="R52" s="31"/>
      <c r="S52" s="30"/>
      <c r="T52" s="30"/>
      <c r="U52" s="726"/>
      <c r="V52" s="728"/>
      <c r="W52" s="731"/>
      <c r="X52" s="496"/>
      <c r="Y52" s="214"/>
      <c r="Z52" s="214"/>
      <c r="AA52" s="821"/>
    </row>
    <row r="53" spans="1:27" ht="12.75" customHeight="1" thickBot="1">
      <c r="A53" s="1040"/>
      <c r="B53" s="1042"/>
      <c r="C53" s="1062"/>
      <c r="D53" s="957"/>
      <c r="E53" s="1138"/>
      <c r="F53" s="1086"/>
      <c r="G53" s="920"/>
      <c r="H53" s="1236"/>
      <c r="I53" s="316" t="s">
        <v>26</v>
      </c>
      <c r="J53" s="209">
        <v>0</v>
      </c>
      <c r="K53" s="210">
        <v>0</v>
      </c>
      <c r="L53" s="210"/>
      <c r="M53" s="443"/>
      <c r="N53" s="205">
        <v>0</v>
      </c>
      <c r="O53" s="206">
        <v>0</v>
      </c>
      <c r="P53" s="206"/>
      <c r="Q53" s="207"/>
      <c r="R53" s="453"/>
      <c r="S53" s="210"/>
      <c r="T53" s="210"/>
      <c r="U53" s="443"/>
      <c r="V53" s="441">
        <f>V51</f>
        <v>150</v>
      </c>
      <c r="W53" s="456">
        <f>W51</f>
        <v>150</v>
      </c>
      <c r="X53" s="491"/>
      <c r="Y53" s="460"/>
      <c r="Z53" s="460"/>
      <c r="AA53" s="822"/>
    </row>
    <row r="54" spans="1:28" ht="15.75" customHeight="1" thickBot="1">
      <c r="A54" s="73" t="s">
        <v>15</v>
      </c>
      <c r="B54" s="55" t="s">
        <v>17</v>
      </c>
      <c r="C54" s="1221" t="s">
        <v>25</v>
      </c>
      <c r="D54" s="1221"/>
      <c r="E54" s="1221"/>
      <c r="F54" s="1221"/>
      <c r="G54" s="1221"/>
      <c r="H54" s="1221"/>
      <c r="I54" s="1192"/>
      <c r="J54" s="212">
        <f>J53+J50</f>
        <v>71.4</v>
      </c>
      <c r="K54" s="18">
        <f aca="true" t="shared" si="9" ref="K54:W54">K53+K50</f>
        <v>71.4</v>
      </c>
      <c r="L54" s="18">
        <f t="shared" si="9"/>
        <v>0</v>
      </c>
      <c r="M54" s="213">
        <f t="shared" si="9"/>
        <v>0</v>
      </c>
      <c r="N54" s="212">
        <f t="shared" si="9"/>
        <v>110</v>
      </c>
      <c r="O54" s="18">
        <f t="shared" si="9"/>
        <v>110</v>
      </c>
      <c r="P54" s="18">
        <f t="shared" si="9"/>
        <v>0</v>
      </c>
      <c r="Q54" s="213">
        <f t="shared" si="9"/>
        <v>0</v>
      </c>
      <c r="R54" s="212">
        <f t="shared" si="9"/>
        <v>70</v>
      </c>
      <c r="S54" s="18">
        <f t="shared" si="9"/>
        <v>70</v>
      </c>
      <c r="T54" s="18">
        <f t="shared" si="9"/>
        <v>0</v>
      </c>
      <c r="U54" s="213">
        <f t="shared" si="9"/>
        <v>0</v>
      </c>
      <c r="V54" s="288">
        <f t="shared" si="9"/>
        <v>275</v>
      </c>
      <c r="W54" s="288">
        <f t="shared" si="9"/>
        <v>290</v>
      </c>
      <c r="X54" s="586"/>
      <c r="Y54" s="486"/>
      <c r="Z54" s="486"/>
      <c r="AA54" s="487"/>
      <c r="AB54" s="4"/>
    </row>
    <row r="55" spans="1:27" ht="15" customHeight="1" thickBot="1">
      <c r="A55" s="70" t="s">
        <v>15</v>
      </c>
      <c r="B55" s="58" t="s">
        <v>20</v>
      </c>
      <c r="C55" s="1237" t="s">
        <v>322</v>
      </c>
      <c r="D55" s="972"/>
      <c r="E55" s="972"/>
      <c r="F55" s="972"/>
      <c r="G55" s="972"/>
      <c r="H55" s="972"/>
      <c r="I55" s="972"/>
      <c r="J55" s="1238"/>
      <c r="K55" s="1238"/>
      <c r="L55" s="1238"/>
      <c r="M55" s="1238"/>
      <c r="N55" s="1238"/>
      <c r="O55" s="1238"/>
      <c r="P55" s="1238"/>
      <c r="Q55" s="1238"/>
      <c r="R55" s="1238"/>
      <c r="S55" s="1238"/>
      <c r="T55" s="1238"/>
      <c r="U55" s="1238"/>
      <c r="V55" s="1238"/>
      <c r="W55" s="1238"/>
      <c r="X55" s="1239"/>
      <c r="Y55" s="1239"/>
      <c r="Z55" s="1239"/>
      <c r="AA55" s="1240"/>
    </row>
    <row r="56" spans="1:28" ht="17.25" customHeight="1">
      <c r="A56" s="73" t="s">
        <v>15</v>
      </c>
      <c r="B56" s="55" t="s">
        <v>20</v>
      </c>
      <c r="C56" s="937" t="s">
        <v>15</v>
      </c>
      <c r="D56" s="955" t="s">
        <v>95</v>
      </c>
      <c r="E56" s="935"/>
      <c r="F56" s="1067" t="s">
        <v>21</v>
      </c>
      <c r="G56" s="1184">
        <v>300101454</v>
      </c>
      <c r="H56" s="910" t="s">
        <v>51</v>
      </c>
      <c r="I56" s="223" t="s">
        <v>19</v>
      </c>
      <c r="J56" s="365">
        <v>755.1</v>
      </c>
      <c r="K56" s="102">
        <v>755.1</v>
      </c>
      <c r="L56" s="102">
        <v>457.2</v>
      </c>
      <c r="M56" s="123"/>
      <c r="N56" s="231">
        <v>936.7</v>
      </c>
      <c r="O56" s="152">
        <v>936.7</v>
      </c>
      <c r="P56" s="110">
        <v>588.5</v>
      </c>
      <c r="Q56" s="577"/>
      <c r="R56" s="13">
        <f>+S56+U56</f>
        <v>879.0999999999999</v>
      </c>
      <c r="S56" s="14">
        <f>917+540.6+167.5-569.5-176.5</f>
        <v>879.0999999999999</v>
      </c>
      <c r="T56" s="14">
        <v>540.6</v>
      </c>
      <c r="U56" s="48"/>
      <c r="V56" s="243">
        <v>968.5</v>
      </c>
      <c r="W56" s="219">
        <v>1012.2</v>
      </c>
      <c r="X56" s="300" t="s">
        <v>52</v>
      </c>
      <c r="Y56" s="169">
        <v>39</v>
      </c>
      <c r="Z56" s="169">
        <v>39</v>
      </c>
      <c r="AA56" s="817">
        <v>39</v>
      </c>
      <c r="AB56" s="4"/>
    </row>
    <row r="57" spans="1:28" ht="24">
      <c r="A57" s="69"/>
      <c r="B57" s="53"/>
      <c r="C57" s="938"/>
      <c r="D57" s="956"/>
      <c r="E57" s="1114"/>
      <c r="F57" s="1089"/>
      <c r="G57" s="1222"/>
      <c r="H57" s="1241"/>
      <c r="I57" s="370" t="s">
        <v>53</v>
      </c>
      <c r="J57" s="257">
        <v>75.5</v>
      </c>
      <c r="K57" s="108">
        <v>75.5</v>
      </c>
      <c r="L57" s="108"/>
      <c r="M57" s="124"/>
      <c r="N57" s="597">
        <v>53.5</v>
      </c>
      <c r="O57" s="182">
        <v>53.5</v>
      </c>
      <c r="P57" s="65"/>
      <c r="Q57" s="598"/>
      <c r="R57" s="63">
        <v>53.5</v>
      </c>
      <c r="S57" s="61">
        <v>53.5</v>
      </c>
      <c r="T57" s="61"/>
      <c r="U57" s="64"/>
      <c r="V57" s="254"/>
      <c r="W57" s="237"/>
      <c r="X57" s="280" t="s">
        <v>240</v>
      </c>
      <c r="Y57" s="170"/>
      <c r="Z57" s="170">
        <v>1</v>
      </c>
      <c r="AA57" s="119"/>
      <c r="AB57" s="4"/>
    </row>
    <row r="58" spans="1:28" ht="24">
      <c r="A58" s="69"/>
      <c r="B58" s="53"/>
      <c r="C58" s="938"/>
      <c r="D58" s="956"/>
      <c r="E58" s="1114"/>
      <c r="F58" s="1089"/>
      <c r="G58" s="1222"/>
      <c r="H58" s="1241"/>
      <c r="I58" s="550" t="s">
        <v>86</v>
      </c>
      <c r="J58" s="241">
        <v>252</v>
      </c>
      <c r="K58" s="104">
        <v>252</v>
      </c>
      <c r="L58" s="104"/>
      <c r="M58" s="125"/>
      <c r="N58" s="714">
        <v>202</v>
      </c>
      <c r="O58" s="183">
        <v>94.1</v>
      </c>
      <c r="P58" s="184"/>
      <c r="Q58" s="276">
        <v>107.9</v>
      </c>
      <c r="R58" s="51">
        <v>202</v>
      </c>
      <c r="S58" s="38">
        <v>94.1</v>
      </c>
      <c r="T58" s="38"/>
      <c r="U58" s="151">
        <v>107.9</v>
      </c>
      <c r="V58" s="244">
        <v>202.1</v>
      </c>
      <c r="W58" s="220">
        <v>202.1</v>
      </c>
      <c r="X58" s="280" t="s">
        <v>241</v>
      </c>
      <c r="Y58" s="170">
        <v>40</v>
      </c>
      <c r="Z58" s="170">
        <v>29.5</v>
      </c>
      <c r="AA58" s="119">
        <v>29.5</v>
      </c>
      <c r="AB58" s="4"/>
    </row>
    <row r="59" spans="1:28" ht="15" customHeight="1" thickBot="1">
      <c r="A59" s="69"/>
      <c r="B59" s="53"/>
      <c r="C59" s="938"/>
      <c r="D59" s="956"/>
      <c r="E59" s="1114"/>
      <c r="F59" s="1089"/>
      <c r="G59" s="1222"/>
      <c r="H59" s="1241"/>
      <c r="I59" s="384" t="s">
        <v>131</v>
      </c>
      <c r="J59" s="246">
        <v>5.1</v>
      </c>
      <c r="K59" s="109">
        <v>5.1</v>
      </c>
      <c r="L59" s="109">
        <v>3.9</v>
      </c>
      <c r="M59" s="172"/>
      <c r="N59" s="715"/>
      <c r="O59" s="215"/>
      <c r="P59" s="192"/>
      <c r="Q59" s="716"/>
      <c r="R59" s="173"/>
      <c r="S59" s="47"/>
      <c r="T59" s="47"/>
      <c r="U59" s="261"/>
      <c r="V59" s="484">
        <v>55.5</v>
      </c>
      <c r="W59" s="238">
        <v>55.5</v>
      </c>
      <c r="X59" s="280"/>
      <c r="Y59" s="170"/>
      <c r="Z59" s="170"/>
      <c r="AA59" s="119"/>
      <c r="AB59" s="4"/>
    </row>
    <row r="60" spans="1:28" ht="14.25" customHeight="1" thickBot="1">
      <c r="A60" s="75"/>
      <c r="B60" s="34"/>
      <c r="C60" s="939"/>
      <c r="D60" s="957"/>
      <c r="E60" s="915"/>
      <c r="F60" s="1090"/>
      <c r="G60" s="1223"/>
      <c r="H60" s="1242"/>
      <c r="I60" s="369" t="s">
        <v>26</v>
      </c>
      <c r="J60" s="239">
        <f aca="true" t="shared" si="10" ref="J60:Q60">J56+J57+J58+J59</f>
        <v>1087.6999999999998</v>
      </c>
      <c r="K60" s="206">
        <f t="shared" si="10"/>
        <v>1087.6999999999998</v>
      </c>
      <c r="L60" s="206">
        <f t="shared" si="10"/>
        <v>461.09999999999997</v>
      </c>
      <c r="M60" s="216">
        <f t="shared" si="10"/>
        <v>0</v>
      </c>
      <c r="N60" s="205">
        <f t="shared" si="10"/>
        <v>1192.2</v>
      </c>
      <c r="O60" s="205">
        <f t="shared" si="10"/>
        <v>1084.3</v>
      </c>
      <c r="P60" s="205">
        <f t="shared" si="10"/>
        <v>588.5</v>
      </c>
      <c r="Q60" s="269">
        <f t="shared" si="10"/>
        <v>107.9</v>
      </c>
      <c r="R60" s="239">
        <f aca="true" t="shared" si="11" ref="R60:W60">R56+R57+R58+R59</f>
        <v>1134.6</v>
      </c>
      <c r="S60" s="205">
        <f t="shared" si="11"/>
        <v>1026.6999999999998</v>
      </c>
      <c r="T60" s="205">
        <f t="shared" si="11"/>
        <v>540.6</v>
      </c>
      <c r="U60" s="375">
        <f t="shared" si="11"/>
        <v>107.9</v>
      </c>
      <c r="V60" s="269">
        <f t="shared" si="11"/>
        <v>1226.1</v>
      </c>
      <c r="W60" s="648">
        <f t="shared" si="11"/>
        <v>1269.8</v>
      </c>
      <c r="X60" s="498"/>
      <c r="Y60" s="481"/>
      <c r="Z60" s="481"/>
      <c r="AA60" s="799"/>
      <c r="AB60" s="4"/>
    </row>
    <row r="61" spans="1:27" ht="18" customHeight="1">
      <c r="A61" s="1039" t="s">
        <v>15</v>
      </c>
      <c r="B61" s="1041" t="s">
        <v>20</v>
      </c>
      <c r="C61" s="1061" t="s">
        <v>16</v>
      </c>
      <c r="D61" s="1132" t="s">
        <v>78</v>
      </c>
      <c r="E61" s="1164"/>
      <c r="F61" s="1101" t="s">
        <v>21</v>
      </c>
      <c r="G61" s="1225" t="s">
        <v>55</v>
      </c>
      <c r="H61" s="910" t="s">
        <v>51</v>
      </c>
      <c r="I61" s="260" t="s">
        <v>19</v>
      </c>
      <c r="J61" s="116">
        <v>100</v>
      </c>
      <c r="K61" s="17">
        <v>100</v>
      </c>
      <c r="L61" s="17"/>
      <c r="M61" s="123"/>
      <c r="N61" s="231">
        <v>119</v>
      </c>
      <c r="O61" s="59">
        <v>119</v>
      </c>
      <c r="P61" s="587"/>
      <c r="Q61" s="577"/>
      <c r="R61" s="13">
        <v>119</v>
      </c>
      <c r="S61" s="14">
        <v>119</v>
      </c>
      <c r="T61" s="14"/>
      <c r="U61" s="48"/>
      <c r="V61" s="243">
        <v>108</v>
      </c>
      <c r="W61" s="219">
        <v>128</v>
      </c>
      <c r="X61" s="467" t="s">
        <v>54</v>
      </c>
      <c r="Y61" s="202" t="s">
        <v>142</v>
      </c>
      <c r="Z61" s="202" t="s">
        <v>143</v>
      </c>
      <c r="AA61" s="817" t="s">
        <v>92</v>
      </c>
    </row>
    <row r="62" spans="1:27" ht="28.5" customHeight="1">
      <c r="A62" s="1149"/>
      <c r="B62" s="1144"/>
      <c r="C62" s="1151"/>
      <c r="D62" s="1133"/>
      <c r="E62" s="1165"/>
      <c r="F62" s="1102"/>
      <c r="G62" s="1226"/>
      <c r="H62" s="911"/>
      <c r="I62" s="551" t="s">
        <v>53</v>
      </c>
      <c r="J62" s="118">
        <v>74.5</v>
      </c>
      <c r="K62" s="117">
        <v>74.5</v>
      </c>
      <c r="L62" s="117"/>
      <c r="M62" s="124"/>
      <c r="N62" s="597">
        <v>112.5</v>
      </c>
      <c r="O62" s="184">
        <v>112.5</v>
      </c>
      <c r="P62" s="187">
        <v>16.8</v>
      </c>
      <c r="Q62" s="598"/>
      <c r="R62" s="63">
        <v>112.5</v>
      </c>
      <c r="S62" s="61">
        <v>112.5</v>
      </c>
      <c r="T62" s="61">
        <v>16.8</v>
      </c>
      <c r="U62" s="64"/>
      <c r="V62" s="254">
        <v>100.5</v>
      </c>
      <c r="W62" s="237">
        <v>100.5</v>
      </c>
      <c r="X62" s="471" t="s">
        <v>242</v>
      </c>
      <c r="Y62" s="131">
        <v>167</v>
      </c>
      <c r="Z62" s="131">
        <v>178</v>
      </c>
      <c r="AA62" s="806">
        <v>188</v>
      </c>
    </row>
    <row r="63" spans="1:27" ht="26.25" customHeight="1">
      <c r="A63" s="1149"/>
      <c r="B63" s="1144"/>
      <c r="C63" s="1151"/>
      <c r="D63" s="1133"/>
      <c r="E63" s="1165"/>
      <c r="F63" s="1102"/>
      <c r="G63" s="1226"/>
      <c r="H63" s="911"/>
      <c r="I63" s="225" t="s">
        <v>130</v>
      </c>
      <c r="J63" s="118">
        <v>15.1</v>
      </c>
      <c r="K63" s="117">
        <v>15.1</v>
      </c>
      <c r="L63" s="117"/>
      <c r="M63" s="124"/>
      <c r="N63" s="597"/>
      <c r="O63" s="65"/>
      <c r="P63" s="187"/>
      <c r="Q63" s="598"/>
      <c r="R63" s="63"/>
      <c r="S63" s="61"/>
      <c r="T63" s="61"/>
      <c r="U63" s="64"/>
      <c r="V63" s="254">
        <v>16</v>
      </c>
      <c r="W63" s="220">
        <v>16</v>
      </c>
      <c r="X63" s="471" t="s">
        <v>243</v>
      </c>
      <c r="Y63" s="131">
        <v>22</v>
      </c>
      <c r="Z63" s="131">
        <v>25</v>
      </c>
      <c r="AA63" s="806">
        <v>28</v>
      </c>
    </row>
    <row r="64" spans="1:27" ht="26.25" customHeight="1" thickBot="1">
      <c r="A64" s="1143"/>
      <c r="B64" s="1142"/>
      <c r="C64" s="958"/>
      <c r="D64" s="1134"/>
      <c r="E64" s="1166"/>
      <c r="F64" s="886"/>
      <c r="G64" s="1227"/>
      <c r="H64" s="911"/>
      <c r="I64" s="242"/>
      <c r="J64" s="129"/>
      <c r="K64" s="129"/>
      <c r="L64" s="129"/>
      <c r="M64" s="44"/>
      <c r="N64" s="357"/>
      <c r="O64" s="358"/>
      <c r="P64" s="358"/>
      <c r="Q64" s="599"/>
      <c r="R64" s="43"/>
      <c r="S64" s="43"/>
      <c r="T64" s="43"/>
      <c r="U64" s="236"/>
      <c r="V64" s="279"/>
      <c r="W64" s="238"/>
      <c r="X64" s="471" t="s">
        <v>244</v>
      </c>
      <c r="Y64" s="131">
        <v>15</v>
      </c>
      <c r="Z64" s="131">
        <v>19</v>
      </c>
      <c r="AA64" s="806">
        <v>20</v>
      </c>
    </row>
    <row r="65" spans="1:27" ht="13.5" customHeight="1" thickBot="1">
      <c r="A65" s="1040"/>
      <c r="B65" s="1042"/>
      <c r="C65" s="1062"/>
      <c r="D65" s="1135"/>
      <c r="E65" s="1167"/>
      <c r="F65" s="1105"/>
      <c r="G65" s="1228"/>
      <c r="H65" s="894"/>
      <c r="I65" s="588" t="s">
        <v>26</v>
      </c>
      <c r="J65" s="206">
        <f>J61+J62+J63</f>
        <v>189.6</v>
      </c>
      <c r="K65" s="206">
        <f aca="true" t="shared" si="12" ref="K65:W65">K61+K62+K63</f>
        <v>189.6</v>
      </c>
      <c r="L65" s="206">
        <f t="shared" si="12"/>
        <v>0</v>
      </c>
      <c r="M65" s="216">
        <f t="shared" si="12"/>
        <v>0</v>
      </c>
      <c r="N65" s="205">
        <f t="shared" si="12"/>
        <v>231.5</v>
      </c>
      <c r="O65" s="206">
        <f t="shared" si="12"/>
        <v>231.5</v>
      </c>
      <c r="P65" s="206">
        <f t="shared" si="12"/>
        <v>16.8</v>
      </c>
      <c r="Q65" s="207">
        <f t="shared" si="12"/>
        <v>0</v>
      </c>
      <c r="R65" s="239">
        <f t="shared" si="12"/>
        <v>231.5</v>
      </c>
      <c r="S65" s="206">
        <f t="shared" si="12"/>
        <v>231.5</v>
      </c>
      <c r="T65" s="206">
        <f t="shared" si="12"/>
        <v>16.8</v>
      </c>
      <c r="U65" s="207">
        <f t="shared" si="12"/>
        <v>0</v>
      </c>
      <c r="V65" s="269">
        <f t="shared" si="12"/>
        <v>224.5</v>
      </c>
      <c r="W65" s="458">
        <f t="shared" si="12"/>
        <v>244.5</v>
      </c>
      <c r="X65" s="589"/>
      <c r="Y65" s="480"/>
      <c r="Z65" s="480"/>
      <c r="AA65" s="823"/>
    </row>
    <row r="66" spans="1:27" ht="15" customHeight="1">
      <c r="A66" s="1176" t="s">
        <v>15</v>
      </c>
      <c r="B66" s="1041" t="s">
        <v>20</v>
      </c>
      <c r="C66" s="1061" t="s">
        <v>17</v>
      </c>
      <c r="D66" s="1180" t="s">
        <v>56</v>
      </c>
      <c r="E66" s="1099"/>
      <c r="F66" s="1101" t="s">
        <v>21</v>
      </c>
      <c r="G66" s="1184">
        <v>300101454</v>
      </c>
      <c r="H66" s="910" t="s">
        <v>51</v>
      </c>
      <c r="I66" s="223" t="s">
        <v>19</v>
      </c>
      <c r="J66" s="116">
        <v>100</v>
      </c>
      <c r="K66" s="17">
        <v>100</v>
      </c>
      <c r="L66" s="17"/>
      <c r="M66" s="227"/>
      <c r="N66" s="231">
        <v>131</v>
      </c>
      <c r="O66" s="152">
        <v>131</v>
      </c>
      <c r="P66" s="59"/>
      <c r="Q66" s="603"/>
      <c r="R66" s="13">
        <v>131</v>
      </c>
      <c r="S66" s="14">
        <v>131</v>
      </c>
      <c r="T66" s="14"/>
      <c r="U66" s="48"/>
      <c r="V66" s="219">
        <v>170</v>
      </c>
      <c r="W66" s="243">
        <v>47</v>
      </c>
      <c r="X66" s="343" t="s">
        <v>138</v>
      </c>
      <c r="Y66" s="202" t="s">
        <v>132</v>
      </c>
      <c r="Z66" s="202" t="s">
        <v>133</v>
      </c>
      <c r="AA66" s="817" t="s">
        <v>134</v>
      </c>
    </row>
    <row r="67" spans="1:27" ht="15" customHeight="1">
      <c r="A67" s="1143"/>
      <c r="B67" s="1145"/>
      <c r="C67" s="1152"/>
      <c r="D67" s="1181"/>
      <c r="E67" s="1183"/>
      <c r="F67" s="1103"/>
      <c r="G67" s="1185"/>
      <c r="H67" s="911"/>
      <c r="I67" s="224" t="s">
        <v>53</v>
      </c>
      <c r="J67" s="552"/>
      <c r="K67" s="200"/>
      <c r="L67" s="10"/>
      <c r="M67" s="228"/>
      <c r="N67" s="232">
        <v>7</v>
      </c>
      <c r="O67" s="184">
        <v>7</v>
      </c>
      <c r="P67" s="184"/>
      <c r="Q67" s="233"/>
      <c r="R67" s="51">
        <v>7</v>
      </c>
      <c r="S67" s="38">
        <v>7</v>
      </c>
      <c r="T67" s="38"/>
      <c r="U67" s="151"/>
      <c r="V67" s="220">
        <v>7</v>
      </c>
      <c r="W67" s="244">
        <v>6</v>
      </c>
      <c r="X67" s="301" t="s">
        <v>139</v>
      </c>
      <c r="Y67" s="128" t="s">
        <v>140</v>
      </c>
      <c r="Z67" s="128" t="s">
        <v>35</v>
      </c>
      <c r="AA67" s="819" t="s">
        <v>141</v>
      </c>
    </row>
    <row r="68" spans="1:27" ht="15" customHeight="1">
      <c r="A68" s="1143"/>
      <c r="B68" s="1145"/>
      <c r="C68" s="1152"/>
      <c r="D68" s="1181"/>
      <c r="E68" s="1183"/>
      <c r="F68" s="1103"/>
      <c r="G68" s="1185"/>
      <c r="H68" s="911"/>
      <c r="I68" s="225" t="s">
        <v>130</v>
      </c>
      <c r="J68" s="120">
        <v>21</v>
      </c>
      <c r="K68" s="10">
        <v>21</v>
      </c>
      <c r="L68" s="10"/>
      <c r="M68" s="228"/>
      <c r="N68" s="232">
        <v>15</v>
      </c>
      <c r="O68" s="184">
        <v>15</v>
      </c>
      <c r="P68" s="184"/>
      <c r="Q68" s="233"/>
      <c r="R68" s="51">
        <v>15</v>
      </c>
      <c r="S68" s="38">
        <v>15</v>
      </c>
      <c r="T68" s="38"/>
      <c r="U68" s="151"/>
      <c r="V68" s="220">
        <v>20</v>
      </c>
      <c r="W68" s="244"/>
      <c r="X68" s="280" t="s">
        <v>245</v>
      </c>
      <c r="Y68" s="128" t="s">
        <v>135</v>
      </c>
      <c r="Z68" s="128" t="s">
        <v>136</v>
      </c>
      <c r="AA68" s="819" t="s">
        <v>137</v>
      </c>
    </row>
    <row r="69" spans="1:27" ht="15" customHeight="1" thickBot="1">
      <c r="A69" s="1143"/>
      <c r="B69" s="1145"/>
      <c r="C69" s="1152"/>
      <c r="D69" s="1181"/>
      <c r="E69" s="1183"/>
      <c r="F69" s="1103"/>
      <c r="G69" s="1185"/>
      <c r="H69" s="911"/>
      <c r="I69" s="554"/>
      <c r="J69" s="553"/>
      <c r="K69" s="218"/>
      <c r="L69" s="41"/>
      <c r="M69" s="230"/>
      <c r="N69" s="234"/>
      <c r="O69" s="60"/>
      <c r="P69" s="186"/>
      <c r="Q69" s="235"/>
      <c r="R69" s="43"/>
      <c r="S69" s="36"/>
      <c r="T69" s="36"/>
      <c r="U69" s="49"/>
      <c r="V69" s="221"/>
      <c r="W69" s="277"/>
      <c r="X69" s="280" t="s">
        <v>246</v>
      </c>
      <c r="Y69" s="128"/>
      <c r="Z69" s="128" t="s">
        <v>128</v>
      </c>
      <c r="AA69" s="819"/>
    </row>
    <row r="70" spans="1:27" ht="15" customHeight="1" thickBot="1">
      <c r="A70" s="1177"/>
      <c r="B70" s="1042"/>
      <c r="C70" s="1062"/>
      <c r="D70" s="1182"/>
      <c r="E70" s="1100"/>
      <c r="F70" s="1105"/>
      <c r="G70" s="1186"/>
      <c r="H70" s="894"/>
      <c r="I70" s="539" t="s">
        <v>26</v>
      </c>
      <c r="J70" s="205">
        <f>J66+J67+J68</f>
        <v>121</v>
      </c>
      <c r="K70" s="206">
        <f aca="true" t="shared" si="13" ref="K70:W70">K66+K67+K68</f>
        <v>121</v>
      </c>
      <c r="L70" s="206">
        <f t="shared" si="13"/>
        <v>0</v>
      </c>
      <c r="M70" s="216">
        <f t="shared" si="13"/>
        <v>0</v>
      </c>
      <c r="N70" s="205">
        <f t="shared" si="13"/>
        <v>153</v>
      </c>
      <c r="O70" s="206">
        <f t="shared" si="13"/>
        <v>153</v>
      </c>
      <c r="P70" s="206">
        <f t="shared" si="13"/>
        <v>0</v>
      </c>
      <c r="Q70" s="207">
        <f t="shared" si="13"/>
        <v>0</v>
      </c>
      <c r="R70" s="239">
        <f t="shared" si="13"/>
        <v>153</v>
      </c>
      <c r="S70" s="206">
        <f t="shared" si="13"/>
        <v>153</v>
      </c>
      <c r="T70" s="206">
        <f t="shared" si="13"/>
        <v>0</v>
      </c>
      <c r="U70" s="207">
        <f t="shared" si="13"/>
        <v>0</v>
      </c>
      <c r="V70" s="239">
        <f t="shared" si="13"/>
        <v>197</v>
      </c>
      <c r="W70" s="375">
        <f t="shared" si="13"/>
        <v>53</v>
      </c>
      <c r="X70" s="479"/>
      <c r="Y70" s="499"/>
      <c r="Z70" s="499"/>
      <c r="AA70" s="824"/>
    </row>
    <row r="71" spans="1:28" s="8" customFormat="1" ht="15" customHeight="1" thickBot="1">
      <c r="A71" s="70" t="s">
        <v>15</v>
      </c>
      <c r="B71" s="58" t="s">
        <v>20</v>
      </c>
      <c r="C71" s="883" t="s">
        <v>25</v>
      </c>
      <c r="D71" s="884"/>
      <c r="E71" s="884"/>
      <c r="F71" s="884"/>
      <c r="G71" s="884"/>
      <c r="H71" s="884"/>
      <c r="I71" s="884"/>
      <c r="J71" s="212">
        <f>J70+J65+J60</f>
        <v>1398.2999999999997</v>
      </c>
      <c r="K71" s="18">
        <f aca="true" t="shared" si="14" ref="K71:W71">K60+K65+K70</f>
        <v>1398.2999999999997</v>
      </c>
      <c r="L71" s="18">
        <f t="shared" si="14"/>
        <v>461.09999999999997</v>
      </c>
      <c r="M71" s="213">
        <f t="shared" si="14"/>
        <v>0</v>
      </c>
      <c r="N71" s="692">
        <f t="shared" si="14"/>
        <v>1576.7</v>
      </c>
      <c r="O71" s="656">
        <f t="shared" si="14"/>
        <v>1468.8</v>
      </c>
      <c r="P71" s="656">
        <f t="shared" si="14"/>
        <v>605.3</v>
      </c>
      <c r="Q71" s="680">
        <f t="shared" si="14"/>
        <v>107.9</v>
      </c>
      <c r="R71" s="444">
        <f t="shared" si="14"/>
        <v>1519.1</v>
      </c>
      <c r="S71" s="18">
        <f t="shared" si="14"/>
        <v>1411.1999999999998</v>
      </c>
      <c r="T71" s="18">
        <f t="shared" si="14"/>
        <v>557.4</v>
      </c>
      <c r="U71" s="213">
        <f t="shared" si="14"/>
        <v>107.9</v>
      </c>
      <c r="V71" s="444">
        <f t="shared" si="14"/>
        <v>1647.6</v>
      </c>
      <c r="W71" s="212">
        <f t="shared" si="14"/>
        <v>1567.3</v>
      </c>
      <c r="X71" s="618"/>
      <c r="Y71" s="493"/>
      <c r="Z71" s="493"/>
      <c r="AA71" s="812"/>
      <c r="AB71" s="12"/>
    </row>
    <row r="72" spans="1:28" s="8" customFormat="1" ht="14.25" customHeight="1" thickBot="1">
      <c r="A72" s="70" t="s">
        <v>15</v>
      </c>
      <c r="B72" s="58" t="s">
        <v>22</v>
      </c>
      <c r="C72" s="946" t="s">
        <v>114</v>
      </c>
      <c r="D72" s="947"/>
      <c r="E72" s="947"/>
      <c r="F72" s="947"/>
      <c r="G72" s="947"/>
      <c r="H72" s="947"/>
      <c r="I72" s="948"/>
      <c r="J72" s="949"/>
      <c r="K72" s="949"/>
      <c r="L72" s="949"/>
      <c r="M72" s="949"/>
      <c r="N72" s="949"/>
      <c r="O72" s="949"/>
      <c r="P72" s="949"/>
      <c r="Q72" s="949"/>
      <c r="R72" s="950"/>
      <c r="S72" s="950"/>
      <c r="T72" s="950"/>
      <c r="U72" s="950"/>
      <c r="V72" s="948"/>
      <c r="W72" s="948"/>
      <c r="X72" s="948"/>
      <c r="Y72" s="948"/>
      <c r="Z72" s="948"/>
      <c r="AA72" s="934"/>
      <c r="AB72" s="12"/>
    </row>
    <row r="73" spans="1:28" s="8" customFormat="1" ht="15.75" customHeight="1">
      <c r="A73" s="1176" t="s">
        <v>15</v>
      </c>
      <c r="B73" s="1178" t="s">
        <v>22</v>
      </c>
      <c r="C73" s="937" t="s">
        <v>15</v>
      </c>
      <c r="D73" s="955" t="s">
        <v>95</v>
      </c>
      <c r="E73" s="935"/>
      <c r="F73" s="885" t="s">
        <v>21</v>
      </c>
      <c r="G73" s="940">
        <v>300101372</v>
      </c>
      <c r="H73" s="907" t="s">
        <v>57</v>
      </c>
      <c r="I73" s="223" t="s">
        <v>19</v>
      </c>
      <c r="J73" s="248">
        <v>1243.4</v>
      </c>
      <c r="K73" s="102">
        <v>1243.4</v>
      </c>
      <c r="L73" s="102">
        <v>853.3</v>
      </c>
      <c r="M73" s="227"/>
      <c r="N73" s="116">
        <v>1615.2</v>
      </c>
      <c r="O73" s="17">
        <v>1615.2</v>
      </c>
      <c r="P73" s="17">
        <v>1122.9</v>
      </c>
      <c r="Q73" s="227"/>
      <c r="R73" s="13">
        <f>+S73+U73</f>
        <v>1479.9</v>
      </c>
      <c r="S73" s="14">
        <f>1553.1+1338.4-1411.6</f>
        <v>1479.9</v>
      </c>
      <c r="T73" s="14">
        <v>1021.8</v>
      </c>
      <c r="U73" s="48"/>
      <c r="V73" s="243">
        <v>1959.9</v>
      </c>
      <c r="W73" s="219">
        <v>2279.9</v>
      </c>
      <c r="X73" s="530" t="s">
        <v>52</v>
      </c>
      <c r="Y73" s="137">
        <v>65</v>
      </c>
      <c r="Z73" s="137">
        <v>67</v>
      </c>
      <c r="AA73" s="809">
        <v>67</v>
      </c>
      <c r="AB73" s="12"/>
    </row>
    <row r="74" spans="1:28" s="8" customFormat="1" ht="24" customHeight="1">
      <c r="A74" s="1143"/>
      <c r="B74" s="1142"/>
      <c r="C74" s="958"/>
      <c r="D74" s="956"/>
      <c r="E74" s="936"/>
      <c r="F74" s="886"/>
      <c r="G74" s="941"/>
      <c r="H74" s="908"/>
      <c r="I74" s="225" t="s">
        <v>53</v>
      </c>
      <c r="J74" s="249">
        <v>90.2</v>
      </c>
      <c r="K74" s="104">
        <v>90.2</v>
      </c>
      <c r="L74" s="104">
        <v>14</v>
      </c>
      <c r="M74" s="228"/>
      <c r="N74" s="120">
        <v>106</v>
      </c>
      <c r="O74" s="10">
        <v>106</v>
      </c>
      <c r="P74" s="10">
        <v>39</v>
      </c>
      <c r="Q74" s="228"/>
      <c r="R74" s="51">
        <v>106</v>
      </c>
      <c r="S74" s="38">
        <v>106</v>
      </c>
      <c r="T74" s="38">
        <v>39</v>
      </c>
      <c r="U74" s="151"/>
      <c r="V74" s="244">
        <v>110.5</v>
      </c>
      <c r="W74" s="220">
        <v>130</v>
      </c>
      <c r="X74" s="531" t="s">
        <v>247</v>
      </c>
      <c r="Y74" s="131">
        <v>2</v>
      </c>
      <c r="Z74" s="131"/>
      <c r="AA74" s="810"/>
      <c r="AB74" s="12"/>
    </row>
    <row r="75" spans="1:28" s="8" customFormat="1" ht="24">
      <c r="A75" s="1143"/>
      <c r="B75" s="1142"/>
      <c r="C75" s="958"/>
      <c r="D75" s="956"/>
      <c r="E75" s="936"/>
      <c r="F75" s="886"/>
      <c r="G75" s="941"/>
      <c r="H75" s="908"/>
      <c r="I75" s="550" t="s">
        <v>86</v>
      </c>
      <c r="J75" s="249">
        <v>29.5</v>
      </c>
      <c r="K75" s="104"/>
      <c r="L75" s="104"/>
      <c r="M75" s="228">
        <v>29.5</v>
      </c>
      <c r="N75" s="120">
        <v>29.5</v>
      </c>
      <c r="O75" s="10">
        <v>15</v>
      </c>
      <c r="P75" s="10"/>
      <c r="Q75" s="228">
        <v>14.5</v>
      </c>
      <c r="R75" s="51">
        <v>29.5</v>
      </c>
      <c r="S75" s="38">
        <v>15</v>
      </c>
      <c r="T75" s="38"/>
      <c r="U75" s="151">
        <v>14.5</v>
      </c>
      <c r="V75" s="244">
        <v>29.5</v>
      </c>
      <c r="W75" s="220">
        <v>29.5</v>
      </c>
      <c r="X75" s="531" t="s">
        <v>327</v>
      </c>
      <c r="Y75" s="131">
        <v>2</v>
      </c>
      <c r="Z75" s="131">
        <v>1</v>
      </c>
      <c r="AA75" s="810">
        <v>1</v>
      </c>
      <c r="AB75" s="12"/>
    </row>
    <row r="76" spans="1:28" s="8" customFormat="1" ht="18" customHeight="1">
      <c r="A76" s="1143"/>
      <c r="B76" s="1142"/>
      <c r="C76" s="958"/>
      <c r="D76" s="956"/>
      <c r="E76" s="936"/>
      <c r="F76" s="886"/>
      <c r="G76" s="941"/>
      <c r="H76" s="908"/>
      <c r="I76" s="225" t="s">
        <v>130</v>
      </c>
      <c r="J76" s="249">
        <v>5</v>
      </c>
      <c r="K76" s="104"/>
      <c r="L76" s="104"/>
      <c r="M76" s="228">
        <v>5</v>
      </c>
      <c r="N76" s="120"/>
      <c r="O76" s="10"/>
      <c r="P76" s="10"/>
      <c r="Q76" s="228"/>
      <c r="R76" s="51"/>
      <c r="S76" s="38"/>
      <c r="T76" s="38"/>
      <c r="U76" s="151"/>
      <c r="V76" s="244"/>
      <c r="W76" s="220"/>
      <c r="X76" s="532" t="s">
        <v>328</v>
      </c>
      <c r="Y76" s="501">
        <v>319</v>
      </c>
      <c r="Z76" s="501"/>
      <c r="AA76" s="825"/>
      <c r="AB76" s="12"/>
    </row>
    <row r="77" spans="1:28" s="8" customFormat="1" ht="15" customHeight="1" thickBot="1">
      <c r="A77" s="1143"/>
      <c r="B77" s="1142"/>
      <c r="C77" s="958"/>
      <c r="D77" s="956"/>
      <c r="E77" s="936"/>
      <c r="F77" s="886"/>
      <c r="G77" s="941"/>
      <c r="H77" s="908"/>
      <c r="I77" s="388" t="s">
        <v>131</v>
      </c>
      <c r="J77" s="322">
        <v>1.7</v>
      </c>
      <c r="K77" s="109">
        <v>1.7</v>
      </c>
      <c r="L77" s="109">
        <v>1.3</v>
      </c>
      <c r="M77" s="566"/>
      <c r="N77" s="247"/>
      <c r="O77" s="122"/>
      <c r="P77" s="122"/>
      <c r="Q77" s="566"/>
      <c r="R77" s="173"/>
      <c r="S77" s="47"/>
      <c r="T77" s="47"/>
      <c r="U77" s="261"/>
      <c r="V77" s="484"/>
      <c r="W77" s="266"/>
      <c r="X77" s="533" t="s">
        <v>301</v>
      </c>
      <c r="Y77" s="501"/>
      <c r="Z77" s="501"/>
      <c r="AA77" s="825">
        <v>7</v>
      </c>
      <c r="AB77" s="12"/>
    </row>
    <row r="78" spans="1:27" ht="16.5" customHeight="1" thickBot="1">
      <c r="A78" s="1177"/>
      <c r="B78" s="1179"/>
      <c r="C78" s="959"/>
      <c r="D78" s="957"/>
      <c r="E78" s="931"/>
      <c r="F78" s="887"/>
      <c r="G78" s="942"/>
      <c r="H78" s="909"/>
      <c r="I78" s="366" t="s">
        <v>26</v>
      </c>
      <c r="J78" s="205">
        <f>J73+J74+J75+J76+J77</f>
        <v>1369.8000000000002</v>
      </c>
      <c r="K78" s="206">
        <f>K73+K74+K75+K76+K77</f>
        <v>1335.3000000000002</v>
      </c>
      <c r="L78" s="206">
        <f>L73+L74+L75+L76+L77</f>
        <v>868.5999999999999</v>
      </c>
      <c r="M78" s="207">
        <f aca="true" t="shared" si="15" ref="M78:W78">M73+M74+M75+M76+M77</f>
        <v>34.5</v>
      </c>
      <c r="N78" s="205">
        <f t="shared" si="15"/>
        <v>1750.7</v>
      </c>
      <c r="O78" s="206">
        <f>O73+O74+O75+O76+O77</f>
        <v>1736.2</v>
      </c>
      <c r="P78" s="206">
        <f>P73+P74+P75+P76+P77</f>
        <v>1161.9</v>
      </c>
      <c r="Q78" s="207">
        <f>Q73+Q74+Q75+Q76+Q77</f>
        <v>14.5</v>
      </c>
      <c r="R78" s="205">
        <f t="shared" si="15"/>
        <v>1615.4</v>
      </c>
      <c r="S78" s="206">
        <f t="shared" si="15"/>
        <v>1600.9</v>
      </c>
      <c r="T78" s="206">
        <f t="shared" si="15"/>
        <v>1060.8</v>
      </c>
      <c r="U78" s="207">
        <f t="shared" si="15"/>
        <v>14.5</v>
      </c>
      <c r="V78" s="205">
        <f t="shared" si="15"/>
        <v>2099.9</v>
      </c>
      <c r="W78" s="207">
        <f t="shared" si="15"/>
        <v>2439.4</v>
      </c>
      <c r="X78" s="497"/>
      <c r="Y78" s="503"/>
      <c r="Z78" s="503"/>
      <c r="AA78" s="826"/>
    </row>
    <row r="79" spans="1:28" s="8" customFormat="1" ht="15" customHeight="1">
      <c r="A79" s="1176" t="s">
        <v>15</v>
      </c>
      <c r="B79" s="1178" t="s">
        <v>22</v>
      </c>
      <c r="C79" s="937" t="s">
        <v>16</v>
      </c>
      <c r="D79" s="969" t="s">
        <v>94</v>
      </c>
      <c r="E79" s="935" t="s">
        <v>359</v>
      </c>
      <c r="F79" s="943" t="s">
        <v>21</v>
      </c>
      <c r="G79" s="940">
        <v>300101372</v>
      </c>
      <c r="H79" s="951" t="s">
        <v>57</v>
      </c>
      <c r="I79" s="223" t="s">
        <v>19</v>
      </c>
      <c r="J79" s="257">
        <v>67.9</v>
      </c>
      <c r="K79" s="108">
        <v>67.9</v>
      </c>
      <c r="L79" s="108"/>
      <c r="M79" s="124"/>
      <c r="N79" s="254">
        <v>120</v>
      </c>
      <c r="O79" s="117">
        <v>120</v>
      </c>
      <c r="P79" s="118"/>
      <c r="Q79" s="258"/>
      <c r="R79" s="63">
        <v>100</v>
      </c>
      <c r="S79" s="61">
        <v>100</v>
      </c>
      <c r="T79" s="61"/>
      <c r="U79" s="64"/>
      <c r="V79" s="219">
        <v>140</v>
      </c>
      <c r="W79" s="219">
        <v>180</v>
      </c>
      <c r="X79" s="500" t="s">
        <v>248</v>
      </c>
      <c r="Y79" s="178">
        <v>76</v>
      </c>
      <c r="Z79" s="178">
        <v>97</v>
      </c>
      <c r="AA79" s="827">
        <v>103</v>
      </c>
      <c r="AB79" s="12"/>
    </row>
    <row r="80" spans="1:28" s="8" customFormat="1" ht="15" customHeight="1">
      <c r="A80" s="1143"/>
      <c r="B80" s="1142"/>
      <c r="C80" s="958"/>
      <c r="D80" s="970"/>
      <c r="E80" s="936"/>
      <c r="F80" s="944"/>
      <c r="G80" s="941"/>
      <c r="H80" s="952"/>
      <c r="I80" s="225" t="s">
        <v>53</v>
      </c>
      <c r="J80" s="241">
        <v>54</v>
      </c>
      <c r="K80" s="104">
        <v>54</v>
      </c>
      <c r="L80" s="104"/>
      <c r="M80" s="125"/>
      <c r="N80" s="244">
        <v>54.4</v>
      </c>
      <c r="O80" s="10">
        <v>54.4</v>
      </c>
      <c r="P80" s="120"/>
      <c r="Q80" s="245"/>
      <c r="R80" s="51">
        <v>54.4</v>
      </c>
      <c r="S80" s="38">
        <v>54.4</v>
      </c>
      <c r="T80" s="38"/>
      <c r="U80" s="151"/>
      <c r="V80" s="220">
        <v>80</v>
      </c>
      <c r="W80" s="237">
        <v>100</v>
      </c>
      <c r="X80" s="280" t="s">
        <v>145</v>
      </c>
      <c r="Y80" s="131">
        <v>12</v>
      </c>
      <c r="Z80" s="131">
        <v>14</v>
      </c>
      <c r="AA80" s="810">
        <v>16</v>
      </c>
      <c r="AB80" s="12"/>
    </row>
    <row r="81" spans="1:27" ht="15" customHeight="1" thickBot="1">
      <c r="A81" s="1143"/>
      <c r="B81" s="1142"/>
      <c r="C81" s="958"/>
      <c r="D81" s="970"/>
      <c r="E81" s="936"/>
      <c r="F81" s="944"/>
      <c r="G81" s="941"/>
      <c r="H81" s="952"/>
      <c r="I81" s="225" t="s">
        <v>130</v>
      </c>
      <c r="J81" s="246">
        <v>35</v>
      </c>
      <c r="K81" s="109">
        <v>35</v>
      </c>
      <c r="L81" s="109"/>
      <c r="M81" s="172"/>
      <c r="N81" s="262">
        <v>31</v>
      </c>
      <c r="O81" s="122">
        <v>31</v>
      </c>
      <c r="P81" s="122"/>
      <c r="Q81" s="263"/>
      <c r="R81" s="173">
        <v>31</v>
      </c>
      <c r="S81" s="47">
        <v>31</v>
      </c>
      <c r="T81" s="47"/>
      <c r="U81" s="261"/>
      <c r="V81" s="266">
        <v>90</v>
      </c>
      <c r="W81" s="266">
        <v>95</v>
      </c>
      <c r="X81" s="459"/>
      <c r="Y81" s="460"/>
      <c r="Z81" s="460"/>
      <c r="AA81" s="808"/>
    </row>
    <row r="82" spans="1:28" ht="15" customHeight="1" thickBot="1">
      <c r="A82" s="1177"/>
      <c r="B82" s="1179"/>
      <c r="C82" s="959"/>
      <c r="D82" s="971"/>
      <c r="E82" s="931"/>
      <c r="F82" s="945"/>
      <c r="G82" s="942"/>
      <c r="H82" s="953"/>
      <c r="I82" s="115" t="s">
        <v>26</v>
      </c>
      <c r="J82" s="205">
        <f>J79+J80+J81</f>
        <v>156.9</v>
      </c>
      <c r="K82" s="206">
        <f aca="true" t="shared" si="16" ref="K82:W82">K79+K80+K81</f>
        <v>156.9</v>
      </c>
      <c r="L82" s="206">
        <f t="shared" si="16"/>
        <v>0</v>
      </c>
      <c r="M82" s="207">
        <f t="shared" si="16"/>
        <v>0</v>
      </c>
      <c r="N82" s="205">
        <f t="shared" si="16"/>
        <v>205.4</v>
      </c>
      <c r="O82" s="205">
        <f>O79+O80+O81</f>
        <v>205.4</v>
      </c>
      <c r="P82" s="205">
        <f>P79+P80+P81</f>
        <v>0</v>
      </c>
      <c r="Q82" s="205">
        <f>Q79+Q80+Q81</f>
        <v>0</v>
      </c>
      <c r="R82" s="205">
        <f t="shared" si="16"/>
        <v>185.4</v>
      </c>
      <c r="S82" s="206">
        <f t="shared" si="16"/>
        <v>185.4</v>
      </c>
      <c r="T82" s="206">
        <f t="shared" si="16"/>
        <v>0</v>
      </c>
      <c r="U82" s="207">
        <f t="shared" si="16"/>
        <v>0</v>
      </c>
      <c r="V82" s="205">
        <f t="shared" si="16"/>
        <v>310</v>
      </c>
      <c r="W82" s="208">
        <f t="shared" si="16"/>
        <v>375</v>
      </c>
      <c r="X82" s="217"/>
      <c r="Y82" s="256"/>
      <c r="Z82" s="256"/>
      <c r="AA82" s="828"/>
      <c r="AB82" s="4"/>
    </row>
    <row r="83" spans="1:28" s="8" customFormat="1" ht="15" customHeight="1">
      <c r="A83" s="1176" t="s">
        <v>15</v>
      </c>
      <c r="B83" s="1178" t="s">
        <v>22</v>
      </c>
      <c r="C83" s="937" t="s">
        <v>17</v>
      </c>
      <c r="D83" s="969" t="s">
        <v>144</v>
      </c>
      <c r="E83" s="935" t="s">
        <v>359</v>
      </c>
      <c r="F83" s="943" t="s">
        <v>21</v>
      </c>
      <c r="G83" s="940">
        <v>300101372</v>
      </c>
      <c r="H83" s="951" t="s">
        <v>57</v>
      </c>
      <c r="I83" s="223" t="s">
        <v>19</v>
      </c>
      <c r="J83" s="257">
        <v>129</v>
      </c>
      <c r="K83" s="108">
        <v>129</v>
      </c>
      <c r="L83" s="108"/>
      <c r="M83" s="124"/>
      <c r="N83" s="254">
        <v>160</v>
      </c>
      <c r="O83" s="117">
        <v>160</v>
      </c>
      <c r="P83" s="118"/>
      <c r="Q83" s="258"/>
      <c r="R83" s="63">
        <v>160</v>
      </c>
      <c r="S83" s="61">
        <v>160</v>
      </c>
      <c r="T83" s="61"/>
      <c r="U83" s="64"/>
      <c r="V83" s="219">
        <v>160</v>
      </c>
      <c r="W83" s="219">
        <v>195</v>
      </c>
      <c r="X83" s="500" t="s">
        <v>248</v>
      </c>
      <c r="Y83" s="137">
        <v>34</v>
      </c>
      <c r="Z83" s="137">
        <v>42</v>
      </c>
      <c r="AA83" s="809">
        <v>43</v>
      </c>
      <c r="AB83" s="12"/>
    </row>
    <row r="84" spans="1:28" s="8" customFormat="1" ht="15" customHeight="1">
      <c r="A84" s="1143"/>
      <c r="B84" s="1142"/>
      <c r="C84" s="958"/>
      <c r="D84" s="970"/>
      <c r="E84" s="936"/>
      <c r="F84" s="944"/>
      <c r="G84" s="941"/>
      <c r="H84" s="952"/>
      <c r="I84" s="225" t="s">
        <v>53</v>
      </c>
      <c r="J84" s="241">
        <v>60.8</v>
      </c>
      <c r="K84" s="104">
        <v>60.8</v>
      </c>
      <c r="L84" s="104"/>
      <c r="M84" s="125"/>
      <c r="N84" s="244">
        <v>50.1</v>
      </c>
      <c r="O84" s="10">
        <v>50.1</v>
      </c>
      <c r="P84" s="120"/>
      <c r="Q84" s="245"/>
      <c r="R84" s="51">
        <v>50.1</v>
      </c>
      <c r="S84" s="38">
        <v>50.1</v>
      </c>
      <c r="T84" s="38"/>
      <c r="U84" s="151"/>
      <c r="V84" s="220">
        <v>50</v>
      </c>
      <c r="W84" s="237">
        <v>70</v>
      </c>
      <c r="X84" s="280" t="s">
        <v>145</v>
      </c>
      <c r="Y84" s="131">
        <v>10.5</v>
      </c>
      <c r="Z84" s="131">
        <v>13</v>
      </c>
      <c r="AA84" s="810">
        <v>14</v>
      </c>
      <c r="AB84" s="12"/>
    </row>
    <row r="85" spans="1:27" ht="15" customHeight="1" thickBot="1">
      <c r="A85" s="1143"/>
      <c r="B85" s="1142"/>
      <c r="C85" s="958"/>
      <c r="D85" s="970"/>
      <c r="E85" s="936"/>
      <c r="F85" s="944"/>
      <c r="G85" s="941"/>
      <c r="H85" s="952"/>
      <c r="I85" s="348" t="s">
        <v>130</v>
      </c>
      <c r="J85" s="246">
        <v>30</v>
      </c>
      <c r="K85" s="109">
        <v>30</v>
      </c>
      <c r="L85" s="109"/>
      <c r="M85" s="172"/>
      <c r="N85" s="262">
        <v>50</v>
      </c>
      <c r="O85" s="122">
        <v>50</v>
      </c>
      <c r="P85" s="122"/>
      <c r="Q85" s="263"/>
      <c r="R85" s="173">
        <v>50</v>
      </c>
      <c r="S85" s="47">
        <v>50</v>
      </c>
      <c r="T85" s="47"/>
      <c r="U85" s="261"/>
      <c r="V85" s="266">
        <v>70</v>
      </c>
      <c r="W85" s="266">
        <v>70</v>
      </c>
      <c r="X85" s="459"/>
      <c r="Y85" s="460"/>
      <c r="Z85" s="460"/>
      <c r="AA85" s="808"/>
    </row>
    <row r="86" spans="1:28" ht="15" customHeight="1" thickBot="1">
      <c r="A86" s="1177"/>
      <c r="B86" s="1179"/>
      <c r="C86" s="959"/>
      <c r="D86" s="971"/>
      <c r="E86" s="931"/>
      <c r="F86" s="945"/>
      <c r="G86" s="942"/>
      <c r="H86" s="954"/>
      <c r="I86" s="366" t="s">
        <v>26</v>
      </c>
      <c r="J86" s="209">
        <f aca="true" t="shared" si="17" ref="J86:Q86">J83+J84+J85</f>
        <v>219.8</v>
      </c>
      <c r="K86" s="210">
        <f t="shared" si="17"/>
        <v>219.8</v>
      </c>
      <c r="L86" s="210">
        <f t="shared" si="17"/>
        <v>0</v>
      </c>
      <c r="M86" s="443">
        <f t="shared" si="17"/>
        <v>0</v>
      </c>
      <c r="N86" s="209">
        <f t="shared" si="17"/>
        <v>260.1</v>
      </c>
      <c r="O86" s="209">
        <f t="shared" si="17"/>
        <v>260.1</v>
      </c>
      <c r="P86" s="209">
        <f t="shared" si="17"/>
        <v>0</v>
      </c>
      <c r="Q86" s="670">
        <f t="shared" si="17"/>
        <v>0</v>
      </c>
      <c r="R86" s="205">
        <f aca="true" t="shared" si="18" ref="R86:W86">R83+R84+R85</f>
        <v>260.1</v>
      </c>
      <c r="S86" s="206">
        <f t="shared" si="18"/>
        <v>260.1</v>
      </c>
      <c r="T86" s="206">
        <f t="shared" si="18"/>
        <v>0</v>
      </c>
      <c r="U86" s="207">
        <f t="shared" si="18"/>
        <v>0</v>
      </c>
      <c r="V86" s="585">
        <f t="shared" si="18"/>
        <v>280</v>
      </c>
      <c r="W86" s="555">
        <f t="shared" si="18"/>
        <v>335</v>
      </c>
      <c r="X86" s="217"/>
      <c r="Y86" s="256"/>
      <c r="Z86" s="256"/>
      <c r="AA86" s="828"/>
      <c r="AB86" s="4"/>
    </row>
    <row r="87" spans="1:28" s="8" customFormat="1" ht="15" customHeight="1">
      <c r="A87" s="1176" t="s">
        <v>15</v>
      </c>
      <c r="B87" s="1178" t="s">
        <v>22</v>
      </c>
      <c r="C87" s="937" t="s">
        <v>20</v>
      </c>
      <c r="D87" s="969" t="s">
        <v>227</v>
      </c>
      <c r="E87" s="935"/>
      <c r="F87" s="943" t="s">
        <v>21</v>
      </c>
      <c r="G87" s="940">
        <v>300101372</v>
      </c>
      <c r="H87" s="951" t="s">
        <v>57</v>
      </c>
      <c r="I87" s="223" t="s">
        <v>39</v>
      </c>
      <c r="J87" s="226">
        <v>123.1</v>
      </c>
      <c r="K87" s="17"/>
      <c r="L87" s="17"/>
      <c r="M87" s="227">
        <v>123.1</v>
      </c>
      <c r="N87" s="120">
        <v>103.2</v>
      </c>
      <c r="O87" s="10"/>
      <c r="P87" s="10"/>
      <c r="Q87" s="125">
        <v>103.2</v>
      </c>
      <c r="R87" s="286">
        <v>105</v>
      </c>
      <c r="S87" s="61"/>
      <c r="T87" s="61"/>
      <c r="U87" s="287">
        <v>105</v>
      </c>
      <c r="V87" s="138">
        <v>50</v>
      </c>
      <c r="W87" s="219">
        <v>53</v>
      </c>
      <c r="X87" s="537" t="s">
        <v>249</v>
      </c>
      <c r="Y87" s="536">
        <v>1</v>
      </c>
      <c r="Z87" s="536"/>
      <c r="AA87" s="829"/>
      <c r="AB87" s="12"/>
    </row>
    <row r="88" spans="1:28" s="8" customFormat="1" ht="15" customHeight="1">
      <c r="A88" s="1143"/>
      <c r="B88" s="1142"/>
      <c r="C88" s="958"/>
      <c r="D88" s="970"/>
      <c r="E88" s="936"/>
      <c r="F88" s="944"/>
      <c r="G88" s="941"/>
      <c r="H88" s="952"/>
      <c r="I88" s="225" t="s">
        <v>39</v>
      </c>
      <c r="J88" s="229"/>
      <c r="K88" s="10"/>
      <c r="L88" s="10"/>
      <c r="M88" s="228"/>
      <c r="N88" s="120">
        <v>115</v>
      </c>
      <c r="O88" s="10"/>
      <c r="P88" s="10"/>
      <c r="Q88" s="125">
        <v>115</v>
      </c>
      <c r="R88" s="252"/>
      <c r="S88" s="38"/>
      <c r="T88" s="38"/>
      <c r="U88" s="253"/>
      <c r="V88" s="134"/>
      <c r="W88" s="220"/>
      <c r="X88" s="533" t="s">
        <v>226</v>
      </c>
      <c r="Y88" s="501"/>
      <c r="Z88" s="501">
        <v>1</v>
      </c>
      <c r="AA88" s="825"/>
      <c r="AB88" s="12"/>
    </row>
    <row r="89" spans="1:28" s="8" customFormat="1" ht="15" customHeight="1">
      <c r="A89" s="1143"/>
      <c r="B89" s="1142"/>
      <c r="C89" s="958"/>
      <c r="D89" s="970"/>
      <c r="E89" s="936"/>
      <c r="F89" s="944"/>
      <c r="G89" s="941"/>
      <c r="H89" s="952"/>
      <c r="I89" s="225"/>
      <c r="J89" s="229"/>
      <c r="K89" s="10"/>
      <c r="L89" s="10"/>
      <c r="M89" s="228"/>
      <c r="N89" s="120"/>
      <c r="O89" s="10"/>
      <c r="P89" s="10"/>
      <c r="Q89" s="125"/>
      <c r="R89" s="252"/>
      <c r="S89" s="38"/>
      <c r="T89" s="38"/>
      <c r="U89" s="253"/>
      <c r="V89" s="134"/>
      <c r="W89" s="220"/>
      <c r="X89" s="533" t="s">
        <v>250</v>
      </c>
      <c r="Y89" s="501"/>
      <c r="Z89" s="501"/>
      <c r="AA89" s="825">
        <v>1</v>
      </c>
      <c r="AB89" s="12"/>
    </row>
    <row r="90" spans="1:28" s="8" customFormat="1" ht="15" customHeight="1" thickBot="1">
      <c r="A90" s="1143"/>
      <c r="B90" s="1142"/>
      <c r="C90" s="958"/>
      <c r="D90" s="970"/>
      <c r="E90" s="936"/>
      <c r="F90" s="944"/>
      <c r="G90" s="941"/>
      <c r="H90" s="952"/>
      <c r="I90" s="348"/>
      <c r="J90" s="262"/>
      <c r="K90" s="122"/>
      <c r="L90" s="122"/>
      <c r="M90" s="566"/>
      <c r="N90" s="247"/>
      <c r="O90" s="122"/>
      <c r="P90" s="122"/>
      <c r="Q90" s="172"/>
      <c r="R90" s="259"/>
      <c r="S90" s="47"/>
      <c r="T90" s="47"/>
      <c r="U90" s="567"/>
      <c r="V90" s="171"/>
      <c r="W90" s="266"/>
      <c r="X90" s="568" t="s">
        <v>251</v>
      </c>
      <c r="Y90" s="569"/>
      <c r="Z90" s="569">
        <v>1</v>
      </c>
      <c r="AA90" s="830"/>
      <c r="AB90" s="12"/>
    </row>
    <row r="91" spans="1:28" ht="12.75" customHeight="1" thickBot="1">
      <c r="A91" s="1177"/>
      <c r="B91" s="1179"/>
      <c r="C91" s="959"/>
      <c r="D91" s="971"/>
      <c r="E91" s="931"/>
      <c r="F91" s="945"/>
      <c r="G91" s="942"/>
      <c r="H91" s="954"/>
      <c r="I91" s="240" t="s">
        <v>26</v>
      </c>
      <c r="J91" s="205">
        <f>J87+J88</f>
        <v>123.1</v>
      </c>
      <c r="K91" s="205">
        <f aca="true" t="shared" si="19" ref="K91:W91">K87+K88</f>
        <v>0</v>
      </c>
      <c r="L91" s="205">
        <f t="shared" si="19"/>
        <v>0</v>
      </c>
      <c r="M91" s="205">
        <f t="shared" si="19"/>
        <v>123.1</v>
      </c>
      <c r="N91" s="205">
        <f t="shared" si="19"/>
        <v>218.2</v>
      </c>
      <c r="O91" s="205">
        <f>O87+O88</f>
        <v>0</v>
      </c>
      <c r="P91" s="205">
        <f>P87+P88</f>
        <v>0</v>
      </c>
      <c r="Q91" s="375">
        <f>Q87+Q88</f>
        <v>218.2</v>
      </c>
      <c r="R91" s="209">
        <f t="shared" si="19"/>
        <v>105</v>
      </c>
      <c r="S91" s="210">
        <f t="shared" si="19"/>
        <v>0</v>
      </c>
      <c r="T91" s="210">
        <f t="shared" si="19"/>
        <v>0</v>
      </c>
      <c r="U91" s="211">
        <f t="shared" si="19"/>
        <v>105</v>
      </c>
      <c r="V91" s="585">
        <f t="shared" si="19"/>
        <v>50</v>
      </c>
      <c r="W91" s="205">
        <f t="shared" si="19"/>
        <v>53</v>
      </c>
      <c r="X91" s="217"/>
      <c r="Y91" s="256"/>
      <c r="Z91" s="256"/>
      <c r="AA91" s="828"/>
      <c r="AB91" s="4"/>
    </row>
    <row r="92" spans="1:27" ht="13.5" customHeight="1" thickBot="1">
      <c r="A92" s="70" t="s">
        <v>15</v>
      </c>
      <c r="B92" s="58" t="s">
        <v>22</v>
      </c>
      <c r="C92" s="883" t="s">
        <v>25</v>
      </c>
      <c r="D92" s="884"/>
      <c r="E92" s="884"/>
      <c r="F92" s="884"/>
      <c r="G92" s="884"/>
      <c r="H92" s="884"/>
      <c r="I92" s="884"/>
      <c r="J92" s="212">
        <f>J82+J78+J86+J91</f>
        <v>1869.6000000000001</v>
      </c>
      <c r="K92" s="212">
        <f aca="true" t="shared" si="20" ref="K92:W92">K82+K78+K86+K91</f>
        <v>1712.0000000000002</v>
      </c>
      <c r="L92" s="212">
        <f t="shared" si="20"/>
        <v>868.5999999999999</v>
      </c>
      <c r="M92" s="212">
        <f t="shared" si="20"/>
        <v>157.6</v>
      </c>
      <c r="N92" s="212">
        <f t="shared" si="20"/>
        <v>2434.4</v>
      </c>
      <c r="O92" s="212">
        <f>O82+O78+O86+O91</f>
        <v>2201.7000000000003</v>
      </c>
      <c r="P92" s="212">
        <f>P82+P78+P86+P91</f>
        <v>1161.9</v>
      </c>
      <c r="Q92" s="671">
        <f>Q82+Q78+Q86+Q91</f>
        <v>232.7</v>
      </c>
      <c r="R92" s="212">
        <f t="shared" si="20"/>
        <v>2165.9</v>
      </c>
      <c r="S92" s="18">
        <f t="shared" si="20"/>
        <v>2046.4</v>
      </c>
      <c r="T92" s="18">
        <f t="shared" si="20"/>
        <v>1060.8</v>
      </c>
      <c r="U92" s="213">
        <f t="shared" si="20"/>
        <v>119.5</v>
      </c>
      <c r="V92" s="444">
        <f t="shared" si="20"/>
        <v>2739.9</v>
      </c>
      <c r="W92" s="212">
        <f t="shared" si="20"/>
        <v>3202.4</v>
      </c>
      <c r="X92" s="565"/>
      <c r="Y92" s="564"/>
      <c r="Z92" s="564"/>
      <c r="AA92" s="831"/>
    </row>
    <row r="93" spans="1:27" ht="14.25" customHeight="1" thickBot="1">
      <c r="A93" s="75" t="s">
        <v>15</v>
      </c>
      <c r="B93" s="133" t="s">
        <v>23</v>
      </c>
      <c r="C93" s="946" t="s">
        <v>146</v>
      </c>
      <c r="D93" s="947"/>
      <c r="E93" s="947"/>
      <c r="F93" s="947"/>
      <c r="G93" s="947"/>
      <c r="H93" s="947"/>
      <c r="I93" s="947"/>
      <c r="J93" s="947"/>
      <c r="K93" s="947"/>
      <c r="L93" s="947"/>
      <c r="M93" s="947"/>
      <c r="N93" s="947"/>
      <c r="O93" s="947"/>
      <c r="P93" s="947"/>
      <c r="Q93" s="947"/>
      <c r="R93" s="947"/>
      <c r="S93" s="947"/>
      <c r="T93" s="947"/>
      <c r="U93" s="947"/>
      <c r="V93" s="947"/>
      <c r="W93" s="947"/>
      <c r="X93" s="947"/>
      <c r="Y93" s="947"/>
      <c r="Z93" s="947"/>
      <c r="AA93" s="912"/>
    </row>
    <row r="94" spans="1:27" ht="14.25" customHeight="1">
      <c r="A94" s="1176" t="s">
        <v>15</v>
      </c>
      <c r="B94" s="1178" t="s">
        <v>23</v>
      </c>
      <c r="C94" s="937" t="s">
        <v>15</v>
      </c>
      <c r="D94" s="955" t="s">
        <v>95</v>
      </c>
      <c r="E94" s="935"/>
      <c r="F94" s="885" t="s">
        <v>21</v>
      </c>
      <c r="G94" s="940">
        <v>190464880</v>
      </c>
      <c r="H94" s="910" t="s">
        <v>58</v>
      </c>
      <c r="I94" s="223" t="s">
        <v>19</v>
      </c>
      <c r="J94" s="365">
        <v>412.6</v>
      </c>
      <c r="K94" s="102">
        <v>412.6</v>
      </c>
      <c r="L94" s="102">
        <v>257.9</v>
      </c>
      <c r="M94" s="123"/>
      <c r="N94" s="243">
        <v>720.1</v>
      </c>
      <c r="O94" s="17">
        <v>693.1</v>
      </c>
      <c r="P94" s="17">
        <v>329.2</v>
      </c>
      <c r="Q94" s="227">
        <v>27</v>
      </c>
      <c r="R94" s="13">
        <f>+S94+U94</f>
        <v>454.7000000000001</v>
      </c>
      <c r="S94" s="14">
        <f>473+283.1+87.7-301.2-93.3+5.4</f>
        <v>454.7000000000001</v>
      </c>
      <c r="T94" s="14">
        <v>283.1</v>
      </c>
      <c r="U94" s="48"/>
      <c r="V94" s="243">
        <v>625.5</v>
      </c>
      <c r="W94" s="219">
        <v>524.5</v>
      </c>
      <c r="X94" s="530" t="s">
        <v>52</v>
      </c>
      <c r="Y94" s="137">
        <v>21</v>
      </c>
      <c r="Z94" s="137">
        <v>21</v>
      </c>
      <c r="AA94" s="798">
        <v>21</v>
      </c>
    </row>
    <row r="95" spans="1:27" ht="22.5" customHeight="1">
      <c r="A95" s="1143"/>
      <c r="B95" s="1142"/>
      <c r="C95" s="958"/>
      <c r="D95" s="956"/>
      <c r="E95" s="936"/>
      <c r="F95" s="886"/>
      <c r="G95" s="941"/>
      <c r="H95" s="911"/>
      <c r="I95" s="225" t="s">
        <v>53</v>
      </c>
      <c r="J95" s="241">
        <v>15.5</v>
      </c>
      <c r="K95" s="104"/>
      <c r="L95" s="104"/>
      <c r="M95" s="125">
        <v>15.5</v>
      </c>
      <c r="N95" s="244">
        <v>16</v>
      </c>
      <c r="O95" s="10"/>
      <c r="P95" s="10"/>
      <c r="Q95" s="228">
        <v>16</v>
      </c>
      <c r="R95" s="51">
        <v>16</v>
      </c>
      <c r="S95" s="38"/>
      <c r="T95" s="38"/>
      <c r="U95" s="151">
        <v>16</v>
      </c>
      <c r="V95" s="244">
        <v>16.5</v>
      </c>
      <c r="W95" s="220">
        <v>16.8</v>
      </c>
      <c r="X95" s="531" t="s">
        <v>329</v>
      </c>
      <c r="Y95" s="131"/>
      <c r="Z95" s="131">
        <v>100</v>
      </c>
      <c r="AA95" s="806"/>
    </row>
    <row r="96" spans="1:27" ht="15" customHeight="1">
      <c r="A96" s="1143"/>
      <c r="B96" s="1142"/>
      <c r="C96" s="958"/>
      <c r="D96" s="956"/>
      <c r="E96" s="936"/>
      <c r="F96" s="886"/>
      <c r="G96" s="941"/>
      <c r="H96" s="911"/>
      <c r="I96" s="550" t="s">
        <v>86</v>
      </c>
      <c r="J96" s="246">
        <f>M96+K96</f>
        <v>13.7</v>
      </c>
      <c r="K96" s="109">
        <v>9.2</v>
      </c>
      <c r="L96" s="109"/>
      <c r="M96" s="172">
        <v>4.5</v>
      </c>
      <c r="N96" s="484">
        <v>15</v>
      </c>
      <c r="O96" s="122"/>
      <c r="P96" s="122"/>
      <c r="Q96" s="566">
        <v>15</v>
      </c>
      <c r="R96" s="173">
        <v>15</v>
      </c>
      <c r="S96" s="47"/>
      <c r="T96" s="47"/>
      <c r="U96" s="261">
        <v>15</v>
      </c>
      <c r="V96" s="484">
        <v>15</v>
      </c>
      <c r="W96" s="266">
        <v>15</v>
      </c>
      <c r="X96" s="738" t="s">
        <v>330</v>
      </c>
      <c r="Y96" s="131">
        <v>3</v>
      </c>
      <c r="Z96" s="131"/>
      <c r="AA96" s="806"/>
    </row>
    <row r="97" spans="1:27" ht="14.25" customHeight="1">
      <c r="A97" s="1143"/>
      <c r="B97" s="1142"/>
      <c r="C97" s="958"/>
      <c r="D97" s="956"/>
      <c r="E97" s="936"/>
      <c r="F97" s="886"/>
      <c r="G97" s="941"/>
      <c r="H97" s="911"/>
      <c r="I97" s="550" t="s">
        <v>131</v>
      </c>
      <c r="J97" s="246">
        <v>5</v>
      </c>
      <c r="K97" s="109">
        <v>5</v>
      </c>
      <c r="L97" s="109">
        <v>3.8</v>
      </c>
      <c r="M97" s="172"/>
      <c r="N97" s="484"/>
      <c r="O97" s="122"/>
      <c r="P97" s="122"/>
      <c r="Q97" s="566"/>
      <c r="R97" s="264"/>
      <c r="S97" s="265"/>
      <c r="T97" s="265"/>
      <c r="U97" s="733"/>
      <c r="V97" s="484"/>
      <c r="W97" s="266"/>
      <c r="X97" s="531" t="s">
        <v>331</v>
      </c>
      <c r="Y97" s="131"/>
      <c r="Z97" s="131">
        <v>520</v>
      </c>
      <c r="AA97" s="806">
        <v>500</v>
      </c>
    </row>
    <row r="98" spans="1:27" ht="24" customHeight="1">
      <c r="A98" s="1143"/>
      <c r="B98" s="1142"/>
      <c r="C98" s="958"/>
      <c r="D98" s="956"/>
      <c r="E98" s="936"/>
      <c r="F98" s="886"/>
      <c r="G98" s="941"/>
      <c r="H98" s="911"/>
      <c r="I98" s="550"/>
      <c r="J98" s="246"/>
      <c r="K98" s="109"/>
      <c r="L98" s="109"/>
      <c r="M98" s="172"/>
      <c r="N98" s="484"/>
      <c r="O98" s="122"/>
      <c r="P98" s="122"/>
      <c r="Q98" s="566"/>
      <c r="R98" s="264"/>
      <c r="S98" s="265"/>
      <c r="T98" s="265"/>
      <c r="U98" s="733"/>
      <c r="V98" s="484"/>
      <c r="W98" s="220"/>
      <c r="X98" s="531" t="s">
        <v>291</v>
      </c>
      <c r="Y98" s="131"/>
      <c r="Z98" s="131">
        <v>550</v>
      </c>
      <c r="AA98" s="806"/>
    </row>
    <row r="99" spans="1:27" ht="14.25" customHeight="1">
      <c r="A99" s="1143"/>
      <c r="B99" s="1142"/>
      <c r="C99" s="958"/>
      <c r="D99" s="956"/>
      <c r="E99" s="936"/>
      <c r="F99" s="886"/>
      <c r="G99" s="941"/>
      <c r="H99" s="911"/>
      <c r="I99" s="550"/>
      <c r="J99" s="246"/>
      <c r="K99" s="109"/>
      <c r="L99" s="109"/>
      <c r="M99" s="172"/>
      <c r="N99" s="484"/>
      <c r="O99" s="122"/>
      <c r="P99" s="122"/>
      <c r="Q99" s="566"/>
      <c r="R99" s="264"/>
      <c r="S99" s="265"/>
      <c r="T99" s="265"/>
      <c r="U99" s="733"/>
      <c r="V99" s="484"/>
      <c r="W99" s="221"/>
      <c r="X99" s="738" t="s">
        <v>182</v>
      </c>
      <c r="Y99" s="131"/>
      <c r="Z99" s="131">
        <v>1</v>
      </c>
      <c r="AA99" s="806"/>
    </row>
    <row r="100" spans="1:27" ht="13.5" customHeight="1">
      <c r="A100" s="1143"/>
      <c r="B100" s="1142"/>
      <c r="C100" s="958"/>
      <c r="D100" s="956"/>
      <c r="E100" s="936"/>
      <c r="F100" s="886"/>
      <c r="G100" s="941"/>
      <c r="H100" s="911"/>
      <c r="I100" s="550"/>
      <c r="J100" s="246"/>
      <c r="K100" s="109"/>
      <c r="L100" s="109"/>
      <c r="M100" s="172"/>
      <c r="N100" s="484"/>
      <c r="O100" s="122"/>
      <c r="P100" s="122"/>
      <c r="Q100" s="566"/>
      <c r="R100" s="264"/>
      <c r="S100" s="265"/>
      <c r="T100" s="265"/>
      <c r="U100" s="733"/>
      <c r="V100" s="484"/>
      <c r="W100" s="266"/>
      <c r="X100" s="738" t="s">
        <v>252</v>
      </c>
      <c r="Y100" s="131"/>
      <c r="Z100" s="131">
        <v>9</v>
      </c>
      <c r="AA100" s="806"/>
    </row>
    <row r="101" spans="1:27" ht="18.75" customHeight="1">
      <c r="A101" s="1143"/>
      <c r="B101" s="1142"/>
      <c r="C101" s="958"/>
      <c r="D101" s="956"/>
      <c r="E101" s="936"/>
      <c r="F101" s="886"/>
      <c r="G101" s="941"/>
      <c r="H101" s="911"/>
      <c r="I101" s="550"/>
      <c r="J101" s="246"/>
      <c r="K101" s="109"/>
      <c r="L101" s="109"/>
      <c r="M101" s="172"/>
      <c r="N101" s="484"/>
      <c r="O101" s="122"/>
      <c r="P101" s="122"/>
      <c r="Q101" s="566"/>
      <c r="R101" s="264"/>
      <c r="S101" s="265"/>
      <c r="T101" s="265"/>
      <c r="U101" s="733"/>
      <c r="V101" s="484"/>
      <c r="W101" s="266"/>
      <c r="X101" s="531" t="s">
        <v>253</v>
      </c>
      <c r="Y101" s="131">
        <v>2</v>
      </c>
      <c r="Z101" s="131"/>
      <c r="AA101" s="806"/>
    </row>
    <row r="102" spans="1:27" ht="12">
      <c r="A102" s="1143"/>
      <c r="B102" s="1142"/>
      <c r="C102" s="958"/>
      <c r="D102" s="956"/>
      <c r="E102" s="936"/>
      <c r="F102" s="886"/>
      <c r="G102" s="941"/>
      <c r="H102" s="911"/>
      <c r="I102" s="384"/>
      <c r="J102" s="246"/>
      <c r="K102" s="109"/>
      <c r="L102" s="109"/>
      <c r="M102" s="172"/>
      <c r="N102" s="484"/>
      <c r="O102" s="122"/>
      <c r="P102" s="122"/>
      <c r="Q102" s="566"/>
      <c r="R102" s="264"/>
      <c r="S102" s="265"/>
      <c r="T102" s="265"/>
      <c r="U102" s="733"/>
      <c r="V102" s="484"/>
      <c r="W102" s="266"/>
      <c r="X102" s="531" t="s">
        <v>254</v>
      </c>
      <c r="Y102" s="131"/>
      <c r="Z102" s="131">
        <v>5</v>
      </c>
      <c r="AA102" s="806"/>
    </row>
    <row r="103" spans="1:27" ht="13.5" thickBot="1">
      <c r="A103" s="1177"/>
      <c r="B103" s="1179"/>
      <c r="C103" s="959"/>
      <c r="D103" s="957"/>
      <c r="E103" s="931"/>
      <c r="F103" s="887"/>
      <c r="G103" s="942"/>
      <c r="H103" s="894"/>
      <c r="I103" s="389" t="s">
        <v>26</v>
      </c>
      <c r="J103" s="756">
        <f>SUM(J94:J97)</f>
        <v>446.8</v>
      </c>
      <c r="K103" s="23">
        <f>SUM(K94:K97)</f>
        <v>426.8</v>
      </c>
      <c r="L103" s="23">
        <f>SUM(L94:L97)</f>
        <v>261.7</v>
      </c>
      <c r="M103" s="22">
        <f>SUM(M94:M97)</f>
        <v>20</v>
      </c>
      <c r="N103" s="751">
        <f aca="true" t="shared" si="21" ref="N103:U103">SUM(N94:N96)</f>
        <v>751.1</v>
      </c>
      <c r="O103" s="751">
        <f t="shared" si="21"/>
        <v>693.1</v>
      </c>
      <c r="P103" s="751">
        <f t="shared" si="21"/>
        <v>329.2</v>
      </c>
      <c r="Q103" s="725">
        <f t="shared" si="21"/>
        <v>58</v>
      </c>
      <c r="R103" s="28">
        <f t="shared" si="21"/>
        <v>485.7000000000001</v>
      </c>
      <c r="S103" s="751">
        <f t="shared" si="21"/>
        <v>454.7000000000001</v>
      </c>
      <c r="T103" s="751">
        <f t="shared" si="21"/>
        <v>283.1</v>
      </c>
      <c r="U103" s="751">
        <f t="shared" si="21"/>
        <v>31</v>
      </c>
      <c r="V103" s="751">
        <f>SUM(V94:V97)</f>
        <v>657</v>
      </c>
      <c r="W103" s="725">
        <f>SUM(W94:W97)</f>
        <v>556.3</v>
      </c>
      <c r="X103" s="739"/>
      <c r="Y103" s="503"/>
      <c r="Z103" s="503"/>
      <c r="AA103" s="826"/>
    </row>
    <row r="104" spans="1:27" ht="15" customHeight="1">
      <c r="A104" s="1176" t="s">
        <v>15</v>
      </c>
      <c r="B104" s="1178" t="s">
        <v>23</v>
      </c>
      <c r="C104" s="937" t="s">
        <v>16</v>
      </c>
      <c r="D104" s="955" t="s">
        <v>59</v>
      </c>
      <c r="E104" s="935"/>
      <c r="F104" s="885" t="s">
        <v>21</v>
      </c>
      <c r="G104" s="940">
        <v>190464880</v>
      </c>
      <c r="H104" s="910" t="s">
        <v>58</v>
      </c>
      <c r="I104" s="223" t="s">
        <v>19</v>
      </c>
      <c r="J104" s="365">
        <v>31</v>
      </c>
      <c r="K104" s="102">
        <v>31</v>
      </c>
      <c r="L104" s="102"/>
      <c r="M104" s="123"/>
      <c r="N104" s="243">
        <v>37</v>
      </c>
      <c r="O104" s="17">
        <v>37</v>
      </c>
      <c r="P104" s="17"/>
      <c r="Q104" s="296"/>
      <c r="R104" s="13">
        <v>31</v>
      </c>
      <c r="S104" s="14">
        <v>31</v>
      </c>
      <c r="T104" s="14"/>
      <c r="U104" s="48"/>
      <c r="V104" s="243">
        <v>40</v>
      </c>
      <c r="W104" s="219">
        <v>40</v>
      </c>
      <c r="X104" s="740" t="s">
        <v>255</v>
      </c>
      <c r="Y104" s="137">
        <v>11</v>
      </c>
      <c r="Z104" s="137">
        <v>12</v>
      </c>
      <c r="AA104" s="798">
        <v>12</v>
      </c>
    </row>
    <row r="105" spans="1:27" ht="15" customHeight="1">
      <c r="A105" s="1143"/>
      <c r="B105" s="1142"/>
      <c r="C105" s="958"/>
      <c r="D105" s="956"/>
      <c r="E105" s="936"/>
      <c r="F105" s="886"/>
      <c r="G105" s="941"/>
      <c r="H105" s="911"/>
      <c r="I105" s="225" t="s">
        <v>53</v>
      </c>
      <c r="J105" s="241"/>
      <c r="K105" s="104"/>
      <c r="L105" s="104"/>
      <c r="M105" s="125"/>
      <c r="N105" s="244"/>
      <c r="O105" s="10"/>
      <c r="P105" s="10"/>
      <c r="Q105" s="245"/>
      <c r="R105" s="51"/>
      <c r="S105" s="38"/>
      <c r="T105" s="38"/>
      <c r="U105" s="151"/>
      <c r="V105" s="244"/>
      <c r="W105" s="220"/>
      <c r="X105" s="738" t="s">
        <v>147</v>
      </c>
      <c r="Y105" s="131">
        <v>9</v>
      </c>
      <c r="Z105" s="131">
        <v>9.1</v>
      </c>
      <c r="AA105" s="806">
        <v>9.5</v>
      </c>
    </row>
    <row r="106" spans="1:27" ht="15" customHeight="1" thickBot="1">
      <c r="A106" s="1143"/>
      <c r="B106" s="1142"/>
      <c r="C106" s="958"/>
      <c r="D106" s="956"/>
      <c r="E106" s="936"/>
      <c r="F106" s="886"/>
      <c r="G106" s="941"/>
      <c r="H106" s="911"/>
      <c r="I106" s="348" t="s">
        <v>130</v>
      </c>
      <c r="J106" s="246">
        <v>7</v>
      </c>
      <c r="K106" s="109">
        <v>7</v>
      </c>
      <c r="L106" s="109"/>
      <c r="M106" s="172"/>
      <c r="N106" s="484"/>
      <c r="O106" s="122"/>
      <c r="P106" s="122"/>
      <c r="Q106" s="263"/>
      <c r="R106" s="173"/>
      <c r="S106" s="47"/>
      <c r="T106" s="47"/>
      <c r="U106" s="261"/>
      <c r="V106" s="484"/>
      <c r="W106" s="238"/>
      <c r="X106" s="738"/>
      <c r="Y106" s="131"/>
      <c r="Z106" s="131"/>
      <c r="AA106" s="806"/>
    </row>
    <row r="107" spans="1:27" ht="15" customHeight="1" thickBot="1">
      <c r="A107" s="1177"/>
      <c r="B107" s="1179"/>
      <c r="C107" s="959"/>
      <c r="D107" s="957"/>
      <c r="E107" s="931"/>
      <c r="F107" s="887"/>
      <c r="G107" s="942"/>
      <c r="H107" s="894"/>
      <c r="I107" s="389" t="s">
        <v>26</v>
      </c>
      <c r="J107" s="205">
        <f aca="true" t="shared" si="22" ref="J107:O107">J104+J106</f>
        <v>38</v>
      </c>
      <c r="K107" s="206">
        <f t="shared" si="22"/>
        <v>38</v>
      </c>
      <c r="L107" s="206">
        <f t="shared" si="22"/>
        <v>0</v>
      </c>
      <c r="M107" s="216">
        <f t="shared" si="22"/>
        <v>0</v>
      </c>
      <c r="N107" s="205">
        <f t="shared" si="22"/>
        <v>37</v>
      </c>
      <c r="O107" s="206">
        <f t="shared" si="22"/>
        <v>37</v>
      </c>
      <c r="P107" s="206">
        <f aca="true" t="shared" si="23" ref="P107:U107">P104+P106</f>
        <v>0</v>
      </c>
      <c r="Q107" s="207">
        <f t="shared" si="23"/>
        <v>0</v>
      </c>
      <c r="R107" s="239">
        <f t="shared" si="23"/>
        <v>31</v>
      </c>
      <c r="S107" s="206">
        <f t="shared" si="23"/>
        <v>31</v>
      </c>
      <c r="T107" s="206">
        <f t="shared" si="23"/>
        <v>0</v>
      </c>
      <c r="U107" s="216">
        <f t="shared" si="23"/>
        <v>0</v>
      </c>
      <c r="V107" s="375">
        <f>SUM(V104:V105)</f>
        <v>40</v>
      </c>
      <c r="W107" s="269">
        <f>SUM(W104:W105)</f>
        <v>40</v>
      </c>
      <c r="X107" s="741"/>
      <c r="Y107" s="460"/>
      <c r="Z107" s="460"/>
      <c r="AA107" s="822"/>
    </row>
    <row r="108" spans="1:27" ht="15" customHeight="1">
      <c r="A108" s="73" t="s">
        <v>15</v>
      </c>
      <c r="B108" s="55" t="s">
        <v>23</v>
      </c>
      <c r="C108" s="139" t="s">
        <v>17</v>
      </c>
      <c r="D108" s="955" t="s">
        <v>148</v>
      </c>
      <c r="E108" s="935"/>
      <c r="F108" s="140" t="s">
        <v>21</v>
      </c>
      <c r="G108" s="141">
        <v>190464880</v>
      </c>
      <c r="H108" s="385" t="s">
        <v>58</v>
      </c>
      <c r="I108" s="223" t="s">
        <v>19</v>
      </c>
      <c r="J108" s="697">
        <v>14</v>
      </c>
      <c r="K108" s="698">
        <v>14</v>
      </c>
      <c r="L108" s="699"/>
      <c r="M108" s="745"/>
      <c r="N108" s="226">
        <v>53</v>
      </c>
      <c r="O108" s="17">
        <v>53</v>
      </c>
      <c r="P108" s="17"/>
      <c r="Q108" s="227"/>
      <c r="R108" s="20">
        <f>+S108</f>
        <v>53</v>
      </c>
      <c r="S108" s="21">
        <f>19+34</f>
        <v>53</v>
      </c>
      <c r="T108" s="21"/>
      <c r="U108" s="734"/>
      <c r="V108" s="243">
        <v>30</v>
      </c>
      <c r="W108" s="219">
        <v>50</v>
      </c>
      <c r="X108" s="740" t="s">
        <v>255</v>
      </c>
      <c r="Y108" s="137">
        <v>3</v>
      </c>
      <c r="Z108" s="137">
        <v>2</v>
      </c>
      <c r="AA108" s="798">
        <v>2</v>
      </c>
    </row>
    <row r="109" spans="1:27" ht="15" customHeight="1" thickBot="1">
      <c r="A109" s="832"/>
      <c r="B109" s="53"/>
      <c r="C109" s="142"/>
      <c r="D109" s="956"/>
      <c r="E109" s="1114"/>
      <c r="F109" s="143"/>
      <c r="G109" s="144"/>
      <c r="H109" s="386"/>
      <c r="I109" s="242" t="s">
        <v>130</v>
      </c>
      <c r="J109" s="247"/>
      <c r="K109" s="122"/>
      <c r="L109" s="267"/>
      <c r="M109" s="746"/>
      <c r="N109" s="262">
        <v>15</v>
      </c>
      <c r="O109" s="122">
        <v>15</v>
      </c>
      <c r="P109" s="122"/>
      <c r="Q109" s="566"/>
      <c r="R109" s="173">
        <v>15</v>
      </c>
      <c r="S109" s="47">
        <v>15</v>
      </c>
      <c r="T109" s="268"/>
      <c r="U109" s="735"/>
      <c r="V109" s="484"/>
      <c r="W109" s="238"/>
      <c r="X109" s="738" t="s">
        <v>147</v>
      </c>
      <c r="Y109" s="501">
        <v>9</v>
      </c>
      <c r="Z109" s="501">
        <v>9.2</v>
      </c>
      <c r="AA109" s="825">
        <v>9.5</v>
      </c>
    </row>
    <row r="110" spans="1:27" ht="15" customHeight="1" thickBot="1">
      <c r="A110" s="76"/>
      <c r="B110" s="34"/>
      <c r="C110" s="145"/>
      <c r="D110" s="957"/>
      <c r="E110" s="915"/>
      <c r="F110" s="146"/>
      <c r="G110" s="147"/>
      <c r="H110" s="387"/>
      <c r="I110" s="556" t="s">
        <v>26</v>
      </c>
      <c r="J110" s="205">
        <f>SUM(J108:J108)</f>
        <v>14</v>
      </c>
      <c r="K110" s="206">
        <f>SUM(K108:K108)</f>
        <v>14</v>
      </c>
      <c r="L110" s="206"/>
      <c r="M110" s="216">
        <f>SUM(M108:M108)</f>
        <v>0</v>
      </c>
      <c r="N110" s="205">
        <f aca="true" t="shared" si="24" ref="N110:W110">SUM(N108:N109)</f>
        <v>68</v>
      </c>
      <c r="O110" s="206">
        <f t="shared" si="24"/>
        <v>68</v>
      </c>
      <c r="P110" s="206">
        <f t="shared" si="24"/>
        <v>0</v>
      </c>
      <c r="Q110" s="207">
        <f t="shared" si="24"/>
        <v>0</v>
      </c>
      <c r="R110" s="239">
        <f t="shared" si="24"/>
        <v>68</v>
      </c>
      <c r="S110" s="206">
        <f t="shared" si="24"/>
        <v>68</v>
      </c>
      <c r="T110" s="206">
        <f t="shared" si="24"/>
        <v>0</v>
      </c>
      <c r="U110" s="216">
        <f t="shared" si="24"/>
        <v>0</v>
      </c>
      <c r="V110" s="375">
        <f t="shared" si="24"/>
        <v>30</v>
      </c>
      <c r="W110" s="269">
        <f t="shared" si="24"/>
        <v>50</v>
      </c>
      <c r="X110" s="719"/>
      <c r="Y110" s="468"/>
      <c r="Z110" s="468"/>
      <c r="AA110" s="816"/>
    </row>
    <row r="111" spans="1:27" ht="18" customHeight="1" thickBot="1">
      <c r="A111" s="73" t="s">
        <v>15</v>
      </c>
      <c r="B111" s="55" t="s">
        <v>23</v>
      </c>
      <c r="C111" s="1192" t="s">
        <v>25</v>
      </c>
      <c r="D111" s="1193"/>
      <c r="E111" s="1193"/>
      <c r="F111" s="1193"/>
      <c r="G111" s="1193"/>
      <c r="H111" s="1193"/>
      <c r="I111" s="1193"/>
      <c r="J111" s="82">
        <f>J107+J103+J110</f>
        <v>498.8</v>
      </c>
      <c r="K111" s="83">
        <f>K107+K103+K110</f>
        <v>478.8</v>
      </c>
      <c r="L111" s="83">
        <f>L103</f>
        <v>261.7</v>
      </c>
      <c r="M111" s="85">
        <f>M103</f>
        <v>20</v>
      </c>
      <c r="N111" s="212">
        <f aca="true" t="shared" si="25" ref="N111:U111">N107+N103+N110</f>
        <v>856.1</v>
      </c>
      <c r="O111" s="18">
        <f>O107+O103+O110</f>
        <v>798.1</v>
      </c>
      <c r="P111" s="18">
        <f>P107+P103+P110</f>
        <v>329.2</v>
      </c>
      <c r="Q111" s="213">
        <f>Q107+Q103+Q110</f>
        <v>58</v>
      </c>
      <c r="R111" s="692">
        <f t="shared" si="25"/>
        <v>584.7</v>
      </c>
      <c r="S111" s="656">
        <f t="shared" si="25"/>
        <v>553.7</v>
      </c>
      <c r="T111" s="656">
        <f t="shared" si="25"/>
        <v>283.1</v>
      </c>
      <c r="U111" s="736">
        <f t="shared" si="25"/>
        <v>31</v>
      </c>
      <c r="V111" s="743">
        <f>V110+V107+V103</f>
        <v>727</v>
      </c>
      <c r="W111" s="744">
        <f>W110+W107+W103</f>
        <v>646.3</v>
      </c>
      <c r="X111" s="504"/>
      <c r="Y111" s="505"/>
      <c r="Z111" s="505"/>
      <c r="AA111" s="506"/>
    </row>
    <row r="112" spans="1:28" ht="17.25" customHeight="1" thickBot="1">
      <c r="A112" s="70" t="s">
        <v>15</v>
      </c>
      <c r="B112" s="1109" t="s">
        <v>27</v>
      </c>
      <c r="C112" s="1110"/>
      <c r="D112" s="1110"/>
      <c r="E112" s="1110"/>
      <c r="F112" s="1110"/>
      <c r="G112" s="1110"/>
      <c r="H112" s="1110"/>
      <c r="I112" s="1110"/>
      <c r="J112" s="382">
        <f>J111+J92+J71+J54+J46+J35</f>
        <v>5125.2</v>
      </c>
      <c r="K112" s="382">
        <f>K111+K92+K71+K54+K46+K35</f>
        <v>4912.6</v>
      </c>
      <c r="L112" s="382">
        <f>L111+L92+L71+L54+L46+L35</f>
        <v>1591.3999999999999</v>
      </c>
      <c r="M112" s="737">
        <f>M111+M92+M71+M54+M46+M35</f>
        <v>212.6</v>
      </c>
      <c r="N112" s="382">
        <f>N111+N92+N71+N54+N35+N46</f>
        <v>6792.5</v>
      </c>
      <c r="O112" s="382">
        <f aca="true" t="shared" si="26" ref="O112:W112">O111+O92+O71+O54+O35+O46</f>
        <v>6289.900000000001</v>
      </c>
      <c r="P112" s="382">
        <f t="shared" si="26"/>
        <v>2123.2000000000003</v>
      </c>
      <c r="Q112" s="742">
        <f t="shared" si="26"/>
        <v>502.6</v>
      </c>
      <c r="R112" s="747">
        <f>R111+R92+R71+R54+R35+R46</f>
        <v>5923.000000000001</v>
      </c>
      <c r="S112" s="382">
        <f>S111+S92+S71+S54+S35+S46</f>
        <v>5614.6</v>
      </c>
      <c r="T112" s="382">
        <f>T111+T92+T71+T54+T35+T46</f>
        <v>1905.3000000000002</v>
      </c>
      <c r="U112" s="737">
        <f>U111+U92+U71+U54+U35+U46</f>
        <v>308.4</v>
      </c>
      <c r="V112" s="737">
        <f t="shared" si="26"/>
        <v>8366.7</v>
      </c>
      <c r="W112" s="742">
        <f t="shared" si="26"/>
        <v>7771.2</v>
      </c>
      <c r="X112" s="45"/>
      <c r="Y112" s="45"/>
      <c r="Z112" s="45"/>
      <c r="AA112" s="77"/>
      <c r="AB112" s="4"/>
    </row>
    <row r="113" spans="1:28" ht="17.25" customHeight="1" thickBot="1">
      <c r="A113" s="833" t="s">
        <v>16</v>
      </c>
      <c r="B113" s="1119" t="s">
        <v>220</v>
      </c>
      <c r="C113" s="1120"/>
      <c r="D113" s="1120"/>
      <c r="E113" s="1120"/>
      <c r="F113" s="1120"/>
      <c r="G113" s="1120"/>
      <c r="H113" s="1120"/>
      <c r="I113" s="1120"/>
      <c r="J113" s="1120"/>
      <c r="K113" s="1120"/>
      <c r="L113" s="1120"/>
      <c r="M113" s="1120"/>
      <c r="N113" s="1120"/>
      <c r="O113" s="1120"/>
      <c r="P113" s="1120"/>
      <c r="Q113" s="1120"/>
      <c r="R113" s="1120"/>
      <c r="S113" s="1120"/>
      <c r="T113" s="1120"/>
      <c r="U113" s="1120"/>
      <c r="V113" s="1120"/>
      <c r="W113" s="1120"/>
      <c r="X113" s="1120"/>
      <c r="Y113" s="1120"/>
      <c r="Z113" s="1120"/>
      <c r="AA113" s="1121"/>
      <c r="AB113" s="4"/>
    </row>
    <row r="114" spans="1:28" ht="17.25" customHeight="1" thickBot="1">
      <c r="A114" s="70" t="s">
        <v>16</v>
      </c>
      <c r="B114" s="58" t="s">
        <v>15</v>
      </c>
      <c r="C114" s="972" t="s">
        <v>48</v>
      </c>
      <c r="D114" s="972"/>
      <c r="E114" s="972"/>
      <c r="F114" s="972"/>
      <c r="G114" s="972"/>
      <c r="H114" s="972"/>
      <c r="I114" s="972"/>
      <c r="J114" s="972"/>
      <c r="K114" s="972"/>
      <c r="L114" s="972"/>
      <c r="M114" s="972"/>
      <c r="N114" s="972"/>
      <c r="O114" s="972"/>
      <c r="P114" s="972"/>
      <c r="Q114" s="972"/>
      <c r="R114" s="972"/>
      <c r="S114" s="972"/>
      <c r="T114" s="972"/>
      <c r="U114" s="972"/>
      <c r="V114" s="972"/>
      <c r="W114" s="972"/>
      <c r="X114" s="972"/>
      <c r="Y114" s="972"/>
      <c r="Z114" s="972"/>
      <c r="AA114" s="973"/>
      <c r="AB114" s="4"/>
    </row>
    <row r="115" spans="1:27" ht="43.5" customHeight="1" thickBot="1">
      <c r="A115" s="73" t="s">
        <v>16</v>
      </c>
      <c r="B115" s="55" t="s">
        <v>15</v>
      </c>
      <c r="C115" s="56" t="s">
        <v>15</v>
      </c>
      <c r="D115" s="913" t="s">
        <v>87</v>
      </c>
      <c r="E115" s="535"/>
      <c r="F115" s="96" t="s">
        <v>21</v>
      </c>
      <c r="G115" s="93" t="s">
        <v>29</v>
      </c>
      <c r="H115" s="345" t="s">
        <v>106</v>
      </c>
      <c r="I115" s="317" t="s">
        <v>19</v>
      </c>
      <c r="J115" s="560"/>
      <c r="K115" s="449"/>
      <c r="L115" s="450"/>
      <c r="M115" s="748"/>
      <c r="N115" s="707">
        <v>40</v>
      </c>
      <c r="O115" s="440">
        <v>40</v>
      </c>
      <c r="P115" s="450"/>
      <c r="Q115" s="749"/>
      <c r="R115" s="451">
        <v>40</v>
      </c>
      <c r="S115" s="452">
        <v>40</v>
      </c>
      <c r="T115" s="452"/>
      <c r="U115" s="572"/>
      <c r="V115" s="33">
        <v>50</v>
      </c>
      <c r="W115" s="472">
        <v>50</v>
      </c>
      <c r="X115" s="343" t="s">
        <v>308</v>
      </c>
      <c r="Y115" s="154">
        <v>1</v>
      </c>
      <c r="Z115" s="154">
        <v>1</v>
      </c>
      <c r="AA115" s="800">
        <v>1</v>
      </c>
    </row>
    <row r="116" spans="1:28" ht="20.25" customHeight="1" thickBot="1">
      <c r="A116" s="76"/>
      <c r="B116" s="34"/>
      <c r="C116" s="57"/>
      <c r="D116" s="914"/>
      <c r="E116" s="534"/>
      <c r="F116" s="98"/>
      <c r="G116" s="100"/>
      <c r="H116" s="367"/>
      <c r="I116" s="389" t="s">
        <v>26</v>
      </c>
      <c r="J116" s="205"/>
      <c r="K116" s="206"/>
      <c r="L116" s="206"/>
      <c r="M116" s="216"/>
      <c r="N116" s="205">
        <f aca="true" t="shared" si="27" ref="N116:W116">+N115</f>
        <v>40</v>
      </c>
      <c r="O116" s="206">
        <f t="shared" si="27"/>
        <v>40</v>
      </c>
      <c r="P116" s="206">
        <f t="shared" si="27"/>
        <v>0</v>
      </c>
      <c r="Q116" s="207">
        <f t="shared" si="27"/>
        <v>0</v>
      </c>
      <c r="R116" s="239">
        <f t="shared" si="27"/>
        <v>40</v>
      </c>
      <c r="S116" s="206">
        <f t="shared" si="27"/>
        <v>40</v>
      </c>
      <c r="T116" s="206">
        <f t="shared" si="27"/>
        <v>0</v>
      </c>
      <c r="U116" s="207">
        <f t="shared" si="27"/>
        <v>0</v>
      </c>
      <c r="V116" s="239">
        <f t="shared" si="27"/>
        <v>50</v>
      </c>
      <c r="W116" s="205">
        <f t="shared" si="27"/>
        <v>50</v>
      </c>
      <c r="X116" s="459"/>
      <c r="Y116" s="468"/>
      <c r="Z116" s="468"/>
      <c r="AA116" s="816"/>
      <c r="AB116" s="4"/>
    </row>
    <row r="117" spans="1:28" ht="18" customHeight="1" thickBot="1">
      <c r="A117" s="73" t="s">
        <v>16</v>
      </c>
      <c r="B117" s="55" t="s">
        <v>15</v>
      </c>
      <c r="C117" s="56" t="s">
        <v>16</v>
      </c>
      <c r="D117" s="913" t="s">
        <v>24</v>
      </c>
      <c r="E117" s="535"/>
      <c r="F117" s="96" t="s">
        <v>21</v>
      </c>
      <c r="G117" s="93" t="s">
        <v>29</v>
      </c>
      <c r="H117" s="345" t="s">
        <v>106</v>
      </c>
      <c r="I117" s="223" t="s">
        <v>19</v>
      </c>
      <c r="J117" s="617">
        <v>57</v>
      </c>
      <c r="K117" s="111">
        <v>57</v>
      </c>
      <c r="L117" s="40"/>
      <c r="M117" s="136"/>
      <c r="N117" s="717">
        <v>80</v>
      </c>
      <c r="O117" s="41">
        <v>80</v>
      </c>
      <c r="P117" s="40"/>
      <c r="Q117" s="278"/>
      <c r="R117" s="615">
        <v>60</v>
      </c>
      <c r="S117" s="148">
        <v>60</v>
      </c>
      <c r="T117" s="148"/>
      <c r="U117" s="616"/>
      <c r="V117" s="25">
        <v>100</v>
      </c>
      <c r="W117" s="26">
        <v>110</v>
      </c>
      <c r="X117" s="473" t="s">
        <v>302</v>
      </c>
      <c r="Y117" s="474">
        <v>20</v>
      </c>
      <c r="Z117" s="474">
        <v>22</v>
      </c>
      <c r="AA117" s="809">
        <v>22</v>
      </c>
      <c r="AB117" s="4"/>
    </row>
    <row r="118" spans="1:28" ht="16.5" customHeight="1" thickBot="1">
      <c r="A118" s="76"/>
      <c r="B118" s="34"/>
      <c r="C118" s="57"/>
      <c r="D118" s="914"/>
      <c r="E118" s="534"/>
      <c r="F118" s="98"/>
      <c r="G118" s="100"/>
      <c r="H118" s="367"/>
      <c r="I118" s="369" t="s">
        <v>26</v>
      </c>
      <c r="J118" s="205">
        <f>SUM(J117:J117)</f>
        <v>57</v>
      </c>
      <c r="K118" s="206">
        <f>SUM(K117:K117)</f>
        <v>57</v>
      </c>
      <c r="L118" s="206"/>
      <c r="M118" s="216"/>
      <c r="N118" s="205">
        <v>80</v>
      </c>
      <c r="O118" s="206">
        <v>80</v>
      </c>
      <c r="P118" s="206"/>
      <c r="Q118" s="207"/>
      <c r="R118" s="239">
        <v>60</v>
      </c>
      <c r="S118" s="206">
        <v>60</v>
      </c>
      <c r="T118" s="206"/>
      <c r="U118" s="207"/>
      <c r="V118" s="269">
        <v>100</v>
      </c>
      <c r="W118" s="269">
        <v>110</v>
      </c>
      <c r="X118" s="475"/>
      <c r="Y118" s="507"/>
      <c r="Z118" s="507"/>
      <c r="AA118" s="834"/>
      <c r="AB118" s="4"/>
    </row>
    <row r="119" spans="1:28" ht="14.25" customHeight="1" thickBot="1">
      <c r="A119" s="70" t="s">
        <v>16</v>
      </c>
      <c r="B119" s="58" t="s">
        <v>15</v>
      </c>
      <c r="C119" s="883" t="s">
        <v>25</v>
      </c>
      <c r="D119" s="884"/>
      <c r="E119" s="884"/>
      <c r="F119" s="884"/>
      <c r="G119" s="884"/>
      <c r="H119" s="884"/>
      <c r="I119" s="884"/>
      <c r="J119" s="212">
        <f>J118+J116</f>
        <v>57</v>
      </c>
      <c r="K119" s="18">
        <f>K118+K116</f>
        <v>57</v>
      </c>
      <c r="L119" s="18">
        <f>L118+L116</f>
        <v>0</v>
      </c>
      <c r="M119" s="132">
        <f>M118+M116</f>
        <v>0</v>
      </c>
      <c r="N119" s="212">
        <f>N118+N116</f>
        <v>120</v>
      </c>
      <c r="O119" s="444">
        <f aca="true" t="shared" si="28" ref="O119:W119">O118+O116</f>
        <v>120</v>
      </c>
      <c r="P119" s="444">
        <f t="shared" si="28"/>
        <v>0</v>
      </c>
      <c r="Q119" s="750">
        <f t="shared" si="28"/>
        <v>0</v>
      </c>
      <c r="R119" s="444">
        <f t="shared" si="28"/>
        <v>100</v>
      </c>
      <c r="S119" s="444">
        <f t="shared" si="28"/>
        <v>100</v>
      </c>
      <c r="T119" s="444">
        <f t="shared" si="28"/>
        <v>0</v>
      </c>
      <c r="U119" s="444">
        <f t="shared" si="28"/>
        <v>0</v>
      </c>
      <c r="V119" s="693">
        <f t="shared" si="28"/>
        <v>150</v>
      </c>
      <c r="W119" s="693">
        <f t="shared" si="28"/>
        <v>160</v>
      </c>
      <c r="X119" s="493"/>
      <c r="Y119" s="493"/>
      <c r="Z119" s="493"/>
      <c r="AA119" s="812"/>
      <c r="AB119" s="4"/>
    </row>
    <row r="120" spans="1:28" ht="16.5" customHeight="1" thickBot="1">
      <c r="A120" s="70" t="s">
        <v>16</v>
      </c>
      <c r="B120" s="84" t="s">
        <v>16</v>
      </c>
      <c r="C120" s="946" t="s">
        <v>115</v>
      </c>
      <c r="D120" s="947"/>
      <c r="E120" s="947"/>
      <c r="F120" s="947"/>
      <c r="G120" s="947"/>
      <c r="H120" s="947"/>
      <c r="I120" s="948"/>
      <c r="J120" s="950"/>
      <c r="K120" s="950"/>
      <c r="L120" s="950"/>
      <c r="M120" s="950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8"/>
      <c r="Y120" s="948"/>
      <c r="Z120" s="948"/>
      <c r="AA120" s="934"/>
      <c r="AB120" s="4"/>
    </row>
    <row r="121" spans="1:27" ht="15.75" customHeight="1">
      <c r="A121" s="1176" t="s">
        <v>16</v>
      </c>
      <c r="B121" s="1178" t="s">
        <v>16</v>
      </c>
      <c r="C121" s="937" t="s">
        <v>15</v>
      </c>
      <c r="D121" s="955" t="s">
        <v>96</v>
      </c>
      <c r="E121" s="935"/>
      <c r="F121" s="885" t="s">
        <v>21</v>
      </c>
      <c r="G121" s="940">
        <v>9046492</v>
      </c>
      <c r="H121" s="910" t="s">
        <v>60</v>
      </c>
      <c r="I121" s="223" t="s">
        <v>19</v>
      </c>
      <c r="J121" s="365">
        <v>1504.1</v>
      </c>
      <c r="K121" s="102">
        <v>1504.1</v>
      </c>
      <c r="L121" s="102">
        <v>973.5</v>
      </c>
      <c r="M121" s="363"/>
      <c r="N121" s="243">
        <v>1900.8</v>
      </c>
      <c r="O121" s="17">
        <v>1900.8</v>
      </c>
      <c r="P121" s="17">
        <v>1249.7</v>
      </c>
      <c r="Q121" s="227"/>
      <c r="R121" s="250">
        <f>S121</f>
        <v>1769.8</v>
      </c>
      <c r="S121" s="14">
        <f>1789.8-20</f>
        <v>1769.8</v>
      </c>
      <c r="T121" s="14">
        <v>1135.7</v>
      </c>
      <c r="U121" s="251"/>
      <c r="V121" s="672">
        <v>2050.8</v>
      </c>
      <c r="W121" s="26">
        <v>2212.7</v>
      </c>
      <c r="X121" s="463" t="s">
        <v>52</v>
      </c>
      <c r="Y121" s="202" t="s">
        <v>61</v>
      </c>
      <c r="Z121" s="202" t="s">
        <v>149</v>
      </c>
      <c r="AA121" s="817" t="s">
        <v>149</v>
      </c>
    </row>
    <row r="122" spans="1:27" ht="24">
      <c r="A122" s="1143"/>
      <c r="B122" s="1142"/>
      <c r="C122" s="958"/>
      <c r="D122" s="956"/>
      <c r="E122" s="936"/>
      <c r="F122" s="886"/>
      <c r="G122" s="941"/>
      <c r="H122" s="911"/>
      <c r="I122" s="225" t="s">
        <v>130</v>
      </c>
      <c r="J122" s="241">
        <v>36</v>
      </c>
      <c r="K122" s="104"/>
      <c r="L122" s="104"/>
      <c r="M122" s="360">
        <v>36</v>
      </c>
      <c r="N122" s="244"/>
      <c r="O122" s="10"/>
      <c r="P122" s="10"/>
      <c r="Q122" s="228"/>
      <c r="R122" s="252"/>
      <c r="S122" s="38"/>
      <c r="T122" s="38"/>
      <c r="U122" s="253"/>
      <c r="V122" s="753"/>
      <c r="W122" s="127"/>
      <c r="X122" s="464" t="s">
        <v>256</v>
      </c>
      <c r="Y122" s="128" t="s">
        <v>183</v>
      </c>
      <c r="Z122" s="128" t="s">
        <v>150</v>
      </c>
      <c r="AA122" s="819" t="s">
        <v>150</v>
      </c>
    </row>
    <row r="123" spans="1:27" ht="15" customHeight="1">
      <c r="A123" s="1143"/>
      <c r="B123" s="1142"/>
      <c r="C123" s="958"/>
      <c r="D123" s="956"/>
      <c r="E123" s="936"/>
      <c r="F123" s="886"/>
      <c r="G123" s="941"/>
      <c r="H123" s="911"/>
      <c r="I123" s="362" t="s">
        <v>86</v>
      </c>
      <c r="J123" s="241">
        <v>2</v>
      </c>
      <c r="K123" s="104">
        <v>2</v>
      </c>
      <c r="L123" s="104"/>
      <c r="M123" s="360"/>
      <c r="N123" s="244">
        <v>2</v>
      </c>
      <c r="O123" s="10">
        <v>2</v>
      </c>
      <c r="P123" s="10"/>
      <c r="Q123" s="245"/>
      <c r="R123" s="252">
        <v>2</v>
      </c>
      <c r="S123" s="38">
        <v>2</v>
      </c>
      <c r="T123" s="38"/>
      <c r="U123" s="253"/>
      <c r="V123" s="753">
        <v>2</v>
      </c>
      <c r="W123" s="127">
        <v>2</v>
      </c>
      <c r="X123" s="280" t="s">
        <v>257</v>
      </c>
      <c r="Y123" s="128" t="s">
        <v>151</v>
      </c>
      <c r="Z123" s="128" t="s">
        <v>151</v>
      </c>
      <c r="AA123" s="819" t="s">
        <v>151</v>
      </c>
    </row>
    <row r="124" spans="1:27" ht="19.5" customHeight="1" thickBot="1">
      <c r="A124" s="1143"/>
      <c r="B124" s="1142"/>
      <c r="C124" s="958"/>
      <c r="D124" s="956"/>
      <c r="E124" s="936"/>
      <c r="F124" s="886"/>
      <c r="G124" s="941"/>
      <c r="H124" s="911"/>
      <c r="I124" s="388" t="s">
        <v>131</v>
      </c>
      <c r="J124" s="246">
        <v>12</v>
      </c>
      <c r="K124" s="109">
        <v>12</v>
      </c>
      <c r="L124" s="109">
        <v>9.1</v>
      </c>
      <c r="M124" s="462"/>
      <c r="N124" s="484"/>
      <c r="O124" s="122"/>
      <c r="P124" s="122"/>
      <c r="Q124" s="566"/>
      <c r="R124" s="259"/>
      <c r="S124" s="47"/>
      <c r="T124" s="47"/>
      <c r="U124" s="567"/>
      <c r="V124" s="754"/>
      <c r="W124" s="188"/>
      <c r="X124" s="280"/>
      <c r="Y124" s="128"/>
      <c r="Z124" s="128"/>
      <c r="AA124" s="819"/>
    </row>
    <row r="125" spans="1:28" ht="16.5" customHeight="1" thickBot="1">
      <c r="A125" s="1177"/>
      <c r="B125" s="1179"/>
      <c r="C125" s="959"/>
      <c r="D125" s="957"/>
      <c r="E125" s="931"/>
      <c r="F125" s="887"/>
      <c r="G125" s="942"/>
      <c r="H125" s="894"/>
      <c r="I125" s="539" t="s">
        <v>26</v>
      </c>
      <c r="J125" s="27">
        <f aca="true" t="shared" si="29" ref="J125:Q125">SUM(J121:J124)</f>
        <v>1554.1</v>
      </c>
      <c r="K125" s="23">
        <f t="shared" si="29"/>
        <v>1518.1</v>
      </c>
      <c r="L125" s="23">
        <f t="shared" si="29"/>
        <v>982.6</v>
      </c>
      <c r="M125" s="22">
        <f t="shared" si="29"/>
        <v>36</v>
      </c>
      <c r="N125" s="751">
        <f t="shared" si="29"/>
        <v>1902.8</v>
      </c>
      <c r="O125" s="23">
        <f t="shared" si="29"/>
        <v>1902.8</v>
      </c>
      <c r="P125" s="23">
        <f t="shared" si="29"/>
        <v>1249.7</v>
      </c>
      <c r="Q125" s="752">
        <f t="shared" si="29"/>
        <v>0</v>
      </c>
      <c r="R125" s="751">
        <f aca="true" t="shared" si="30" ref="R125:W125">SUM(R121:R124)</f>
        <v>1771.8</v>
      </c>
      <c r="S125" s="22">
        <f t="shared" si="30"/>
        <v>1771.8</v>
      </c>
      <c r="T125" s="22">
        <f t="shared" si="30"/>
        <v>1135.7</v>
      </c>
      <c r="U125" s="752">
        <f t="shared" si="30"/>
        <v>0</v>
      </c>
      <c r="V125" s="673">
        <f t="shared" si="30"/>
        <v>2052.8</v>
      </c>
      <c r="W125" s="208">
        <f t="shared" si="30"/>
        <v>2214.7</v>
      </c>
      <c r="X125" s="469"/>
      <c r="Y125" s="199"/>
      <c r="Z125" s="199"/>
      <c r="AA125" s="835"/>
      <c r="AB125" s="4"/>
    </row>
    <row r="126" spans="1:28" ht="30" customHeight="1" thickBot="1">
      <c r="A126" s="1176" t="s">
        <v>16</v>
      </c>
      <c r="B126" s="1178" t="s">
        <v>16</v>
      </c>
      <c r="C126" s="937" t="s">
        <v>16</v>
      </c>
      <c r="D126" s="955" t="s">
        <v>225</v>
      </c>
      <c r="E126" s="935"/>
      <c r="F126" s="885" t="s">
        <v>21</v>
      </c>
      <c r="G126" s="940">
        <v>9046492</v>
      </c>
      <c r="H126" s="907" t="s">
        <v>60</v>
      </c>
      <c r="I126" s="223" t="s">
        <v>19</v>
      </c>
      <c r="J126" s="365"/>
      <c r="K126" s="102"/>
      <c r="L126" s="102"/>
      <c r="M126" s="363"/>
      <c r="N126" s="243">
        <v>180</v>
      </c>
      <c r="O126" s="17">
        <v>121.6</v>
      </c>
      <c r="P126" s="17"/>
      <c r="Q126" s="577">
        <v>58.4</v>
      </c>
      <c r="R126" s="13">
        <v>75.4</v>
      </c>
      <c r="S126" s="14">
        <v>35.3</v>
      </c>
      <c r="T126" s="14"/>
      <c r="U126" s="48">
        <v>40.1</v>
      </c>
      <c r="V126" s="219">
        <v>145</v>
      </c>
      <c r="W126" s="219"/>
      <c r="X126" s="135" t="s">
        <v>260</v>
      </c>
      <c r="Y126" s="128"/>
      <c r="Z126" s="128" t="s">
        <v>153</v>
      </c>
      <c r="AA126" s="819"/>
      <c r="AB126" s="4"/>
    </row>
    <row r="127" spans="1:28" ht="29.25" customHeight="1">
      <c r="A127" s="1143"/>
      <c r="B127" s="1142"/>
      <c r="C127" s="958"/>
      <c r="D127" s="956"/>
      <c r="E127" s="936"/>
      <c r="F127" s="886"/>
      <c r="G127" s="941"/>
      <c r="H127" s="908"/>
      <c r="I127" s="225" t="s">
        <v>39</v>
      </c>
      <c r="J127" s="241"/>
      <c r="K127" s="104"/>
      <c r="L127" s="104"/>
      <c r="M127" s="360"/>
      <c r="N127" s="244"/>
      <c r="O127" s="10"/>
      <c r="P127" s="10"/>
      <c r="Q127" s="276"/>
      <c r="R127" s="51"/>
      <c r="S127" s="38"/>
      <c r="T127" s="38"/>
      <c r="U127" s="151"/>
      <c r="V127" s="220">
        <v>360.4</v>
      </c>
      <c r="W127" s="220">
        <v>300</v>
      </c>
      <c r="X127" s="590" t="s">
        <v>258</v>
      </c>
      <c r="Y127" s="202" t="s">
        <v>152</v>
      </c>
      <c r="Z127" s="202"/>
      <c r="AA127" s="817"/>
      <c r="AB127" s="4"/>
    </row>
    <row r="128" spans="1:28" ht="31.5" customHeight="1">
      <c r="A128" s="1143"/>
      <c r="B128" s="1142"/>
      <c r="C128" s="958"/>
      <c r="D128" s="956"/>
      <c r="E128" s="936"/>
      <c r="F128" s="886"/>
      <c r="G128" s="941"/>
      <c r="H128" s="908"/>
      <c r="I128" s="1189"/>
      <c r="J128" s="270"/>
      <c r="K128" s="106"/>
      <c r="L128" s="106"/>
      <c r="M128" s="644"/>
      <c r="N128" s="229"/>
      <c r="O128" s="10"/>
      <c r="P128" s="10"/>
      <c r="Q128" s="245"/>
      <c r="R128" s="51"/>
      <c r="S128" s="38"/>
      <c r="T128" s="38"/>
      <c r="U128" s="151"/>
      <c r="V128" s="220"/>
      <c r="W128" s="220"/>
      <c r="X128" s="755" t="s">
        <v>259</v>
      </c>
      <c r="Y128" s="128"/>
      <c r="Z128" s="128" t="s">
        <v>217</v>
      </c>
      <c r="AA128" s="819"/>
      <c r="AB128" s="4"/>
    </row>
    <row r="129" spans="1:28" ht="35.25" customHeight="1">
      <c r="A129" s="1143"/>
      <c r="B129" s="1142"/>
      <c r="C129" s="958"/>
      <c r="D129" s="956"/>
      <c r="E129" s="936"/>
      <c r="F129" s="886"/>
      <c r="G129" s="941"/>
      <c r="H129" s="908"/>
      <c r="I129" s="1189"/>
      <c r="J129" s="270"/>
      <c r="K129" s="106"/>
      <c r="L129" s="106"/>
      <c r="M129" s="644"/>
      <c r="N129" s="262"/>
      <c r="O129" s="122"/>
      <c r="P129" s="122"/>
      <c r="Q129" s="263"/>
      <c r="R129" s="173"/>
      <c r="S129" s="47"/>
      <c r="T129" s="47"/>
      <c r="U129" s="261"/>
      <c r="V129" s="266"/>
      <c r="W129" s="266"/>
      <c r="X129" s="135" t="s">
        <v>261</v>
      </c>
      <c r="Y129" s="128"/>
      <c r="Z129" s="128" t="s">
        <v>93</v>
      </c>
      <c r="AA129" s="819"/>
      <c r="AB129" s="4"/>
    </row>
    <row r="130" spans="1:27" ht="26.25" customHeight="1" thickBot="1">
      <c r="A130" s="1177"/>
      <c r="B130" s="1179"/>
      <c r="C130" s="959"/>
      <c r="D130" s="957"/>
      <c r="E130" s="931"/>
      <c r="F130" s="887"/>
      <c r="G130" s="942"/>
      <c r="H130" s="909"/>
      <c r="I130" s="369" t="s">
        <v>26</v>
      </c>
      <c r="J130" s="756">
        <f>J126+J127</f>
        <v>0</v>
      </c>
      <c r="K130" s="23">
        <f aca="true" t="shared" si="31" ref="K130:W130">K126+K127</f>
        <v>0</v>
      </c>
      <c r="L130" s="23">
        <f t="shared" si="31"/>
        <v>0</v>
      </c>
      <c r="M130" s="22">
        <f t="shared" si="31"/>
        <v>0</v>
      </c>
      <c r="N130" s="756">
        <f t="shared" si="31"/>
        <v>180</v>
      </c>
      <c r="O130" s="23">
        <f t="shared" si="31"/>
        <v>121.6</v>
      </c>
      <c r="P130" s="23">
        <f t="shared" si="31"/>
        <v>0</v>
      </c>
      <c r="Q130" s="22">
        <f t="shared" si="31"/>
        <v>58.4</v>
      </c>
      <c r="R130" s="756">
        <f t="shared" si="31"/>
        <v>75.4</v>
      </c>
      <c r="S130" s="23">
        <f t="shared" si="31"/>
        <v>35.3</v>
      </c>
      <c r="T130" s="23">
        <f t="shared" si="31"/>
        <v>0</v>
      </c>
      <c r="U130" s="752">
        <f t="shared" si="31"/>
        <v>40.1</v>
      </c>
      <c r="V130" s="725">
        <f t="shared" si="31"/>
        <v>505.4</v>
      </c>
      <c r="W130" s="725">
        <f t="shared" si="31"/>
        <v>300</v>
      </c>
      <c r="X130" s="872" t="s">
        <v>262</v>
      </c>
      <c r="Y130" s="470"/>
      <c r="Z130" s="470"/>
      <c r="AA130" s="836" t="s">
        <v>217</v>
      </c>
    </row>
    <row r="131" spans="1:28" ht="15" customHeight="1">
      <c r="A131" s="1176" t="s">
        <v>16</v>
      </c>
      <c r="B131" s="1178" t="s">
        <v>16</v>
      </c>
      <c r="C131" s="937" t="s">
        <v>20</v>
      </c>
      <c r="D131" s="955" t="s">
        <v>154</v>
      </c>
      <c r="E131" s="935"/>
      <c r="F131" s="885" t="s">
        <v>21</v>
      </c>
      <c r="G131" s="940">
        <v>9046492</v>
      </c>
      <c r="H131" s="910" t="s">
        <v>60</v>
      </c>
      <c r="I131" s="223" t="s">
        <v>19</v>
      </c>
      <c r="J131" s="365">
        <v>203.5</v>
      </c>
      <c r="K131" s="102">
        <v>203.5</v>
      </c>
      <c r="L131" s="102"/>
      <c r="M131" s="363"/>
      <c r="N131" s="226">
        <v>288</v>
      </c>
      <c r="O131" s="17">
        <v>275</v>
      </c>
      <c r="P131" s="17"/>
      <c r="Q131" s="152">
        <v>13</v>
      </c>
      <c r="R131" s="250">
        <f>S131</f>
        <v>223.5</v>
      </c>
      <c r="S131" s="14">
        <f>203.5+20</f>
        <v>223.5</v>
      </c>
      <c r="T131" s="14"/>
      <c r="U131" s="251"/>
      <c r="V131" s="243">
        <v>335.6</v>
      </c>
      <c r="W131" s="219">
        <v>336.6</v>
      </c>
      <c r="X131" s="590" t="s">
        <v>263</v>
      </c>
      <c r="Y131" s="202" t="s">
        <v>155</v>
      </c>
      <c r="Z131" s="202" t="s">
        <v>155</v>
      </c>
      <c r="AA131" s="817" t="s">
        <v>155</v>
      </c>
      <c r="AB131" s="4"/>
    </row>
    <row r="132" spans="1:28" ht="15" customHeight="1">
      <c r="A132" s="1143"/>
      <c r="B132" s="1142"/>
      <c r="C132" s="958"/>
      <c r="D132" s="956"/>
      <c r="E132" s="936"/>
      <c r="F132" s="886"/>
      <c r="G132" s="941"/>
      <c r="H132" s="911"/>
      <c r="I132" s="225" t="s">
        <v>53</v>
      </c>
      <c r="J132" s="241">
        <v>60</v>
      </c>
      <c r="K132" s="104">
        <v>35</v>
      </c>
      <c r="L132" s="104"/>
      <c r="M132" s="360">
        <v>25</v>
      </c>
      <c r="N132" s="229">
        <v>60</v>
      </c>
      <c r="O132" s="10">
        <v>55</v>
      </c>
      <c r="P132" s="10">
        <v>10</v>
      </c>
      <c r="Q132" s="183">
        <v>5</v>
      </c>
      <c r="R132" s="252">
        <v>60</v>
      </c>
      <c r="S132" s="38">
        <v>55</v>
      </c>
      <c r="T132" s="38">
        <v>10</v>
      </c>
      <c r="U132" s="253">
        <v>5</v>
      </c>
      <c r="V132" s="244">
        <v>60</v>
      </c>
      <c r="W132" s="220">
        <v>60</v>
      </c>
      <c r="X132" s="509" t="s">
        <v>264</v>
      </c>
      <c r="Y132" s="128" t="s">
        <v>156</v>
      </c>
      <c r="Z132" s="128" t="s">
        <v>156</v>
      </c>
      <c r="AA132" s="819" t="s">
        <v>156</v>
      </c>
      <c r="AB132" s="4"/>
    </row>
    <row r="133" spans="1:28" ht="16.5" customHeight="1">
      <c r="A133" s="1143"/>
      <c r="B133" s="1142"/>
      <c r="C133" s="958"/>
      <c r="D133" s="956"/>
      <c r="E133" s="936"/>
      <c r="F133" s="886"/>
      <c r="G133" s="941"/>
      <c r="H133" s="911"/>
      <c r="I133" s="225" t="s">
        <v>130</v>
      </c>
      <c r="J133" s="241">
        <v>156.7</v>
      </c>
      <c r="K133" s="104">
        <v>156.7</v>
      </c>
      <c r="L133" s="104"/>
      <c r="M133" s="360"/>
      <c r="N133" s="229">
        <v>142.4</v>
      </c>
      <c r="O133" s="10">
        <v>142.4</v>
      </c>
      <c r="P133" s="10"/>
      <c r="Q133" s="126"/>
      <c r="R133" s="252">
        <v>142.4</v>
      </c>
      <c r="S133" s="38">
        <v>142.4</v>
      </c>
      <c r="T133" s="38"/>
      <c r="U133" s="253"/>
      <c r="V133" s="244">
        <v>147.4</v>
      </c>
      <c r="W133" s="220">
        <v>151</v>
      </c>
      <c r="X133" s="509" t="s">
        <v>157</v>
      </c>
      <c r="Y133" s="128" t="s">
        <v>151</v>
      </c>
      <c r="Z133" s="128" t="s">
        <v>151</v>
      </c>
      <c r="AA133" s="819" t="s">
        <v>151</v>
      </c>
      <c r="AB133" s="4"/>
    </row>
    <row r="134" spans="1:28" ht="36">
      <c r="A134" s="1143"/>
      <c r="B134" s="1142"/>
      <c r="C134" s="958"/>
      <c r="D134" s="956"/>
      <c r="E134" s="936"/>
      <c r="F134" s="886"/>
      <c r="G134" s="941"/>
      <c r="H134" s="911"/>
      <c r="I134" s="225"/>
      <c r="J134" s="241"/>
      <c r="K134" s="104"/>
      <c r="L134" s="104"/>
      <c r="M134" s="360"/>
      <c r="N134" s="229"/>
      <c r="O134" s="10"/>
      <c r="P134" s="10"/>
      <c r="Q134" s="126"/>
      <c r="R134" s="252"/>
      <c r="S134" s="38"/>
      <c r="T134" s="38"/>
      <c r="U134" s="253"/>
      <c r="V134" s="244"/>
      <c r="W134" s="220"/>
      <c r="X134" s="135" t="s">
        <v>266</v>
      </c>
      <c r="Y134" s="128" t="s">
        <v>35</v>
      </c>
      <c r="Z134" s="128" t="s">
        <v>151</v>
      </c>
      <c r="AA134" s="819" t="s">
        <v>128</v>
      </c>
      <c r="AB134" s="4"/>
    </row>
    <row r="135" spans="1:28" ht="27" customHeight="1">
      <c r="A135" s="1143"/>
      <c r="B135" s="1142"/>
      <c r="C135" s="958"/>
      <c r="D135" s="956"/>
      <c r="E135" s="936"/>
      <c r="F135" s="886"/>
      <c r="G135" s="941"/>
      <c r="H135" s="911"/>
      <c r="I135" s="225"/>
      <c r="J135" s="241"/>
      <c r="K135" s="104"/>
      <c r="L135" s="104"/>
      <c r="M135" s="360"/>
      <c r="N135" s="229"/>
      <c r="O135" s="10"/>
      <c r="P135" s="10"/>
      <c r="Q135" s="126"/>
      <c r="R135" s="252"/>
      <c r="S135" s="38"/>
      <c r="T135" s="38"/>
      <c r="U135" s="253"/>
      <c r="V135" s="244"/>
      <c r="W135" s="220"/>
      <c r="X135" s="174" t="s">
        <v>214</v>
      </c>
      <c r="Y135" s="199" t="s">
        <v>215</v>
      </c>
      <c r="Z135" s="199" t="s">
        <v>216</v>
      </c>
      <c r="AA135" s="835" t="s">
        <v>217</v>
      </c>
      <c r="AB135" s="4"/>
    </row>
    <row r="136" spans="1:28" ht="15.75" customHeight="1" thickBot="1">
      <c r="A136" s="1143"/>
      <c r="B136" s="1142"/>
      <c r="C136" s="958"/>
      <c r="D136" s="956"/>
      <c r="E136" s="936"/>
      <c r="F136" s="886"/>
      <c r="G136" s="941"/>
      <c r="H136" s="911"/>
      <c r="I136" s="242"/>
      <c r="J136" s="511"/>
      <c r="K136" s="510"/>
      <c r="L136" s="510"/>
      <c r="M136" s="512"/>
      <c r="N136" s="513"/>
      <c r="O136" s="297"/>
      <c r="P136" s="297"/>
      <c r="Q136" s="557"/>
      <c r="R136" s="291"/>
      <c r="S136" s="16"/>
      <c r="T136" s="16"/>
      <c r="U136" s="292"/>
      <c r="V136" s="255"/>
      <c r="W136" s="238"/>
      <c r="X136" s="174" t="s">
        <v>332</v>
      </c>
      <c r="Y136" s="199" t="s">
        <v>218</v>
      </c>
      <c r="Z136" s="199" t="s">
        <v>155</v>
      </c>
      <c r="AA136" s="835" t="s">
        <v>219</v>
      </c>
      <c r="AB136" s="4"/>
    </row>
    <row r="137" spans="1:27" ht="16.5" customHeight="1" thickBot="1">
      <c r="A137" s="1177"/>
      <c r="B137" s="1179"/>
      <c r="C137" s="959"/>
      <c r="D137" s="957"/>
      <c r="E137" s="931"/>
      <c r="F137" s="887"/>
      <c r="G137" s="942"/>
      <c r="H137" s="1202"/>
      <c r="I137" s="316" t="s">
        <v>26</v>
      </c>
      <c r="J137" s="529">
        <f aca="true" t="shared" si="32" ref="J137:W137">J133+J132+J131</f>
        <v>420.2</v>
      </c>
      <c r="K137" s="158">
        <f t="shared" si="32"/>
        <v>395.2</v>
      </c>
      <c r="L137" s="158">
        <f t="shared" si="32"/>
        <v>0</v>
      </c>
      <c r="M137" s="540">
        <f t="shared" si="32"/>
        <v>25</v>
      </c>
      <c r="N137" s="295">
        <f t="shared" si="32"/>
        <v>490.4</v>
      </c>
      <c r="O137" s="295">
        <f t="shared" si="32"/>
        <v>472.4</v>
      </c>
      <c r="P137" s="295">
        <f t="shared" si="32"/>
        <v>10</v>
      </c>
      <c r="Q137" s="295">
        <f t="shared" si="32"/>
        <v>18</v>
      </c>
      <c r="R137" s="529">
        <f t="shared" si="32"/>
        <v>425.9</v>
      </c>
      <c r="S137" s="158">
        <f t="shared" si="32"/>
        <v>420.9</v>
      </c>
      <c r="T137" s="158">
        <f t="shared" si="32"/>
        <v>10</v>
      </c>
      <c r="U137" s="540">
        <f t="shared" si="32"/>
        <v>5</v>
      </c>
      <c r="V137" s="289">
        <f t="shared" si="32"/>
        <v>543</v>
      </c>
      <c r="W137" s="458">
        <f t="shared" si="32"/>
        <v>547.6</v>
      </c>
      <c r="X137" s="508" t="s">
        <v>265</v>
      </c>
      <c r="Y137" s="470" t="s">
        <v>216</v>
      </c>
      <c r="Z137" s="470" t="s">
        <v>213</v>
      </c>
      <c r="AA137" s="836" t="s">
        <v>213</v>
      </c>
    </row>
    <row r="138" spans="1:27" ht="15.75" customHeight="1" thickBot="1">
      <c r="A138" s="70" t="s">
        <v>16</v>
      </c>
      <c r="B138" s="58" t="s">
        <v>16</v>
      </c>
      <c r="C138" s="883" t="s">
        <v>25</v>
      </c>
      <c r="D138" s="884"/>
      <c r="E138" s="884"/>
      <c r="F138" s="884"/>
      <c r="G138" s="884"/>
      <c r="H138" s="884"/>
      <c r="I138" s="884"/>
      <c r="J138" s="212">
        <f>+J137+J125</f>
        <v>1974.3</v>
      </c>
      <c r="K138" s="18">
        <f>+K137+K125</f>
        <v>1913.3</v>
      </c>
      <c r="L138" s="18">
        <f>+L137+L125</f>
        <v>982.6</v>
      </c>
      <c r="M138" s="132">
        <f>+M137+M125</f>
        <v>61</v>
      </c>
      <c r="N138" s="212">
        <f aca="true" t="shared" si="33" ref="N138:W138">+N137+N125+N130</f>
        <v>2573.2</v>
      </c>
      <c r="O138" s="212">
        <f t="shared" si="33"/>
        <v>2496.7999999999997</v>
      </c>
      <c r="P138" s="212">
        <f t="shared" si="33"/>
        <v>1259.7</v>
      </c>
      <c r="Q138" s="212">
        <f t="shared" si="33"/>
        <v>76.4</v>
      </c>
      <c r="R138" s="212">
        <f t="shared" si="33"/>
        <v>2273.1</v>
      </c>
      <c r="S138" s="212">
        <f t="shared" si="33"/>
        <v>2228</v>
      </c>
      <c r="T138" s="212">
        <f t="shared" si="33"/>
        <v>1145.7</v>
      </c>
      <c r="U138" s="212">
        <f t="shared" si="33"/>
        <v>45.1</v>
      </c>
      <c r="V138" s="212">
        <f t="shared" si="33"/>
        <v>3101.2000000000003</v>
      </c>
      <c r="W138" s="212">
        <f t="shared" si="33"/>
        <v>3062.2999999999997</v>
      </c>
      <c r="X138" s="565"/>
      <c r="Y138" s="564"/>
      <c r="Z138" s="564"/>
      <c r="AA138" s="831"/>
    </row>
    <row r="139" spans="1:27" ht="22.5" customHeight="1" thickBot="1">
      <c r="A139" s="70" t="s">
        <v>16</v>
      </c>
      <c r="B139" s="58" t="s">
        <v>17</v>
      </c>
      <c r="C139" s="946" t="s">
        <v>116</v>
      </c>
      <c r="D139" s="947"/>
      <c r="E139" s="947"/>
      <c r="F139" s="947"/>
      <c r="G139" s="947"/>
      <c r="H139" s="947"/>
      <c r="I139" s="947"/>
      <c r="J139" s="947"/>
      <c r="K139" s="947"/>
      <c r="L139" s="947"/>
      <c r="M139" s="947"/>
      <c r="N139" s="950"/>
      <c r="O139" s="950"/>
      <c r="P139" s="950"/>
      <c r="Q139" s="950"/>
      <c r="R139" s="950"/>
      <c r="S139" s="950"/>
      <c r="T139" s="950"/>
      <c r="U139" s="950"/>
      <c r="V139" s="950"/>
      <c r="W139" s="950"/>
      <c r="X139" s="947"/>
      <c r="Y139" s="947"/>
      <c r="Z139" s="947"/>
      <c r="AA139" s="912"/>
    </row>
    <row r="140" spans="1:27" ht="12">
      <c r="A140" s="1187" t="s">
        <v>16</v>
      </c>
      <c r="B140" s="1190" t="s">
        <v>17</v>
      </c>
      <c r="C140" s="937" t="s">
        <v>15</v>
      </c>
      <c r="D140" s="955" t="s">
        <v>97</v>
      </c>
      <c r="E140" s="935"/>
      <c r="F140" s="885" t="s">
        <v>21</v>
      </c>
      <c r="G140" s="940">
        <v>8820481</v>
      </c>
      <c r="H140" s="910" t="s">
        <v>63</v>
      </c>
      <c r="I140" s="223" t="s">
        <v>19</v>
      </c>
      <c r="J140" s="365">
        <v>241.6</v>
      </c>
      <c r="K140" s="102">
        <v>239.6</v>
      </c>
      <c r="L140" s="102">
        <v>139.5</v>
      </c>
      <c r="M140" s="103">
        <v>2</v>
      </c>
      <c r="N140" s="29">
        <v>433.7</v>
      </c>
      <c r="O140" s="17">
        <v>433.7</v>
      </c>
      <c r="P140" s="17">
        <v>184.4</v>
      </c>
      <c r="Q140" s="123"/>
      <c r="R140" s="32">
        <v>415.6</v>
      </c>
      <c r="S140" s="14">
        <v>415.6</v>
      </c>
      <c r="T140" s="14">
        <v>168.8</v>
      </c>
      <c r="U140" s="15"/>
      <c r="V140" s="25">
        <v>394.3</v>
      </c>
      <c r="W140" s="26">
        <v>376.3</v>
      </c>
      <c r="X140" s="300" t="s">
        <v>72</v>
      </c>
      <c r="Y140" s="137">
        <v>10.5</v>
      </c>
      <c r="Z140" s="137">
        <v>11</v>
      </c>
      <c r="AA140" s="798">
        <v>12</v>
      </c>
    </row>
    <row r="141" spans="1:27" ht="14.25" customHeight="1">
      <c r="A141" s="1169"/>
      <c r="B141" s="1147"/>
      <c r="C141" s="958"/>
      <c r="D141" s="956"/>
      <c r="E141" s="936"/>
      <c r="F141" s="886"/>
      <c r="G141" s="941"/>
      <c r="H141" s="911"/>
      <c r="I141" s="550" t="s">
        <v>131</v>
      </c>
      <c r="J141" s="241">
        <v>0.5</v>
      </c>
      <c r="K141" s="104">
        <v>0.5</v>
      </c>
      <c r="L141" s="104">
        <v>0.5</v>
      </c>
      <c r="M141" s="105"/>
      <c r="N141" s="134"/>
      <c r="O141" s="10"/>
      <c r="P141" s="10"/>
      <c r="Q141" s="126"/>
      <c r="R141" s="121"/>
      <c r="S141" s="38"/>
      <c r="T141" s="38"/>
      <c r="U141" s="39"/>
      <c r="V141" s="62"/>
      <c r="W141" s="127"/>
      <c r="X141" s="502" t="s">
        <v>267</v>
      </c>
      <c r="Y141" s="131"/>
      <c r="Z141" s="131">
        <v>1</v>
      </c>
      <c r="AA141" s="806"/>
    </row>
    <row r="142" spans="1:27" ht="15" customHeight="1" thickBot="1">
      <c r="A142" s="1169"/>
      <c r="B142" s="1147"/>
      <c r="C142" s="958"/>
      <c r="D142" s="956"/>
      <c r="E142" s="936"/>
      <c r="F142" s="886"/>
      <c r="G142" s="941"/>
      <c r="H142" s="911"/>
      <c r="I142" s="242" t="s">
        <v>39</v>
      </c>
      <c r="J142" s="270"/>
      <c r="K142" s="106"/>
      <c r="L142" s="106"/>
      <c r="M142" s="107"/>
      <c r="N142" s="44"/>
      <c r="O142" s="41"/>
      <c r="P142" s="41"/>
      <c r="Q142" s="130"/>
      <c r="R142" s="35"/>
      <c r="S142" s="36"/>
      <c r="T142" s="36"/>
      <c r="U142" s="37"/>
      <c r="V142" s="42"/>
      <c r="W142" s="188"/>
      <c r="X142" s="502" t="s">
        <v>294</v>
      </c>
      <c r="Y142" s="131">
        <v>97</v>
      </c>
      <c r="Z142" s="131"/>
      <c r="AA142" s="806"/>
    </row>
    <row r="143" spans="1:27" ht="19.5" customHeight="1" thickBot="1">
      <c r="A143" s="1188"/>
      <c r="B143" s="1191"/>
      <c r="C143" s="959"/>
      <c r="D143" s="957"/>
      <c r="E143" s="931"/>
      <c r="F143" s="887"/>
      <c r="G143" s="942"/>
      <c r="H143" s="1202"/>
      <c r="I143" s="316" t="s">
        <v>26</v>
      </c>
      <c r="J143" s="205">
        <f>J142+J141+J140</f>
        <v>242.1</v>
      </c>
      <c r="K143" s="206">
        <f aca="true" t="shared" si="34" ref="K143:W143">K142+K141+K140</f>
        <v>240.1</v>
      </c>
      <c r="L143" s="206">
        <f t="shared" si="34"/>
        <v>140</v>
      </c>
      <c r="M143" s="216">
        <f t="shared" si="34"/>
        <v>2</v>
      </c>
      <c r="N143" s="205">
        <f t="shared" si="34"/>
        <v>433.7</v>
      </c>
      <c r="O143" s="206">
        <f t="shared" si="34"/>
        <v>433.7</v>
      </c>
      <c r="P143" s="206">
        <f t="shared" si="34"/>
        <v>184.4</v>
      </c>
      <c r="Q143" s="216">
        <f t="shared" si="34"/>
        <v>0</v>
      </c>
      <c r="R143" s="205">
        <f t="shared" si="34"/>
        <v>415.6</v>
      </c>
      <c r="S143" s="206">
        <f t="shared" si="34"/>
        <v>415.6</v>
      </c>
      <c r="T143" s="206">
        <f t="shared" si="34"/>
        <v>168.8</v>
      </c>
      <c r="U143" s="207">
        <f t="shared" si="34"/>
        <v>0</v>
      </c>
      <c r="V143" s="205">
        <f t="shared" si="34"/>
        <v>394.3</v>
      </c>
      <c r="W143" s="455">
        <f t="shared" si="34"/>
        <v>376.3</v>
      </c>
      <c r="X143" s="497"/>
      <c r="Y143" s="503"/>
      <c r="Z143" s="503"/>
      <c r="AA143" s="826"/>
    </row>
    <row r="144" spans="1:27" ht="39.75" customHeight="1">
      <c r="A144" s="1176" t="s">
        <v>16</v>
      </c>
      <c r="B144" s="1178" t="s">
        <v>17</v>
      </c>
      <c r="C144" s="937" t="s">
        <v>16</v>
      </c>
      <c r="D144" s="955" t="s">
        <v>158</v>
      </c>
      <c r="E144" s="935"/>
      <c r="F144" s="885" t="s">
        <v>21</v>
      </c>
      <c r="G144" s="940">
        <v>8820481</v>
      </c>
      <c r="H144" s="910" t="s">
        <v>63</v>
      </c>
      <c r="I144" s="223" t="s">
        <v>19</v>
      </c>
      <c r="J144" s="365">
        <v>118.6</v>
      </c>
      <c r="K144" s="102">
        <v>118.6</v>
      </c>
      <c r="L144" s="102"/>
      <c r="M144" s="272"/>
      <c r="N144" s="116">
        <v>23.6</v>
      </c>
      <c r="O144" s="17">
        <v>23.6</v>
      </c>
      <c r="P144" s="17"/>
      <c r="Q144" s="562"/>
      <c r="R144" s="250"/>
      <c r="S144" s="14"/>
      <c r="T144" s="14"/>
      <c r="U144" s="251"/>
      <c r="V144" s="29">
        <v>49.5</v>
      </c>
      <c r="W144" s="243">
        <v>59.5</v>
      </c>
      <c r="X144" s="463" t="s">
        <v>309</v>
      </c>
      <c r="Y144" s="474">
        <v>6</v>
      </c>
      <c r="Z144" s="474">
        <v>10</v>
      </c>
      <c r="AA144" s="809">
        <v>12</v>
      </c>
    </row>
    <row r="145" spans="1:27" ht="44.25" customHeight="1">
      <c r="A145" s="1143"/>
      <c r="B145" s="1142"/>
      <c r="C145" s="958"/>
      <c r="D145" s="956"/>
      <c r="E145" s="936"/>
      <c r="F145" s="886"/>
      <c r="G145" s="941"/>
      <c r="H145" s="911"/>
      <c r="I145" s="225" t="s">
        <v>358</v>
      </c>
      <c r="J145" s="241">
        <v>336.1</v>
      </c>
      <c r="K145" s="104">
        <v>336.1</v>
      </c>
      <c r="L145" s="104"/>
      <c r="M145" s="273"/>
      <c r="N145" s="120"/>
      <c r="O145" s="10"/>
      <c r="P145" s="10"/>
      <c r="Q145" s="126"/>
      <c r="R145" s="252"/>
      <c r="S145" s="38"/>
      <c r="T145" s="198"/>
      <c r="U145" s="253"/>
      <c r="V145" s="134"/>
      <c r="W145" s="244"/>
      <c r="X145" s="280" t="s">
        <v>333</v>
      </c>
      <c r="Y145" s="131">
        <v>1200</v>
      </c>
      <c r="Z145" s="131">
        <v>1500</v>
      </c>
      <c r="AA145" s="806">
        <v>2000</v>
      </c>
    </row>
    <row r="146" spans="1:27" ht="27.75" customHeight="1">
      <c r="A146" s="1143"/>
      <c r="B146" s="1142"/>
      <c r="C146" s="958"/>
      <c r="D146" s="956"/>
      <c r="E146" s="936"/>
      <c r="F146" s="886"/>
      <c r="G146" s="941"/>
      <c r="H146" s="911"/>
      <c r="I146" s="225" t="s">
        <v>36</v>
      </c>
      <c r="J146" s="241">
        <v>160.9</v>
      </c>
      <c r="K146" s="104">
        <v>160.9</v>
      </c>
      <c r="L146" s="104"/>
      <c r="M146" s="273"/>
      <c r="N146" s="120"/>
      <c r="O146" s="10"/>
      <c r="P146" s="10"/>
      <c r="Q146" s="126"/>
      <c r="R146" s="283"/>
      <c r="S146" s="198"/>
      <c r="T146" s="198"/>
      <c r="U146" s="253"/>
      <c r="V146" s="134"/>
      <c r="W146" s="244"/>
      <c r="X146" s="464" t="s">
        <v>103</v>
      </c>
      <c r="Y146" s="687" t="s">
        <v>161</v>
      </c>
      <c r="Z146" s="687" t="s">
        <v>162</v>
      </c>
      <c r="AA146" s="838" t="s">
        <v>162</v>
      </c>
    </row>
    <row r="147" spans="1:27" ht="39.75" customHeight="1">
      <c r="A147" s="1143"/>
      <c r="B147" s="1142"/>
      <c r="C147" s="958"/>
      <c r="D147" s="956"/>
      <c r="E147" s="936"/>
      <c r="F147" s="886"/>
      <c r="G147" s="941"/>
      <c r="H147" s="911"/>
      <c r="I147" s="348" t="s">
        <v>53</v>
      </c>
      <c r="J147" s="270"/>
      <c r="K147" s="106"/>
      <c r="L147" s="106"/>
      <c r="M147" s="275"/>
      <c r="N147" s="129">
        <v>17.5</v>
      </c>
      <c r="O147" s="41">
        <v>17.5</v>
      </c>
      <c r="P147" s="41">
        <v>3.2</v>
      </c>
      <c r="Q147" s="130"/>
      <c r="R147" s="284">
        <v>17.5</v>
      </c>
      <c r="S147" s="36">
        <v>17.5</v>
      </c>
      <c r="T147" s="36">
        <v>3.2</v>
      </c>
      <c r="U147" s="285"/>
      <c r="V147" s="44">
        <v>25</v>
      </c>
      <c r="W147" s="277">
        <v>25</v>
      </c>
      <c r="X147" s="464" t="s">
        <v>268</v>
      </c>
      <c r="Y147" s="688">
        <v>12</v>
      </c>
      <c r="Z147" s="128" t="s">
        <v>159</v>
      </c>
      <c r="AA147" s="819" t="s">
        <v>160</v>
      </c>
    </row>
    <row r="148" spans="1:27" ht="19.5" customHeight="1" thickBot="1">
      <c r="A148" s="1177"/>
      <c r="B148" s="1179"/>
      <c r="C148" s="959"/>
      <c r="D148" s="957"/>
      <c r="E148" s="931"/>
      <c r="F148" s="887"/>
      <c r="G148" s="942"/>
      <c r="H148" s="894"/>
      <c r="I148" s="369" t="s">
        <v>26</v>
      </c>
      <c r="J148" s="756">
        <f aca="true" t="shared" si="35" ref="J148:P148">J144+J145+J146+J147</f>
        <v>615.6</v>
      </c>
      <c r="K148" s="23">
        <f t="shared" si="35"/>
        <v>615.6</v>
      </c>
      <c r="L148" s="23">
        <f t="shared" si="35"/>
        <v>0</v>
      </c>
      <c r="M148" s="752">
        <f t="shared" si="35"/>
        <v>0</v>
      </c>
      <c r="N148" s="756">
        <f t="shared" si="35"/>
        <v>41.1</v>
      </c>
      <c r="O148" s="23">
        <f t="shared" si="35"/>
        <v>41.1</v>
      </c>
      <c r="P148" s="23">
        <f t="shared" si="35"/>
        <v>3.2</v>
      </c>
      <c r="Q148" s="23">
        <f>Q144+Q145+Q146+Q147</f>
        <v>0</v>
      </c>
      <c r="R148" s="23">
        <f>R144+R145+R146+R147</f>
        <v>17.5</v>
      </c>
      <c r="S148" s="23">
        <f>S144+S145+S146+S147</f>
        <v>17.5</v>
      </c>
      <c r="T148" s="23">
        <f>T144+T145+T146+T147</f>
        <v>3.2</v>
      </c>
      <c r="U148" s="23">
        <f>U144+U145+U146+U147</f>
        <v>0</v>
      </c>
      <c r="V148" s="725">
        <f>V144+V147</f>
        <v>74.5</v>
      </c>
      <c r="W148" s="760">
        <f>W144+W147</f>
        <v>84.5</v>
      </c>
      <c r="X148" s="479"/>
      <c r="Y148" s="503"/>
      <c r="Z148" s="503"/>
      <c r="AA148" s="826"/>
    </row>
    <row r="149" spans="1:27" ht="12">
      <c r="A149" s="1176" t="s">
        <v>16</v>
      </c>
      <c r="B149" s="1178" t="s">
        <v>17</v>
      </c>
      <c r="C149" s="937" t="s">
        <v>17</v>
      </c>
      <c r="D149" s="955" t="s">
        <v>104</v>
      </c>
      <c r="E149" s="881" t="s">
        <v>366</v>
      </c>
      <c r="F149" s="885" t="s">
        <v>21</v>
      </c>
      <c r="G149" s="940">
        <v>8820481</v>
      </c>
      <c r="H149" s="910" t="s">
        <v>63</v>
      </c>
      <c r="I149" s="223" t="s">
        <v>19</v>
      </c>
      <c r="J149" s="281">
        <v>80</v>
      </c>
      <c r="K149" s="189">
        <v>80</v>
      </c>
      <c r="L149" s="102"/>
      <c r="M149" s="272"/>
      <c r="N149" s="29">
        <v>190</v>
      </c>
      <c r="O149" s="17">
        <v>190</v>
      </c>
      <c r="P149" s="117"/>
      <c r="Q149" s="194"/>
      <c r="R149" s="250">
        <v>133</v>
      </c>
      <c r="S149" s="14">
        <v>133</v>
      </c>
      <c r="T149" s="197"/>
      <c r="U149" s="251"/>
      <c r="V149" s="29">
        <v>146</v>
      </c>
      <c r="W149" s="243">
        <v>167</v>
      </c>
      <c r="X149" s="463" t="s">
        <v>245</v>
      </c>
      <c r="Y149" s="137">
        <v>12</v>
      </c>
      <c r="Z149" s="137">
        <v>13</v>
      </c>
      <c r="AA149" s="798">
        <v>23</v>
      </c>
    </row>
    <row r="150" spans="1:27" ht="14.25" customHeight="1">
      <c r="A150" s="1143"/>
      <c r="B150" s="1142"/>
      <c r="C150" s="958"/>
      <c r="D150" s="956"/>
      <c r="E150" s="1163"/>
      <c r="F150" s="886"/>
      <c r="G150" s="941"/>
      <c r="H150" s="911"/>
      <c r="I150" s="225" t="s">
        <v>53</v>
      </c>
      <c r="J150" s="282"/>
      <c r="K150" s="190"/>
      <c r="L150" s="104"/>
      <c r="M150" s="273"/>
      <c r="N150" s="134"/>
      <c r="O150" s="10"/>
      <c r="P150" s="10"/>
      <c r="Q150" s="126"/>
      <c r="R150" s="283"/>
      <c r="S150" s="198"/>
      <c r="T150" s="198"/>
      <c r="U150" s="253"/>
      <c r="V150" s="134"/>
      <c r="W150" s="244"/>
      <c r="X150" s="464" t="s">
        <v>84</v>
      </c>
      <c r="Y150" s="131">
        <v>3</v>
      </c>
      <c r="Z150" s="131">
        <v>8</v>
      </c>
      <c r="AA150" s="806">
        <v>10</v>
      </c>
    </row>
    <row r="151" spans="1:27" ht="14.25" customHeight="1">
      <c r="A151" s="1143"/>
      <c r="B151" s="1142"/>
      <c r="C151" s="958"/>
      <c r="D151" s="956"/>
      <c r="E151" s="1163"/>
      <c r="F151" s="886"/>
      <c r="G151" s="941"/>
      <c r="H151" s="911"/>
      <c r="I151" s="225" t="s">
        <v>130</v>
      </c>
      <c r="J151" s="282">
        <v>10</v>
      </c>
      <c r="K151" s="190">
        <v>10</v>
      </c>
      <c r="L151" s="104"/>
      <c r="M151" s="273"/>
      <c r="N151" s="120"/>
      <c r="O151" s="10"/>
      <c r="P151" s="10"/>
      <c r="Q151" s="126"/>
      <c r="R151" s="252"/>
      <c r="S151" s="38"/>
      <c r="T151" s="38"/>
      <c r="U151" s="253"/>
      <c r="V151" s="134"/>
      <c r="W151" s="244"/>
      <c r="X151" s="464" t="s">
        <v>163</v>
      </c>
      <c r="Y151" s="131">
        <v>1500</v>
      </c>
      <c r="Z151" s="131"/>
      <c r="AA151" s="806">
        <v>1700</v>
      </c>
    </row>
    <row r="152" spans="1:27" ht="15.75" customHeight="1">
      <c r="A152" s="1143"/>
      <c r="B152" s="1142"/>
      <c r="C152" s="958"/>
      <c r="D152" s="956"/>
      <c r="E152" s="1163"/>
      <c r="F152" s="886"/>
      <c r="G152" s="941"/>
      <c r="H152" s="911"/>
      <c r="I152" s="271"/>
      <c r="J152" s="282"/>
      <c r="K152" s="190"/>
      <c r="L152" s="104"/>
      <c r="M152" s="273"/>
      <c r="N152" s="44"/>
      <c r="O152" s="41"/>
      <c r="P152" s="41"/>
      <c r="Q152" s="130"/>
      <c r="R152" s="284"/>
      <c r="S152" s="36"/>
      <c r="T152" s="36"/>
      <c r="U152" s="285"/>
      <c r="V152" s="44"/>
      <c r="W152" s="277"/>
      <c r="X152" s="464" t="s">
        <v>112</v>
      </c>
      <c r="Y152" s="131" t="s">
        <v>81</v>
      </c>
      <c r="Z152" s="131" t="s">
        <v>82</v>
      </c>
      <c r="AA152" s="806" t="s">
        <v>83</v>
      </c>
    </row>
    <row r="153" spans="1:27" ht="12.75" customHeight="1">
      <c r="A153" s="1143"/>
      <c r="B153" s="1142"/>
      <c r="C153" s="958"/>
      <c r="D153" s="956"/>
      <c r="E153" s="1163"/>
      <c r="F153" s="886"/>
      <c r="G153" s="941"/>
      <c r="H153" s="911"/>
      <c r="I153" s="225"/>
      <c r="J153" s="282"/>
      <c r="K153" s="190"/>
      <c r="L153" s="104"/>
      <c r="M153" s="273"/>
      <c r="N153" s="134"/>
      <c r="O153" s="10"/>
      <c r="P153" s="10"/>
      <c r="Q153" s="126"/>
      <c r="R153" s="252"/>
      <c r="S153" s="38"/>
      <c r="T153" s="38"/>
      <c r="U153" s="253"/>
      <c r="V153" s="134"/>
      <c r="W153" s="244"/>
      <c r="X153" s="464" t="s">
        <v>334</v>
      </c>
      <c r="Y153" s="131">
        <v>500</v>
      </c>
      <c r="Z153" s="131">
        <v>600</v>
      </c>
      <c r="AA153" s="806">
        <v>700</v>
      </c>
    </row>
    <row r="154" spans="1:27" ht="12">
      <c r="A154" s="1143"/>
      <c r="B154" s="1142"/>
      <c r="C154" s="958"/>
      <c r="D154" s="956"/>
      <c r="E154" s="1163"/>
      <c r="F154" s="886"/>
      <c r="G154" s="941"/>
      <c r="H154" s="911"/>
      <c r="I154" s="370"/>
      <c r="J154" s="282"/>
      <c r="K154" s="190"/>
      <c r="L154" s="104"/>
      <c r="M154" s="273"/>
      <c r="N154" s="138"/>
      <c r="O154" s="117"/>
      <c r="P154" s="117"/>
      <c r="Q154" s="194"/>
      <c r="R154" s="286"/>
      <c r="S154" s="61"/>
      <c r="T154" s="61"/>
      <c r="U154" s="287"/>
      <c r="V154" s="138"/>
      <c r="W154" s="254"/>
      <c r="X154" s="464" t="s">
        <v>84</v>
      </c>
      <c r="Y154" s="131">
        <v>6</v>
      </c>
      <c r="Z154" s="131">
        <v>8</v>
      </c>
      <c r="AA154" s="806">
        <v>10</v>
      </c>
    </row>
    <row r="155" spans="1:27" ht="12">
      <c r="A155" s="1143"/>
      <c r="B155" s="1142"/>
      <c r="C155" s="958"/>
      <c r="D155" s="956"/>
      <c r="E155" s="1163"/>
      <c r="F155" s="886"/>
      <c r="G155" s="941"/>
      <c r="H155" s="911"/>
      <c r="I155" s="271"/>
      <c r="J155" s="642"/>
      <c r="K155" s="641"/>
      <c r="L155" s="326"/>
      <c r="M155" s="640"/>
      <c r="N155" s="44"/>
      <c r="O155" s="41"/>
      <c r="P155" s="41"/>
      <c r="Q155" s="130"/>
      <c r="R155" s="284"/>
      <c r="S155" s="36"/>
      <c r="T155" s="36"/>
      <c r="U155" s="285"/>
      <c r="V155" s="44"/>
      <c r="W155" s="277"/>
      <c r="X155" s="464" t="s">
        <v>335</v>
      </c>
      <c r="Y155" s="131">
        <v>200</v>
      </c>
      <c r="Z155" s="131">
        <v>300</v>
      </c>
      <c r="AA155" s="806">
        <v>400</v>
      </c>
    </row>
    <row r="156" spans="1:27" ht="16.5" customHeight="1" thickBot="1">
      <c r="A156" s="1177"/>
      <c r="B156" s="1142"/>
      <c r="C156" s="959"/>
      <c r="D156" s="957"/>
      <c r="E156" s="1060"/>
      <c r="F156" s="887"/>
      <c r="G156" s="942"/>
      <c r="H156" s="894"/>
      <c r="I156" s="369" t="s">
        <v>26</v>
      </c>
      <c r="J156" s="758">
        <f>J151+J150+J149</f>
        <v>90</v>
      </c>
      <c r="K156" s="759">
        <f>K151+K150+K149</f>
        <v>90</v>
      </c>
      <c r="L156" s="23"/>
      <c r="M156" s="22"/>
      <c r="N156" s="751">
        <f>N151+N149</f>
        <v>190</v>
      </c>
      <c r="O156" s="23">
        <f>O151+O149</f>
        <v>190</v>
      </c>
      <c r="P156" s="23">
        <f aca="true" t="shared" si="36" ref="P156:U156">P151+P149</f>
        <v>0</v>
      </c>
      <c r="Q156" s="23">
        <f t="shared" si="36"/>
        <v>0</v>
      </c>
      <c r="R156" s="23">
        <f t="shared" si="36"/>
        <v>133</v>
      </c>
      <c r="S156" s="23">
        <f t="shared" si="36"/>
        <v>133</v>
      </c>
      <c r="T156" s="23">
        <f t="shared" si="36"/>
        <v>0</v>
      </c>
      <c r="U156" s="23">
        <f t="shared" si="36"/>
        <v>0</v>
      </c>
      <c r="V156" s="725">
        <f>V151+V149</f>
        <v>146</v>
      </c>
      <c r="W156" s="760">
        <f>W151+W149</f>
        <v>167</v>
      </c>
      <c r="X156" s="302"/>
      <c r="Y156" s="460"/>
      <c r="Z156" s="460"/>
      <c r="AA156" s="822"/>
    </row>
    <row r="157" spans="1:27" ht="25.5" customHeight="1">
      <c r="A157" s="837" t="s">
        <v>16</v>
      </c>
      <c r="B157" s="52" t="s">
        <v>17</v>
      </c>
      <c r="C157" s="937" t="s">
        <v>20</v>
      </c>
      <c r="D157" s="969" t="s">
        <v>164</v>
      </c>
      <c r="E157" s="935"/>
      <c r="F157" s="885" t="s">
        <v>21</v>
      </c>
      <c r="G157" s="966" t="s">
        <v>70</v>
      </c>
      <c r="H157" s="222" t="s">
        <v>71</v>
      </c>
      <c r="I157" s="223" t="s">
        <v>19</v>
      </c>
      <c r="J157" s="116">
        <v>27</v>
      </c>
      <c r="K157" s="17">
        <v>27</v>
      </c>
      <c r="L157" s="24"/>
      <c r="M157" s="296"/>
      <c r="N157" s="116">
        <v>57</v>
      </c>
      <c r="O157" s="17">
        <v>57</v>
      </c>
      <c r="P157" s="24"/>
      <c r="Q157" s="296"/>
      <c r="R157" s="250">
        <v>28.8</v>
      </c>
      <c r="S157" s="14">
        <v>28.8</v>
      </c>
      <c r="T157" s="14"/>
      <c r="U157" s="251"/>
      <c r="V157" s="293">
        <v>45</v>
      </c>
      <c r="W157" s="29">
        <v>43</v>
      </c>
      <c r="X157" s="303" t="s">
        <v>303</v>
      </c>
      <c r="Y157" s="304">
        <v>1</v>
      </c>
      <c r="Z157" s="305">
        <v>1</v>
      </c>
      <c r="AA157" s="839">
        <v>1</v>
      </c>
    </row>
    <row r="158" spans="1:27" ht="15.75" customHeight="1">
      <c r="A158" s="814"/>
      <c r="B158" s="53"/>
      <c r="C158" s="958"/>
      <c r="D158" s="970"/>
      <c r="E158" s="1114"/>
      <c r="F158" s="886"/>
      <c r="G158" s="1127"/>
      <c r="H158" s="299"/>
      <c r="I158" s="225" t="s">
        <v>36</v>
      </c>
      <c r="J158" s="120"/>
      <c r="K158" s="10"/>
      <c r="L158" s="11"/>
      <c r="M158" s="245"/>
      <c r="N158" s="120">
        <v>39</v>
      </c>
      <c r="O158" s="10">
        <v>39</v>
      </c>
      <c r="P158" s="11"/>
      <c r="Q158" s="245"/>
      <c r="R158" s="252"/>
      <c r="S158" s="38"/>
      <c r="T158" s="38"/>
      <c r="U158" s="253"/>
      <c r="V158" s="294"/>
      <c r="W158" s="134"/>
      <c r="X158" s="307" t="s">
        <v>305</v>
      </c>
      <c r="Y158" s="515">
        <v>15</v>
      </c>
      <c r="Z158" s="515">
        <v>22</v>
      </c>
      <c r="AA158" s="840">
        <v>25</v>
      </c>
    </row>
    <row r="159" spans="1:27" ht="24">
      <c r="A159" s="814"/>
      <c r="B159" s="53"/>
      <c r="C159" s="958"/>
      <c r="D159" s="970"/>
      <c r="E159" s="1114"/>
      <c r="F159" s="886"/>
      <c r="G159" s="1108"/>
      <c r="H159" s="299"/>
      <c r="I159" s="225" t="s">
        <v>130</v>
      </c>
      <c r="J159" s="120">
        <v>15</v>
      </c>
      <c r="K159" s="10">
        <v>15</v>
      </c>
      <c r="L159" s="11"/>
      <c r="M159" s="245"/>
      <c r="N159" s="247"/>
      <c r="O159" s="122"/>
      <c r="P159" s="177"/>
      <c r="Q159" s="263"/>
      <c r="R159" s="252"/>
      <c r="S159" s="38"/>
      <c r="T159" s="38"/>
      <c r="U159" s="253"/>
      <c r="V159" s="294"/>
      <c r="W159" s="134"/>
      <c r="X159" s="307" t="s">
        <v>304</v>
      </c>
      <c r="Y159" s="515">
        <v>1</v>
      </c>
      <c r="Z159" s="515"/>
      <c r="AA159" s="840"/>
    </row>
    <row r="160" spans="1:27" ht="24.75" thickBot="1">
      <c r="A160" s="814"/>
      <c r="B160" s="53"/>
      <c r="C160" s="958"/>
      <c r="D160" s="970"/>
      <c r="E160" s="1114"/>
      <c r="F160" s="886"/>
      <c r="G160" s="1108"/>
      <c r="H160" s="299"/>
      <c r="I160" s="225"/>
      <c r="J160" s="247"/>
      <c r="K160" s="122"/>
      <c r="L160" s="177"/>
      <c r="M160" s="263"/>
      <c r="N160" s="247"/>
      <c r="O160" s="122"/>
      <c r="P160" s="177"/>
      <c r="Q160" s="263"/>
      <c r="R160" s="259"/>
      <c r="S160" s="47"/>
      <c r="T160" s="47"/>
      <c r="U160" s="567"/>
      <c r="V160" s="643"/>
      <c r="W160" s="171"/>
      <c r="X160" s="307" t="s">
        <v>336</v>
      </c>
      <c r="Y160" s="515">
        <v>1</v>
      </c>
      <c r="Z160" s="515">
        <v>1</v>
      </c>
      <c r="AA160" s="840">
        <v>1</v>
      </c>
    </row>
    <row r="161" spans="1:27" ht="16.5" customHeight="1" thickBot="1">
      <c r="A161" s="841"/>
      <c r="B161" s="34"/>
      <c r="C161" s="959"/>
      <c r="D161" s="971"/>
      <c r="E161" s="915"/>
      <c r="F161" s="887"/>
      <c r="G161" s="967"/>
      <c r="H161" s="446"/>
      <c r="I161" s="447" t="s">
        <v>26</v>
      </c>
      <c r="J161" s="205">
        <f>J158+J157+J159</f>
        <v>42</v>
      </c>
      <c r="K161" s="239">
        <f aca="true" t="shared" si="37" ref="K161:W161">K158+K157+K159</f>
        <v>42</v>
      </c>
      <c r="L161" s="239">
        <f t="shared" si="37"/>
        <v>0</v>
      </c>
      <c r="M161" s="239">
        <f t="shared" si="37"/>
        <v>0</v>
      </c>
      <c r="N161" s="239">
        <f t="shared" si="37"/>
        <v>96</v>
      </c>
      <c r="O161" s="239">
        <f t="shared" si="37"/>
        <v>96</v>
      </c>
      <c r="P161" s="239">
        <f t="shared" si="37"/>
        <v>0</v>
      </c>
      <c r="Q161" s="239">
        <f t="shared" si="37"/>
        <v>0</v>
      </c>
      <c r="R161" s="239">
        <f t="shared" si="37"/>
        <v>28.8</v>
      </c>
      <c r="S161" s="239">
        <f t="shared" si="37"/>
        <v>28.8</v>
      </c>
      <c r="T161" s="239">
        <f t="shared" si="37"/>
        <v>0</v>
      </c>
      <c r="U161" s="239">
        <f t="shared" si="37"/>
        <v>0</v>
      </c>
      <c r="V161" s="239">
        <f t="shared" si="37"/>
        <v>45</v>
      </c>
      <c r="W161" s="585">
        <f t="shared" si="37"/>
        <v>43</v>
      </c>
      <c r="X161" s="459"/>
      <c r="Y161" s="516"/>
      <c r="Z161" s="516"/>
      <c r="AA161" s="842"/>
    </row>
    <row r="162" spans="1:27" ht="13.5" customHeight="1">
      <c r="A162" s="837" t="s">
        <v>16</v>
      </c>
      <c r="B162" s="55" t="s">
        <v>17</v>
      </c>
      <c r="C162" s="937" t="s">
        <v>22</v>
      </c>
      <c r="D162" s="969" t="s">
        <v>342</v>
      </c>
      <c r="E162" s="935"/>
      <c r="F162" s="885" t="s">
        <v>21</v>
      </c>
      <c r="G162" s="966" t="s">
        <v>70</v>
      </c>
      <c r="H162" s="222" t="s">
        <v>71</v>
      </c>
      <c r="I162" s="223" t="s">
        <v>19</v>
      </c>
      <c r="J162" s="116"/>
      <c r="K162" s="17"/>
      <c r="L162" s="24"/>
      <c r="M162" s="296"/>
      <c r="N162" s="116"/>
      <c r="O162" s="17"/>
      <c r="P162" s="24"/>
      <c r="Q162" s="296"/>
      <c r="R162" s="250"/>
      <c r="S162" s="14"/>
      <c r="T162" s="14"/>
      <c r="U162" s="251"/>
      <c r="V162" s="293">
        <v>120</v>
      </c>
      <c r="W162" s="29">
        <v>121.7</v>
      </c>
      <c r="X162" s="303" t="s">
        <v>343</v>
      </c>
      <c r="Y162" s="59">
        <v>31.7</v>
      </c>
      <c r="Z162" s="650">
        <v>32.6</v>
      </c>
      <c r="AA162" s="843">
        <v>35.7</v>
      </c>
    </row>
    <row r="163" spans="1:27" ht="13.5" customHeight="1">
      <c r="A163" s="814"/>
      <c r="B163" s="53"/>
      <c r="C163" s="958"/>
      <c r="D163" s="970"/>
      <c r="E163" s="1114"/>
      <c r="F163" s="886"/>
      <c r="G163" s="1127"/>
      <c r="H163" s="299"/>
      <c r="I163" s="225" t="s">
        <v>36</v>
      </c>
      <c r="J163" s="120"/>
      <c r="K163" s="10"/>
      <c r="L163" s="11"/>
      <c r="M163" s="245"/>
      <c r="N163" s="120">
        <v>193.4</v>
      </c>
      <c r="O163" s="10">
        <v>193.4</v>
      </c>
      <c r="P163" s="11"/>
      <c r="Q163" s="245"/>
      <c r="R163" s="252">
        <v>193.4</v>
      </c>
      <c r="S163" s="38">
        <v>193.4</v>
      </c>
      <c r="T163" s="38"/>
      <c r="U163" s="253"/>
      <c r="V163" s="294"/>
      <c r="W163" s="134"/>
      <c r="X163" s="307"/>
      <c r="Y163" s="515"/>
      <c r="Z163" s="515"/>
      <c r="AA163" s="840"/>
    </row>
    <row r="164" spans="1:27" ht="12.75">
      <c r="A164" s="814"/>
      <c r="B164" s="53"/>
      <c r="C164" s="958"/>
      <c r="D164" s="970"/>
      <c r="E164" s="1114"/>
      <c r="F164" s="886"/>
      <c r="G164" s="1108"/>
      <c r="H164" s="299"/>
      <c r="I164" s="348" t="s">
        <v>53</v>
      </c>
      <c r="J164" s="247"/>
      <c r="K164" s="122"/>
      <c r="L164" s="177"/>
      <c r="M164" s="263"/>
      <c r="N164" s="247"/>
      <c r="O164" s="122"/>
      <c r="P164" s="177"/>
      <c r="Q164" s="263"/>
      <c r="R164" s="259"/>
      <c r="S164" s="47"/>
      <c r="T164" s="47"/>
      <c r="U164" s="567"/>
      <c r="V164" s="643"/>
      <c r="W164" s="171"/>
      <c r="X164" s="307"/>
      <c r="Y164" s="515"/>
      <c r="Z164" s="515"/>
      <c r="AA164" s="840"/>
    </row>
    <row r="165" spans="1:27" ht="16.5" customHeight="1" thickBot="1">
      <c r="A165" s="841"/>
      <c r="B165" s="34"/>
      <c r="C165" s="959"/>
      <c r="D165" s="971"/>
      <c r="E165" s="915"/>
      <c r="F165" s="887"/>
      <c r="G165" s="967"/>
      <c r="H165" s="446"/>
      <c r="I165" s="371" t="s">
        <v>26</v>
      </c>
      <c r="J165" s="756">
        <f>J163+J162+J164</f>
        <v>0</v>
      </c>
      <c r="K165" s="27">
        <f aca="true" t="shared" si="38" ref="K165:W165">K163+K162+K164</f>
        <v>0</v>
      </c>
      <c r="L165" s="27">
        <f t="shared" si="38"/>
        <v>0</v>
      </c>
      <c r="M165" s="28">
        <f t="shared" si="38"/>
        <v>0</v>
      </c>
      <c r="N165" s="756">
        <f t="shared" si="38"/>
        <v>193.4</v>
      </c>
      <c r="O165" s="27">
        <f t="shared" si="38"/>
        <v>193.4</v>
      </c>
      <c r="P165" s="27">
        <f t="shared" si="38"/>
        <v>0</v>
      </c>
      <c r="Q165" s="760">
        <f t="shared" si="38"/>
        <v>0</v>
      </c>
      <c r="R165" s="27">
        <f t="shared" si="38"/>
        <v>193.4</v>
      </c>
      <c r="S165" s="27">
        <f t="shared" si="38"/>
        <v>193.4</v>
      </c>
      <c r="T165" s="27">
        <f t="shared" si="38"/>
        <v>0</v>
      </c>
      <c r="U165" s="27">
        <f t="shared" si="38"/>
        <v>0</v>
      </c>
      <c r="V165" s="27">
        <f t="shared" si="38"/>
        <v>120</v>
      </c>
      <c r="W165" s="760">
        <f t="shared" si="38"/>
        <v>121.7</v>
      </c>
      <c r="X165" s="459"/>
      <c r="Y165" s="516"/>
      <c r="Z165" s="516"/>
      <c r="AA165" s="842"/>
    </row>
    <row r="166" spans="1:27" ht="15.75" customHeight="1" thickBot="1">
      <c r="A166" s="70" t="s">
        <v>16</v>
      </c>
      <c r="B166" s="58" t="s">
        <v>17</v>
      </c>
      <c r="C166" s="883" t="s">
        <v>25</v>
      </c>
      <c r="D166" s="884"/>
      <c r="E166" s="884"/>
      <c r="F166" s="884"/>
      <c r="G166" s="884"/>
      <c r="H166" s="884"/>
      <c r="I166" s="884"/>
      <c r="J166" s="212">
        <f>J156+J148+J143+J161</f>
        <v>989.7</v>
      </c>
      <c r="K166" s="18">
        <f>K156+K148+K143+K161</f>
        <v>987.7</v>
      </c>
      <c r="L166" s="18">
        <f>L156+L148+L143+L161</f>
        <v>140</v>
      </c>
      <c r="M166" s="132">
        <f>M156+M148+M143+M161</f>
        <v>2</v>
      </c>
      <c r="N166" s="212">
        <f aca="true" t="shared" si="39" ref="N166:W166">N156+N148+N143+N161+N165</f>
        <v>954.1999999999999</v>
      </c>
      <c r="O166" s="212">
        <f t="shared" si="39"/>
        <v>954.1999999999999</v>
      </c>
      <c r="P166" s="212">
        <f t="shared" si="39"/>
        <v>187.6</v>
      </c>
      <c r="Q166" s="212">
        <f t="shared" si="39"/>
        <v>0</v>
      </c>
      <c r="R166" s="212">
        <f t="shared" si="39"/>
        <v>788.3</v>
      </c>
      <c r="S166" s="212">
        <f t="shared" si="39"/>
        <v>788.3</v>
      </c>
      <c r="T166" s="212">
        <f t="shared" si="39"/>
        <v>172</v>
      </c>
      <c r="U166" s="212">
        <f t="shared" si="39"/>
        <v>0</v>
      </c>
      <c r="V166" s="212">
        <f t="shared" si="39"/>
        <v>779.8</v>
      </c>
      <c r="W166" s="212">
        <f t="shared" si="39"/>
        <v>792.5</v>
      </c>
      <c r="X166" s="565"/>
      <c r="Y166" s="564"/>
      <c r="Z166" s="564"/>
      <c r="AA166" s="831"/>
    </row>
    <row r="167" spans="1:27" ht="15.75" customHeight="1" thickBot="1">
      <c r="A167" s="164" t="s">
        <v>16</v>
      </c>
      <c r="B167" s="165" t="s">
        <v>20</v>
      </c>
      <c r="C167" s="916" t="s">
        <v>98</v>
      </c>
      <c r="D167" s="916"/>
      <c r="E167" s="916"/>
      <c r="F167" s="916"/>
      <c r="G167" s="916"/>
      <c r="H167" s="916"/>
      <c r="I167" s="916"/>
      <c r="J167" s="916"/>
      <c r="K167" s="916"/>
      <c r="L167" s="916"/>
      <c r="M167" s="916"/>
      <c r="N167" s="916"/>
      <c r="O167" s="916"/>
      <c r="P167" s="916"/>
      <c r="Q167" s="916"/>
      <c r="R167" s="916"/>
      <c r="S167" s="916"/>
      <c r="T167" s="916"/>
      <c r="U167" s="916"/>
      <c r="V167" s="916"/>
      <c r="W167" s="916"/>
      <c r="X167" s="916"/>
      <c r="Y167" s="916"/>
      <c r="Z167" s="916"/>
      <c r="AA167" s="898"/>
    </row>
    <row r="168" spans="1:27" ht="26.25" customHeight="1">
      <c r="A168" s="73" t="s">
        <v>16</v>
      </c>
      <c r="B168" s="55" t="s">
        <v>20</v>
      </c>
      <c r="C168" s="56" t="s">
        <v>15</v>
      </c>
      <c r="D168" s="913" t="s">
        <v>165</v>
      </c>
      <c r="E168" s="881" t="s">
        <v>367</v>
      </c>
      <c r="F168" s="96" t="s">
        <v>21</v>
      </c>
      <c r="G168" s="93" t="s">
        <v>29</v>
      </c>
      <c r="H168" s="345" t="s">
        <v>106</v>
      </c>
      <c r="I168" s="612" t="s">
        <v>19</v>
      </c>
      <c r="J168" s="560"/>
      <c r="K168" s="449"/>
      <c r="L168" s="614"/>
      <c r="M168" s="668"/>
      <c r="N168" s="761">
        <v>5</v>
      </c>
      <c r="O168" s="445">
        <v>5</v>
      </c>
      <c r="P168" s="157"/>
      <c r="Q168" s="762"/>
      <c r="R168" s="451">
        <v>5</v>
      </c>
      <c r="S168" s="452">
        <v>5</v>
      </c>
      <c r="T168" s="452"/>
      <c r="U168" s="572"/>
      <c r="V168" s="763">
        <v>5</v>
      </c>
      <c r="W168" s="764">
        <v>5</v>
      </c>
      <c r="X168" s="303" t="s">
        <v>166</v>
      </c>
      <c r="Y168" s="374">
        <v>21</v>
      </c>
      <c r="Z168" s="374"/>
      <c r="AA168" s="844"/>
    </row>
    <row r="169" spans="1:27" ht="12.75" customHeight="1" thickBot="1">
      <c r="A169" s="76"/>
      <c r="B169" s="34"/>
      <c r="C169" s="57"/>
      <c r="D169" s="914"/>
      <c r="E169" s="882"/>
      <c r="F169" s="99"/>
      <c r="G169" s="101"/>
      <c r="H169" s="438"/>
      <c r="I169" s="369" t="s">
        <v>26</v>
      </c>
      <c r="J169" s="27"/>
      <c r="K169" s="23"/>
      <c r="L169" s="23"/>
      <c r="M169" s="22"/>
      <c r="N169" s="756">
        <f aca="true" t="shared" si="40" ref="N169:U169">N168</f>
        <v>5</v>
      </c>
      <c r="O169" s="23">
        <f t="shared" si="40"/>
        <v>5</v>
      </c>
      <c r="P169" s="23">
        <f t="shared" si="40"/>
        <v>0</v>
      </c>
      <c r="Q169" s="752">
        <f t="shared" si="40"/>
        <v>0</v>
      </c>
      <c r="R169" s="760">
        <f t="shared" si="40"/>
        <v>5</v>
      </c>
      <c r="S169" s="752">
        <f t="shared" si="40"/>
        <v>5</v>
      </c>
      <c r="T169" s="752">
        <f t="shared" si="40"/>
        <v>0</v>
      </c>
      <c r="U169" s="752">
        <f t="shared" si="40"/>
        <v>0</v>
      </c>
      <c r="V169" s="150">
        <v>5</v>
      </c>
      <c r="W169" s="765">
        <v>5</v>
      </c>
      <c r="X169" s="497"/>
      <c r="Y169" s="503"/>
      <c r="Z169" s="503"/>
      <c r="AA169" s="826"/>
    </row>
    <row r="170" spans="1:27" ht="18" customHeight="1" thickBot="1">
      <c r="A170" s="70" t="s">
        <v>16</v>
      </c>
      <c r="B170" s="58" t="s">
        <v>20</v>
      </c>
      <c r="C170" s="883" t="s">
        <v>25</v>
      </c>
      <c r="D170" s="884"/>
      <c r="E170" s="884"/>
      <c r="F170" s="884"/>
      <c r="G170" s="884"/>
      <c r="H170" s="884"/>
      <c r="I170" s="884"/>
      <c r="J170" s="212">
        <f>+J169</f>
        <v>0</v>
      </c>
      <c r="K170" s="18">
        <f aca="true" t="shared" si="41" ref="K170:W170">+K169</f>
        <v>0</v>
      </c>
      <c r="L170" s="18">
        <f t="shared" si="41"/>
        <v>0</v>
      </c>
      <c r="M170" s="132">
        <f t="shared" si="41"/>
        <v>0</v>
      </c>
      <c r="N170" s="212">
        <f t="shared" si="41"/>
        <v>5</v>
      </c>
      <c r="O170" s="18">
        <f t="shared" si="41"/>
        <v>5</v>
      </c>
      <c r="P170" s="18">
        <f t="shared" si="41"/>
        <v>0</v>
      </c>
      <c r="Q170" s="213">
        <f t="shared" si="41"/>
        <v>0</v>
      </c>
      <c r="R170" s="444">
        <f t="shared" si="41"/>
        <v>5</v>
      </c>
      <c r="S170" s="18">
        <f t="shared" si="41"/>
        <v>5</v>
      </c>
      <c r="T170" s="18">
        <f t="shared" si="41"/>
        <v>0</v>
      </c>
      <c r="U170" s="213">
        <f t="shared" si="41"/>
        <v>0</v>
      </c>
      <c r="V170" s="444">
        <f t="shared" si="41"/>
        <v>5</v>
      </c>
      <c r="W170" s="212">
        <f t="shared" si="41"/>
        <v>5</v>
      </c>
      <c r="X170" s="493"/>
      <c r="Y170" s="493"/>
      <c r="Z170" s="493"/>
      <c r="AA170" s="812"/>
    </row>
    <row r="171" spans="1:27" ht="16.5" customHeight="1" thickBot="1">
      <c r="A171" s="164" t="s">
        <v>16</v>
      </c>
      <c r="B171" s="165" t="s">
        <v>22</v>
      </c>
      <c r="C171" s="916" t="s">
        <v>221</v>
      </c>
      <c r="D171" s="916"/>
      <c r="E171" s="916"/>
      <c r="F171" s="916"/>
      <c r="G171" s="916"/>
      <c r="H171" s="916"/>
      <c r="I171" s="916"/>
      <c r="J171" s="895"/>
      <c r="K171" s="895"/>
      <c r="L171" s="895"/>
      <c r="M171" s="895"/>
      <c r="N171" s="895"/>
      <c r="O171" s="895"/>
      <c r="P171" s="895"/>
      <c r="Q171" s="895"/>
      <c r="R171" s="895"/>
      <c r="S171" s="895"/>
      <c r="T171" s="895"/>
      <c r="U171" s="895"/>
      <c r="V171" s="916"/>
      <c r="W171" s="916"/>
      <c r="X171" s="896"/>
      <c r="Y171" s="896"/>
      <c r="Z171" s="896"/>
      <c r="AA171" s="897"/>
    </row>
    <row r="172" spans="1:27" ht="42" customHeight="1">
      <c r="A172" s="73" t="s">
        <v>16</v>
      </c>
      <c r="B172" s="55" t="s">
        <v>22</v>
      </c>
      <c r="C172" s="56" t="s">
        <v>15</v>
      </c>
      <c r="D172" s="913" t="s">
        <v>119</v>
      </c>
      <c r="E172" s="935" t="s">
        <v>360</v>
      </c>
      <c r="F172" s="96" t="s">
        <v>21</v>
      </c>
      <c r="G172" s="780" t="s">
        <v>29</v>
      </c>
      <c r="H172" s="345" t="s">
        <v>106</v>
      </c>
      <c r="I172" s="570" t="s">
        <v>39</v>
      </c>
      <c r="J172" s="270">
        <v>35</v>
      </c>
      <c r="K172" s="106">
        <v>0</v>
      </c>
      <c r="L172" s="19"/>
      <c r="M172" s="771">
        <v>35</v>
      </c>
      <c r="N172" s="772">
        <v>1500</v>
      </c>
      <c r="O172" s="700">
        <v>0</v>
      </c>
      <c r="P172" s="450"/>
      <c r="Q172" s="749">
        <v>1500</v>
      </c>
      <c r="R172" s="43">
        <v>18.7</v>
      </c>
      <c r="S172" s="36"/>
      <c r="T172" s="36"/>
      <c r="U172" s="37">
        <v>18.7</v>
      </c>
      <c r="V172" s="311">
        <v>1500</v>
      </c>
      <c r="W172" s="602"/>
      <c r="X172" s="343" t="s">
        <v>239</v>
      </c>
      <c r="Y172" s="374">
        <v>1</v>
      </c>
      <c r="Z172" s="374"/>
      <c r="AA172" s="844"/>
    </row>
    <row r="173" spans="1:27" ht="14.25" customHeight="1" thickBot="1">
      <c r="A173" s="76"/>
      <c r="B173" s="34"/>
      <c r="C173" s="57"/>
      <c r="D173" s="914"/>
      <c r="E173" s="915"/>
      <c r="F173" s="99"/>
      <c r="G173" s="781"/>
      <c r="H173" s="438"/>
      <c r="I173" s="369" t="s">
        <v>26</v>
      </c>
      <c r="J173" s="756">
        <f aca="true" t="shared" si="42" ref="J173:Q173">J172</f>
        <v>35</v>
      </c>
      <c r="K173" s="27">
        <f t="shared" si="42"/>
        <v>0</v>
      </c>
      <c r="L173" s="27">
        <f t="shared" si="42"/>
        <v>0</v>
      </c>
      <c r="M173" s="28">
        <f t="shared" si="42"/>
        <v>35</v>
      </c>
      <c r="N173" s="756">
        <f t="shared" si="42"/>
        <v>1500</v>
      </c>
      <c r="O173" s="756">
        <f t="shared" si="42"/>
        <v>0</v>
      </c>
      <c r="P173" s="756">
        <f t="shared" si="42"/>
        <v>0</v>
      </c>
      <c r="Q173" s="725">
        <f t="shared" si="42"/>
        <v>1500</v>
      </c>
      <c r="R173" s="27">
        <f>R172</f>
        <v>18.7</v>
      </c>
      <c r="S173" s="23"/>
      <c r="T173" s="23"/>
      <c r="U173" s="752">
        <f>U172</f>
        <v>18.7</v>
      </c>
      <c r="V173" s="752">
        <f>V172</f>
        <v>1500</v>
      </c>
      <c r="W173" s="752">
        <f>W172</f>
        <v>0</v>
      </c>
      <c r="X173" s="459" t="s">
        <v>356</v>
      </c>
      <c r="Y173" s="684"/>
      <c r="Z173" s="684">
        <v>100</v>
      </c>
      <c r="AA173" s="845"/>
    </row>
    <row r="174" spans="1:27" ht="14.25" customHeight="1">
      <c r="A174" s="73" t="s">
        <v>16</v>
      </c>
      <c r="B174" s="55" t="s">
        <v>22</v>
      </c>
      <c r="C174" s="645" t="s">
        <v>16</v>
      </c>
      <c r="D174" s="891" t="s">
        <v>323</v>
      </c>
      <c r="E174" s="646" t="s">
        <v>42</v>
      </c>
      <c r="F174" s="96" t="s">
        <v>21</v>
      </c>
      <c r="G174" s="780" t="s">
        <v>29</v>
      </c>
      <c r="H174" s="345" t="s">
        <v>106</v>
      </c>
      <c r="I174" s="317" t="s">
        <v>39</v>
      </c>
      <c r="J174" s="248">
        <v>225</v>
      </c>
      <c r="K174" s="102"/>
      <c r="L174" s="5"/>
      <c r="M174" s="593">
        <v>225</v>
      </c>
      <c r="N174" s="542">
        <v>385</v>
      </c>
      <c r="O174" s="155"/>
      <c r="P174" s="5"/>
      <c r="Q174" s="319">
        <v>385</v>
      </c>
      <c r="R174" s="13"/>
      <c r="S174" s="14"/>
      <c r="T174" s="14"/>
      <c r="U174" s="48"/>
      <c r="V174" s="312"/>
      <c r="W174" s="439">
        <v>727</v>
      </c>
      <c r="X174" s="521" t="s">
        <v>239</v>
      </c>
      <c r="Y174" s="474">
        <v>1</v>
      </c>
      <c r="Z174" s="474"/>
      <c r="AA174" s="809"/>
    </row>
    <row r="175" spans="1:27" ht="18" customHeight="1">
      <c r="A175" s="69"/>
      <c r="B175" s="53"/>
      <c r="C175" s="313"/>
      <c r="D175" s="892"/>
      <c r="E175" s="543"/>
      <c r="F175" s="97"/>
      <c r="G175" s="732"/>
      <c r="H175" s="314"/>
      <c r="I175" s="318" t="s">
        <v>167</v>
      </c>
      <c r="J175" s="249"/>
      <c r="K175" s="104"/>
      <c r="L175" s="2"/>
      <c r="M175" s="541"/>
      <c r="N175" s="321">
        <v>1000</v>
      </c>
      <c r="O175" s="315"/>
      <c r="P175" s="2"/>
      <c r="Q175" s="320">
        <v>1000</v>
      </c>
      <c r="R175" s="51">
        <v>1000</v>
      </c>
      <c r="S175" s="38"/>
      <c r="T175" s="38"/>
      <c r="U175" s="151">
        <v>1000</v>
      </c>
      <c r="V175" s="327">
        <v>1113</v>
      </c>
      <c r="W175" s="477"/>
      <c r="X175" s="301" t="s">
        <v>281</v>
      </c>
      <c r="Y175" s="131">
        <v>50</v>
      </c>
      <c r="Z175" s="131">
        <v>50</v>
      </c>
      <c r="AA175" s="846"/>
    </row>
    <row r="176" spans="1:27" ht="18.75" customHeight="1">
      <c r="A176" s="69"/>
      <c r="B176" s="53"/>
      <c r="C176" s="313"/>
      <c r="D176" s="892"/>
      <c r="E176" s="543"/>
      <c r="F176" s="97"/>
      <c r="G176" s="732"/>
      <c r="H176" s="314"/>
      <c r="I176" s="766" t="s">
        <v>19</v>
      </c>
      <c r="J176" s="322"/>
      <c r="K176" s="109"/>
      <c r="L176" s="323"/>
      <c r="M176" s="600"/>
      <c r="N176" s="325"/>
      <c r="O176" s="326"/>
      <c r="P176" s="323"/>
      <c r="Q176" s="324"/>
      <c r="R176" s="173"/>
      <c r="S176" s="47"/>
      <c r="T176" s="47"/>
      <c r="U176" s="261"/>
      <c r="V176" s="767"/>
      <c r="W176" s="768"/>
      <c r="X176" s="495" t="s">
        <v>280</v>
      </c>
      <c r="Y176" s="518"/>
      <c r="Z176" s="518"/>
      <c r="AA176" s="807">
        <v>106</v>
      </c>
    </row>
    <row r="177" spans="1:27" ht="19.5" customHeight="1" thickBot="1">
      <c r="A177" s="75"/>
      <c r="B177" s="34"/>
      <c r="C177" s="330"/>
      <c r="D177" s="893"/>
      <c r="E177" s="544"/>
      <c r="F177" s="98"/>
      <c r="G177" s="694"/>
      <c r="H177" s="196"/>
      <c r="I177" s="757" t="s">
        <v>26</v>
      </c>
      <c r="J177" s="756">
        <f>J174+J175+J176</f>
        <v>225</v>
      </c>
      <c r="K177" s="23">
        <f aca="true" t="shared" si="43" ref="K177:W177">K174+K175+K176</f>
        <v>0</v>
      </c>
      <c r="L177" s="23">
        <f t="shared" si="43"/>
        <v>0</v>
      </c>
      <c r="M177" s="22">
        <f t="shared" si="43"/>
        <v>225</v>
      </c>
      <c r="N177" s="756">
        <f t="shared" si="43"/>
        <v>1385</v>
      </c>
      <c r="O177" s="23">
        <f>O174+O175+O176</f>
        <v>0</v>
      </c>
      <c r="P177" s="23">
        <f>P174+P175+P176</f>
        <v>0</v>
      </c>
      <c r="Q177" s="752">
        <f>Q174+Q175+Q176</f>
        <v>1385</v>
      </c>
      <c r="R177" s="27">
        <f>SUM(R174:R176)</f>
        <v>1000</v>
      </c>
      <c r="S177" s="27">
        <f>SUM(S174:S176)</f>
        <v>0</v>
      </c>
      <c r="T177" s="27">
        <f>SUM(T174:T176)</f>
        <v>0</v>
      </c>
      <c r="U177" s="760">
        <f>SUM(U174:U176)</f>
        <v>1000</v>
      </c>
      <c r="V177" s="27">
        <f t="shared" si="43"/>
        <v>1113</v>
      </c>
      <c r="W177" s="725">
        <f t="shared" si="43"/>
        <v>727</v>
      </c>
      <c r="X177" s="459"/>
      <c r="Y177" s="476"/>
      <c r="Z177" s="476"/>
      <c r="AA177" s="847"/>
    </row>
    <row r="178" spans="1:27" ht="14.25" customHeight="1">
      <c r="A178" s="73" t="s">
        <v>16</v>
      </c>
      <c r="B178" s="55" t="s">
        <v>22</v>
      </c>
      <c r="C178" s="56" t="s">
        <v>17</v>
      </c>
      <c r="D178" s="955" t="s">
        <v>325</v>
      </c>
      <c r="E178" s="592" t="s">
        <v>42</v>
      </c>
      <c r="F178" s="777" t="s">
        <v>21</v>
      </c>
      <c r="G178" s="780" t="s">
        <v>29</v>
      </c>
      <c r="H178" s="345" t="s">
        <v>106</v>
      </c>
      <c r="I178" s="317" t="s">
        <v>39</v>
      </c>
      <c r="J178" s="365"/>
      <c r="K178" s="102"/>
      <c r="L178" s="5"/>
      <c r="M178" s="593"/>
      <c r="N178" s="542">
        <v>51.8</v>
      </c>
      <c r="O178" s="155"/>
      <c r="P178" s="5"/>
      <c r="Q178" s="319">
        <v>51.8</v>
      </c>
      <c r="R178" s="13">
        <v>51.8</v>
      </c>
      <c r="S178" s="14"/>
      <c r="T178" s="14"/>
      <c r="U178" s="48">
        <v>51.8</v>
      </c>
      <c r="V178" s="312">
        <v>648</v>
      </c>
      <c r="W178" s="312"/>
      <c r="X178" s="538" t="s">
        <v>239</v>
      </c>
      <c r="Y178" s="474">
        <v>1</v>
      </c>
      <c r="Z178" s="474"/>
      <c r="AA178" s="809"/>
    </row>
    <row r="179" spans="1:27" ht="24.75" customHeight="1">
      <c r="A179" s="69"/>
      <c r="B179" s="53"/>
      <c r="C179" s="54"/>
      <c r="D179" s="956"/>
      <c r="E179" s="328"/>
      <c r="F179" s="778"/>
      <c r="G179" s="732"/>
      <c r="H179" s="314"/>
      <c r="I179" s="766"/>
      <c r="J179" s="246"/>
      <c r="K179" s="109"/>
      <c r="L179" s="323"/>
      <c r="M179" s="600"/>
      <c r="N179" s="325"/>
      <c r="O179" s="326"/>
      <c r="P179" s="323"/>
      <c r="Q179" s="324"/>
      <c r="R179" s="173"/>
      <c r="S179" s="47"/>
      <c r="T179" s="47"/>
      <c r="U179" s="261"/>
      <c r="V179" s="767"/>
      <c r="W179" s="767"/>
      <c r="X179" s="531" t="s">
        <v>295</v>
      </c>
      <c r="Y179" s="214"/>
      <c r="Z179" s="131">
        <v>100</v>
      </c>
      <c r="AA179" s="846"/>
    </row>
    <row r="180" spans="1:27" ht="15" customHeight="1" thickBot="1">
      <c r="A180" s="75"/>
      <c r="B180" s="34"/>
      <c r="C180" s="57"/>
      <c r="D180" s="957"/>
      <c r="E180" s="329"/>
      <c r="F180" s="779"/>
      <c r="G180" s="694"/>
      <c r="H180" s="367"/>
      <c r="I180" s="369" t="s">
        <v>26</v>
      </c>
      <c r="J180" s="756">
        <f aca="true" t="shared" si="44" ref="J180:Q180">J178</f>
        <v>0</v>
      </c>
      <c r="K180" s="23">
        <f t="shared" si="44"/>
        <v>0</v>
      </c>
      <c r="L180" s="23">
        <f t="shared" si="44"/>
        <v>0</v>
      </c>
      <c r="M180" s="22">
        <f t="shared" si="44"/>
        <v>0</v>
      </c>
      <c r="N180" s="756">
        <f t="shared" si="44"/>
        <v>51.8</v>
      </c>
      <c r="O180" s="23">
        <f t="shared" si="44"/>
        <v>0</v>
      </c>
      <c r="P180" s="23">
        <f t="shared" si="44"/>
        <v>0</v>
      </c>
      <c r="Q180" s="752">
        <f t="shared" si="44"/>
        <v>51.8</v>
      </c>
      <c r="R180" s="27">
        <f>R178</f>
        <v>51.8</v>
      </c>
      <c r="S180" s="23"/>
      <c r="T180" s="23"/>
      <c r="U180" s="752">
        <f>U178</f>
        <v>51.8</v>
      </c>
      <c r="V180" s="725">
        <f>V178</f>
        <v>648</v>
      </c>
      <c r="W180" s="725">
        <v>0</v>
      </c>
      <c r="X180" s="459"/>
      <c r="Y180" s="476"/>
      <c r="Z180" s="476"/>
      <c r="AA180" s="847"/>
    </row>
    <row r="181" spans="1:27" ht="17.25" customHeight="1">
      <c r="A181" s="73" t="s">
        <v>16</v>
      </c>
      <c r="B181" s="55" t="s">
        <v>22</v>
      </c>
      <c r="C181" s="56" t="s">
        <v>20</v>
      </c>
      <c r="D181" s="955" t="s">
        <v>324</v>
      </c>
      <c r="E181" s="545" t="s">
        <v>42</v>
      </c>
      <c r="F181" s="777" t="s">
        <v>21</v>
      </c>
      <c r="G181" s="780" t="s">
        <v>29</v>
      </c>
      <c r="H181" s="345" t="s">
        <v>106</v>
      </c>
      <c r="I181" s="317" t="s">
        <v>39</v>
      </c>
      <c r="J181" s="365"/>
      <c r="K181" s="102"/>
      <c r="L181" s="5"/>
      <c r="M181" s="593"/>
      <c r="N181" s="773">
        <v>362.7</v>
      </c>
      <c r="O181" s="647"/>
      <c r="P181" s="5"/>
      <c r="Q181" s="319">
        <v>362.7</v>
      </c>
      <c r="R181" s="13"/>
      <c r="S181" s="14"/>
      <c r="T181" s="14"/>
      <c r="U181" s="15"/>
      <c r="V181" s="26">
        <v>362.7</v>
      </c>
      <c r="W181" s="439"/>
      <c r="X181" s="521" t="s">
        <v>85</v>
      </c>
      <c r="Y181" s="474"/>
      <c r="Z181" s="474">
        <v>1</v>
      </c>
      <c r="AA181" s="809"/>
    </row>
    <row r="182" spans="1:27" ht="18.75" customHeight="1">
      <c r="A182" s="69"/>
      <c r="B182" s="53"/>
      <c r="C182" s="54"/>
      <c r="D182" s="956"/>
      <c r="E182" s="546"/>
      <c r="F182" s="778"/>
      <c r="G182" s="732"/>
      <c r="H182" s="314"/>
      <c r="I182" s="766" t="s">
        <v>19</v>
      </c>
      <c r="J182" s="270"/>
      <c r="K182" s="106"/>
      <c r="L182" s="19"/>
      <c r="M182" s="771"/>
      <c r="N182" s="774"/>
      <c r="O182" s="159"/>
      <c r="P182" s="19"/>
      <c r="Q182" s="775"/>
      <c r="R182" s="43"/>
      <c r="S182" s="36"/>
      <c r="T182" s="36"/>
      <c r="U182" s="37"/>
      <c r="V182" s="311"/>
      <c r="W182" s="769"/>
      <c r="X182" s="301" t="s">
        <v>279</v>
      </c>
      <c r="Y182" s="214"/>
      <c r="Z182" s="131">
        <v>100</v>
      </c>
      <c r="AA182" s="846"/>
    </row>
    <row r="183" spans="1:27" ht="18" customHeight="1" thickBot="1">
      <c r="A183" s="75"/>
      <c r="B183" s="34"/>
      <c r="C183" s="57"/>
      <c r="D183" s="957"/>
      <c r="E183" s="619"/>
      <c r="F183" s="779"/>
      <c r="G183" s="694"/>
      <c r="H183" s="367"/>
      <c r="I183" s="369" t="s">
        <v>26</v>
      </c>
      <c r="J183" s="756">
        <f aca="true" t="shared" si="45" ref="J183:Q183">J181</f>
        <v>0</v>
      </c>
      <c r="K183" s="23">
        <f t="shared" si="45"/>
        <v>0</v>
      </c>
      <c r="L183" s="23">
        <f t="shared" si="45"/>
        <v>0</v>
      </c>
      <c r="M183" s="22">
        <f t="shared" si="45"/>
        <v>0</v>
      </c>
      <c r="N183" s="756">
        <f t="shared" si="45"/>
        <v>362.7</v>
      </c>
      <c r="O183" s="23">
        <f t="shared" si="45"/>
        <v>0</v>
      </c>
      <c r="P183" s="23">
        <f t="shared" si="45"/>
        <v>0</v>
      </c>
      <c r="Q183" s="752">
        <f t="shared" si="45"/>
        <v>362.7</v>
      </c>
      <c r="R183" s="27"/>
      <c r="S183" s="23"/>
      <c r="T183" s="23"/>
      <c r="U183" s="752"/>
      <c r="V183" s="725">
        <f>V181</f>
        <v>362.7</v>
      </c>
      <c r="W183" s="725">
        <v>0</v>
      </c>
      <c r="X183" s="459"/>
      <c r="Y183" s="476"/>
      <c r="Z183" s="476"/>
      <c r="AA183" s="847"/>
    </row>
    <row r="184" spans="1:27" ht="24">
      <c r="A184" s="73" t="s">
        <v>16</v>
      </c>
      <c r="B184" s="55" t="s">
        <v>22</v>
      </c>
      <c r="C184" s="56" t="s">
        <v>22</v>
      </c>
      <c r="D184" s="913" t="s">
        <v>222</v>
      </c>
      <c r="E184" s="935" t="s">
        <v>307</v>
      </c>
      <c r="F184" s="96" t="s">
        <v>21</v>
      </c>
      <c r="G184" s="780" t="s">
        <v>29</v>
      </c>
      <c r="H184" s="345" t="s">
        <v>106</v>
      </c>
      <c r="I184" s="317" t="s">
        <v>39</v>
      </c>
      <c r="J184" s="365"/>
      <c r="K184" s="102"/>
      <c r="L184" s="5"/>
      <c r="M184" s="593"/>
      <c r="N184" s="727"/>
      <c r="O184" s="594"/>
      <c r="P184" s="5"/>
      <c r="Q184" s="319"/>
      <c r="R184" s="13"/>
      <c r="S184" s="14"/>
      <c r="T184" s="14"/>
      <c r="U184" s="15"/>
      <c r="V184" s="472">
        <v>302.3</v>
      </c>
      <c r="W184" s="439"/>
      <c r="X184" s="303" t="s">
        <v>282</v>
      </c>
      <c r="Y184" s="374"/>
      <c r="Z184" s="374">
        <v>100</v>
      </c>
      <c r="AA184" s="844"/>
    </row>
    <row r="185" spans="1:27" ht="12">
      <c r="A185" s="69"/>
      <c r="B185" s="53"/>
      <c r="C185" s="54"/>
      <c r="D185" s="1087"/>
      <c r="E185" s="936"/>
      <c r="F185" s="97"/>
      <c r="G185" s="732"/>
      <c r="H185" s="314"/>
      <c r="I185" s="368"/>
      <c r="J185" s="270"/>
      <c r="K185" s="106"/>
      <c r="L185" s="19"/>
      <c r="M185" s="771"/>
      <c r="N185" s="776"/>
      <c r="O185" s="310"/>
      <c r="P185" s="19"/>
      <c r="Q185" s="775"/>
      <c r="R185" s="43"/>
      <c r="S185" s="36"/>
      <c r="T185" s="36"/>
      <c r="U185" s="37"/>
      <c r="V185" s="311"/>
      <c r="W185" s="769"/>
      <c r="X185" s="899" t="s">
        <v>283</v>
      </c>
      <c r="Y185" s="522"/>
      <c r="Z185" s="522">
        <v>100</v>
      </c>
      <c r="AA185" s="848"/>
    </row>
    <row r="186" spans="1:27" ht="13.5" customHeight="1" thickBot="1">
      <c r="A186" s="76"/>
      <c r="B186" s="34"/>
      <c r="C186" s="57"/>
      <c r="D186" s="914"/>
      <c r="E186" s="915"/>
      <c r="F186" s="99"/>
      <c r="G186" s="781"/>
      <c r="H186" s="438"/>
      <c r="I186" s="369" t="s">
        <v>26</v>
      </c>
      <c r="J186" s="756"/>
      <c r="K186" s="23"/>
      <c r="L186" s="23"/>
      <c r="M186" s="22"/>
      <c r="N186" s="756">
        <f>N184</f>
        <v>0</v>
      </c>
      <c r="O186" s="23">
        <f>O184</f>
        <v>0</v>
      </c>
      <c r="P186" s="23">
        <f>P184</f>
        <v>0</v>
      </c>
      <c r="Q186" s="752">
        <f>Q184</f>
        <v>0</v>
      </c>
      <c r="R186" s="27"/>
      <c r="S186" s="23"/>
      <c r="T186" s="23"/>
      <c r="U186" s="752"/>
      <c r="V186" s="725">
        <f>V184</f>
        <v>302.3</v>
      </c>
      <c r="W186" s="725">
        <f>W184</f>
        <v>0</v>
      </c>
      <c r="X186" s="900"/>
      <c r="Y186" s="503"/>
      <c r="Z186" s="503"/>
      <c r="AA186" s="826"/>
    </row>
    <row r="187" spans="1:27" ht="24">
      <c r="A187" s="73" t="s">
        <v>16</v>
      </c>
      <c r="B187" s="55" t="s">
        <v>22</v>
      </c>
      <c r="C187" s="56" t="s">
        <v>23</v>
      </c>
      <c r="D187" s="955" t="s">
        <v>168</v>
      </c>
      <c r="E187" s="592" t="s">
        <v>42</v>
      </c>
      <c r="F187" s="777" t="s">
        <v>21</v>
      </c>
      <c r="G187" s="780" t="s">
        <v>29</v>
      </c>
      <c r="H187" s="345" t="s">
        <v>106</v>
      </c>
      <c r="I187" s="317" t="s">
        <v>39</v>
      </c>
      <c r="J187" s="365"/>
      <c r="K187" s="102"/>
      <c r="L187" s="5"/>
      <c r="M187" s="593"/>
      <c r="N187" s="773"/>
      <c r="O187" s="647"/>
      <c r="P187" s="5"/>
      <c r="Q187" s="319"/>
      <c r="R187" s="13"/>
      <c r="S187" s="14"/>
      <c r="T187" s="14"/>
      <c r="U187" s="15"/>
      <c r="V187" s="472">
        <v>218</v>
      </c>
      <c r="W187" s="312">
        <v>1000</v>
      </c>
      <c r="X187" s="580" t="s">
        <v>282</v>
      </c>
      <c r="Y187" s="474"/>
      <c r="Z187" s="474">
        <v>100</v>
      </c>
      <c r="AA187" s="809"/>
    </row>
    <row r="188" spans="1:27" ht="15.75" customHeight="1">
      <c r="A188" s="69"/>
      <c r="B188" s="53"/>
      <c r="C188" s="54"/>
      <c r="D188" s="956"/>
      <c r="E188" s="547"/>
      <c r="F188" s="778"/>
      <c r="G188" s="732"/>
      <c r="H188" s="314"/>
      <c r="I188" s="766" t="s">
        <v>19</v>
      </c>
      <c r="J188" s="270"/>
      <c r="K188" s="106"/>
      <c r="L188" s="19"/>
      <c r="M188" s="771"/>
      <c r="N188" s="774"/>
      <c r="O188" s="159"/>
      <c r="P188" s="19"/>
      <c r="Q188" s="775"/>
      <c r="R188" s="43"/>
      <c r="S188" s="36"/>
      <c r="T188" s="36"/>
      <c r="U188" s="37"/>
      <c r="V188" s="311"/>
      <c r="W188" s="770"/>
      <c r="X188" s="901" t="s">
        <v>284</v>
      </c>
      <c r="Y188" s="214"/>
      <c r="Z188" s="131">
        <v>50</v>
      </c>
      <c r="AA188" s="806">
        <v>50</v>
      </c>
    </row>
    <row r="189" spans="1:27" ht="16.5" customHeight="1" thickBot="1">
      <c r="A189" s="75"/>
      <c r="B189" s="34"/>
      <c r="C189" s="57"/>
      <c r="D189" s="957"/>
      <c r="E189" s="548"/>
      <c r="F189" s="779"/>
      <c r="G189" s="694"/>
      <c r="H189" s="367"/>
      <c r="I189" s="369" t="s">
        <v>26</v>
      </c>
      <c r="J189" s="756">
        <f aca="true" t="shared" si="46" ref="J189:Q189">J187</f>
        <v>0</v>
      </c>
      <c r="K189" s="23">
        <f t="shared" si="46"/>
        <v>0</v>
      </c>
      <c r="L189" s="23">
        <f t="shared" si="46"/>
        <v>0</v>
      </c>
      <c r="M189" s="22">
        <f t="shared" si="46"/>
        <v>0</v>
      </c>
      <c r="N189" s="756">
        <f t="shared" si="46"/>
        <v>0</v>
      </c>
      <c r="O189" s="23">
        <f t="shared" si="46"/>
        <v>0</v>
      </c>
      <c r="P189" s="23">
        <f t="shared" si="46"/>
        <v>0</v>
      </c>
      <c r="Q189" s="752">
        <f t="shared" si="46"/>
        <v>0</v>
      </c>
      <c r="R189" s="27"/>
      <c r="S189" s="23"/>
      <c r="T189" s="23"/>
      <c r="U189" s="752"/>
      <c r="V189" s="725">
        <f>V187</f>
        <v>218</v>
      </c>
      <c r="W189" s="760">
        <f>W187</f>
        <v>1000</v>
      </c>
      <c r="X189" s="900"/>
      <c r="Y189" s="476"/>
      <c r="Z189" s="476"/>
      <c r="AA189" s="847"/>
    </row>
    <row r="190" spans="1:27" ht="12.75" thickBot="1">
      <c r="A190" s="73" t="s">
        <v>16</v>
      </c>
      <c r="B190" s="55" t="s">
        <v>22</v>
      </c>
      <c r="C190" s="1192" t="s">
        <v>25</v>
      </c>
      <c r="D190" s="1193"/>
      <c r="E190" s="1193"/>
      <c r="F190" s="1193"/>
      <c r="G190" s="1193"/>
      <c r="H190" s="1193"/>
      <c r="I190" s="1193"/>
      <c r="J190" s="212">
        <f aca="true" t="shared" si="47" ref="J190:W190">J173+J177+J183+J186+J189+J180</f>
        <v>260</v>
      </c>
      <c r="K190" s="212">
        <f t="shared" si="47"/>
        <v>0</v>
      </c>
      <c r="L190" s="212">
        <f t="shared" si="47"/>
        <v>0</v>
      </c>
      <c r="M190" s="671">
        <f t="shared" si="47"/>
        <v>260</v>
      </c>
      <c r="N190" s="212">
        <f t="shared" si="47"/>
        <v>3299.5</v>
      </c>
      <c r="O190" s="212">
        <f t="shared" si="47"/>
        <v>0</v>
      </c>
      <c r="P190" s="212">
        <f t="shared" si="47"/>
        <v>0</v>
      </c>
      <c r="Q190" s="288">
        <f t="shared" si="47"/>
        <v>3299.5</v>
      </c>
      <c r="R190" s="444">
        <f t="shared" si="47"/>
        <v>1070.5</v>
      </c>
      <c r="S190" s="212">
        <f t="shared" si="47"/>
        <v>0</v>
      </c>
      <c r="T190" s="212">
        <f t="shared" si="47"/>
        <v>0</v>
      </c>
      <c r="U190" s="212">
        <f t="shared" si="47"/>
        <v>1070.5</v>
      </c>
      <c r="V190" s="212">
        <f t="shared" si="47"/>
        <v>4144</v>
      </c>
      <c r="W190" s="212">
        <f t="shared" si="47"/>
        <v>1727</v>
      </c>
      <c r="X190" s="596"/>
      <c r="Y190" s="493"/>
      <c r="Z190" s="493"/>
      <c r="AA190" s="812"/>
    </row>
    <row r="191" spans="1:27" ht="20.25" customHeight="1" thickBot="1">
      <c r="A191" s="73" t="s">
        <v>16</v>
      </c>
      <c r="B191" s="1109" t="s">
        <v>27</v>
      </c>
      <c r="C191" s="1110"/>
      <c r="D191" s="1110"/>
      <c r="E191" s="1110"/>
      <c r="F191" s="1110"/>
      <c r="G191" s="1110"/>
      <c r="H191" s="1110"/>
      <c r="I191" s="1110"/>
      <c r="J191" s="382">
        <f aca="true" t="shared" si="48" ref="J191:W191">J190+J170+J166+J138+J119</f>
        <v>3281</v>
      </c>
      <c r="K191" s="382">
        <f t="shared" si="48"/>
        <v>2958</v>
      </c>
      <c r="L191" s="382">
        <f t="shared" si="48"/>
        <v>1122.6</v>
      </c>
      <c r="M191" s="737">
        <f t="shared" si="48"/>
        <v>323</v>
      </c>
      <c r="N191" s="382">
        <f t="shared" si="48"/>
        <v>6951.9</v>
      </c>
      <c r="O191" s="382">
        <f t="shared" si="48"/>
        <v>3575.9999999999995</v>
      </c>
      <c r="P191" s="382">
        <f t="shared" si="48"/>
        <v>1447.3</v>
      </c>
      <c r="Q191" s="742">
        <f t="shared" si="48"/>
        <v>3375.9</v>
      </c>
      <c r="R191" s="747">
        <f t="shared" si="48"/>
        <v>4236.9</v>
      </c>
      <c r="S191" s="382">
        <f t="shared" si="48"/>
        <v>3121.3</v>
      </c>
      <c r="T191" s="382">
        <f t="shared" si="48"/>
        <v>1317.7</v>
      </c>
      <c r="U191" s="382">
        <f t="shared" si="48"/>
        <v>1115.6</v>
      </c>
      <c r="V191" s="382">
        <f t="shared" si="48"/>
        <v>8180</v>
      </c>
      <c r="W191" s="382">
        <f t="shared" si="48"/>
        <v>5746.799999999999</v>
      </c>
      <c r="X191" s="45"/>
      <c r="Y191" s="45"/>
      <c r="Z191" s="45"/>
      <c r="AA191" s="77"/>
    </row>
    <row r="192" spans="1:27" ht="21" customHeight="1" thickBot="1">
      <c r="A192" s="153" t="s">
        <v>17</v>
      </c>
      <c r="B192" s="162" t="s">
        <v>79</v>
      </c>
      <c r="C192" s="163"/>
      <c r="D192" s="163"/>
      <c r="E192" s="50"/>
      <c r="F192" s="50"/>
      <c r="G192" s="50"/>
      <c r="H192" s="50"/>
      <c r="I192" s="50"/>
      <c r="J192" s="525"/>
      <c r="K192" s="525"/>
      <c r="L192" s="525"/>
      <c r="M192" s="525"/>
      <c r="N192" s="526"/>
      <c r="O192" s="526"/>
      <c r="P192" s="526"/>
      <c r="Q192" s="526"/>
      <c r="R192" s="526"/>
      <c r="S192" s="526"/>
      <c r="T192" s="526"/>
      <c r="U192" s="526"/>
      <c r="V192" s="526"/>
      <c r="W192" s="595"/>
      <c r="X192" s="46"/>
      <c r="Y192" s="46"/>
      <c r="Z192" s="46"/>
      <c r="AA192" s="78"/>
    </row>
    <row r="193" spans="1:29" ht="22.5" customHeight="1" thickBot="1">
      <c r="A193" s="70" t="s">
        <v>17</v>
      </c>
      <c r="B193" s="58" t="s">
        <v>15</v>
      </c>
      <c r="C193" s="968" t="s">
        <v>80</v>
      </c>
      <c r="D193" s="916"/>
      <c r="E193" s="916"/>
      <c r="F193" s="916"/>
      <c r="G193" s="916"/>
      <c r="H193" s="916"/>
      <c r="I193" s="916"/>
      <c r="J193" s="916"/>
      <c r="K193" s="916"/>
      <c r="L193" s="916"/>
      <c r="M193" s="916"/>
      <c r="N193" s="916"/>
      <c r="O193" s="916"/>
      <c r="P193" s="916"/>
      <c r="Q193" s="916"/>
      <c r="R193" s="916"/>
      <c r="S193" s="916"/>
      <c r="T193" s="916"/>
      <c r="U193" s="916"/>
      <c r="V193" s="916"/>
      <c r="W193" s="916"/>
      <c r="X193" s="916"/>
      <c r="Y193" s="916"/>
      <c r="Z193" s="916"/>
      <c r="AA193" s="898"/>
      <c r="AB193" s="161"/>
      <c r="AC193" s="161"/>
    </row>
    <row r="194" spans="1:27" ht="15.75" customHeight="1">
      <c r="A194" s="73" t="s">
        <v>17</v>
      </c>
      <c r="B194" s="55" t="s">
        <v>15</v>
      </c>
      <c r="C194" s="1194" t="s">
        <v>15</v>
      </c>
      <c r="D194" s="891" t="s">
        <v>37</v>
      </c>
      <c r="E194" s="888"/>
      <c r="F194" s="943" t="s">
        <v>21</v>
      </c>
      <c r="G194" s="966" t="s">
        <v>29</v>
      </c>
      <c r="H194" s="904" t="s">
        <v>106</v>
      </c>
      <c r="I194" s="223" t="s">
        <v>19</v>
      </c>
      <c r="J194" s="365">
        <v>63.1</v>
      </c>
      <c r="K194" s="102">
        <v>63.1</v>
      </c>
      <c r="L194" s="59"/>
      <c r="M194" s="152"/>
      <c r="N194" s="243">
        <v>50</v>
      </c>
      <c r="O194" s="123">
        <v>50</v>
      </c>
      <c r="P194" s="24"/>
      <c r="Q194" s="296"/>
      <c r="R194" s="13">
        <v>50</v>
      </c>
      <c r="S194" s="14">
        <v>50</v>
      </c>
      <c r="T194" s="48"/>
      <c r="U194" s="309"/>
      <c r="V194" s="219">
        <v>60</v>
      </c>
      <c r="W194" s="243">
        <v>70</v>
      </c>
      <c r="X194" s="463" t="s">
        <v>285</v>
      </c>
      <c r="Y194" s="474">
        <v>10</v>
      </c>
      <c r="Z194" s="474">
        <v>12</v>
      </c>
      <c r="AA194" s="809">
        <v>12</v>
      </c>
    </row>
    <row r="195" spans="1:27" ht="15.75" customHeight="1">
      <c r="A195" s="69"/>
      <c r="B195" s="53"/>
      <c r="C195" s="1195"/>
      <c r="D195" s="892"/>
      <c r="E195" s="889"/>
      <c r="F195" s="1106"/>
      <c r="G195" s="1108"/>
      <c r="H195" s="905"/>
      <c r="I195" s="225" t="s">
        <v>131</v>
      </c>
      <c r="J195" s="241">
        <v>13</v>
      </c>
      <c r="K195" s="104">
        <v>13</v>
      </c>
      <c r="L195" s="184"/>
      <c r="M195" s="183"/>
      <c r="N195" s="229"/>
      <c r="O195" s="10"/>
      <c r="P195" s="11"/>
      <c r="Q195" s="245"/>
      <c r="R195" s="51"/>
      <c r="S195" s="38"/>
      <c r="T195" s="38"/>
      <c r="U195" s="151"/>
      <c r="V195" s="220"/>
      <c r="W195" s="244"/>
      <c r="X195" s="464" t="s">
        <v>286</v>
      </c>
      <c r="Y195" s="214">
        <v>7</v>
      </c>
      <c r="Z195" s="214">
        <v>8</v>
      </c>
      <c r="AA195" s="810">
        <v>7</v>
      </c>
    </row>
    <row r="196" spans="1:27" ht="16.5" customHeight="1" thickBot="1">
      <c r="A196" s="69"/>
      <c r="B196" s="53"/>
      <c r="C196" s="1195"/>
      <c r="D196" s="892"/>
      <c r="E196" s="889"/>
      <c r="F196" s="1106"/>
      <c r="G196" s="1108"/>
      <c r="H196" s="905"/>
      <c r="I196" s="348"/>
      <c r="J196" s="241"/>
      <c r="K196" s="104"/>
      <c r="L196" s="184"/>
      <c r="M196" s="183"/>
      <c r="N196" s="229"/>
      <c r="O196" s="10"/>
      <c r="P196" s="11"/>
      <c r="Q196" s="245"/>
      <c r="R196" s="51"/>
      <c r="S196" s="38"/>
      <c r="T196" s="38"/>
      <c r="U196" s="151"/>
      <c r="V196" s="266"/>
      <c r="W196" s="244"/>
      <c r="X196" s="280" t="s">
        <v>113</v>
      </c>
      <c r="Y196" s="308">
        <v>6</v>
      </c>
      <c r="Z196" s="308">
        <v>6</v>
      </c>
      <c r="AA196" s="849">
        <v>6</v>
      </c>
    </row>
    <row r="197" spans="1:27" ht="28.5" customHeight="1" thickBot="1">
      <c r="A197" s="69"/>
      <c r="B197" s="53"/>
      <c r="C197" s="1195"/>
      <c r="D197" s="892"/>
      <c r="E197" s="889"/>
      <c r="F197" s="1106"/>
      <c r="G197" s="1108"/>
      <c r="H197" s="905"/>
      <c r="I197" s="242"/>
      <c r="J197" s="270"/>
      <c r="K197" s="106"/>
      <c r="L197" s="60"/>
      <c r="M197" s="351"/>
      <c r="N197" s="277"/>
      <c r="O197" s="136"/>
      <c r="P197" s="40"/>
      <c r="Q197" s="278"/>
      <c r="R197" s="43"/>
      <c r="S197" s="36"/>
      <c r="T197" s="49"/>
      <c r="U197" s="49"/>
      <c r="V197" s="789">
        <v>50</v>
      </c>
      <c r="W197" s="788"/>
      <c r="X197" s="464" t="s">
        <v>287</v>
      </c>
      <c r="Y197" s="214"/>
      <c r="Z197" s="214">
        <v>1</v>
      </c>
      <c r="AA197" s="810"/>
    </row>
    <row r="198" spans="1:27" ht="18" customHeight="1" thickBot="1">
      <c r="A198" s="75"/>
      <c r="B198" s="34"/>
      <c r="C198" s="1196"/>
      <c r="D198" s="893"/>
      <c r="E198" s="890"/>
      <c r="F198" s="963"/>
      <c r="G198" s="967"/>
      <c r="H198" s="906"/>
      <c r="I198" s="366" t="s">
        <v>26</v>
      </c>
      <c r="J198" s="205">
        <f>J195+J194</f>
        <v>76.1</v>
      </c>
      <c r="K198" s="206">
        <f>K195+K194</f>
        <v>76.1</v>
      </c>
      <c r="L198" s="206"/>
      <c r="M198" s="216"/>
      <c r="N198" s="375">
        <f>N195+N194</f>
        <v>50</v>
      </c>
      <c r="O198" s="216">
        <f>O195+O194</f>
        <v>50</v>
      </c>
      <c r="P198" s="216">
        <f aca="true" t="shared" si="49" ref="P198:U198">P195+P194</f>
        <v>0</v>
      </c>
      <c r="Q198" s="207">
        <f t="shared" si="49"/>
        <v>0</v>
      </c>
      <c r="R198" s="485">
        <f t="shared" si="49"/>
        <v>50</v>
      </c>
      <c r="S198" s="216">
        <f t="shared" si="49"/>
        <v>50</v>
      </c>
      <c r="T198" s="216">
        <f t="shared" si="49"/>
        <v>0</v>
      </c>
      <c r="U198" s="216">
        <f t="shared" si="49"/>
        <v>0</v>
      </c>
      <c r="V198" s="289">
        <f>V194+V197</f>
        <v>110</v>
      </c>
      <c r="W198" s="458">
        <f>W194+W197</f>
        <v>70</v>
      </c>
      <c r="X198" s="302"/>
      <c r="Y198" s="604"/>
      <c r="Z198" s="604"/>
      <c r="AA198" s="850"/>
    </row>
    <row r="199" spans="1:27" ht="22.5" customHeight="1" thickBot="1">
      <c r="A199" s="69" t="s">
        <v>17</v>
      </c>
      <c r="B199" s="53" t="s">
        <v>15</v>
      </c>
      <c r="C199" s="664" t="s">
        <v>16</v>
      </c>
      <c r="D199" s="891" t="s">
        <v>353</v>
      </c>
      <c r="E199" s="659"/>
      <c r="F199" s="961" t="s">
        <v>21</v>
      </c>
      <c r="G199" s="669">
        <v>188710823</v>
      </c>
      <c r="H199" s="661">
        <v>0</v>
      </c>
      <c r="I199" s="223" t="s">
        <v>19</v>
      </c>
      <c r="J199" s="665"/>
      <c r="K199" s="157"/>
      <c r="L199" s="157"/>
      <c r="M199" s="666"/>
      <c r="N199" s="784">
        <v>100</v>
      </c>
      <c r="O199" s="668">
        <v>100</v>
      </c>
      <c r="P199" s="666"/>
      <c r="Q199" s="762"/>
      <c r="R199" s="782">
        <v>100</v>
      </c>
      <c r="S199" s="667">
        <v>100</v>
      </c>
      <c r="T199" s="443"/>
      <c r="U199" s="443"/>
      <c r="V199" s="790"/>
      <c r="W199" s="660"/>
      <c r="X199" s="902" t="s">
        <v>354</v>
      </c>
      <c r="Y199" s="663">
        <v>1</v>
      </c>
      <c r="Z199" s="663"/>
      <c r="AA199" s="851"/>
    </row>
    <row r="200" spans="1:27" ht="18" customHeight="1" thickBot="1">
      <c r="A200" s="69"/>
      <c r="B200" s="53"/>
      <c r="C200" s="658"/>
      <c r="D200" s="893"/>
      <c r="E200" s="659"/>
      <c r="F200" s="962"/>
      <c r="G200" s="649"/>
      <c r="H200" s="661"/>
      <c r="I200" s="662"/>
      <c r="J200" s="453"/>
      <c r="K200" s="210"/>
      <c r="L200" s="210"/>
      <c r="M200" s="443"/>
      <c r="N200" s="205">
        <f>+N199</f>
        <v>100</v>
      </c>
      <c r="O200" s="206">
        <f aca="true" t="shared" si="50" ref="O200:W200">+O199</f>
        <v>100</v>
      </c>
      <c r="P200" s="206">
        <f t="shared" si="50"/>
        <v>0</v>
      </c>
      <c r="Q200" s="207">
        <f t="shared" si="50"/>
        <v>0</v>
      </c>
      <c r="R200" s="239">
        <f t="shared" si="50"/>
        <v>100</v>
      </c>
      <c r="S200" s="206">
        <f t="shared" si="50"/>
        <v>100</v>
      </c>
      <c r="T200" s="206">
        <f t="shared" si="50"/>
        <v>0</v>
      </c>
      <c r="U200" s="216">
        <f t="shared" si="50"/>
        <v>0</v>
      </c>
      <c r="V200" s="514">
        <f t="shared" si="50"/>
        <v>0</v>
      </c>
      <c r="W200" s="555">
        <f t="shared" si="50"/>
        <v>0</v>
      </c>
      <c r="X200" s="903"/>
      <c r="Y200" s="663"/>
      <c r="Z200" s="663"/>
      <c r="AA200" s="851"/>
    </row>
    <row r="201" spans="1:27" ht="20.25" customHeight="1" thickBot="1">
      <c r="A201" s="73" t="s">
        <v>17</v>
      </c>
      <c r="B201" s="55" t="s">
        <v>15</v>
      </c>
      <c r="C201" s="1194" t="s">
        <v>17</v>
      </c>
      <c r="D201" s="891" t="s">
        <v>38</v>
      </c>
      <c r="E201" s="964" t="s">
        <v>362</v>
      </c>
      <c r="F201" s="943" t="s">
        <v>21</v>
      </c>
      <c r="G201" s="966" t="s">
        <v>29</v>
      </c>
      <c r="H201" s="345" t="s">
        <v>106</v>
      </c>
      <c r="I201" s="317" t="s">
        <v>19</v>
      </c>
      <c r="J201" s="560">
        <v>18.1</v>
      </c>
      <c r="K201" s="449">
        <v>18.1</v>
      </c>
      <c r="L201" s="450"/>
      <c r="M201" s="748"/>
      <c r="N201" s="772">
        <v>20</v>
      </c>
      <c r="O201" s="700">
        <v>20</v>
      </c>
      <c r="P201" s="450"/>
      <c r="Q201" s="749"/>
      <c r="R201" s="451">
        <v>20</v>
      </c>
      <c r="S201" s="452">
        <v>20</v>
      </c>
      <c r="T201" s="452"/>
      <c r="U201" s="572"/>
      <c r="V201" s="312">
        <v>25</v>
      </c>
      <c r="W201" s="696">
        <v>30</v>
      </c>
      <c r="X201" s="343" t="s">
        <v>288</v>
      </c>
      <c r="Y201" s="474">
        <v>10</v>
      </c>
      <c r="Z201" s="474">
        <v>10</v>
      </c>
      <c r="AA201" s="809">
        <v>12</v>
      </c>
    </row>
    <row r="202" spans="1:27" ht="21" customHeight="1" thickBot="1">
      <c r="A202" s="75"/>
      <c r="B202" s="34"/>
      <c r="C202" s="1196"/>
      <c r="D202" s="893"/>
      <c r="E202" s="965"/>
      <c r="F202" s="963"/>
      <c r="G202" s="967"/>
      <c r="H202" s="367"/>
      <c r="I202" s="389" t="s">
        <v>26</v>
      </c>
      <c r="J202" s="205">
        <f aca="true" t="shared" si="51" ref="J202:O202">J201</f>
        <v>18.1</v>
      </c>
      <c r="K202" s="206">
        <f t="shared" si="51"/>
        <v>18.1</v>
      </c>
      <c r="L202" s="206">
        <f t="shared" si="51"/>
        <v>0</v>
      </c>
      <c r="M202" s="216">
        <f t="shared" si="51"/>
        <v>0</v>
      </c>
      <c r="N202" s="375">
        <f t="shared" si="51"/>
        <v>20</v>
      </c>
      <c r="O202" s="216">
        <f t="shared" si="51"/>
        <v>20</v>
      </c>
      <c r="P202" s="216">
        <f aca="true" t="shared" si="52" ref="P202:W202">P201</f>
        <v>0</v>
      </c>
      <c r="Q202" s="207">
        <f t="shared" si="52"/>
        <v>0</v>
      </c>
      <c r="R202" s="485">
        <f t="shared" si="52"/>
        <v>20</v>
      </c>
      <c r="S202" s="216">
        <f t="shared" si="52"/>
        <v>20</v>
      </c>
      <c r="T202" s="216">
        <f t="shared" si="52"/>
        <v>0</v>
      </c>
      <c r="U202" s="216">
        <f t="shared" si="52"/>
        <v>0</v>
      </c>
      <c r="V202" s="269">
        <f t="shared" si="52"/>
        <v>25</v>
      </c>
      <c r="W202" s="28">
        <f t="shared" si="52"/>
        <v>30</v>
      </c>
      <c r="X202" s="459"/>
      <c r="Y202" s="476"/>
      <c r="Z202" s="476"/>
      <c r="AA202" s="847"/>
    </row>
    <row r="203" spans="1:27" ht="36.75" thickBot="1">
      <c r="A203" s="73" t="s">
        <v>17</v>
      </c>
      <c r="B203" s="55" t="s">
        <v>15</v>
      </c>
      <c r="C203" s="1194" t="s">
        <v>20</v>
      </c>
      <c r="D203" s="891" t="s">
        <v>223</v>
      </c>
      <c r="E203" s="1111"/>
      <c r="F203" s="943" t="s">
        <v>15</v>
      </c>
      <c r="G203" s="1107">
        <v>188710823</v>
      </c>
      <c r="H203" s="960" t="s">
        <v>106</v>
      </c>
      <c r="I203" s="223" t="s">
        <v>19</v>
      </c>
      <c r="J203" s="118">
        <v>30</v>
      </c>
      <c r="K203" s="117">
        <v>30</v>
      </c>
      <c r="L203" s="117"/>
      <c r="M203" s="124">
        <v>0</v>
      </c>
      <c r="N203" s="226">
        <v>30</v>
      </c>
      <c r="O203" s="17">
        <v>30</v>
      </c>
      <c r="P203" s="201"/>
      <c r="Q203" s="785"/>
      <c r="R203" s="13">
        <f>+S203+U203</f>
        <v>30</v>
      </c>
      <c r="S203" s="14">
        <v>30</v>
      </c>
      <c r="T203" s="197"/>
      <c r="U203" s="309"/>
      <c r="V203" s="219">
        <v>30</v>
      </c>
      <c r="W203" s="29">
        <v>30</v>
      </c>
      <c r="X203" s="303" t="s">
        <v>289</v>
      </c>
      <c r="Y203" s="374">
        <v>1</v>
      </c>
      <c r="Z203" s="374">
        <v>1</v>
      </c>
      <c r="AA203" s="852">
        <v>1</v>
      </c>
    </row>
    <row r="204" spans="1:27" ht="21" customHeight="1" thickBot="1">
      <c r="A204" s="75"/>
      <c r="B204" s="34"/>
      <c r="C204" s="1196"/>
      <c r="D204" s="893"/>
      <c r="E204" s="1113"/>
      <c r="F204" s="963"/>
      <c r="G204" s="967"/>
      <c r="H204" s="924"/>
      <c r="I204" s="447" t="s">
        <v>26</v>
      </c>
      <c r="J204" s="205">
        <f aca="true" t="shared" si="53" ref="J204:W204">SUM(J203:J203)</f>
        <v>30</v>
      </c>
      <c r="K204" s="206">
        <f t="shared" si="53"/>
        <v>30</v>
      </c>
      <c r="L204" s="206">
        <f t="shared" si="53"/>
        <v>0</v>
      </c>
      <c r="M204" s="216">
        <f t="shared" si="53"/>
        <v>0</v>
      </c>
      <c r="N204" s="205">
        <f t="shared" si="53"/>
        <v>30</v>
      </c>
      <c r="O204" s="206">
        <f t="shared" si="53"/>
        <v>30</v>
      </c>
      <c r="P204" s="206">
        <f t="shared" si="53"/>
        <v>0</v>
      </c>
      <c r="Q204" s="207">
        <f t="shared" si="53"/>
        <v>0</v>
      </c>
      <c r="R204" s="239">
        <f t="shared" si="53"/>
        <v>30</v>
      </c>
      <c r="S204" s="206">
        <f t="shared" si="53"/>
        <v>30</v>
      </c>
      <c r="T204" s="206">
        <f t="shared" si="53"/>
        <v>0</v>
      </c>
      <c r="U204" s="216">
        <f t="shared" si="53"/>
        <v>0</v>
      </c>
      <c r="V204" s="269">
        <f t="shared" si="53"/>
        <v>30</v>
      </c>
      <c r="W204" s="239">
        <f t="shared" si="53"/>
        <v>30</v>
      </c>
      <c r="X204" s="519"/>
      <c r="Y204" s="520"/>
      <c r="Z204" s="520"/>
      <c r="AA204" s="853"/>
    </row>
    <row r="205" spans="1:27" ht="16.5" customHeight="1">
      <c r="A205" s="73" t="s">
        <v>17</v>
      </c>
      <c r="B205" s="55" t="s">
        <v>15</v>
      </c>
      <c r="C205" s="1194" t="s">
        <v>22</v>
      </c>
      <c r="D205" s="891" t="s">
        <v>224</v>
      </c>
      <c r="E205" s="1111"/>
      <c r="F205" s="943" t="s">
        <v>15</v>
      </c>
      <c r="G205" s="1107">
        <v>188710823</v>
      </c>
      <c r="H205" s="960" t="s">
        <v>106</v>
      </c>
      <c r="I205" s="223" t="s">
        <v>19</v>
      </c>
      <c r="J205" s="118"/>
      <c r="K205" s="117"/>
      <c r="L205" s="117"/>
      <c r="M205" s="124"/>
      <c r="N205" s="226">
        <v>40</v>
      </c>
      <c r="O205" s="17">
        <v>40</v>
      </c>
      <c r="P205" s="201"/>
      <c r="Q205" s="785"/>
      <c r="R205" s="783"/>
      <c r="S205" s="197"/>
      <c r="T205" s="197"/>
      <c r="U205" s="309"/>
      <c r="V205" s="219"/>
      <c r="W205" s="29">
        <v>40</v>
      </c>
      <c r="X205" s="303" t="s">
        <v>290</v>
      </c>
      <c r="Y205" s="374">
        <v>1</v>
      </c>
      <c r="Z205" s="374"/>
      <c r="AA205" s="844">
        <v>1</v>
      </c>
    </row>
    <row r="206" spans="1:27" ht="18" customHeight="1" thickBot="1">
      <c r="A206" s="69"/>
      <c r="B206" s="53"/>
      <c r="C206" s="1195"/>
      <c r="D206" s="892"/>
      <c r="E206" s="1112"/>
      <c r="F206" s="1106"/>
      <c r="G206" s="1108"/>
      <c r="H206" s="923"/>
      <c r="I206" s="370"/>
      <c r="J206" s="118"/>
      <c r="K206" s="117"/>
      <c r="L206" s="117"/>
      <c r="M206" s="124"/>
      <c r="N206" s="786"/>
      <c r="O206" s="117"/>
      <c r="P206" s="117"/>
      <c r="Q206" s="549"/>
      <c r="R206" s="63"/>
      <c r="S206" s="61"/>
      <c r="T206" s="61"/>
      <c r="U206" s="64"/>
      <c r="V206" s="237"/>
      <c r="W206" s="138"/>
      <c r="X206" s="306"/>
      <c r="Y206" s="517"/>
      <c r="Z206" s="517"/>
      <c r="AA206" s="854"/>
    </row>
    <row r="207" spans="1:27" ht="16.5" customHeight="1" thickBot="1">
      <c r="A207" s="75"/>
      <c r="B207" s="34"/>
      <c r="C207" s="1196"/>
      <c r="D207" s="893"/>
      <c r="E207" s="1113"/>
      <c r="F207" s="963"/>
      <c r="G207" s="967"/>
      <c r="H207" s="924"/>
      <c r="I207" s="371" t="s">
        <v>26</v>
      </c>
      <c r="J207" s="205">
        <f aca="true" t="shared" si="54" ref="J207:W207">SUM(J205:J206)</f>
        <v>0</v>
      </c>
      <c r="K207" s="206">
        <f t="shared" si="54"/>
        <v>0</v>
      </c>
      <c r="L207" s="206">
        <f t="shared" si="54"/>
        <v>0</v>
      </c>
      <c r="M207" s="216">
        <f t="shared" si="54"/>
        <v>0</v>
      </c>
      <c r="N207" s="205">
        <f t="shared" si="54"/>
        <v>40</v>
      </c>
      <c r="O207" s="206">
        <f t="shared" si="54"/>
        <v>40</v>
      </c>
      <c r="P207" s="206">
        <f t="shared" si="54"/>
        <v>0</v>
      </c>
      <c r="Q207" s="207">
        <f t="shared" si="54"/>
        <v>0</v>
      </c>
      <c r="R207" s="239">
        <f t="shared" si="54"/>
        <v>0</v>
      </c>
      <c r="S207" s="206">
        <f t="shared" si="54"/>
        <v>0</v>
      </c>
      <c r="T207" s="206">
        <f t="shared" si="54"/>
        <v>0</v>
      </c>
      <c r="U207" s="216">
        <f t="shared" si="54"/>
        <v>0</v>
      </c>
      <c r="V207" s="269">
        <f t="shared" si="54"/>
        <v>0</v>
      </c>
      <c r="W207" s="585">
        <f t="shared" si="54"/>
        <v>40</v>
      </c>
      <c r="X207" s="527"/>
      <c r="Y207" s="528"/>
      <c r="Z207" s="528"/>
      <c r="AA207" s="855"/>
    </row>
    <row r="208" spans="1:27" ht="15" customHeight="1">
      <c r="A208" s="73" t="s">
        <v>17</v>
      </c>
      <c r="B208" s="55" t="s">
        <v>15</v>
      </c>
      <c r="C208" s="1194" t="s">
        <v>23</v>
      </c>
      <c r="D208" s="891" t="s">
        <v>105</v>
      </c>
      <c r="E208" s="1111" t="s">
        <v>42</v>
      </c>
      <c r="F208" s="943" t="s">
        <v>21</v>
      </c>
      <c r="G208" s="1107">
        <v>188710823</v>
      </c>
      <c r="H208" s="960" t="s">
        <v>106</v>
      </c>
      <c r="I208" s="223" t="s">
        <v>19</v>
      </c>
      <c r="J208" s="116">
        <f>1245.8-296.2</f>
        <v>949.5999999999999</v>
      </c>
      <c r="K208" s="17">
        <v>11.5</v>
      </c>
      <c r="L208" s="17"/>
      <c r="M208" s="123">
        <f>1234.3-M209</f>
        <v>938.0999999999999</v>
      </c>
      <c r="N208" s="787"/>
      <c r="O208" s="201"/>
      <c r="P208" s="201"/>
      <c r="Q208" s="785"/>
      <c r="R208" s="878"/>
      <c r="S208" s="197"/>
      <c r="T208" s="197"/>
      <c r="U208" s="873"/>
      <c r="V208" s="219"/>
      <c r="W208" s="29"/>
      <c r="X208" s="303"/>
      <c r="Y208" s="374"/>
      <c r="Z208" s="374"/>
      <c r="AA208" s="852"/>
    </row>
    <row r="209" spans="1:27" ht="15" customHeight="1">
      <c r="A209" s="69"/>
      <c r="B209" s="53"/>
      <c r="C209" s="1195"/>
      <c r="D209" s="892"/>
      <c r="E209" s="1112"/>
      <c r="F209" s="1106"/>
      <c r="G209" s="1108"/>
      <c r="H209" s="923"/>
      <c r="I209" s="225" t="s">
        <v>358</v>
      </c>
      <c r="J209" s="118">
        <v>296.2</v>
      </c>
      <c r="K209" s="117"/>
      <c r="L209" s="117"/>
      <c r="M209" s="124">
        <v>296.2</v>
      </c>
      <c r="N209" s="786"/>
      <c r="O209" s="117"/>
      <c r="P209" s="117"/>
      <c r="Q209" s="549"/>
      <c r="R209" s="286"/>
      <c r="S209" s="61"/>
      <c r="T209" s="61"/>
      <c r="U209" s="287"/>
      <c r="V209" s="237"/>
      <c r="W209" s="138"/>
      <c r="X209" s="306"/>
      <c r="Y209" s="517"/>
      <c r="Z209" s="517"/>
      <c r="AA209" s="854"/>
    </row>
    <row r="210" spans="1:27" ht="20.25" customHeight="1" thickBot="1">
      <c r="A210" s="69"/>
      <c r="B210" s="53"/>
      <c r="C210" s="1195"/>
      <c r="D210" s="892"/>
      <c r="E210" s="1112"/>
      <c r="F210" s="1106"/>
      <c r="G210" s="1108"/>
      <c r="H210" s="923"/>
      <c r="I210" s="242" t="s">
        <v>36</v>
      </c>
      <c r="J210" s="129">
        <v>973.2</v>
      </c>
      <c r="K210" s="41">
        <v>14.2</v>
      </c>
      <c r="L210" s="41"/>
      <c r="M210" s="136">
        <v>959</v>
      </c>
      <c r="N210" s="717"/>
      <c r="O210" s="41"/>
      <c r="P210" s="41"/>
      <c r="Q210" s="230"/>
      <c r="R210" s="284"/>
      <c r="S210" s="36"/>
      <c r="T210" s="36"/>
      <c r="U210" s="285"/>
      <c r="V210" s="221"/>
      <c r="W210" s="44"/>
      <c r="X210" s="306"/>
      <c r="Y210" s="517"/>
      <c r="Z210" s="517"/>
      <c r="AA210" s="854"/>
    </row>
    <row r="211" spans="1:27" ht="17.25" customHeight="1" thickBot="1">
      <c r="A211" s="75"/>
      <c r="B211" s="34"/>
      <c r="C211" s="1196"/>
      <c r="D211" s="893"/>
      <c r="E211" s="1113"/>
      <c r="F211" s="963"/>
      <c r="G211" s="967"/>
      <c r="H211" s="924"/>
      <c r="I211" s="556" t="s">
        <v>26</v>
      </c>
      <c r="J211" s="205">
        <f>SUM(J208:J210)</f>
        <v>2219</v>
      </c>
      <c r="K211" s="206">
        <f>SUM(K208:K210)</f>
        <v>25.7</v>
      </c>
      <c r="L211" s="206"/>
      <c r="M211" s="216">
        <f>SUM(M208:M210)</f>
        <v>2193.3</v>
      </c>
      <c r="N211" s="205"/>
      <c r="O211" s="206"/>
      <c r="P211" s="206"/>
      <c r="Q211" s="207"/>
      <c r="R211" s="205"/>
      <c r="S211" s="206"/>
      <c r="T211" s="206"/>
      <c r="U211" s="207"/>
      <c r="V211" s="269"/>
      <c r="W211" s="485"/>
      <c r="X211" s="527"/>
      <c r="Y211" s="528"/>
      <c r="Z211" s="528"/>
      <c r="AA211" s="855"/>
    </row>
    <row r="212" spans="1:27" ht="15" customHeight="1" thickBot="1">
      <c r="A212" s="75" t="s">
        <v>17</v>
      </c>
      <c r="B212" s="34" t="s">
        <v>15</v>
      </c>
      <c r="C212" s="883" t="s">
        <v>25</v>
      </c>
      <c r="D212" s="884"/>
      <c r="E212" s="884"/>
      <c r="F212" s="884"/>
      <c r="G212" s="884"/>
      <c r="H212" s="884"/>
      <c r="I212" s="884"/>
      <c r="J212" s="212">
        <f>J198+J200+J202+J204+J207+J211</f>
        <v>2343.2</v>
      </c>
      <c r="K212" s="212">
        <f aca="true" t="shared" si="55" ref="K212:W212">K198+K200+K202+K204+K207+K211</f>
        <v>149.89999999999998</v>
      </c>
      <c r="L212" s="212">
        <f t="shared" si="55"/>
        <v>0</v>
      </c>
      <c r="M212" s="212">
        <f t="shared" si="55"/>
        <v>2193.3</v>
      </c>
      <c r="N212" s="212">
        <f t="shared" si="55"/>
        <v>240</v>
      </c>
      <c r="O212" s="212">
        <f t="shared" si="55"/>
        <v>240</v>
      </c>
      <c r="P212" s="212">
        <f t="shared" si="55"/>
        <v>0</v>
      </c>
      <c r="Q212" s="212">
        <f t="shared" si="55"/>
        <v>0</v>
      </c>
      <c r="R212" s="212">
        <f t="shared" si="55"/>
        <v>200</v>
      </c>
      <c r="S212" s="212">
        <f t="shared" si="55"/>
        <v>200</v>
      </c>
      <c r="T212" s="212">
        <f t="shared" si="55"/>
        <v>0</v>
      </c>
      <c r="U212" s="288">
        <f t="shared" si="55"/>
        <v>0</v>
      </c>
      <c r="V212" s="212">
        <f t="shared" si="55"/>
        <v>165</v>
      </c>
      <c r="W212" s="212">
        <f t="shared" si="55"/>
        <v>170</v>
      </c>
      <c r="X212" s="879"/>
      <c r="Y212" s="879"/>
      <c r="Z212" s="879"/>
      <c r="AA212" s="880"/>
    </row>
    <row r="213" spans="1:27" ht="16.5" customHeight="1" thickBot="1">
      <c r="A213" s="70" t="s">
        <v>17</v>
      </c>
      <c r="B213" s="58" t="s">
        <v>16</v>
      </c>
      <c r="C213" s="946" t="s">
        <v>117</v>
      </c>
      <c r="D213" s="947"/>
      <c r="E213" s="947"/>
      <c r="F213" s="947"/>
      <c r="G213" s="947"/>
      <c r="H213" s="947"/>
      <c r="I213" s="947"/>
      <c r="J213" s="947"/>
      <c r="K213" s="947"/>
      <c r="L213" s="947"/>
      <c r="M213" s="947"/>
      <c r="N213" s="947"/>
      <c r="O213" s="947"/>
      <c r="P213" s="947"/>
      <c r="Q213" s="947"/>
      <c r="R213" s="947"/>
      <c r="S213" s="947"/>
      <c r="T213" s="947"/>
      <c r="U213" s="947"/>
      <c r="V213" s="947"/>
      <c r="W213" s="947"/>
      <c r="X213" s="947"/>
      <c r="Y213" s="947"/>
      <c r="Z213" s="947"/>
      <c r="AA213" s="912"/>
    </row>
    <row r="214" spans="1:27" ht="21.75" customHeight="1">
      <c r="A214" s="1176" t="s">
        <v>17</v>
      </c>
      <c r="B214" s="1178" t="s">
        <v>16</v>
      </c>
      <c r="C214" s="937" t="s">
        <v>15</v>
      </c>
      <c r="D214" s="955" t="s">
        <v>97</v>
      </c>
      <c r="E214" s="935"/>
      <c r="F214" s="885" t="s">
        <v>21</v>
      </c>
      <c r="G214" s="1115">
        <v>190464738</v>
      </c>
      <c r="H214" s="929" t="s">
        <v>64</v>
      </c>
      <c r="I214" s="223" t="s">
        <v>19</v>
      </c>
      <c r="J214" s="342">
        <v>1087.8</v>
      </c>
      <c r="K214" s="331">
        <v>1087.8</v>
      </c>
      <c r="L214" s="331">
        <v>567.9</v>
      </c>
      <c r="M214" s="332"/>
      <c r="N214" s="342">
        <v>1440.1</v>
      </c>
      <c r="O214" s="331">
        <v>1440.1</v>
      </c>
      <c r="P214" s="336">
        <v>728.5</v>
      </c>
      <c r="Q214" s="185"/>
      <c r="R214" s="372">
        <f>+S214+U214</f>
        <v>1254.7999999999997</v>
      </c>
      <c r="S214" s="66">
        <f>1252.2+668.4+207.1-666.4-206.5</f>
        <v>1254.7999999999997</v>
      </c>
      <c r="T214" s="66">
        <v>668.4</v>
      </c>
      <c r="U214" s="251"/>
      <c r="V214" s="312">
        <v>1620.6</v>
      </c>
      <c r="W214" s="439">
        <v>1502.9</v>
      </c>
      <c r="X214" s="463" t="s">
        <v>52</v>
      </c>
      <c r="Y214" s="179" t="s">
        <v>169</v>
      </c>
      <c r="Z214" s="179" t="s">
        <v>169</v>
      </c>
      <c r="AA214" s="804" t="s">
        <v>169</v>
      </c>
    </row>
    <row r="215" spans="1:27" ht="18" customHeight="1">
      <c r="A215" s="1143"/>
      <c r="B215" s="1142"/>
      <c r="C215" s="958"/>
      <c r="D215" s="956"/>
      <c r="E215" s="1114"/>
      <c r="F215" s="886"/>
      <c r="G215" s="1116"/>
      <c r="H215" s="922"/>
      <c r="I215" s="225" t="s">
        <v>53</v>
      </c>
      <c r="J215" s="346">
        <f>K215+M215</f>
        <v>104.1</v>
      </c>
      <c r="K215" s="113">
        <v>88.1</v>
      </c>
      <c r="L215" s="113">
        <v>25.1</v>
      </c>
      <c r="M215" s="333">
        <v>16</v>
      </c>
      <c r="N215" s="191">
        <v>80</v>
      </c>
      <c r="O215" s="184">
        <v>80</v>
      </c>
      <c r="P215" s="184">
        <v>18.3</v>
      </c>
      <c r="Q215" s="183"/>
      <c r="R215" s="341">
        <f>+S215+U215</f>
        <v>80</v>
      </c>
      <c r="S215" s="149">
        <v>80</v>
      </c>
      <c r="T215" s="149">
        <v>18.3</v>
      </c>
      <c r="U215" s="253"/>
      <c r="V215" s="220"/>
      <c r="W215" s="244"/>
      <c r="X215" s="301" t="s">
        <v>65</v>
      </c>
      <c r="Y215" s="204" t="s">
        <v>66</v>
      </c>
      <c r="Z215" s="204" t="s">
        <v>74</v>
      </c>
      <c r="AA215" s="805" t="s">
        <v>62</v>
      </c>
    </row>
    <row r="216" spans="1:27" ht="13.5" customHeight="1">
      <c r="A216" s="1143"/>
      <c r="B216" s="1142"/>
      <c r="C216" s="958"/>
      <c r="D216" s="956"/>
      <c r="E216" s="1114"/>
      <c r="F216" s="886"/>
      <c r="G216" s="1116"/>
      <c r="H216" s="922"/>
      <c r="I216" s="225" t="s">
        <v>36</v>
      </c>
      <c r="J216" s="346">
        <v>42.7</v>
      </c>
      <c r="K216" s="113">
        <v>42.7</v>
      </c>
      <c r="L216" s="113"/>
      <c r="M216" s="333"/>
      <c r="N216" s="181">
        <v>10.7</v>
      </c>
      <c r="O216" s="184">
        <v>10.7</v>
      </c>
      <c r="P216" s="184"/>
      <c r="Q216" s="180"/>
      <c r="R216" s="341">
        <v>10.7</v>
      </c>
      <c r="S216" s="149">
        <v>10.7</v>
      </c>
      <c r="T216" s="149"/>
      <c r="U216" s="253"/>
      <c r="V216" s="220"/>
      <c r="W216" s="244"/>
      <c r="X216" s="301" t="s">
        <v>269</v>
      </c>
      <c r="Y216" s="204" t="s">
        <v>137</v>
      </c>
      <c r="Z216" s="204"/>
      <c r="AA216" s="805"/>
    </row>
    <row r="217" spans="1:27" ht="30" customHeight="1" thickBot="1">
      <c r="A217" s="1143"/>
      <c r="B217" s="1142"/>
      <c r="C217" s="958"/>
      <c r="D217" s="956"/>
      <c r="E217" s="1114"/>
      <c r="F217" s="886"/>
      <c r="G217" s="1116"/>
      <c r="H217" s="922"/>
      <c r="I217" s="550" t="s">
        <v>131</v>
      </c>
      <c r="J217" s="346">
        <v>6.3</v>
      </c>
      <c r="K217" s="113">
        <v>6.3</v>
      </c>
      <c r="L217" s="113">
        <v>4.8</v>
      </c>
      <c r="M217" s="333"/>
      <c r="N217" s="654"/>
      <c r="O217" s="192"/>
      <c r="P217" s="192"/>
      <c r="Q217" s="344"/>
      <c r="R217" s="652"/>
      <c r="S217" s="71"/>
      <c r="T217" s="71"/>
      <c r="U217" s="567"/>
      <c r="V217" s="266">
        <v>80</v>
      </c>
      <c r="W217" s="244">
        <v>80</v>
      </c>
      <c r="X217" s="280" t="s">
        <v>337</v>
      </c>
      <c r="Y217" s="204"/>
      <c r="Z217" s="204" t="s">
        <v>170</v>
      </c>
      <c r="AA217" s="805"/>
    </row>
    <row r="218" spans="1:27" ht="15" customHeight="1" thickBot="1">
      <c r="A218" s="1177"/>
      <c r="B218" s="1179"/>
      <c r="C218" s="959"/>
      <c r="D218" s="957"/>
      <c r="E218" s="915"/>
      <c r="F218" s="887"/>
      <c r="G218" s="1117"/>
      <c r="H218" s="1197"/>
      <c r="I218" s="316" t="s">
        <v>26</v>
      </c>
      <c r="J218" s="337">
        <f aca="true" t="shared" si="56" ref="J218:Q218">SUM(J214:J217)</f>
        <v>1240.8999999999999</v>
      </c>
      <c r="K218" s="338">
        <f t="shared" si="56"/>
        <v>1224.8999999999999</v>
      </c>
      <c r="L218" s="338">
        <f t="shared" si="56"/>
        <v>597.8</v>
      </c>
      <c r="M218" s="340">
        <f t="shared" si="56"/>
        <v>16</v>
      </c>
      <c r="N218" s="337">
        <f t="shared" si="56"/>
        <v>1530.8</v>
      </c>
      <c r="O218" s="338">
        <f t="shared" si="56"/>
        <v>1530.8</v>
      </c>
      <c r="P218" s="338">
        <f t="shared" si="56"/>
        <v>746.8</v>
      </c>
      <c r="Q218" s="339">
        <f t="shared" si="56"/>
        <v>0</v>
      </c>
      <c r="R218" s="653">
        <f aca="true" t="shared" si="57" ref="R218:W218">SUM(R214:R217)</f>
        <v>1345.4999999999998</v>
      </c>
      <c r="S218" s="338">
        <f t="shared" si="57"/>
        <v>1345.4999999999998</v>
      </c>
      <c r="T218" s="338">
        <f t="shared" si="57"/>
        <v>686.6999999999999</v>
      </c>
      <c r="U218" s="339">
        <f t="shared" si="57"/>
        <v>0</v>
      </c>
      <c r="V218" s="651">
        <f t="shared" si="57"/>
        <v>1700.6</v>
      </c>
      <c r="W218" s="441">
        <f t="shared" si="57"/>
        <v>1582.9</v>
      </c>
      <c r="X218" s="459"/>
      <c r="Y218" s="620"/>
      <c r="Z218" s="620"/>
      <c r="AA218" s="856"/>
    </row>
    <row r="219" spans="1:27" ht="24">
      <c r="A219" s="1176" t="s">
        <v>17</v>
      </c>
      <c r="B219" s="1178" t="s">
        <v>16</v>
      </c>
      <c r="C219" s="937" t="s">
        <v>16</v>
      </c>
      <c r="D219" s="955" t="s">
        <v>118</v>
      </c>
      <c r="E219" s="935"/>
      <c r="F219" s="885" t="s">
        <v>21</v>
      </c>
      <c r="G219" s="1115">
        <v>190464738</v>
      </c>
      <c r="H219" s="929" t="s">
        <v>64</v>
      </c>
      <c r="I219" s="223" t="s">
        <v>19</v>
      </c>
      <c r="J219" s="383">
        <v>49</v>
      </c>
      <c r="K219" s="110">
        <v>49</v>
      </c>
      <c r="L219" s="110"/>
      <c r="M219" s="795"/>
      <c r="N219" s="231">
        <v>68.9</v>
      </c>
      <c r="O219" s="59">
        <v>68.9</v>
      </c>
      <c r="P219" s="59"/>
      <c r="Q219" s="603"/>
      <c r="R219" s="67">
        <v>54</v>
      </c>
      <c r="S219" s="66">
        <v>54</v>
      </c>
      <c r="T219" s="66"/>
      <c r="U219" s="48"/>
      <c r="V219" s="219">
        <v>106.5</v>
      </c>
      <c r="W219" s="29">
        <v>91.5</v>
      </c>
      <c r="X219" s="463" t="s">
        <v>310</v>
      </c>
      <c r="Y219" s="137">
        <v>23</v>
      </c>
      <c r="Z219" s="137">
        <v>24</v>
      </c>
      <c r="AA219" s="798">
        <v>24</v>
      </c>
    </row>
    <row r="220" spans="1:27" ht="17.25" customHeight="1">
      <c r="A220" s="1143"/>
      <c r="B220" s="1142"/>
      <c r="C220" s="958"/>
      <c r="D220" s="956"/>
      <c r="E220" s="936"/>
      <c r="F220" s="886"/>
      <c r="G220" s="1116"/>
      <c r="H220" s="922"/>
      <c r="I220" s="225" t="s">
        <v>130</v>
      </c>
      <c r="J220" s="346">
        <v>34</v>
      </c>
      <c r="K220" s="113">
        <v>34</v>
      </c>
      <c r="L220" s="113"/>
      <c r="M220" s="334"/>
      <c r="N220" s="714"/>
      <c r="O220" s="184"/>
      <c r="P220" s="184"/>
      <c r="Q220" s="233"/>
      <c r="R220" s="335"/>
      <c r="S220" s="149"/>
      <c r="T220" s="149"/>
      <c r="U220" s="151"/>
      <c r="V220" s="220"/>
      <c r="W220" s="134"/>
      <c r="X220" s="464" t="s">
        <v>270</v>
      </c>
      <c r="Y220" s="131">
        <v>75</v>
      </c>
      <c r="Z220" s="131">
        <v>80</v>
      </c>
      <c r="AA220" s="806">
        <v>80</v>
      </c>
    </row>
    <row r="221" spans="1:27" ht="18" customHeight="1">
      <c r="A221" s="1143"/>
      <c r="B221" s="1142"/>
      <c r="C221" s="958"/>
      <c r="D221" s="956"/>
      <c r="E221" s="936"/>
      <c r="F221" s="886"/>
      <c r="G221" s="1116"/>
      <c r="H221" s="922"/>
      <c r="I221" s="225"/>
      <c r="J221" s="346"/>
      <c r="K221" s="113"/>
      <c r="L221" s="111"/>
      <c r="M221" s="796"/>
      <c r="N221" s="234"/>
      <c r="O221" s="60"/>
      <c r="P221" s="60"/>
      <c r="Q221" s="235"/>
      <c r="R221" s="797"/>
      <c r="S221" s="68"/>
      <c r="T221" s="68"/>
      <c r="U221" s="49"/>
      <c r="V221" s="221"/>
      <c r="W221" s="44"/>
      <c r="X221" s="464" t="s">
        <v>311</v>
      </c>
      <c r="Y221" s="131">
        <v>8</v>
      </c>
      <c r="Z221" s="131">
        <v>10</v>
      </c>
      <c r="AA221" s="806">
        <v>10</v>
      </c>
    </row>
    <row r="222" spans="1:27" ht="15.75" customHeight="1">
      <c r="A222" s="1143"/>
      <c r="B222" s="1142"/>
      <c r="C222" s="958"/>
      <c r="D222" s="956"/>
      <c r="E222" s="936"/>
      <c r="F222" s="886"/>
      <c r="G222" s="1116"/>
      <c r="H222" s="922"/>
      <c r="I222" s="225"/>
      <c r="J222" s="346"/>
      <c r="K222" s="113"/>
      <c r="L222" s="113"/>
      <c r="M222" s="334"/>
      <c r="N222" s="714"/>
      <c r="O222" s="184"/>
      <c r="P222" s="184"/>
      <c r="Q222" s="233"/>
      <c r="R222" s="335"/>
      <c r="S222" s="149"/>
      <c r="T222" s="149"/>
      <c r="U222" s="151"/>
      <c r="V222" s="220"/>
      <c r="W222" s="134"/>
      <c r="X222" s="464" t="s">
        <v>271</v>
      </c>
      <c r="Y222" s="131">
        <v>140</v>
      </c>
      <c r="Z222" s="131">
        <v>150</v>
      </c>
      <c r="AA222" s="806">
        <v>160</v>
      </c>
    </row>
    <row r="223" spans="1:27" ht="18" customHeight="1">
      <c r="A223" s="1143"/>
      <c r="B223" s="1142"/>
      <c r="C223" s="958"/>
      <c r="D223" s="956"/>
      <c r="E223" s="936"/>
      <c r="F223" s="886"/>
      <c r="G223" s="1116"/>
      <c r="H223" s="922"/>
      <c r="I223" s="348"/>
      <c r="J223" s="347"/>
      <c r="K223" s="112"/>
      <c r="L223" s="112"/>
      <c r="M223" s="350"/>
      <c r="N223" s="715"/>
      <c r="O223" s="192"/>
      <c r="P223" s="192"/>
      <c r="Q223" s="356"/>
      <c r="R223" s="352"/>
      <c r="S223" s="71"/>
      <c r="T223" s="71"/>
      <c r="U223" s="261"/>
      <c r="V223" s="266"/>
      <c r="W223" s="171"/>
      <c r="X223" s="464" t="s">
        <v>312</v>
      </c>
      <c r="Y223" s="131">
        <v>1</v>
      </c>
      <c r="Z223" s="131">
        <v>2</v>
      </c>
      <c r="AA223" s="806">
        <v>2</v>
      </c>
    </row>
    <row r="224" spans="1:27" ht="17.25" customHeight="1" thickBot="1">
      <c r="A224" s="1143"/>
      <c r="B224" s="1142"/>
      <c r="C224" s="958"/>
      <c r="D224" s="956"/>
      <c r="E224" s="936"/>
      <c r="F224" s="886"/>
      <c r="G224" s="1116"/>
      <c r="H224" s="922"/>
      <c r="I224" s="242"/>
      <c r="J224" s="347"/>
      <c r="K224" s="112"/>
      <c r="L224" s="112"/>
      <c r="M224" s="350"/>
      <c r="N224" s="715"/>
      <c r="O224" s="192"/>
      <c r="P224" s="192"/>
      <c r="Q224" s="356"/>
      <c r="R224" s="352"/>
      <c r="S224" s="71"/>
      <c r="T224" s="71"/>
      <c r="U224" s="261"/>
      <c r="V224" s="266"/>
      <c r="W224" s="171"/>
      <c r="X224" s="464" t="s">
        <v>171</v>
      </c>
      <c r="Y224" s="131">
        <v>27</v>
      </c>
      <c r="Z224" s="131">
        <v>27</v>
      </c>
      <c r="AA224" s="806">
        <v>28</v>
      </c>
    </row>
    <row r="225" spans="1:27" ht="12.75" customHeight="1" thickBot="1">
      <c r="A225" s="1177"/>
      <c r="B225" s="1179"/>
      <c r="C225" s="959"/>
      <c r="D225" s="957"/>
      <c r="E225" s="931"/>
      <c r="F225" s="887"/>
      <c r="G225" s="1117"/>
      <c r="H225" s="1197"/>
      <c r="I225" s="316" t="s">
        <v>26</v>
      </c>
      <c r="J225" s="337">
        <f>J219+J220</f>
        <v>83</v>
      </c>
      <c r="K225" s="338">
        <f>K219+K220</f>
        <v>83</v>
      </c>
      <c r="L225" s="338"/>
      <c r="M225" s="340"/>
      <c r="N225" s="441">
        <f>N219</f>
        <v>68.9</v>
      </c>
      <c r="O225" s="338">
        <f>O219</f>
        <v>68.9</v>
      </c>
      <c r="P225" s="338">
        <f aca="true" t="shared" si="58" ref="P225:U225">P219</f>
        <v>0</v>
      </c>
      <c r="Q225" s="339">
        <f t="shared" si="58"/>
        <v>0</v>
      </c>
      <c r="R225" s="653">
        <f t="shared" si="58"/>
        <v>54</v>
      </c>
      <c r="S225" s="338">
        <f t="shared" si="58"/>
        <v>54</v>
      </c>
      <c r="T225" s="338">
        <f t="shared" si="58"/>
        <v>0</v>
      </c>
      <c r="U225" s="340">
        <f t="shared" si="58"/>
        <v>0</v>
      </c>
      <c r="V225" s="269">
        <f>V222+V219</f>
        <v>106.5</v>
      </c>
      <c r="W225" s="485">
        <f>W222+W219</f>
        <v>91.5</v>
      </c>
      <c r="X225" s="302"/>
      <c r="Y225" s="460"/>
      <c r="Z225" s="460"/>
      <c r="AA225" s="822"/>
    </row>
    <row r="226" spans="1:27" ht="24" customHeight="1">
      <c r="A226" s="73" t="s">
        <v>17</v>
      </c>
      <c r="B226" s="55" t="s">
        <v>16</v>
      </c>
      <c r="C226" s="937" t="s">
        <v>17</v>
      </c>
      <c r="D226" s="913" t="s">
        <v>172</v>
      </c>
      <c r="E226" s="935"/>
      <c r="F226" s="1199" t="s">
        <v>21</v>
      </c>
      <c r="G226" s="1198" t="s">
        <v>73</v>
      </c>
      <c r="H226" s="960" t="s">
        <v>64</v>
      </c>
      <c r="I226" s="317" t="s">
        <v>19</v>
      </c>
      <c r="J226" s="383">
        <v>20</v>
      </c>
      <c r="K226" s="110">
        <v>20</v>
      </c>
      <c r="L226" s="331"/>
      <c r="M226" s="605"/>
      <c r="N226" s="353">
        <v>24</v>
      </c>
      <c r="O226" s="156">
        <v>24</v>
      </c>
      <c r="P226" s="331"/>
      <c r="Q226" s="354"/>
      <c r="R226" s="67">
        <v>15</v>
      </c>
      <c r="S226" s="66">
        <v>15</v>
      </c>
      <c r="T226" s="66"/>
      <c r="U226" s="48"/>
      <c r="V226" s="794">
        <v>80</v>
      </c>
      <c r="W226" s="695">
        <v>60</v>
      </c>
      <c r="X226" s="300" t="s">
        <v>272</v>
      </c>
      <c r="Y226" s="154">
        <v>5</v>
      </c>
      <c r="Z226" s="154">
        <v>5</v>
      </c>
      <c r="AA226" s="800">
        <v>5</v>
      </c>
    </row>
    <row r="227" spans="1:27" ht="24.75" customHeight="1">
      <c r="A227" s="69"/>
      <c r="B227" s="53"/>
      <c r="C227" s="938"/>
      <c r="D227" s="1087"/>
      <c r="E227" s="1114"/>
      <c r="F227" s="1200"/>
      <c r="G227" s="1157"/>
      <c r="H227" s="923"/>
      <c r="I227" s="225" t="s">
        <v>111</v>
      </c>
      <c r="J227" s="346"/>
      <c r="K227" s="113"/>
      <c r="L227" s="113"/>
      <c r="M227" s="334"/>
      <c r="N227" s="232">
        <v>705</v>
      </c>
      <c r="O227" s="184"/>
      <c r="P227" s="184"/>
      <c r="Q227" s="276">
        <v>705</v>
      </c>
      <c r="R227" s="335"/>
      <c r="S227" s="149"/>
      <c r="T227" s="149"/>
      <c r="U227" s="151"/>
      <c r="V227" s="220">
        <v>705</v>
      </c>
      <c r="W227" s="134"/>
      <c r="X227" s="280" t="s">
        <v>273</v>
      </c>
      <c r="Y227" s="160"/>
      <c r="Z227" s="160">
        <v>110</v>
      </c>
      <c r="AA227" s="802"/>
    </row>
    <row r="228" spans="1:27" ht="24" customHeight="1">
      <c r="A228" s="69"/>
      <c r="B228" s="53"/>
      <c r="C228" s="938"/>
      <c r="D228" s="1087"/>
      <c r="E228" s="1114"/>
      <c r="F228" s="1200"/>
      <c r="G228" s="1157"/>
      <c r="H228" s="923"/>
      <c r="I228" s="225" t="s">
        <v>53</v>
      </c>
      <c r="J228" s="347"/>
      <c r="K228" s="112"/>
      <c r="L228" s="112"/>
      <c r="M228" s="350"/>
      <c r="N228" s="355">
        <v>68.8</v>
      </c>
      <c r="O228" s="192">
        <v>68.8</v>
      </c>
      <c r="P228" s="192"/>
      <c r="Q228" s="356"/>
      <c r="R228" s="352">
        <v>68.8</v>
      </c>
      <c r="S228" s="71">
        <v>68.8</v>
      </c>
      <c r="T228" s="71"/>
      <c r="U228" s="261"/>
      <c r="V228" s="266"/>
      <c r="W228" s="171"/>
      <c r="X228" s="280" t="s">
        <v>274</v>
      </c>
      <c r="Y228" s="175" t="s">
        <v>35</v>
      </c>
      <c r="Z228" s="175" t="s">
        <v>35</v>
      </c>
      <c r="AA228" s="802">
        <v>1</v>
      </c>
    </row>
    <row r="229" spans="1:27" ht="25.5" customHeight="1">
      <c r="A229" s="69"/>
      <c r="B229" s="53"/>
      <c r="C229" s="938"/>
      <c r="D229" s="1087"/>
      <c r="E229" s="1114"/>
      <c r="F229" s="1200"/>
      <c r="G229" s="1157"/>
      <c r="H229" s="923"/>
      <c r="I229" s="348"/>
      <c r="J229" s="349"/>
      <c r="K229" s="114"/>
      <c r="L229" s="114"/>
      <c r="M229" s="180"/>
      <c r="N229" s="355"/>
      <c r="O229" s="192"/>
      <c r="P229" s="192"/>
      <c r="Q229" s="356"/>
      <c r="R229" s="352"/>
      <c r="S229" s="71"/>
      <c r="T229" s="71"/>
      <c r="U229" s="261"/>
      <c r="V229" s="266"/>
      <c r="W229" s="171"/>
      <c r="X229" s="280" t="s">
        <v>275</v>
      </c>
      <c r="Y229" s="160">
        <v>1</v>
      </c>
      <c r="Z229" s="175"/>
      <c r="AA229" s="857"/>
    </row>
    <row r="230" spans="1:27" ht="14.25" customHeight="1">
      <c r="A230" s="69"/>
      <c r="B230" s="53"/>
      <c r="C230" s="938"/>
      <c r="D230" s="1087"/>
      <c r="E230" s="1114"/>
      <c r="F230" s="1200"/>
      <c r="G230" s="1157"/>
      <c r="H230" s="923"/>
      <c r="I230" s="348"/>
      <c r="J230" s="181"/>
      <c r="K230" s="184"/>
      <c r="L230" s="184"/>
      <c r="M230" s="183"/>
      <c r="N230" s="355"/>
      <c r="O230" s="192"/>
      <c r="P230" s="192"/>
      <c r="Q230" s="356"/>
      <c r="R230" s="352"/>
      <c r="S230" s="71"/>
      <c r="T230" s="71"/>
      <c r="U230" s="261"/>
      <c r="V230" s="266"/>
      <c r="W230" s="171"/>
      <c r="X230" s="280" t="s">
        <v>276</v>
      </c>
      <c r="Y230" s="160"/>
      <c r="Z230" s="160">
        <v>1</v>
      </c>
      <c r="AA230" s="802">
        <v>1</v>
      </c>
    </row>
    <row r="231" spans="1:27" ht="24.75" customHeight="1">
      <c r="A231" s="69"/>
      <c r="B231" s="53"/>
      <c r="C231" s="938"/>
      <c r="D231" s="1087"/>
      <c r="E231" s="1114"/>
      <c r="F231" s="1200"/>
      <c r="G231" s="1157"/>
      <c r="H231" s="923"/>
      <c r="I231" s="348"/>
      <c r="J231" s="181"/>
      <c r="K231" s="184"/>
      <c r="L231" s="184"/>
      <c r="M231" s="183"/>
      <c r="N231" s="355"/>
      <c r="O231" s="192"/>
      <c r="P231" s="192"/>
      <c r="Q231" s="356"/>
      <c r="R231" s="352"/>
      <c r="S231" s="71"/>
      <c r="T231" s="71"/>
      <c r="U231" s="261"/>
      <c r="V231" s="266"/>
      <c r="W231" s="171"/>
      <c r="X231" s="280" t="s">
        <v>277</v>
      </c>
      <c r="Y231" s="160"/>
      <c r="Z231" s="160">
        <v>1</v>
      </c>
      <c r="AA231" s="802"/>
    </row>
    <row r="232" spans="1:27" ht="24.75" customHeight="1" thickBot="1">
      <c r="A232" s="69"/>
      <c r="B232" s="53"/>
      <c r="C232" s="938"/>
      <c r="D232" s="1087"/>
      <c r="E232" s="1114"/>
      <c r="F232" s="1200"/>
      <c r="G232" s="1157"/>
      <c r="H232" s="923"/>
      <c r="I232" s="242"/>
      <c r="J232" s="186"/>
      <c r="K232" s="60"/>
      <c r="L232" s="60"/>
      <c r="M232" s="351"/>
      <c r="N232" s="357"/>
      <c r="O232" s="358"/>
      <c r="P232" s="358"/>
      <c r="Q232" s="359"/>
      <c r="R232" s="352"/>
      <c r="S232" s="71"/>
      <c r="T232" s="71"/>
      <c r="U232" s="261"/>
      <c r="V232" s="266"/>
      <c r="W232" s="171"/>
      <c r="X232" s="280" t="s">
        <v>338</v>
      </c>
      <c r="Y232" s="160"/>
      <c r="Z232" s="160">
        <v>4</v>
      </c>
      <c r="AA232" s="802"/>
    </row>
    <row r="233" spans="1:27" ht="29.25" customHeight="1" thickBot="1">
      <c r="A233" s="75"/>
      <c r="B233" s="34"/>
      <c r="C233" s="939"/>
      <c r="D233" s="914"/>
      <c r="E233" s="915"/>
      <c r="F233" s="1201"/>
      <c r="G233" s="1158"/>
      <c r="H233" s="924"/>
      <c r="I233" s="366" t="s">
        <v>26</v>
      </c>
      <c r="J233" s="337">
        <f>J226+J227</f>
        <v>20</v>
      </c>
      <c r="K233" s="338">
        <f>K226+K227</f>
        <v>20</v>
      </c>
      <c r="L233" s="338"/>
      <c r="M233" s="339"/>
      <c r="N233" s="606">
        <f aca="true" t="shared" si="59" ref="N233:T233">N226+N227+Q230+N228</f>
        <v>797.8</v>
      </c>
      <c r="O233" s="606">
        <f t="shared" si="59"/>
        <v>92.8</v>
      </c>
      <c r="P233" s="606">
        <f t="shared" si="59"/>
        <v>0</v>
      </c>
      <c r="Q233" s="457">
        <f t="shared" si="59"/>
        <v>705</v>
      </c>
      <c r="R233" s="337">
        <f t="shared" si="59"/>
        <v>83.8</v>
      </c>
      <c r="S233" s="338">
        <f t="shared" si="59"/>
        <v>83.8</v>
      </c>
      <c r="T233" s="338">
        <f t="shared" si="59"/>
        <v>0</v>
      </c>
      <c r="U233" s="340">
        <f>U226</f>
        <v>0</v>
      </c>
      <c r="V233" s="456">
        <f>V226</f>
        <v>80</v>
      </c>
      <c r="W233" s="793">
        <f>W226</f>
        <v>60</v>
      </c>
      <c r="X233" s="302" t="s">
        <v>352</v>
      </c>
      <c r="Y233" s="454">
        <v>1</v>
      </c>
      <c r="Z233" s="454"/>
      <c r="AA233" s="858"/>
    </row>
    <row r="234" spans="1:27" ht="19.5" customHeight="1" thickBot="1">
      <c r="A234" s="70" t="s">
        <v>17</v>
      </c>
      <c r="B234" s="58" t="s">
        <v>16</v>
      </c>
      <c r="C234" s="883" t="s">
        <v>25</v>
      </c>
      <c r="D234" s="884"/>
      <c r="E234" s="884"/>
      <c r="F234" s="884"/>
      <c r="G234" s="884"/>
      <c r="H234" s="884"/>
      <c r="I234" s="884"/>
      <c r="J234" s="212">
        <f aca="true" t="shared" si="60" ref="J234:W234">J233+J225+J218</f>
        <v>1343.8999999999999</v>
      </c>
      <c r="K234" s="18">
        <f t="shared" si="60"/>
        <v>1327.8999999999999</v>
      </c>
      <c r="L234" s="18">
        <f t="shared" si="60"/>
        <v>597.8</v>
      </c>
      <c r="M234" s="132">
        <f t="shared" si="60"/>
        <v>16</v>
      </c>
      <c r="N234" s="212">
        <f t="shared" si="60"/>
        <v>2397.5</v>
      </c>
      <c r="O234" s="18">
        <f t="shared" si="60"/>
        <v>1692.5</v>
      </c>
      <c r="P234" s="18">
        <f t="shared" si="60"/>
        <v>746.8</v>
      </c>
      <c r="Q234" s="213">
        <f t="shared" si="60"/>
        <v>705</v>
      </c>
      <c r="R234" s="655">
        <f t="shared" si="60"/>
        <v>1483.2999999999997</v>
      </c>
      <c r="S234" s="656">
        <f t="shared" si="60"/>
        <v>1483.2999999999997</v>
      </c>
      <c r="T234" s="656">
        <f t="shared" si="60"/>
        <v>686.6999999999999</v>
      </c>
      <c r="U234" s="657">
        <f t="shared" si="60"/>
        <v>0</v>
      </c>
      <c r="V234" s="288">
        <f t="shared" si="60"/>
        <v>1887.1</v>
      </c>
      <c r="W234" s="288">
        <f t="shared" si="60"/>
        <v>1734.4</v>
      </c>
      <c r="X234" s="565"/>
      <c r="Y234" s="564"/>
      <c r="Z234" s="564"/>
      <c r="AA234" s="831"/>
    </row>
    <row r="235" spans="1:27" ht="21.75" customHeight="1" thickBot="1">
      <c r="A235" s="70" t="s">
        <v>17</v>
      </c>
      <c r="B235" s="58" t="s">
        <v>17</v>
      </c>
      <c r="C235" s="946" t="s">
        <v>326</v>
      </c>
      <c r="D235" s="947"/>
      <c r="E235" s="947"/>
      <c r="F235" s="947"/>
      <c r="G235" s="947"/>
      <c r="H235" s="947"/>
      <c r="I235" s="947"/>
      <c r="J235" s="947"/>
      <c r="K235" s="947"/>
      <c r="L235" s="947"/>
      <c r="M235" s="947"/>
      <c r="N235" s="947"/>
      <c r="O235" s="947"/>
      <c r="P235" s="947"/>
      <c r="Q235" s="947"/>
      <c r="R235" s="947"/>
      <c r="S235" s="947"/>
      <c r="T235" s="947"/>
      <c r="U235" s="947"/>
      <c r="V235" s="947"/>
      <c r="W235" s="947"/>
      <c r="X235" s="947"/>
      <c r="Y235" s="947"/>
      <c r="Z235" s="947"/>
      <c r="AA235" s="912"/>
    </row>
    <row r="236" spans="1:27" ht="16.5" customHeight="1">
      <c r="A236" s="1176" t="s">
        <v>17</v>
      </c>
      <c r="B236" s="1178" t="s">
        <v>17</v>
      </c>
      <c r="C236" s="937" t="s">
        <v>15</v>
      </c>
      <c r="D236" s="955" t="s">
        <v>97</v>
      </c>
      <c r="E236" s="935"/>
      <c r="F236" s="885" t="s">
        <v>21</v>
      </c>
      <c r="G236" s="1115">
        <v>190464357</v>
      </c>
      <c r="H236" s="910" t="s">
        <v>67</v>
      </c>
      <c r="I236" s="223" t="s">
        <v>19</v>
      </c>
      <c r="J236" s="248">
        <v>442.7</v>
      </c>
      <c r="K236" s="102">
        <v>442.7</v>
      </c>
      <c r="L236" s="102">
        <v>210.1</v>
      </c>
      <c r="M236" s="363"/>
      <c r="N236" s="226">
        <v>458.8</v>
      </c>
      <c r="O236" s="17">
        <v>450.8</v>
      </c>
      <c r="P236" s="17">
        <v>286.5</v>
      </c>
      <c r="Q236" s="227">
        <v>8</v>
      </c>
      <c r="R236" s="13">
        <v>406.6</v>
      </c>
      <c r="S236" s="14">
        <v>406.6</v>
      </c>
      <c r="T236" s="14">
        <v>262.3</v>
      </c>
      <c r="U236" s="48"/>
      <c r="V236" s="219">
        <v>468.3</v>
      </c>
      <c r="W236" s="243">
        <v>493.3</v>
      </c>
      <c r="X236" s="300" t="s">
        <v>52</v>
      </c>
      <c r="Y236" s="373">
        <v>16.25</v>
      </c>
      <c r="Z236" s="373">
        <v>16.25</v>
      </c>
      <c r="AA236" s="859">
        <v>17.25</v>
      </c>
    </row>
    <row r="237" spans="1:27" ht="29.25" customHeight="1">
      <c r="A237" s="1143"/>
      <c r="B237" s="1142"/>
      <c r="C237" s="958"/>
      <c r="D237" s="956"/>
      <c r="E237" s="936"/>
      <c r="F237" s="886"/>
      <c r="G237" s="1116"/>
      <c r="H237" s="911"/>
      <c r="I237" s="225" t="s">
        <v>53</v>
      </c>
      <c r="J237" s="249">
        <v>6</v>
      </c>
      <c r="K237" s="104">
        <v>1</v>
      </c>
      <c r="L237" s="104"/>
      <c r="M237" s="360">
        <v>5</v>
      </c>
      <c r="N237" s="229">
        <v>26</v>
      </c>
      <c r="O237" s="10">
        <v>20</v>
      </c>
      <c r="P237" s="10">
        <v>7</v>
      </c>
      <c r="Q237" s="228">
        <v>6</v>
      </c>
      <c r="R237" s="51">
        <v>26</v>
      </c>
      <c r="S237" s="38">
        <v>20</v>
      </c>
      <c r="T237" s="38">
        <v>7</v>
      </c>
      <c r="U237" s="151">
        <v>6</v>
      </c>
      <c r="V237" s="220">
        <v>17</v>
      </c>
      <c r="W237" s="166">
        <v>25</v>
      </c>
      <c r="X237" s="280" t="s">
        <v>339</v>
      </c>
      <c r="Y237" s="214"/>
      <c r="Z237" s="214">
        <v>93</v>
      </c>
      <c r="AA237" s="805"/>
    </row>
    <row r="238" spans="1:27" ht="17.25" customHeight="1">
      <c r="A238" s="1143"/>
      <c r="B238" s="1142"/>
      <c r="C238" s="958"/>
      <c r="D238" s="956"/>
      <c r="E238" s="936"/>
      <c r="F238" s="886"/>
      <c r="G238" s="1116"/>
      <c r="H238" s="911"/>
      <c r="I238" s="225" t="s">
        <v>39</v>
      </c>
      <c r="J238" s="249">
        <v>20</v>
      </c>
      <c r="K238" s="104"/>
      <c r="L238" s="104"/>
      <c r="M238" s="360">
        <v>20</v>
      </c>
      <c r="N238" s="229"/>
      <c r="O238" s="10"/>
      <c r="P238" s="10"/>
      <c r="Q238" s="276"/>
      <c r="R238" s="51"/>
      <c r="S238" s="38"/>
      <c r="T238" s="38"/>
      <c r="U238" s="151"/>
      <c r="V238" s="220"/>
      <c r="W238" s="244"/>
      <c r="X238" s="899" t="s">
        <v>236</v>
      </c>
      <c r="Y238" s="876"/>
      <c r="Z238" s="876">
        <v>7</v>
      </c>
      <c r="AA238" s="877" t="s">
        <v>35</v>
      </c>
    </row>
    <row r="239" spans="1:27" ht="12.75" customHeight="1">
      <c r="A239" s="1143"/>
      <c r="B239" s="1142"/>
      <c r="C239" s="958"/>
      <c r="D239" s="956"/>
      <c r="E239" s="936"/>
      <c r="F239" s="886"/>
      <c r="G239" s="1116"/>
      <c r="H239" s="911"/>
      <c r="I239" s="384" t="s">
        <v>131</v>
      </c>
      <c r="J239" s="322">
        <v>1.3</v>
      </c>
      <c r="K239" s="109">
        <v>1.3</v>
      </c>
      <c r="L239" s="109">
        <v>1</v>
      </c>
      <c r="M239" s="462"/>
      <c r="N239" s="262"/>
      <c r="O239" s="122"/>
      <c r="P239" s="122"/>
      <c r="Q239" s="263"/>
      <c r="R239" s="173"/>
      <c r="S239" s="47"/>
      <c r="T239" s="47"/>
      <c r="U239" s="261"/>
      <c r="V239" s="266"/>
      <c r="W239" s="484"/>
      <c r="X239" s="1295"/>
      <c r="Y239" s="874"/>
      <c r="Z239" s="874"/>
      <c r="AA239" s="875"/>
    </row>
    <row r="240" spans="1:27" ht="15" customHeight="1" thickBot="1">
      <c r="A240" s="1177"/>
      <c r="B240" s="1179"/>
      <c r="C240" s="959"/>
      <c r="D240" s="957"/>
      <c r="E240" s="931"/>
      <c r="F240" s="887"/>
      <c r="G240" s="1117"/>
      <c r="H240" s="894"/>
      <c r="I240" s="389" t="s">
        <v>26</v>
      </c>
      <c r="J240" s="756">
        <f>J238+J237+J236+J239</f>
        <v>470</v>
      </c>
      <c r="K240" s="23">
        <f>K238+K237+K236+K239</f>
        <v>445</v>
      </c>
      <c r="L240" s="23">
        <f>L238+L237+L236+L239</f>
        <v>211.1</v>
      </c>
      <c r="M240" s="22">
        <f>M236+M237+M238</f>
        <v>25</v>
      </c>
      <c r="N240" s="756">
        <f aca="true" t="shared" si="61" ref="N240:U240">N236+N237+N238+N239</f>
        <v>484.8</v>
      </c>
      <c r="O240" s="23">
        <f t="shared" si="61"/>
        <v>470.8</v>
      </c>
      <c r="P240" s="23">
        <f t="shared" si="61"/>
        <v>293.5</v>
      </c>
      <c r="Q240" s="752">
        <f t="shared" si="61"/>
        <v>14</v>
      </c>
      <c r="R240" s="756">
        <f t="shared" si="61"/>
        <v>432.6</v>
      </c>
      <c r="S240" s="23">
        <f t="shared" si="61"/>
        <v>426.6</v>
      </c>
      <c r="T240" s="23">
        <f t="shared" si="61"/>
        <v>269.3</v>
      </c>
      <c r="U240" s="752">
        <f t="shared" si="61"/>
        <v>6</v>
      </c>
      <c r="V240" s="760">
        <f>SUM(V236:V238)</f>
        <v>485.3</v>
      </c>
      <c r="W240" s="725">
        <f>SUM(W236:W238)</f>
        <v>518.3</v>
      </c>
      <c r="X240" s="497"/>
      <c r="Y240" s="503"/>
      <c r="Z240" s="503"/>
      <c r="AA240" s="860"/>
    </row>
    <row r="241" spans="1:27" ht="23.25" customHeight="1">
      <c r="A241" s="1187" t="s">
        <v>17</v>
      </c>
      <c r="B241" s="1190" t="s">
        <v>17</v>
      </c>
      <c r="C241" s="937" t="s">
        <v>16</v>
      </c>
      <c r="D241" s="955" t="s">
        <v>68</v>
      </c>
      <c r="E241" s="935"/>
      <c r="F241" s="885" t="s">
        <v>21</v>
      </c>
      <c r="G241" s="1115">
        <v>190464357</v>
      </c>
      <c r="H241" s="910" t="s">
        <v>67</v>
      </c>
      <c r="I241" s="223" t="s">
        <v>19</v>
      </c>
      <c r="J241" s="365">
        <v>143.4</v>
      </c>
      <c r="K241" s="102">
        <v>143.4</v>
      </c>
      <c r="L241" s="102"/>
      <c r="M241" s="363"/>
      <c r="N241" s="243">
        <v>276</v>
      </c>
      <c r="O241" s="17">
        <v>276</v>
      </c>
      <c r="P241" s="17"/>
      <c r="Q241" s="227"/>
      <c r="R241" s="791">
        <v>267.2</v>
      </c>
      <c r="S241" s="591">
        <v>267.2</v>
      </c>
      <c r="T241" s="14"/>
      <c r="U241" s="48"/>
      <c r="V241" s="219">
        <v>248</v>
      </c>
      <c r="W241" s="29">
        <v>412</v>
      </c>
      <c r="X241" s="463" t="s">
        <v>313</v>
      </c>
      <c r="Y241" s="137">
        <v>92</v>
      </c>
      <c r="Z241" s="137">
        <v>102</v>
      </c>
      <c r="AA241" s="798">
        <v>104</v>
      </c>
    </row>
    <row r="242" spans="1:27" ht="22.5" customHeight="1">
      <c r="A242" s="1169"/>
      <c r="B242" s="1147"/>
      <c r="C242" s="958"/>
      <c r="D242" s="956"/>
      <c r="E242" s="1114"/>
      <c r="F242" s="886"/>
      <c r="G242" s="1116"/>
      <c r="H242" s="911"/>
      <c r="I242" s="225" t="s">
        <v>53</v>
      </c>
      <c r="J242" s="241">
        <v>218</v>
      </c>
      <c r="K242" s="104">
        <v>218</v>
      </c>
      <c r="L242" s="104"/>
      <c r="M242" s="360"/>
      <c r="N242" s="244">
        <v>24</v>
      </c>
      <c r="O242" s="10">
        <v>24</v>
      </c>
      <c r="P242" s="10"/>
      <c r="Q242" s="245"/>
      <c r="R242" s="51">
        <v>24</v>
      </c>
      <c r="S242" s="38">
        <v>24</v>
      </c>
      <c r="T242" s="38"/>
      <c r="U242" s="151"/>
      <c r="V242" s="220">
        <v>42</v>
      </c>
      <c r="W242" s="134">
        <v>49</v>
      </c>
      <c r="X242" s="280" t="s">
        <v>345</v>
      </c>
      <c r="Y242" s="131"/>
      <c r="Z242" s="131">
        <v>1</v>
      </c>
      <c r="AA242" s="806"/>
    </row>
    <row r="243" spans="1:27" ht="27" customHeight="1">
      <c r="A243" s="1169"/>
      <c r="B243" s="1147"/>
      <c r="C243" s="958"/>
      <c r="D243" s="956"/>
      <c r="E243" s="1114"/>
      <c r="F243" s="886"/>
      <c r="G243" s="1116"/>
      <c r="H243" s="911"/>
      <c r="I243" s="362" t="s">
        <v>111</v>
      </c>
      <c r="J243" s="270"/>
      <c r="K243" s="106"/>
      <c r="L243" s="106"/>
      <c r="M243" s="644"/>
      <c r="N243" s="277">
        <v>80</v>
      </c>
      <c r="O243" s="41">
        <v>80</v>
      </c>
      <c r="P243" s="41"/>
      <c r="Q243" s="230"/>
      <c r="R243" s="43">
        <v>80</v>
      </c>
      <c r="S243" s="36">
        <v>80</v>
      </c>
      <c r="T243" s="36"/>
      <c r="U243" s="49"/>
      <c r="V243" s="221"/>
      <c r="W243" s="44">
        <v>100</v>
      </c>
      <c r="X243" s="280" t="s">
        <v>278</v>
      </c>
      <c r="Y243" s="131">
        <v>10</v>
      </c>
      <c r="Z243" s="131">
        <v>17</v>
      </c>
      <c r="AA243" s="806">
        <v>16</v>
      </c>
    </row>
    <row r="244" spans="1:27" ht="26.25" customHeight="1">
      <c r="A244" s="1169"/>
      <c r="B244" s="1147"/>
      <c r="C244" s="958"/>
      <c r="D244" s="956"/>
      <c r="E244" s="1114"/>
      <c r="F244" s="886"/>
      <c r="G244" s="1116"/>
      <c r="H244" s="911"/>
      <c r="I244" s="225" t="s">
        <v>130</v>
      </c>
      <c r="J244" s="241">
        <v>29.9</v>
      </c>
      <c r="K244" s="104">
        <v>29.9</v>
      </c>
      <c r="L244" s="104"/>
      <c r="M244" s="360"/>
      <c r="N244" s="244">
        <v>73</v>
      </c>
      <c r="O244" s="10">
        <v>73</v>
      </c>
      <c r="P244" s="10"/>
      <c r="Q244" s="245"/>
      <c r="R244" s="51">
        <v>73</v>
      </c>
      <c r="S244" s="38">
        <v>73</v>
      </c>
      <c r="T244" s="38"/>
      <c r="U244" s="151"/>
      <c r="V244" s="220">
        <v>27</v>
      </c>
      <c r="W244" s="134">
        <v>59</v>
      </c>
      <c r="X244" s="280" t="s">
        <v>346</v>
      </c>
      <c r="Y244" s="131">
        <v>3</v>
      </c>
      <c r="Z244" s="131">
        <v>4</v>
      </c>
      <c r="AA244" s="806">
        <v>4</v>
      </c>
    </row>
    <row r="245" spans="1:27" ht="18.75" customHeight="1">
      <c r="A245" s="1169"/>
      <c r="B245" s="1147"/>
      <c r="C245" s="958"/>
      <c r="D245" s="956"/>
      <c r="E245" s="1114"/>
      <c r="F245" s="886"/>
      <c r="G245" s="1116"/>
      <c r="H245" s="911"/>
      <c r="I245" s="225"/>
      <c r="J245" s="241"/>
      <c r="K245" s="104"/>
      <c r="L245" s="104"/>
      <c r="M245" s="360"/>
      <c r="N245" s="244"/>
      <c r="O245" s="10"/>
      <c r="P245" s="10"/>
      <c r="Q245" s="245"/>
      <c r="R245" s="51"/>
      <c r="S245" s="38"/>
      <c r="T245" s="38"/>
      <c r="U245" s="151"/>
      <c r="V245" s="220"/>
      <c r="W245" s="134"/>
      <c r="X245" s="464" t="s">
        <v>347</v>
      </c>
      <c r="Y245" s="131">
        <v>1</v>
      </c>
      <c r="Z245" s="131"/>
      <c r="AA245" s="806">
        <v>1</v>
      </c>
    </row>
    <row r="246" spans="1:27" ht="39" customHeight="1">
      <c r="A246" s="1169"/>
      <c r="B246" s="1147"/>
      <c r="C246" s="958"/>
      <c r="D246" s="956"/>
      <c r="E246" s="1114"/>
      <c r="F246" s="886"/>
      <c r="G246" s="1116"/>
      <c r="H246" s="911"/>
      <c r="I246" s="225"/>
      <c r="J246" s="246"/>
      <c r="K246" s="109"/>
      <c r="L246" s="109"/>
      <c r="M246" s="462"/>
      <c r="N246" s="484"/>
      <c r="O246" s="122"/>
      <c r="P246" s="122"/>
      <c r="Q246" s="263"/>
      <c r="R246" s="173"/>
      <c r="S246" s="47"/>
      <c r="T246" s="47"/>
      <c r="U246" s="261"/>
      <c r="V246" s="266"/>
      <c r="W246" s="171"/>
      <c r="X246" s="464" t="s">
        <v>348</v>
      </c>
      <c r="Y246" s="131">
        <v>12</v>
      </c>
      <c r="Z246" s="131">
        <v>14</v>
      </c>
      <c r="AA246" s="806">
        <v>15</v>
      </c>
    </row>
    <row r="247" spans="1:27" ht="24.75" customHeight="1">
      <c r="A247" s="1169"/>
      <c r="B247" s="1147"/>
      <c r="C247" s="958"/>
      <c r="D247" s="956"/>
      <c r="E247" s="1114"/>
      <c r="F247" s="886"/>
      <c r="G247" s="1116"/>
      <c r="H247" s="911"/>
      <c r="I247" s="348"/>
      <c r="J247" s="246"/>
      <c r="K247" s="109"/>
      <c r="L247" s="109"/>
      <c r="M247" s="462"/>
      <c r="N247" s="484"/>
      <c r="O247" s="122"/>
      <c r="P247" s="122"/>
      <c r="Q247" s="263"/>
      <c r="R247" s="173"/>
      <c r="S247" s="47"/>
      <c r="T247" s="47"/>
      <c r="U247" s="261"/>
      <c r="V247" s="266"/>
      <c r="W247" s="171"/>
      <c r="X247" s="280" t="s">
        <v>349</v>
      </c>
      <c r="Y247" s="131">
        <v>5</v>
      </c>
      <c r="Z247" s="131">
        <v>5</v>
      </c>
      <c r="AA247" s="806">
        <v>5</v>
      </c>
    </row>
    <row r="248" spans="1:27" ht="15.75" customHeight="1" thickBot="1">
      <c r="A248" s="1188"/>
      <c r="B248" s="1191"/>
      <c r="C248" s="959"/>
      <c r="D248" s="957"/>
      <c r="E248" s="915"/>
      <c r="F248" s="887"/>
      <c r="G248" s="1117"/>
      <c r="H248" s="894"/>
      <c r="I248" s="369" t="s">
        <v>26</v>
      </c>
      <c r="J248" s="756">
        <f>SUM(J241:J245)</f>
        <v>391.29999999999995</v>
      </c>
      <c r="K248" s="23">
        <f>SUM(K241:K245)</f>
        <v>391.29999999999995</v>
      </c>
      <c r="L248" s="23"/>
      <c r="M248" s="22"/>
      <c r="N248" s="756">
        <f aca="true" t="shared" si="62" ref="N248:U248">SUM(N241:N245)</f>
        <v>453</v>
      </c>
      <c r="O248" s="23">
        <f t="shared" si="62"/>
        <v>453</v>
      </c>
      <c r="P248" s="23">
        <f t="shared" si="62"/>
        <v>0</v>
      </c>
      <c r="Q248" s="752">
        <f t="shared" si="62"/>
        <v>0</v>
      </c>
      <c r="R248" s="760">
        <f t="shared" si="62"/>
        <v>444.2</v>
      </c>
      <c r="S248" s="752">
        <f t="shared" si="62"/>
        <v>444.2</v>
      </c>
      <c r="T248" s="752">
        <f t="shared" si="62"/>
        <v>0</v>
      </c>
      <c r="U248" s="22">
        <f t="shared" si="62"/>
        <v>0</v>
      </c>
      <c r="V248" s="725">
        <f>V241+V242+V243+V244+V245</f>
        <v>317</v>
      </c>
      <c r="W248" s="760">
        <f>W241+W242+W243+W244+W245+W246</f>
        <v>620</v>
      </c>
      <c r="X248" s="302"/>
      <c r="Y248" s="460"/>
      <c r="Z248" s="460"/>
      <c r="AA248" s="822"/>
    </row>
    <row r="249" spans="1:27" ht="15" customHeight="1">
      <c r="A249" s="1176" t="s">
        <v>17</v>
      </c>
      <c r="B249" s="1178" t="s">
        <v>17</v>
      </c>
      <c r="C249" s="937" t="s">
        <v>17</v>
      </c>
      <c r="D249" s="1267" t="s">
        <v>69</v>
      </c>
      <c r="E249" s="881" t="s">
        <v>366</v>
      </c>
      <c r="F249" s="885" t="s">
        <v>21</v>
      </c>
      <c r="G249" s="1115">
        <v>190464357</v>
      </c>
      <c r="H249" s="910" t="s">
        <v>67</v>
      </c>
      <c r="I249" s="223" t="s">
        <v>19</v>
      </c>
      <c r="J249" s="248">
        <v>7</v>
      </c>
      <c r="K249" s="102">
        <v>7</v>
      </c>
      <c r="L249" s="102"/>
      <c r="M249" s="363"/>
      <c r="N249" s="243">
        <v>4</v>
      </c>
      <c r="O249" s="17">
        <v>4</v>
      </c>
      <c r="P249" s="17"/>
      <c r="Q249" s="296"/>
      <c r="R249" s="791">
        <v>2.7</v>
      </c>
      <c r="S249" s="591">
        <v>2.7</v>
      </c>
      <c r="T249" s="14"/>
      <c r="U249" s="48"/>
      <c r="V249" s="219">
        <v>5</v>
      </c>
      <c r="W249" s="29">
        <v>4</v>
      </c>
      <c r="X249" s="343" t="s">
        <v>340</v>
      </c>
      <c r="Y249" s="374">
        <v>2</v>
      </c>
      <c r="Z249" s="374">
        <v>1</v>
      </c>
      <c r="AA249" s="844">
        <v>1</v>
      </c>
    </row>
    <row r="250" spans="1:27" ht="25.5" customHeight="1">
      <c r="A250" s="1143"/>
      <c r="B250" s="1142"/>
      <c r="C250" s="958"/>
      <c r="D250" s="1268"/>
      <c r="E250" s="1163"/>
      <c r="F250" s="886"/>
      <c r="G250" s="1116"/>
      <c r="H250" s="911"/>
      <c r="I250" s="225" t="s">
        <v>53</v>
      </c>
      <c r="J250" s="249"/>
      <c r="K250" s="104"/>
      <c r="L250" s="104"/>
      <c r="M250" s="360"/>
      <c r="N250" s="244"/>
      <c r="O250" s="10"/>
      <c r="P250" s="10"/>
      <c r="Q250" s="245"/>
      <c r="R250" s="51"/>
      <c r="S250" s="38"/>
      <c r="T250" s="38"/>
      <c r="U250" s="151"/>
      <c r="V250" s="220"/>
      <c r="W250" s="134"/>
      <c r="X250" s="464" t="s">
        <v>341</v>
      </c>
      <c r="Y250" s="523">
        <v>30</v>
      </c>
      <c r="Z250" s="131">
        <v>30</v>
      </c>
      <c r="AA250" s="806">
        <v>30</v>
      </c>
    </row>
    <row r="251" spans="1:27" ht="21.75" customHeight="1" thickBot="1">
      <c r="A251" s="1143"/>
      <c r="B251" s="1142"/>
      <c r="C251" s="958"/>
      <c r="D251" s="1268"/>
      <c r="E251" s="1163"/>
      <c r="F251" s="886"/>
      <c r="G251" s="1116"/>
      <c r="H251" s="911"/>
      <c r="I251" s="364" t="s">
        <v>130</v>
      </c>
      <c r="J251" s="274"/>
      <c r="K251" s="106"/>
      <c r="L251" s="106"/>
      <c r="M251" s="644"/>
      <c r="N251" s="277"/>
      <c r="O251" s="41"/>
      <c r="P251" s="41"/>
      <c r="Q251" s="278"/>
      <c r="R251" s="43"/>
      <c r="S251" s="36"/>
      <c r="T251" s="36"/>
      <c r="U251" s="49"/>
      <c r="V251" s="792"/>
      <c r="W251" s="44"/>
      <c r="X251" s="464" t="s">
        <v>314</v>
      </c>
      <c r="Y251" s="523">
        <v>4</v>
      </c>
      <c r="Z251" s="131">
        <v>5</v>
      </c>
      <c r="AA251" s="806">
        <v>5</v>
      </c>
    </row>
    <row r="252" spans="1:27" ht="18" customHeight="1" thickBot="1">
      <c r="A252" s="1177"/>
      <c r="B252" s="1179"/>
      <c r="C252" s="959"/>
      <c r="D252" s="1269"/>
      <c r="E252" s="1060"/>
      <c r="F252" s="887"/>
      <c r="G252" s="1117"/>
      <c r="H252" s="894"/>
      <c r="I252" s="366" t="s">
        <v>26</v>
      </c>
      <c r="J252" s="205">
        <f>J249+J250</f>
        <v>7</v>
      </c>
      <c r="K252" s="206">
        <f>K249+K250</f>
        <v>7</v>
      </c>
      <c r="L252" s="206"/>
      <c r="M252" s="216"/>
      <c r="N252" s="205">
        <f>N251+N249</f>
        <v>4</v>
      </c>
      <c r="O252" s="206">
        <f>O251+O249</f>
        <v>4</v>
      </c>
      <c r="P252" s="206">
        <f>P251+P249</f>
        <v>0</v>
      </c>
      <c r="Q252" s="207">
        <f>Q251+Q249</f>
        <v>0</v>
      </c>
      <c r="R252" s="239">
        <f>SUM(R249:R251)</f>
        <v>2.7</v>
      </c>
      <c r="S252" s="206">
        <f>SUM(S249:S251)</f>
        <v>2.7</v>
      </c>
      <c r="T252" s="206"/>
      <c r="U252" s="207"/>
      <c r="V252" s="442">
        <f>V251+V249</f>
        <v>5</v>
      </c>
      <c r="W252" s="208">
        <f>W251+W249</f>
        <v>4</v>
      </c>
      <c r="X252" s="465"/>
      <c r="Y252" s="524"/>
      <c r="Z252" s="460"/>
      <c r="AA252" s="822"/>
    </row>
    <row r="253" spans="1:27" ht="13.5" customHeight="1" thickBot="1">
      <c r="A253" s="70" t="s">
        <v>17</v>
      </c>
      <c r="B253" s="58" t="s">
        <v>17</v>
      </c>
      <c r="C253" s="883" t="s">
        <v>25</v>
      </c>
      <c r="D253" s="884"/>
      <c r="E253" s="884"/>
      <c r="F253" s="884"/>
      <c r="G253" s="884"/>
      <c r="H253" s="884"/>
      <c r="I253" s="884"/>
      <c r="J253" s="212">
        <f aca="true" t="shared" si="63" ref="J253:Q253">J252+J248+J240</f>
        <v>868.3</v>
      </c>
      <c r="K253" s="18">
        <f t="shared" si="63"/>
        <v>843.3</v>
      </c>
      <c r="L253" s="18">
        <f t="shared" si="63"/>
        <v>211.1</v>
      </c>
      <c r="M253" s="132">
        <f t="shared" si="63"/>
        <v>25</v>
      </c>
      <c r="N253" s="212">
        <f t="shared" si="63"/>
        <v>941.8</v>
      </c>
      <c r="O253" s="18">
        <f t="shared" si="63"/>
        <v>927.8</v>
      </c>
      <c r="P253" s="18">
        <f t="shared" si="63"/>
        <v>293.5</v>
      </c>
      <c r="Q253" s="213">
        <f t="shared" si="63"/>
        <v>14</v>
      </c>
      <c r="R253" s="750">
        <f aca="true" t="shared" si="64" ref="R253:W253">R252+R248+R240</f>
        <v>879.5</v>
      </c>
      <c r="S253" s="213">
        <f t="shared" si="64"/>
        <v>873.5</v>
      </c>
      <c r="T253" s="213">
        <f t="shared" si="64"/>
        <v>269.3</v>
      </c>
      <c r="U253" s="213">
        <f t="shared" si="64"/>
        <v>6</v>
      </c>
      <c r="V253" s="213">
        <f t="shared" si="64"/>
        <v>807.3</v>
      </c>
      <c r="W253" s="213">
        <f t="shared" si="64"/>
        <v>1142.3</v>
      </c>
      <c r="X253" s="563"/>
      <c r="Y253" s="564"/>
      <c r="Z253" s="564"/>
      <c r="AA253" s="831"/>
    </row>
    <row r="254" spans="1:27" ht="12.75" customHeight="1" thickBot="1">
      <c r="A254" s="70" t="s">
        <v>17</v>
      </c>
      <c r="B254" s="1109" t="s">
        <v>27</v>
      </c>
      <c r="C254" s="1110"/>
      <c r="D254" s="1110"/>
      <c r="E254" s="1110"/>
      <c r="F254" s="1110"/>
      <c r="G254" s="1110"/>
      <c r="H254" s="1110"/>
      <c r="I254" s="1110"/>
      <c r="J254" s="559">
        <f aca="true" t="shared" si="65" ref="J254:W254">J253+J234+J212</f>
        <v>4555.4</v>
      </c>
      <c r="K254" s="559">
        <f t="shared" si="65"/>
        <v>2321.1</v>
      </c>
      <c r="L254" s="559">
        <f t="shared" si="65"/>
        <v>808.9</v>
      </c>
      <c r="M254" s="559">
        <f t="shared" si="65"/>
        <v>2234.3</v>
      </c>
      <c r="N254" s="559">
        <f t="shared" si="65"/>
        <v>3579.3</v>
      </c>
      <c r="O254" s="559">
        <f t="shared" si="65"/>
        <v>2860.3</v>
      </c>
      <c r="P254" s="559">
        <f t="shared" si="65"/>
        <v>1040.3</v>
      </c>
      <c r="Q254" s="559">
        <f t="shared" si="65"/>
        <v>719</v>
      </c>
      <c r="R254" s="559">
        <f t="shared" si="65"/>
        <v>2562.7999999999997</v>
      </c>
      <c r="S254" s="559">
        <f t="shared" si="65"/>
        <v>2556.7999999999997</v>
      </c>
      <c r="T254" s="559">
        <f t="shared" si="65"/>
        <v>956</v>
      </c>
      <c r="U254" s="559">
        <f t="shared" si="65"/>
        <v>6</v>
      </c>
      <c r="V254" s="559">
        <f t="shared" si="65"/>
        <v>2859.3999999999996</v>
      </c>
      <c r="W254" s="559">
        <f t="shared" si="65"/>
        <v>3046.7</v>
      </c>
      <c r="X254" s="94"/>
      <c r="Y254" s="94"/>
      <c r="Z254" s="94"/>
      <c r="AA254" s="95"/>
    </row>
    <row r="255" spans="1:27" ht="14.25" customHeight="1" thickBot="1">
      <c r="A255" s="861" t="s">
        <v>20</v>
      </c>
      <c r="B255" s="1128" t="s">
        <v>28</v>
      </c>
      <c r="C255" s="1129"/>
      <c r="D255" s="1129"/>
      <c r="E255" s="1129"/>
      <c r="F255" s="1129"/>
      <c r="G255" s="1129"/>
      <c r="H255" s="1129"/>
      <c r="I255" s="1130"/>
      <c r="J255" s="862">
        <f aca="true" t="shared" si="66" ref="J255:W255">J254+J191+J112</f>
        <v>12961.599999999999</v>
      </c>
      <c r="K255" s="863">
        <f t="shared" si="66"/>
        <v>10191.7</v>
      </c>
      <c r="L255" s="863">
        <f t="shared" si="66"/>
        <v>3522.8999999999996</v>
      </c>
      <c r="M255" s="864">
        <f t="shared" si="66"/>
        <v>2769.9</v>
      </c>
      <c r="N255" s="558">
        <f t="shared" si="66"/>
        <v>17323.7</v>
      </c>
      <c r="O255" s="558">
        <f t="shared" si="66"/>
        <v>12726.2</v>
      </c>
      <c r="P255" s="558">
        <f t="shared" si="66"/>
        <v>4610.8</v>
      </c>
      <c r="Q255" s="558">
        <f t="shared" si="66"/>
        <v>4597.5</v>
      </c>
      <c r="R255" s="558">
        <f t="shared" si="66"/>
        <v>12722.7</v>
      </c>
      <c r="S255" s="558">
        <f t="shared" si="66"/>
        <v>11292.7</v>
      </c>
      <c r="T255" s="558">
        <f t="shared" si="66"/>
        <v>4179</v>
      </c>
      <c r="U255" s="558">
        <f t="shared" si="66"/>
        <v>1430</v>
      </c>
      <c r="V255" s="558">
        <f t="shared" si="66"/>
        <v>19406.1</v>
      </c>
      <c r="W255" s="558">
        <f t="shared" si="66"/>
        <v>16564.7</v>
      </c>
      <c r="X255" s="79"/>
      <c r="Y255" s="79"/>
      <c r="Z255" s="79"/>
      <c r="AA255" s="80"/>
    </row>
    <row r="256" spans="1:27" s="705" customFormat="1" ht="9" customHeight="1" thickTop="1">
      <c r="A256" s="701"/>
      <c r="B256" s="702"/>
      <c r="C256" s="702"/>
      <c r="D256" s="702"/>
      <c r="E256" s="702"/>
      <c r="F256" s="702"/>
      <c r="G256" s="702"/>
      <c r="H256" s="702"/>
      <c r="I256" s="702"/>
      <c r="J256" s="703"/>
      <c r="K256" s="703"/>
      <c r="L256" s="703"/>
      <c r="M256" s="703"/>
      <c r="N256" s="703"/>
      <c r="O256" s="703"/>
      <c r="P256" s="703"/>
      <c r="Q256" s="703"/>
      <c r="R256" s="703"/>
      <c r="S256" s="703"/>
      <c r="T256" s="703"/>
      <c r="U256" s="703"/>
      <c r="V256" s="703"/>
      <c r="W256" s="703"/>
      <c r="X256" s="704"/>
      <c r="Y256" s="704"/>
      <c r="Z256" s="704"/>
      <c r="AA256" s="704"/>
    </row>
    <row r="257" spans="1:27" ht="15.75" customHeight="1" thickBot="1">
      <c r="A257" s="918" t="s">
        <v>317</v>
      </c>
      <c r="B257" s="918"/>
      <c r="C257" s="918"/>
      <c r="D257" s="918"/>
      <c r="E257" s="918"/>
      <c r="F257" s="918"/>
      <c r="G257" s="918"/>
      <c r="H257" s="918"/>
      <c r="I257" s="918"/>
      <c r="J257" s="918"/>
      <c r="K257" s="918"/>
      <c r="L257" s="918"/>
      <c r="M257" s="918"/>
      <c r="N257" s="918"/>
      <c r="O257" s="918"/>
      <c r="P257" s="918"/>
      <c r="Q257" s="621"/>
      <c r="R257" s="621"/>
      <c r="S257" s="621"/>
      <c r="T257" s="621"/>
      <c r="U257" s="621"/>
      <c r="V257" s="621"/>
      <c r="W257" s="621"/>
      <c r="X257" s="621"/>
      <c r="Y257" s="621"/>
      <c r="Z257" s="621"/>
      <c r="AA257" s="621"/>
    </row>
    <row r="258" spans="1:92" s="376" customFormat="1" ht="33.75" customHeight="1" thickBot="1">
      <c r="A258" s="1122" t="s">
        <v>99</v>
      </c>
      <c r="B258" s="1286"/>
      <c r="C258" s="1286"/>
      <c r="D258" s="1286"/>
      <c r="E258" s="1286"/>
      <c r="F258" s="1286"/>
      <c r="G258" s="1286"/>
      <c r="H258" s="1287"/>
      <c r="I258" s="1122" t="s">
        <v>173</v>
      </c>
      <c r="J258" s="1123"/>
      <c r="K258" s="1122" t="s">
        <v>174</v>
      </c>
      <c r="L258" s="1123"/>
      <c r="M258" s="1124" t="s">
        <v>344</v>
      </c>
      <c r="N258" s="1125"/>
      <c r="O258" s="1125"/>
      <c r="P258" s="1126"/>
      <c r="Q258" s="674"/>
      <c r="R258" s="675"/>
      <c r="S258" s="675"/>
      <c r="T258" s="675"/>
      <c r="U258" s="377"/>
      <c r="V258" s="378" t="s">
        <v>306</v>
      </c>
      <c r="W258" s="378"/>
      <c r="X258" s="379"/>
      <c r="AB258" s="380"/>
      <c r="AC258" s="380"/>
      <c r="AD258" s="380"/>
      <c r="AE258" s="380"/>
      <c r="AF258" s="380"/>
      <c r="AG258" s="380"/>
      <c r="AH258" s="380"/>
      <c r="AI258" s="380"/>
      <c r="AJ258" s="380"/>
      <c r="AK258" s="380"/>
      <c r="AL258" s="380"/>
      <c r="AM258" s="380"/>
      <c r="AN258" s="380"/>
      <c r="AO258" s="380"/>
      <c r="AP258" s="380"/>
      <c r="AQ258" s="380"/>
      <c r="AR258" s="380"/>
      <c r="AS258" s="380"/>
      <c r="AT258" s="380"/>
      <c r="AU258" s="380"/>
      <c r="AV258" s="380"/>
      <c r="AW258" s="380"/>
      <c r="AX258" s="380"/>
      <c r="AY258" s="380"/>
      <c r="AZ258" s="380"/>
      <c r="BA258" s="380"/>
      <c r="BB258" s="380"/>
      <c r="BC258" s="380"/>
      <c r="BD258" s="380"/>
      <c r="BE258" s="380"/>
      <c r="BF258" s="380"/>
      <c r="BG258" s="380"/>
      <c r="BH258" s="380"/>
      <c r="BI258" s="380"/>
      <c r="BJ258" s="380"/>
      <c r="BK258" s="380"/>
      <c r="BL258" s="380"/>
      <c r="BM258" s="380"/>
      <c r="BN258" s="380"/>
      <c r="BO258" s="380"/>
      <c r="BP258" s="380"/>
      <c r="BQ258" s="380"/>
      <c r="BR258" s="380"/>
      <c r="BS258" s="380"/>
      <c r="BT258" s="380"/>
      <c r="BU258" s="380"/>
      <c r="BV258" s="380"/>
      <c r="BW258" s="380"/>
      <c r="BX258" s="380"/>
      <c r="BY258" s="380"/>
      <c r="BZ258" s="380"/>
      <c r="CA258" s="380"/>
      <c r="CB258" s="380"/>
      <c r="CC258" s="380"/>
      <c r="CD258" s="380"/>
      <c r="CE258" s="380"/>
      <c r="CF258" s="380"/>
      <c r="CG258" s="380"/>
      <c r="CH258" s="380"/>
      <c r="CI258" s="380"/>
      <c r="CJ258" s="380"/>
      <c r="CK258" s="380"/>
      <c r="CL258" s="380"/>
      <c r="CM258" s="380"/>
      <c r="CN258" s="380"/>
    </row>
    <row r="259" spans="1:92" s="376" customFormat="1" ht="13.5" thickBot="1">
      <c r="A259" s="1288" t="s">
        <v>100</v>
      </c>
      <c r="B259" s="1286"/>
      <c r="C259" s="1286"/>
      <c r="D259" s="1286"/>
      <c r="E259" s="1286"/>
      <c r="F259" s="1286"/>
      <c r="G259" s="1286"/>
      <c r="H259" s="1287"/>
      <c r="I259" s="979">
        <f>I260+I261+I262+I263+I264+I265+I266+I267</f>
        <v>11386.200000000003</v>
      </c>
      <c r="J259" s="1118"/>
      <c r="K259" s="979">
        <f>K260+K261+K262+K263+K264+K267</f>
        <v>15969.2</v>
      </c>
      <c r="L259" s="1118"/>
      <c r="M259" s="979">
        <f>M260+M261+M262+M263+M264+M267</f>
        <v>12112.2</v>
      </c>
      <c r="N259" s="980"/>
      <c r="O259" s="981"/>
      <c r="P259" s="982"/>
      <c r="Q259" s="674"/>
      <c r="R259" s="675"/>
      <c r="S259" s="675"/>
      <c r="T259" s="675"/>
      <c r="U259" s="379"/>
      <c r="V259" s="381"/>
      <c r="W259" s="381"/>
      <c r="AB259" s="380"/>
      <c r="AC259" s="380"/>
      <c r="AD259" s="380"/>
      <c r="AE259" s="380"/>
      <c r="AF259" s="380"/>
      <c r="AG259" s="380"/>
      <c r="AH259" s="380"/>
      <c r="AI259" s="380"/>
      <c r="AJ259" s="380"/>
      <c r="AK259" s="380"/>
      <c r="AL259" s="380"/>
      <c r="AM259" s="380"/>
      <c r="AN259" s="380"/>
      <c r="AO259" s="380"/>
      <c r="AP259" s="380"/>
      <c r="AQ259" s="380"/>
      <c r="AR259" s="380"/>
      <c r="AS259" s="380"/>
      <c r="AT259" s="380"/>
      <c r="AU259" s="380"/>
      <c r="AV259" s="380"/>
      <c r="AW259" s="380"/>
      <c r="AX259" s="380"/>
      <c r="AY259" s="380"/>
      <c r="AZ259" s="380"/>
      <c r="BA259" s="380"/>
      <c r="BB259" s="380"/>
      <c r="BC259" s="380"/>
      <c r="BD259" s="380"/>
      <c r="BE259" s="380"/>
      <c r="BF259" s="380"/>
      <c r="BG259" s="380"/>
      <c r="BH259" s="380"/>
      <c r="BI259" s="380"/>
      <c r="BJ259" s="380"/>
      <c r="BK259" s="380"/>
      <c r="BL259" s="380"/>
      <c r="BM259" s="380"/>
      <c r="BN259" s="380"/>
      <c r="BO259" s="380"/>
      <c r="BP259" s="380"/>
      <c r="BQ259" s="380"/>
      <c r="BR259" s="380"/>
      <c r="BS259" s="380"/>
      <c r="BT259" s="380"/>
      <c r="BU259" s="380"/>
      <c r="BV259" s="380"/>
      <c r="BW259" s="380"/>
      <c r="BX259" s="380"/>
      <c r="BY259" s="380"/>
      <c r="BZ259" s="380"/>
      <c r="CA259" s="380"/>
      <c r="CB259" s="380"/>
      <c r="CC259" s="380"/>
      <c r="CD259" s="380"/>
      <c r="CE259" s="380"/>
      <c r="CF259" s="380"/>
      <c r="CG259" s="380"/>
      <c r="CH259" s="380"/>
      <c r="CI259" s="380"/>
      <c r="CJ259" s="380"/>
      <c r="CK259" s="380"/>
      <c r="CL259" s="380"/>
      <c r="CM259" s="380"/>
      <c r="CN259" s="380"/>
    </row>
    <row r="260" spans="1:92" s="376" customFormat="1" ht="12.75">
      <c r="A260" s="1289" t="s">
        <v>175</v>
      </c>
      <c r="B260" s="1290"/>
      <c r="C260" s="1290"/>
      <c r="D260" s="1290"/>
      <c r="E260" s="1290"/>
      <c r="F260" s="1290"/>
      <c r="G260" s="1290"/>
      <c r="H260" s="1291"/>
      <c r="I260" s="1015">
        <f>SUMIF(I12:I253,I241,J12:J253)</f>
        <v>9210.100000000002</v>
      </c>
      <c r="J260" s="1014"/>
      <c r="K260" s="1015">
        <f>SUMIF(I12:I253,I249,N12:N253)</f>
        <v>11380.2</v>
      </c>
      <c r="L260" s="1014"/>
      <c r="M260" s="1015">
        <f>SUMIF(I12:I252,I249,R12:R252)</f>
        <v>9865.400000000001</v>
      </c>
      <c r="N260" s="1013"/>
      <c r="O260" s="1013"/>
      <c r="P260" s="1014"/>
      <c r="Q260" s="983"/>
      <c r="R260" s="983"/>
      <c r="S260" s="983"/>
      <c r="T260" s="983"/>
      <c r="U260" s="379"/>
      <c r="V260" s="379"/>
      <c r="W260" s="379"/>
      <c r="AB260" s="380"/>
      <c r="AC260" s="380"/>
      <c r="AD260" s="380"/>
      <c r="AE260" s="380"/>
      <c r="AF260" s="380"/>
      <c r="AG260" s="380"/>
      <c r="AH260" s="380"/>
      <c r="AI260" s="380"/>
      <c r="AJ260" s="380"/>
      <c r="AK260" s="380"/>
      <c r="AL260" s="380"/>
      <c r="AM260" s="380"/>
      <c r="AN260" s="380"/>
      <c r="AO260" s="380"/>
      <c r="AP260" s="380"/>
      <c r="AQ260" s="380"/>
      <c r="AR260" s="380"/>
      <c r="AS260" s="380"/>
      <c r="AT260" s="380"/>
      <c r="AU260" s="380"/>
      <c r="AV260" s="380"/>
      <c r="AW260" s="380"/>
      <c r="AX260" s="380"/>
      <c r="AY260" s="380"/>
      <c r="AZ260" s="380"/>
      <c r="BA260" s="380"/>
      <c r="BB260" s="380"/>
      <c r="BC260" s="380"/>
      <c r="BD260" s="380"/>
      <c r="BE260" s="380"/>
      <c r="BF260" s="380"/>
      <c r="BG260" s="380"/>
      <c r="BH260" s="380"/>
      <c r="BI260" s="380"/>
      <c r="BJ260" s="380"/>
      <c r="BK260" s="380"/>
      <c r="BL260" s="380"/>
      <c r="BM260" s="380"/>
      <c r="BN260" s="380"/>
      <c r="BO260" s="380"/>
      <c r="BP260" s="380"/>
      <c r="BQ260" s="380"/>
      <c r="BR260" s="380"/>
      <c r="BS260" s="380"/>
      <c r="BT260" s="380"/>
      <c r="BU260" s="380"/>
      <c r="BV260" s="380"/>
      <c r="BW260" s="380"/>
      <c r="BX260" s="380"/>
      <c r="BY260" s="380"/>
      <c r="BZ260" s="380"/>
      <c r="CA260" s="380"/>
      <c r="CB260" s="380"/>
      <c r="CC260" s="380"/>
      <c r="CD260" s="380"/>
      <c r="CE260" s="380"/>
      <c r="CF260" s="380"/>
      <c r="CG260" s="380"/>
      <c r="CH260" s="380"/>
      <c r="CI260" s="380"/>
      <c r="CJ260" s="380"/>
      <c r="CK260" s="380"/>
      <c r="CL260" s="380"/>
      <c r="CM260" s="380"/>
      <c r="CN260" s="380"/>
    </row>
    <row r="261" spans="1:92" s="376" customFormat="1" ht="13.5" customHeight="1">
      <c r="A261" s="1005" t="s">
        <v>176</v>
      </c>
      <c r="B261" s="1006"/>
      <c r="C261" s="1006"/>
      <c r="D261" s="1006"/>
      <c r="E261" s="1006"/>
      <c r="F261" s="1006"/>
      <c r="G261" s="1006"/>
      <c r="H261" s="1007"/>
      <c r="I261" s="1004">
        <f>SUMIF(I12:I253,I147,J12:J253)</f>
        <v>798.6</v>
      </c>
      <c r="J261" s="1008"/>
      <c r="K261" s="1004">
        <f>SUMIF(I12:IK253,I147,N12:N253)</f>
        <v>722.8</v>
      </c>
      <c r="L261" s="1008"/>
      <c r="M261" s="1001">
        <f>SUMIF(I12:I251,I237,R12:R251)</f>
        <v>722.8</v>
      </c>
      <c r="N261" s="1002"/>
      <c r="O261" s="1002"/>
      <c r="P261" s="1003"/>
      <c r="Q261" s="1018"/>
      <c r="R261" s="1019"/>
      <c r="S261" s="1019"/>
      <c r="T261" s="1019"/>
      <c r="U261" s="379"/>
      <c r="V261" s="379"/>
      <c r="W261" s="379"/>
      <c r="AB261" s="380"/>
      <c r="AC261" s="380"/>
      <c r="AD261" s="380"/>
      <c r="AE261" s="380"/>
      <c r="AF261" s="380"/>
      <c r="AG261" s="380"/>
      <c r="AH261" s="380"/>
      <c r="AI261" s="380"/>
      <c r="AJ261" s="380"/>
      <c r="AK261" s="380"/>
      <c r="AL261" s="380"/>
      <c r="AM261" s="380"/>
      <c r="AN261" s="380"/>
      <c r="AO261" s="380"/>
      <c r="AP261" s="380"/>
      <c r="AQ261" s="380"/>
      <c r="AR261" s="380"/>
      <c r="AS261" s="380"/>
      <c r="AT261" s="380"/>
      <c r="AU261" s="380"/>
      <c r="AV261" s="380"/>
      <c r="AW261" s="380"/>
      <c r="AX261" s="380"/>
      <c r="AY261" s="380"/>
      <c r="AZ261" s="380"/>
      <c r="BA261" s="380"/>
      <c r="BB261" s="380"/>
      <c r="BC261" s="380"/>
      <c r="BD261" s="380"/>
      <c r="BE261" s="380"/>
      <c r="BF261" s="380"/>
      <c r="BG261" s="380"/>
      <c r="BH261" s="380"/>
      <c r="BI261" s="380"/>
      <c r="BJ261" s="380"/>
      <c r="BK261" s="380"/>
      <c r="BL261" s="380"/>
      <c r="BM261" s="380"/>
      <c r="BN261" s="380"/>
      <c r="BO261" s="380"/>
      <c r="BP261" s="380"/>
      <c r="BQ261" s="380"/>
      <c r="BR261" s="380"/>
      <c r="BS261" s="380"/>
      <c r="BT261" s="380"/>
      <c r="BU261" s="380"/>
      <c r="BV261" s="380"/>
      <c r="BW261" s="380"/>
      <c r="BX261" s="380"/>
      <c r="BY261" s="380"/>
      <c r="BZ261" s="380"/>
      <c r="CA261" s="380"/>
      <c r="CB261" s="380"/>
      <c r="CC261" s="380"/>
      <c r="CD261" s="380"/>
      <c r="CE261" s="380"/>
      <c r="CF261" s="380"/>
      <c r="CG261" s="380"/>
      <c r="CH261" s="380"/>
      <c r="CI261" s="380"/>
      <c r="CJ261" s="380"/>
      <c r="CK261" s="380"/>
      <c r="CL261" s="380"/>
      <c r="CM261" s="380"/>
      <c r="CN261" s="380"/>
    </row>
    <row r="262" spans="1:92" s="376" customFormat="1" ht="13.5" customHeight="1">
      <c r="A262" s="1005" t="s">
        <v>177</v>
      </c>
      <c r="B262" s="1006"/>
      <c r="C262" s="1006"/>
      <c r="D262" s="1006"/>
      <c r="E262" s="1006"/>
      <c r="F262" s="1006"/>
      <c r="G262" s="1006"/>
      <c r="H262" s="1007"/>
      <c r="I262" s="1004">
        <f>SUMIF(I12:I253,I123,J12:J253)</f>
        <v>297.2</v>
      </c>
      <c r="J262" s="988"/>
      <c r="K262" s="1004">
        <f>SUMIF(I12:I253,I123,N12:N253)</f>
        <v>248.5</v>
      </c>
      <c r="L262" s="988"/>
      <c r="M262" s="987">
        <f>SUMIF(I12:I251,I96,R12:R251)</f>
        <v>248.5</v>
      </c>
      <c r="N262" s="1016"/>
      <c r="O262" s="1016"/>
      <c r="P262" s="1017"/>
      <c r="Q262" s="994"/>
      <c r="R262" s="995"/>
      <c r="S262" s="995"/>
      <c r="T262" s="995"/>
      <c r="U262" s="379"/>
      <c r="V262" s="379"/>
      <c r="W262" s="379"/>
      <c r="AB262" s="380"/>
      <c r="AC262" s="380"/>
      <c r="AD262" s="380"/>
      <c r="AE262" s="380"/>
      <c r="AF262" s="380"/>
      <c r="AG262" s="380"/>
      <c r="AH262" s="380"/>
      <c r="AI262" s="380"/>
      <c r="AJ262" s="380"/>
      <c r="AK262" s="380"/>
      <c r="AL262" s="380"/>
      <c r="AM262" s="380"/>
      <c r="AN262" s="380"/>
      <c r="AO262" s="380"/>
      <c r="AP262" s="380"/>
      <c r="AQ262" s="380"/>
      <c r="AR262" s="380"/>
      <c r="AS262" s="380"/>
      <c r="AT262" s="380"/>
      <c r="AU262" s="380"/>
      <c r="AV262" s="380"/>
      <c r="AW262" s="380"/>
      <c r="AX262" s="380"/>
      <c r="AY262" s="380"/>
      <c r="AZ262" s="380"/>
      <c r="BA262" s="380"/>
      <c r="BB262" s="380"/>
      <c r="BC262" s="380"/>
      <c r="BD262" s="380"/>
      <c r="BE262" s="380"/>
      <c r="BF262" s="380"/>
      <c r="BG262" s="380"/>
      <c r="BH262" s="380"/>
      <c r="BI262" s="380"/>
      <c r="BJ262" s="380"/>
      <c r="BK262" s="380"/>
      <c r="BL262" s="380"/>
      <c r="BM262" s="380"/>
      <c r="BN262" s="380"/>
      <c r="BO262" s="380"/>
      <c r="BP262" s="380"/>
      <c r="BQ262" s="380"/>
      <c r="BR262" s="380"/>
      <c r="BS262" s="380"/>
      <c r="BT262" s="380"/>
      <c r="BU262" s="380"/>
      <c r="BV262" s="380"/>
      <c r="BW262" s="380"/>
      <c r="BX262" s="380"/>
      <c r="BY262" s="380"/>
      <c r="BZ262" s="380"/>
      <c r="CA262" s="380"/>
      <c r="CB262" s="380"/>
      <c r="CC262" s="380"/>
      <c r="CD262" s="380"/>
      <c r="CE262" s="380"/>
      <c r="CF262" s="380"/>
      <c r="CG262" s="380"/>
      <c r="CH262" s="380"/>
      <c r="CI262" s="380"/>
      <c r="CJ262" s="380"/>
      <c r="CK262" s="380"/>
      <c r="CL262" s="380"/>
      <c r="CM262" s="380"/>
      <c r="CN262" s="380"/>
    </row>
    <row r="263" spans="1:92" s="376" customFormat="1" ht="12" customHeight="1">
      <c r="A263" s="1005" t="s">
        <v>178</v>
      </c>
      <c r="B263" s="1292"/>
      <c r="C263" s="1292"/>
      <c r="D263" s="1292"/>
      <c r="E263" s="1292"/>
      <c r="F263" s="1292"/>
      <c r="G263" s="1292"/>
      <c r="H263" s="1293"/>
      <c r="I263" s="996"/>
      <c r="J263" s="997"/>
      <c r="K263" s="996">
        <f>N19</f>
        <v>100</v>
      </c>
      <c r="L263" s="997"/>
      <c r="M263" s="998">
        <f>SUMIF(I12:I251,I19,R12:R251)</f>
        <v>100</v>
      </c>
      <c r="N263" s="999"/>
      <c r="O263" s="999"/>
      <c r="P263" s="1000"/>
      <c r="Q263" s="983"/>
      <c r="R263" s="983"/>
      <c r="S263" s="983"/>
      <c r="T263" s="983"/>
      <c r="U263" s="379"/>
      <c r="V263" s="379"/>
      <c r="W263" s="379"/>
      <c r="AB263" s="380"/>
      <c r="AC263" s="380"/>
      <c r="AD263" s="380"/>
      <c r="AE263" s="380"/>
      <c r="AF263" s="380"/>
      <c r="AG263" s="380"/>
      <c r="AH263" s="380"/>
      <c r="AI263" s="380"/>
      <c r="AJ263" s="380"/>
      <c r="AK263" s="380"/>
      <c r="AL263" s="380"/>
      <c r="AM263" s="380"/>
      <c r="AN263" s="380"/>
      <c r="AO263" s="380"/>
      <c r="AP263" s="380"/>
      <c r="AQ263" s="380"/>
      <c r="AR263" s="380"/>
      <c r="AS263" s="380"/>
      <c r="AT263" s="380"/>
      <c r="AU263" s="380"/>
      <c r="AV263" s="380"/>
      <c r="AW263" s="380"/>
      <c r="AX263" s="380"/>
      <c r="AY263" s="380"/>
      <c r="AZ263" s="380"/>
      <c r="BA263" s="380"/>
      <c r="BB263" s="380"/>
      <c r="BC263" s="380"/>
      <c r="BD263" s="380"/>
      <c r="BE263" s="380"/>
      <c r="BF263" s="380"/>
      <c r="BG263" s="380"/>
      <c r="BH263" s="380"/>
      <c r="BI263" s="380"/>
      <c r="BJ263" s="380"/>
      <c r="BK263" s="380"/>
      <c r="BL263" s="380"/>
      <c r="BM263" s="380"/>
      <c r="BN263" s="380"/>
      <c r="BO263" s="380"/>
      <c r="BP263" s="380"/>
      <c r="BQ263" s="380"/>
      <c r="BR263" s="380"/>
      <c r="BS263" s="380"/>
      <c r="BT263" s="380"/>
      <c r="BU263" s="380"/>
      <c r="BV263" s="380"/>
      <c r="BW263" s="380"/>
      <c r="BX263" s="380"/>
      <c r="BY263" s="380"/>
      <c r="BZ263" s="380"/>
      <c r="CA263" s="380"/>
      <c r="CB263" s="380"/>
      <c r="CC263" s="380"/>
      <c r="CD263" s="380"/>
      <c r="CE263" s="380"/>
      <c r="CF263" s="380"/>
      <c r="CG263" s="380"/>
      <c r="CH263" s="380"/>
      <c r="CI263" s="380"/>
      <c r="CJ263" s="380"/>
      <c r="CK263" s="380"/>
      <c r="CL263" s="380"/>
      <c r="CM263" s="380"/>
      <c r="CN263" s="380"/>
    </row>
    <row r="264" spans="1:92" s="376" customFormat="1" ht="24.75" customHeight="1">
      <c r="A264" s="1005" t="s">
        <v>179</v>
      </c>
      <c r="B264" s="1006"/>
      <c r="C264" s="1006"/>
      <c r="D264" s="1006"/>
      <c r="E264" s="1006"/>
      <c r="F264" s="1006"/>
      <c r="G264" s="1006"/>
      <c r="H264" s="1007"/>
      <c r="I264" s="996"/>
      <c r="J264" s="997"/>
      <c r="K264" s="996">
        <f>N175</f>
        <v>1000</v>
      </c>
      <c r="L264" s="997"/>
      <c r="M264" s="998">
        <v>1000</v>
      </c>
      <c r="N264" s="999"/>
      <c r="O264" s="999"/>
      <c r="P264" s="1000"/>
      <c r="Q264" s="983"/>
      <c r="R264" s="983"/>
      <c r="S264" s="983"/>
      <c r="T264" s="983"/>
      <c r="U264" s="379"/>
      <c r="V264" s="379"/>
      <c r="W264" s="379"/>
      <c r="AB264" s="380"/>
      <c r="AC264" s="380"/>
      <c r="AD264" s="380"/>
      <c r="AE264" s="380"/>
      <c r="AF264" s="380"/>
      <c r="AG264" s="380"/>
      <c r="AH264" s="380"/>
      <c r="AI264" s="380"/>
      <c r="AJ264" s="380"/>
      <c r="AK264" s="380"/>
      <c r="AL264" s="380"/>
      <c r="AM264" s="380"/>
      <c r="AN264" s="380"/>
      <c r="AO264" s="380"/>
      <c r="AP264" s="380"/>
      <c r="AQ264" s="380"/>
      <c r="AR264" s="380"/>
      <c r="AS264" s="380"/>
      <c r="AT264" s="380"/>
      <c r="AU264" s="380"/>
      <c r="AV264" s="380"/>
      <c r="AW264" s="380"/>
      <c r="AX264" s="380"/>
      <c r="AY264" s="380"/>
      <c r="AZ264" s="380"/>
      <c r="BA264" s="380"/>
      <c r="BB264" s="380"/>
      <c r="BC264" s="380"/>
      <c r="BD264" s="380"/>
      <c r="BE264" s="380"/>
      <c r="BF264" s="380"/>
      <c r="BG264" s="380"/>
      <c r="BH264" s="380"/>
      <c r="BI264" s="380"/>
      <c r="BJ264" s="380"/>
      <c r="BK264" s="380"/>
      <c r="BL264" s="380"/>
      <c r="BM264" s="380"/>
      <c r="BN264" s="380"/>
      <c r="BO264" s="380"/>
      <c r="BP264" s="380"/>
      <c r="BQ264" s="380"/>
      <c r="BR264" s="380"/>
      <c r="BS264" s="380"/>
      <c r="BT264" s="380"/>
      <c r="BU264" s="380"/>
      <c r="BV264" s="380"/>
      <c r="BW264" s="380"/>
      <c r="BX264" s="380"/>
      <c r="BY264" s="380"/>
      <c r="BZ264" s="380"/>
      <c r="CA264" s="380"/>
      <c r="CB264" s="380"/>
      <c r="CC264" s="380"/>
      <c r="CD264" s="380"/>
      <c r="CE264" s="380"/>
      <c r="CF264" s="380"/>
      <c r="CG264" s="380"/>
      <c r="CH264" s="380"/>
      <c r="CI264" s="380"/>
      <c r="CJ264" s="380"/>
      <c r="CK264" s="380"/>
      <c r="CL264" s="380"/>
      <c r="CM264" s="380"/>
      <c r="CN264" s="380"/>
    </row>
    <row r="265" spans="1:92" s="376" customFormat="1" ht="25.5" customHeight="1">
      <c r="A265" s="1005" t="s">
        <v>357</v>
      </c>
      <c r="B265" s="1006"/>
      <c r="C265" s="1006"/>
      <c r="D265" s="1006"/>
      <c r="E265" s="1006"/>
      <c r="F265" s="1006"/>
      <c r="G265" s="1006"/>
      <c r="H265" s="1007"/>
      <c r="I265" s="996">
        <f>J209+J145</f>
        <v>632.3</v>
      </c>
      <c r="J265" s="997"/>
      <c r="K265" s="996"/>
      <c r="L265" s="997"/>
      <c r="M265" s="998"/>
      <c r="N265" s="999"/>
      <c r="O265" s="999"/>
      <c r="P265" s="1000"/>
      <c r="Q265" s="983"/>
      <c r="R265" s="983"/>
      <c r="S265" s="983"/>
      <c r="T265" s="983"/>
      <c r="U265" s="379"/>
      <c r="V265" s="379"/>
      <c r="W265" s="379"/>
      <c r="AB265" s="380"/>
      <c r="AC265" s="380"/>
      <c r="AD265" s="380"/>
      <c r="AE265" s="380"/>
      <c r="AF265" s="380"/>
      <c r="AG265" s="380"/>
      <c r="AH265" s="380"/>
      <c r="AI265" s="380"/>
      <c r="AJ265" s="380"/>
      <c r="AK265" s="380"/>
      <c r="AL265" s="380"/>
      <c r="AM265" s="380"/>
      <c r="AN265" s="380"/>
      <c r="AO265" s="380"/>
      <c r="AP265" s="380"/>
      <c r="AQ265" s="380"/>
      <c r="AR265" s="380"/>
      <c r="AS265" s="380"/>
      <c r="AT265" s="380"/>
      <c r="AU265" s="380"/>
      <c r="AV265" s="380"/>
      <c r="AW265" s="380"/>
      <c r="AX265" s="380"/>
      <c r="AY265" s="380"/>
      <c r="AZ265" s="380"/>
      <c r="BA265" s="380"/>
      <c r="BB265" s="380"/>
      <c r="BC265" s="380"/>
      <c r="BD265" s="380"/>
      <c r="BE265" s="380"/>
      <c r="BF265" s="380"/>
      <c r="BG265" s="380"/>
      <c r="BH265" s="380"/>
      <c r="BI265" s="380"/>
      <c r="BJ265" s="380"/>
      <c r="BK265" s="380"/>
      <c r="BL265" s="380"/>
      <c r="BM265" s="380"/>
      <c r="BN265" s="380"/>
      <c r="BO265" s="380"/>
      <c r="BP265" s="380"/>
      <c r="BQ265" s="380"/>
      <c r="BR265" s="380"/>
      <c r="BS265" s="380"/>
      <c r="BT265" s="380"/>
      <c r="BU265" s="380"/>
      <c r="BV265" s="380"/>
      <c r="BW265" s="380"/>
      <c r="BX265" s="380"/>
      <c r="BY265" s="380"/>
      <c r="BZ265" s="380"/>
      <c r="CA265" s="380"/>
      <c r="CB265" s="380"/>
      <c r="CC265" s="380"/>
      <c r="CD265" s="380"/>
      <c r="CE265" s="380"/>
      <c r="CF265" s="380"/>
      <c r="CG265" s="380"/>
      <c r="CH265" s="380"/>
      <c r="CI265" s="380"/>
      <c r="CJ265" s="380"/>
      <c r="CK265" s="380"/>
      <c r="CL265" s="380"/>
      <c r="CM265" s="380"/>
      <c r="CN265" s="380"/>
    </row>
    <row r="266" spans="1:92" s="376" customFormat="1" ht="16.5" customHeight="1">
      <c r="A266" s="1005" t="s">
        <v>180</v>
      </c>
      <c r="B266" s="1006"/>
      <c r="C266" s="1006"/>
      <c r="D266" s="1006"/>
      <c r="E266" s="1006"/>
      <c r="F266" s="1006"/>
      <c r="G266" s="1006"/>
      <c r="H266" s="1007"/>
      <c r="I266" s="987">
        <f>SUMIF(I12:I253,I239,J12:J253)</f>
        <v>44.89999999999999</v>
      </c>
      <c r="J266" s="988"/>
      <c r="K266" s="989"/>
      <c r="L266" s="990"/>
      <c r="M266" s="991"/>
      <c r="N266" s="992"/>
      <c r="O266" s="992"/>
      <c r="P266" s="993"/>
      <c r="Q266" s="994"/>
      <c r="R266" s="995"/>
      <c r="S266" s="995"/>
      <c r="T266" s="995"/>
      <c r="U266" s="379"/>
      <c r="V266" s="379"/>
      <c r="W266" s="379"/>
      <c r="AB266" s="380"/>
      <c r="AC266" s="380"/>
      <c r="AD266" s="380"/>
      <c r="AE266" s="380"/>
      <c r="AF266" s="380"/>
      <c r="AG266" s="380"/>
      <c r="AH266" s="380"/>
      <c r="AI266" s="380"/>
      <c r="AJ266" s="380"/>
      <c r="AK266" s="380"/>
      <c r="AL266" s="380"/>
      <c r="AM266" s="380"/>
      <c r="AN266" s="380"/>
      <c r="AO266" s="380"/>
      <c r="AP266" s="380"/>
      <c r="AQ266" s="380"/>
      <c r="AR266" s="380"/>
      <c r="AS266" s="380"/>
      <c r="AT266" s="380"/>
      <c r="AU266" s="380"/>
      <c r="AV266" s="380"/>
      <c r="AW266" s="380"/>
      <c r="AX266" s="380"/>
      <c r="AY266" s="380"/>
      <c r="AZ266" s="380"/>
      <c r="BA266" s="380"/>
      <c r="BB266" s="380"/>
      <c r="BC266" s="380"/>
      <c r="BD266" s="380"/>
      <c r="BE266" s="380"/>
      <c r="BF266" s="380"/>
      <c r="BG266" s="380"/>
      <c r="BH266" s="380"/>
      <c r="BI266" s="380"/>
      <c r="BJ266" s="380"/>
      <c r="BK266" s="380"/>
      <c r="BL266" s="380"/>
      <c r="BM266" s="380"/>
      <c r="BN266" s="380"/>
      <c r="BO266" s="380"/>
      <c r="BP266" s="380"/>
      <c r="BQ266" s="380"/>
      <c r="BR266" s="380"/>
      <c r="BS266" s="380"/>
      <c r="BT266" s="380"/>
      <c r="BU266" s="380"/>
      <c r="BV266" s="380"/>
      <c r="BW266" s="380"/>
      <c r="BX266" s="380"/>
      <c r="BY266" s="380"/>
      <c r="BZ266" s="380"/>
      <c r="CA266" s="380"/>
      <c r="CB266" s="380"/>
      <c r="CC266" s="380"/>
      <c r="CD266" s="380"/>
      <c r="CE266" s="380"/>
      <c r="CF266" s="380"/>
      <c r="CG266" s="380"/>
      <c r="CH266" s="380"/>
      <c r="CI266" s="380"/>
      <c r="CJ266" s="380"/>
      <c r="CK266" s="380"/>
      <c r="CL266" s="380"/>
      <c r="CM266" s="380"/>
      <c r="CN266" s="380"/>
    </row>
    <row r="267" spans="1:92" s="376" customFormat="1" ht="12.75" customHeight="1" thickBot="1">
      <c r="A267" s="1283" t="s">
        <v>108</v>
      </c>
      <c r="B267" s="1284"/>
      <c r="C267" s="1284"/>
      <c r="D267" s="1284"/>
      <c r="E267" s="1284"/>
      <c r="F267" s="1284"/>
      <c r="G267" s="1284"/>
      <c r="H267" s="1285"/>
      <c r="I267" s="984">
        <f>SUMIF(I12:I253,I127,J12:J253)</f>
        <v>403.1</v>
      </c>
      <c r="J267" s="985"/>
      <c r="K267" s="984">
        <f>SUMIF(I12:I253,I238,N12:N253)</f>
        <v>2517.7</v>
      </c>
      <c r="L267" s="985"/>
      <c r="M267" s="984">
        <f>SUMIF(I12:I251,I184,R12:R251)</f>
        <v>175.5</v>
      </c>
      <c r="N267" s="986"/>
      <c r="O267" s="986"/>
      <c r="P267" s="985"/>
      <c r="Q267" s="974"/>
      <c r="R267" s="974"/>
      <c r="S267" s="974"/>
      <c r="T267" s="974"/>
      <c r="AB267" s="380"/>
      <c r="AC267" s="380"/>
      <c r="AD267" s="380"/>
      <c r="AE267" s="380"/>
      <c r="AF267" s="380"/>
      <c r="AG267" s="380"/>
      <c r="AH267" s="380"/>
      <c r="AI267" s="380"/>
      <c r="AJ267" s="380"/>
      <c r="AK267" s="380"/>
      <c r="AL267" s="380"/>
      <c r="AM267" s="380"/>
      <c r="AN267" s="380"/>
      <c r="AO267" s="380"/>
      <c r="AP267" s="380"/>
      <c r="AQ267" s="380"/>
      <c r="AR267" s="380"/>
      <c r="AS267" s="380"/>
      <c r="AT267" s="380"/>
      <c r="AU267" s="380"/>
      <c r="AV267" s="380"/>
      <c r="AW267" s="380"/>
      <c r="AX267" s="380"/>
      <c r="AY267" s="380"/>
      <c r="AZ267" s="380"/>
      <c r="BA267" s="380"/>
      <c r="BB267" s="380"/>
      <c r="BC267" s="380"/>
      <c r="BD267" s="380"/>
      <c r="BE267" s="380"/>
      <c r="BF267" s="380"/>
      <c r="BG267" s="380"/>
      <c r="BH267" s="380"/>
      <c r="BI267" s="380"/>
      <c r="BJ267" s="380"/>
      <c r="BK267" s="380"/>
      <c r="BL267" s="380"/>
      <c r="BM267" s="380"/>
      <c r="BN267" s="380"/>
      <c r="BO267" s="380"/>
      <c r="BP267" s="380"/>
      <c r="BQ267" s="380"/>
      <c r="BR267" s="380"/>
      <c r="BS267" s="380"/>
      <c r="BT267" s="380"/>
      <c r="BU267" s="380"/>
      <c r="BV267" s="380"/>
      <c r="BW267" s="380"/>
      <c r="BX267" s="380"/>
      <c r="BY267" s="380"/>
      <c r="BZ267" s="380"/>
      <c r="CA267" s="380"/>
      <c r="CB267" s="380"/>
      <c r="CC267" s="380"/>
      <c r="CD267" s="380"/>
      <c r="CE267" s="380"/>
      <c r="CF267" s="380"/>
      <c r="CG267" s="380"/>
      <c r="CH267" s="380"/>
      <c r="CI267" s="380"/>
      <c r="CJ267" s="380"/>
      <c r="CK267" s="380"/>
      <c r="CL267" s="380"/>
      <c r="CM267" s="380"/>
      <c r="CN267" s="380"/>
    </row>
    <row r="268" spans="1:92" s="376" customFormat="1" ht="13.5" thickBot="1">
      <c r="A268" s="1296" t="s">
        <v>101</v>
      </c>
      <c r="B268" s="1286"/>
      <c r="C268" s="1286"/>
      <c r="D268" s="1286"/>
      <c r="E268" s="1286"/>
      <c r="F268" s="1286"/>
      <c r="G268" s="1286"/>
      <c r="H268" s="1287"/>
      <c r="I268" s="975">
        <f>I269+I272</f>
        <v>1575.4</v>
      </c>
      <c r="J268" s="976"/>
      <c r="K268" s="977">
        <f>K269+K270+K272</f>
        <v>1354.5</v>
      </c>
      <c r="L268" s="978"/>
      <c r="M268" s="979">
        <f>M269+M270+M272</f>
        <v>610.5</v>
      </c>
      <c r="N268" s="980"/>
      <c r="O268" s="981"/>
      <c r="P268" s="982"/>
      <c r="Q268" s="983"/>
      <c r="R268" s="983"/>
      <c r="S268" s="983"/>
      <c r="T268" s="983"/>
      <c r="AB268" s="380"/>
      <c r="AC268" s="380"/>
      <c r="AD268" s="380"/>
      <c r="AE268" s="380"/>
      <c r="AF268" s="380"/>
      <c r="AG268" s="380"/>
      <c r="AH268" s="380"/>
      <c r="AI268" s="380"/>
      <c r="AJ268" s="380"/>
      <c r="AK268" s="380"/>
      <c r="AL268" s="380"/>
      <c r="AM268" s="380"/>
      <c r="AN268" s="380"/>
      <c r="AO268" s="380"/>
      <c r="AP268" s="380"/>
      <c r="AQ268" s="380"/>
      <c r="AR268" s="380"/>
      <c r="AS268" s="380"/>
      <c r="AT268" s="380"/>
      <c r="AU268" s="380"/>
      <c r="AV268" s="380"/>
      <c r="AW268" s="380"/>
      <c r="AX268" s="380"/>
      <c r="AY268" s="380"/>
      <c r="AZ268" s="380"/>
      <c r="BA268" s="380"/>
      <c r="BB268" s="380"/>
      <c r="BC268" s="380"/>
      <c r="BD268" s="380"/>
      <c r="BE268" s="380"/>
      <c r="BF268" s="380"/>
      <c r="BG268" s="380"/>
      <c r="BH268" s="380"/>
      <c r="BI268" s="380"/>
      <c r="BJ268" s="380"/>
      <c r="BK268" s="380"/>
      <c r="BL268" s="380"/>
      <c r="BM268" s="380"/>
      <c r="BN268" s="380"/>
      <c r="BO268" s="380"/>
      <c r="BP268" s="380"/>
      <c r="BQ268" s="380"/>
      <c r="BR268" s="380"/>
      <c r="BS268" s="380"/>
      <c r="BT268" s="380"/>
      <c r="BU268" s="380"/>
      <c r="BV268" s="380"/>
      <c r="BW268" s="380"/>
      <c r="BX268" s="380"/>
      <c r="BY268" s="380"/>
      <c r="BZ268" s="380"/>
      <c r="CA268" s="380"/>
      <c r="CB268" s="380"/>
      <c r="CC268" s="380"/>
      <c r="CD268" s="380"/>
      <c r="CE268" s="380"/>
      <c r="CF268" s="380"/>
      <c r="CG268" s="380"/>
      <c r="CH268" s="380"/>
      <c r="CI268" s="380"/>
      <c r="CJ268" s="380"/>
      <c r="CK268" s="380"/>
      <c r="CL268" s="380"/>
      <c r="CM268" s="380"/>
      <c r="CN268" s="380"/>
    </row>
    <row r="269" spans="1:92" s="376" customFormat="1" ht="12.75">
      <c r="A269" s="1297" t="s">
        <v>109</v>
      </c>
      <c r="B269" s="1298"/>
      <c r="C269" s="1298"/>
      <c r="D269" s="1298"/>
      <c r="E269" s="1298"/>
      <c r="F269" s="1298"/>
      <c r="G269" s="1298"/>
      <c r="H269" s="1299"/>
      <c r="I269" s="1009">
        <f>SUMIF(I12:I253,I210,J12:J253)</f>
        <v>1176.8000000000002</v>
      </c>
      <c r="J269" s="1010"/>
      <c r="K269" s="1011">
        <f>SUMIF(I12:I253,I216,N12:N253)</f>
        <v>243.1</v>
      </c>
      <c r="L269" s="1012"/>
      <c r="M269" s="1013">
        <f>SUMIF(I12:I252,I216,R12:R233)</f>
        <v>204.1</v>
      </c>
      <c r="N269" s="1013"/>
      <c r="O269" s="1013"/>
      <c r="P269" s="1014"/>
      <c r="Q269" s="983"/>
      <c r="R269" s="983"/>
      <c r="S269" s="983"/>
      <c r="T269" s="983"/>
      <c r="AB269" s="380"/>
      <c r="AC269" s="380"/>
      <c r="AD269" s="380"/>
      <c r="AE269" s="380"/>
      <c r="AF269" s="380"/>
      <c r="AG269" s="380"/>
      <c r="AH269" s="380"/>
      <c r="AI269" s="380"/>
      <c r="AJ269" s="380"/>
      <c r="AK269" s="380"/>
      <c r="AL269" s="380"/>
      <c r="AM269" s="380"/>
      <c r="AN269" s="380"/>
      <c r="AO269" s="380"/>
      <c r="AP269" s="380"/>
      <c r="AQ269" s="380"/>
      <c r="AR269" s="380"/>
      <c r="AS269" s="380"/>
      <c r="AT269" s="380"/>
      <c r="AU269" s="380"/>
      <c r="AV269" s="380"/>
      <c r="AW269" s="380"/>
      <c r="AX269" s="380"/>
      <c r="AY269" s="380"/>
      <c r="AZ269" s="380"/>
      <c r="BA269" s="380"/>
      <c r="BB269" s="380"/>
      <c r="BC269" s="380"/>
      <c r="BD269" s="380"/>
      <c r="BE269" s="380"/>
      <c r="BF269" s="380"/>
      <c r="BG269" s="380"/>
      <c r="BH269" s="380"/>
      <c r="BI269" s="380"/>
      <c r="BJ269" s="380"/>
      <c r="BK269" s="380"/>
      <c r="BL269" s="380"/>
      <c r="BM269" s="380"/>
      <c r="BN269" s="380"/>
      <c r="BO269" s="380"/>
      <c r="BP269" s="380"/>
      <c r="BQ269" s="380"/>
      <c r="BR269" s="380"/>
      <c r="BS269" s="380"/>
      <c r="BT269" s="380"/>
      <c r="BU269" s="380"/>
      <c r="BV269" s="380"/>
      <c r="BW269" s="380"/>
      <c r="BX269" s="380"/>
      <c r="BY269" s="380"/>
      <c r="BZ269" s="380"/>
      <c r="CA269" s="380"/>
      <c r="CB269" s="380"/>
      <c r="CC269" s="380"/>
      <c r="CD269" s="380"/>
      <c r="CE269" s="380"/>
      <c r="CF269" s="380"/>
      <c r="CG269" s="380"/>
      <c r="CH269" s="380"/>
      <c r="CI269" s="380"/>
      <c r="CJ269" s="380"/>
      <c r="CK269" s="380"/>
      <c r="CL269" s="380"/>
      <c r="CM269" s="380"/>
      <c r="CN269" s="380"/>
    </row>
    <row r="270" spans="1:92" s="376" customFormat="1" ht="12.75">
      <c r="A270" s="1300" t="s">
        <v>110</v>
      </c>
      <c r="B270" s="1006"/>
      <c r="C270" s="1006"/>
      <c r="D270" s="1006"/>
      <c r="E270" s="1006"/>
      <c r="F270" s="1006"/>
      <c r="G270" s="1006"/>
      <c r="H270" s="1007"/>
      <c r="I270" s="996"/>
      <c r="J270" s="1215"/>
      <c r="K270" s="1216">
        <f>SUMIF(I10:I251,I227,N10:N251)</f>
        <v>785</v>
      </c>
      <c r="L270" s="1217"/>
      <c r="M270" s="999">
        <f>SUMIF(I12:I252,I243,R12:R252)</f>
        <v>80</v>
      </c>
      <c r="N270" s="999"/>
      <c r="O270" s="999"/>
      <c r="P270" s="1000"/>
      <c r="Q270" s="983"/>
      <c r="R270" s="983"/>
      <c r="S270" s="983"/>
      <c r="T270" s="983"/>
      <c r="AB270" s="380"/>
      <c r="AC270" s="380"/>
      <c r="AD270" s="380"/>
      <c r="AE270" s="380"/>
      <c r="AF270" s="380"/>
      <c r="AG270" s="380"/>
      <c r="AH270" s="380"/>
      <c r="AI270" s="380"/>
      <c r="AJ270" s="380"/>
      <c r="AK270" s="380"/>
      <c r="AL270" s="380"/>
      <c r="AM270" s="380"/>
      <c r="AN270" s="380"/>
      <c r="AO270" s="380"/>
      <c r="AP270" s="380"/>
      <c r="AQ270" s="380"/>
      <c r="AR270" s="380"/>
      <c r="AS270" s="380"/>
      <c r="AT270" s="380"/>
      <c r="AU270" s="380"/>
      <c r="AV270" s="380"/>
      <c r="AW270" s="380"/>
      <c r="AX270" s="380"/>
      <c r="AY270" s="380"/>
      <c r="AZ270" s="380"/>
      <c r="BA270" s="380"/>
      <c r="BB270" s="380"/>
      <c r="BC270" s="380"/>
      <c r="BD270" s="380"/>
      <c r="BE270" s="380"/>
      <c r="BF270" s="380"/>
      <c r="BG270" s="380"/>
      <c r="BH270" s="380"/>
      <c r="BI270" s="380"/>
      <c r="BJ270" s="380"/>
      <c r="BK270" s="380"/>
      <c r="BL270" s="380"/>
      <c r="BM270" s="380"/>
      <c r="BN270" s="380"/>
      <c r="BO270" s="380"/>
      <c r="BP270" s="380"/>
      <c r="BQ270" s="380"/>
      <c r="BR270" s="380"/>
      <c r="BS270" s="380"/>
      <c r="BT270" s="380"/>
      <c r="BU270" s="380"/>
      <c r="BV270" s="380"/>
      <c r="BW270" s="380"/>
      <c r="BX270" s="380"/>
      <c r="BY270" s="380"/>
      <c r="BZ270" s="380"/>
      <c r="CA270" s="380"/>
      <c r="CB270" s="380"/>
      <c r="CC270" s="380"/>
      <c r="CD270" s="380"/>
      <c r="CE270" s="380"/>
      <c r="CF270" s="380"/>
      <c r="CG270" s="380"/>
      <c r="CH270" s="380"/>
      <c r="CI270" s="380"/>
      <c r="CJ270" s="380"/>
      <c r="CK270" s="380"/>
      <c r="CL270" s="380"/>
      <c r="CM270" s="380"/>
      <c r="CN270" s="380"/>
    </row>
    <row r="271" spans="1:92" s="376" customFormat="1" ht="12.75">
      <c r="A271" s="1300" t="s">
        <v>181</v>
      </c>
      <c r="B271" s="1006"/>
      <c r="C271" s="1006"/>
      <c r="D271" s="1006"/>
      <c r="E271" s="1006"/>
      <c r="F271" s="1006"/>
      <c r="G271" s="1006"/>
      <c r="H271" s="1007"/>
      <c r="I271" s="987"/>
      <c r="J271" s="1213"/>
      <c r="K271" s="989"/>
      <c r="L271" s="990"/>
      <c r="M271" s="1214"/>
      <c r="N271" s="1213"/>
      <c r="O271" s="1213"/>
      <c r="P271" s="988"/>
      <c r="Q271" s="994"/>
      <c r="R271" s="995"/>
      <c r="S271" s="995"/>
      <c r="T271" s="995"/>
      <c r="AB271" s="380"/>
      <c r="AC271" s="380"/>
      <c r="AD271" s="380"/>
      <c r="AE271" s="380"/>
      <c r="AF271" s="380"/>
      <c r="AG271" s="380"/>
      <c r="AH271" s="380"/>
      <c r="AI271" s="380"/>
      <c r="AJ271" s="380"/>
      <c r="AK271" s="380"/>
      <c r="AL271" s="380"/>
      <c r="AM271" s="380"/>
      <c r="AN271" s="380"/>
      <c r="AO271" s="380"/>
      <c r="AP271" s="380"/>
      <c r="AQ271" s="380"/>
      <c r="AR271" s="380"/>
      <c r="AS271" s="380"/>
      <c r="AT271" s="380"/>
      <c r="AU271" s="380"/>
      <c r="AV271" s="380"/>
      <c r="AW271" s="380"/>
      <c r="AX271" s="380"/>
      <c r="AY271" s="380"/>
      <c r="AZ271" s="380"/>
      <c r="BA271" s="380"/>
      <c r="BB271" s="380"/>
      <c r="BC271" s="380"/>
      <c r="BD271" s="380"/>
      <c r="BE271" s="380"/>
      <c r="BF271" s="380"/>
      <c r="BG271" s="380"/>
      <c r="BH271" s="380"/>
      <c r="BI271" s="380"/>
      <c r="BJ271" s="380"/>
      <c r="BK271" s="380"/>
      <c r="BL271" s="380"/>
      <c r="BM271" s="380"/>
      <c r="BN271" s="380"/>
      <c r="BO271" s="380"/>
      <c r="BP271" s="380"/>
      <c r="BQ271" s="380"/>
      <c r="BR271" s="380"/>
      <c r="BS271" s="380"/>
      <c r="BT271" s="380"/>
      <c r="BU271" s="380"/>
      <c r="BV271" s="380"/>
      <c r="BW271" s="380"/>
      <c r="BX271" s="380"/>
      <c r="BY271" s="380"/>
      <c r="BZ271" s="380"/>
      <c r="CA271" s="380"/>
      <c r="CB271" s="380"/>
      <c r="CC271" s="380"/>
      <c r="CD271" s="380"/>
      <c r="CE271" s="380"/>
      <c r="CF271" s="380"/>
      <c r="CG271" s="380"/>
      <c r="CH271" s="380"/>
      <c r="CI271" s="380"/>
      <c r="CJ271" s="380"/>
      <c r="CK271" s="380"/>
      <c r="CL271" s="380"/>
      <c r="CM271" s="380"/>
      <c r="CN271" s="380"/>
    </row>
    <row r="272" spans="1:92" s="376" customFormat="1" ht="13.5" thickBot="1">
      <c r="A272" s="1283" t="s">
        <v>102</v>
      </c>
      <c r="B272" s="1284"/>
      <c r="C272" s="1284"/>
      <c r="D272" s="1284"/>
      <c r="E272" s="1284"/>
      <c r="F272" s="1284"/>
      <c r="G272" s="1284"/>
      <c r="H272" s="1285"/>
      <c r="I272" s="1204">
        <f>SUMIF(I12:I253,I251,J12:J253)</f>
        <v>398.59999999999997</v>
      </c>
      <c r="J272" s="1205"/>
      <c r="K272" s="1206">
        <f>SUMIF(I12:I253,I251,N12:N253)</f>
        <v>326.4</v>
      </c>
      <c r="L272" s="1207"/>
      <c r="M272" s="1208">
        <f>SUMIF(I12:I252,I251,R12:R252)</f>
        <v>326.4</v>
      </c>
      <c r="N272" s="1208"/>
      <c r="O272" s="1208"/>
      <c r="P272" s="1209"/>
      <c r="Q272" s="983"/>
      <c r="R272" s="983"/>
      <c r="S272" s="983"/>
      <c r="T272" s="983"/>
      <c r="AB272" s="380"/>
      <c r="AC272" s="380"/>
      <c r="AD272" s="380"/>
      <c r="AE272" s="380"/>
      <c r="AF272" s="380"/>
      <c r="AG272" s="380"/>
      <c r="AH272" s="380"/>
      <c r="AI272" s="380"/>
      <c r="AJ272" s="380"/>
      <c r="AK272" s="380"/>
      <c r="AL272" s="380"/>
      <c r="AM272" s="380"/>
      <c r="AN272" s="380"/>
      <c r="AO272" s="380"/>
      <c r="AP272" s="380"/>
      <c r="AQ272" s="380"/>
      <c r="AR272" s="380"/>
      <c r="AS272" s="380"/>
      <c r="AT272" s="380"/>
      <c r="AU272" s="380"/>
      <c r="AV272" s="380"/>
      <c r="AW272" s="380"/>
      <c r="AX272" s="380"/>
      <c r="AY272" s="380"/>
      <c r="AZ272" s="380"/>
      <c r="BA272" s="380"/>
      <c r="BB272" s="380"/>
      <c r="BC272" s="380"/>
      <c r="BD272" s="380"/>
      <c r="BE272" s="380"/>
      <c r="BF272" s="380"/>
      <c r="BG272" s="380"/>
      <c r="BH272" s="380"/>
      <c r="BI272" s="380"/>
      <c r="BJ272" s="380"/>
      <c r="BK272" s="380"/>
      <c r="BL272" s="380"/>
      <c r="BM272" s="380"/>
      <c r="BN272" s="380"/>
      <c r="BO272" s="380"/>
      <c r="BP272" s="380"/>
      <c r="BQ272" s="380"/>
      <c r="BR272" s="380"/>
      <c r="BS272" s="380"/>
      <c r="BT272" s="380"/>
      <c r="BU272" s="380"/>
      <c r="BV272" s="380"/>
      <c r="BW272" s="380"/>
      <c r="BX272" s="380"/>
      <c r="BY272" s="380"/>
      <c r="BZ272" s="380"/>
      <c r="CA272" s="380"/>
      <c r="CB272" s="380"/>
      <c r="CC272" s="380"/>
      <c r="CD272" s="380"/>
      <c r="CE272" s="380"/>
      <c r="CF272" s="380"/>
      <c r="CG272" s="380"/>
      <c r="CH272" s="380"/>
      <c r="CI272" s="380"/>
      <c r="CJ272" s="380"/>
      <c r="CK272" s="380"/>
      <c r="CL272" s="380"/>
      <c r="CM272" s="380"/>
      <c r="CN272" s="380"/>
    </row>
    <row r="273" spans="1:92" s="376" customFormat="1" ht="13.5" thickBot="1">
      <c r="A273" s="1294" t="s">
        <v>26</v>
      </c>
      <c r="B273" s="1286"/>
      <c r="C273" s="1286"/>
      <c r="D273" s="1286"/>
      <c r="E273" s="1286"/>
      <c r="F273" s="1286"/>
      <c r="G273" s="1286"/>
      <c r="H273" s="1287"/>
      <c r="I273" s="1210">
        <f>I259+I268</f>
        <v>12961.600000000002</v>
      </c>
      <c r="J273" s="1211"/>
      <c r="K273" s="1210">
        <f>K268+K259</f>
        <v>17323.7</v>
      </c>
      <c r="L273" s="1211"/>
      <c r="M273" s="1210">
        <f>M268+M259</f>
        <v>12722.7</v>
      </c>
      <c r="N273" s="1212"/>
      <c r="O273" s="1212">
        <f>O268+O259</f>
        <v>0</v>
      </c>
      <c r="P273" s="1211"/>
      <c r="Q273" s="1203"/>
      <c r="R273" s="1203"/>
      <c r="S273" s="1203"/>
      <c r="T273" s="1203"/>
      <c r="AB273" s="380"/>
      <c r="AC273" s="380"/>
      <c r="AD273" s="380"/>
      <c r="AE273" s="380"/>
      <c r="AF273" s="380"/>
      <c r="AG273" s="380"/>
      <c r="AH273" s="380"/>
      <c r="AI273" s="380"/>
      <c r="AJ273" s="380"/>
      <c r="AK273" s="380"/>
      <c r="AL273" s="380"/>
      <c r="AM273" s="380"/>
      <c r="AN273" s="380"/>
      <c r="AO273" s="380"/>
      <c r="AP273" s="380"/>
      <c r="AQ273" s="380"/>
      <c r="AR273" s="380"/>
      <c r="AS273" s="380"/>
      <c r="AT273" s="380"/>
      <c r="AU273" s="380"/>
      <c r="AV273" s="380"/>
      <c r="AW273" s="380"/>
      <c r="AX273" s="380"/>
      <c r="AY273" s="380"/>
      <c r="AZ273" s="380"/>
      <c r="BA273" s="380"/>
      <c r="BB273" s="380"/>
      <c r="BC273" s="380"/>
      <c r="BD273" s="380"/>
      <c r="BE273" s="380"/>
      <c r="BF273" s="380"/>
      <c r="BG273" s="380"/>
      <c r="BH273" s="380"/>
      <c r="BI273" s="380"/>
      <c r="BJ273" s="380"/>
      <c r="BK273" s="380"/>
      <c r="BL273" s="380"/>
      <c r="BM273" s="380"/>
      <c r="BN273" s="380"/>
      <c r="BO273" s="380"/>
      <c r="BP273" s="380"/>
      <c r="BQ273" s="380"/>
      <c r="BR273" s="380"/>
      <c r="BS273" s="380"/>
      <c r="BT273" s="380"/>
      <c r="BU273" s="380"/>
      <c r="BV273" s="380"/>
      <c r="BW273" s="380"/>
      <c r="BX273" s="380"/>
      <c r="BY273" s="380"/>
      <c r="BZ273" s="380"/>
      <c r="CA273" s="380"/>
      <c r="CB273" s="380"/>
      <c r="CC273" s="380"/>
      <c r="CD273" s="380"/>
      <c r="CE273" s="380"/>
      <c r="CF273" s="380"/>
      <c r="CG273" s="380"/>
      <c r="CH273" s="380"/>
      <c r="CI273" s="380"/>
      <c r="CJ273" s="380"/>
      <c r="CK273" s="380"/>
      <c r="CL273" s="380"/>
      <c r="CM273" s="380"/>
      <c r="CN273" s="380"/>
    </row>
    <row r="274" ht="11.25">
      <c r="Y274" s="1"/>
    </row>
    <row r="275" ht="11.25">
      <c r="Y275" s="1"/>
    </row>
    <row r="276" ht="11.25">
      <c r="Y276" s="1"/>
    </row>
    <row r="277" ht="11.25">
      <c r="Y277" s="1"/>
    </row>
    <row r="278" ht="11.25">
      <c r="Y278" s="1"/>
    </row>
    <row r="279" ht="11.25">
      <c r="Y279" s="1"/>
    </row>
    <row r="280" ht="11.25">
      <c r="Y280" s="1"/>
    </row>
    <row r="281" ht="11.25">
      <c r="Y281" s="1"/>
    </row>
    <row r="282" ht="11.25">
      <c r="Y282" s="1"/>
    </row>
    <row r="283" ht="11.25">
      <c r="Y283" s="1"/>
    </row>
    <row r="284" ht="11.25">
      <c r="Y284" s="1"/>
    </row>
    <row r="285" ht="11.25">
      <c r="Y285" s="1"/>
    </row>
    <row r="286" ht="11.25">
      <c r="Y286" s="1"/>
    </row>
    <row r="287" ht="11.25">
      <c r="Y287" s="1"/>
    </row>
    <row r="288" ht="11.25">
      <c r="Y288" s="1"/>
    </row>
    <row r="289" ht="11.25">
      <c r="Y289" s="1"/>
    </row>
    <row r="290" ht="11.25">
      <c r="Y290" s="1"/>
    </row>
    <row r="291" ht="11.25">
      <c r="Y291" s="1"/>
    </row>
    <row r="292" ht="11.25">
      <c r="Y292" s="1"/>
    </row>
    <row r="293" ht="11.25">
      <c r="Y293" s="1"/>
    </row>
    <row r="294" ht="11.25">
      <c r="Y294" s="1"/>
    </row>
    <row r="295" ht="11.25">
      <c r="Y295" s="1"/>
    </row>
    <row r="296" ht="11.25">
      <c r="Y296" s="1"/>
    </row>
    <row r="297" ht="11.25">
      <c r="Y297" s="1"/>
    </row>
    <row r="298" ht="11.25">
      <c r="Y298" s="1"/>
    </row>
    <row r="299" ht="11.25">
      <c r="Y299" s="1"/>
    </row>
    <row r="300" ht="11.25">
      <c r="Y300" s="1"/>
    </row>
    <row r="301" ht="11.25">
      <c r="Y301" s="1"/>
    </row>
    <row r="302" ht="11.25">
      <c r="Y302" s="1"/>
    </row>
    <row r="303" ht="11.25">
      <c r="Y303" s="1"/>
    </row>
    <row r="304" ht="11.25">
      <c r="Y304" s="1"/>
    </row>
    <row r="305" ht="11.25">
      <c r="Y305" s="1"/>
    </row>
    <row r="306" ht="11.25">
      <c r="Y306" s="1"/>
    </row>
    <row r="307" ht="11.25">
      <c r="Y307" s="1"/>
    </row>
    <row r="308" ht="11.25">
      <c r="Y308" s="1"/>
    </row>
    <row r="309" ht="11.25">
      <c r="Y309" s="1"/>
    </row>
    <row r="310" ht="11.25">
      <c r="Y310" s="1"/>
    </row>
    <row r="311" ht="11.25">
      <c r="Y311" s="1"/>
    </row>
    <row r="312" ht="11.25">
      <c r="Y312" s="1"/>
    </row>
    <row r="313" ht="11.25">
      <c r="Y313" s="1"/>
    </row>
    <row r="314" ht="11.25">
      <c r="Y314" s="1"/>
    </row>
    <row r="315" ht="11.25">
      <c r="Y315" s="1"/>
    </row>
    <row r="316" ht="11.25">
      <c r="Y316" s="1"/>
    </row>
    <row r="317" ht="11.25">
      <c r="Y317" s="1"/>
    </row>
    <row r="318" ht="11.25">
      <c r="Y318" s="1"/>
    </row>
  </sheetData>
  <mergeCells count="523">
    <mergeCell ref="A272:H272"/>
    <mergeCell ref="A273:H273"/>
    <mergeCell ref="X238:X239"/>
    <mergeCell ref="A268:H268"/>
    <mergeCell ref="A269:H269"/>
    <mergeCell ref="A270:H270"/>
    <mergeCell ref="A271:H271"/>
    <mergeCell ref="A264:H264"/>
    <mergeCell ref="A265:H265"/>
    <mergeCell ref="A266:H266"/>
    <mergeCell ref="A267:H267"/>
    <mergeCell ref="A258:H258"/>
    <mergeCell ref="A259:H259"/>
    <mergeCell ref="A260:H260"/>
    <mergeCell ref="A261:H261"/>
    <mergeCell ref="A263:H263"/>
    <mergeCell ref="V32:V33"/>
    <mergeCell ref="W32:W33"/>
    <mergeCell ref="D178:D180"/>
    <mergeCell ref="C208:C211"/>
    <mergeCell ref="D208:D211"/>
    <mergeCell ref="E208:E211"/>
    <mergeCell ref="F208:F211"/>
    <mergeCell ref="G208:G211"/>
    <mergeCell ref="H208:H211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U29:U30"/>
    <mergeCell ref="V29:V30"/>
    <mergeCell ref="W29:W30"/>
    <mergeCell ref="C32:C34"/>
    <mergeCell ref="D32:D34"/>
    <mergeCell ref="E32:E34"/>
    <mergeCell ref="F32:F34"/>
    <mergeCell ref="G32:G34"/>
    <mergeCell ref="H32:H34"/>
    <mergeCell ref="I32:I33"/>
    <mergeCell ref="Q29:Q30"/>
    <mergeCell ref="R29:R30"/>
    <mergeCell ref="S29:S30"/>
    <mergeCell ref="T29:T30"/>
    <mergeCell ref="M29:M30"/>
    <mergeCell ref="N29:N30"/>
    <mergeCell ref="O29:O30"/>
    <mergeCell ref="P29:P30"/>
    <mergeCell ref="I29:I30"/>
    <mergeCell ref="J29:J30"/>
    <mergeCell ref="K29:K30"/>
    <mergeCell ref="L29:L30"/>
    <mergeCell ref="C29:C31"/>
    <mergeCell ref="D29:D31"/>
    <mergeCell ref="E29:E31"/>
    <mergeCell ref="F29:F31"/>
    <mergeCell ref="C205:C207"/>
    <mergeCell ref="D205:D207"/>
    <mergeCell ref="E249:E252"/>
    <mergeCell ref="F249:F252"/>
    <mergeCell ref="E241:E248"/>
    <mergeCell ref="F241:F248"/>
    <mergeCell ref="E236:E240"/>
    <mergeCell ref="F236:F240"/>
    <mergeCell ref="E219:E225"/>
    <mergeCell ref="F219:F225"/>
    <mergeCell ref="G249:G252"/>
    <mergeCell ref="H249:H252"/>
    <mergeCell ref="A249:A252"/>
    <mergeCell ref="B249:B252"/>
    <mergeCell ref="C249:C252"/>
    <mergeCell ref="D249:D252"/>
    <mergeCell ref="G241:G248"/>
    <mergeCell ref="H241:H248"/>
    <mergeCell ref="A241:A248"/>
    <mergeCell ref="B241:B248"/>
    <mergeCell ref="C241:C248"/>
    <mergeCell ref="D241:D248"/>
    <mergeCell ref="G236:G240"/>
    <mergeCell ref="H236:H240"/>
    <mergeCell ref="C235:AA235"/>
    <mergeCell ref="A236:A240"/>
    <mergeCell ref="B236:B240"/>
    <mergeCell ref="C236:C240"/>
    <mergeCell ref="D236:D240"/>
    <mergeCell ref="H214:H218"/>
    <mergeCell ref="A219:A225"/>
    <mergeCell ref="B219:B225"/>
    <mergeCell ref="C219:C225"/>
    <mergeCell ref="D219:D225"/>
    <mergeCell ref="A214:A218"/>
    <mergeCell ref="B214:B218"/>
    <mergeCell ref="C214:C218"/>
    <mergeCell ref="D214:D218"/>
    <mergeCell ref="G219:G225"/>
    <mergeCell ref="U37:U39"/>
    <mergeCell ref="V37:V39"/>
    <mergeCell ref="W37:W39"/>
    <mergeCell ref="H144:H148"/>
    <mergeCell ref="O48:O49"/>
    <mergeCell ref="I48:I49"/>
    <mergeCell ref="C46:I46"/>
    <mergeCell ref="E48:E50"/>
    <mergeCell ref="D48:D50"/>
    <mergeCell ref="G131:G137"/>
    <mergeCell ref="R37:R39"/>
    <mergeCell ref="S37:S39"/>
    <mergeCell ref="T37:T39"/>
    <mergeCell ref="M37:M39"/>
    <mergeCell ref="N37:N39"/>
    <mergeCell ref="O37:O39"/>
    <mergeCell ref="P37:P39"/>
    <mergeCell ref="K37:K39"/>
    <mergeCell ref="L37:L39"/>
    <mergeCell ref="K48:K49"/>
    <mergeCell ref="Q37:Q39"/>
    <mergeCell ref="P48:P49"/>
    <mergeCell ref="N48:N49"/>
    <mergeCell ref="Q48:Q49"/>
    <mergeCell ref="G203:G204"/>
    <mergeCell ref="G48:G50"/>
    <mergeCell ref="G149:G156"/>
    <mergeCell ref="C166:I166"/>
    <mergeCell ref="G157:G161"/>
    <mergeCell ref="F157:F161"/>
    <mergeCell ref="H149:H156"/>
    <mergeCell ref="H51:H53"/>
    <mergeCell ref="C55:AA55"/>
    <mergeCell ref="H56:H60"/>
    <mergeCell ref="G61:G65"/>
    <mergeCell ref="V48:V49"/>
    <mergeCell ref="W48:W49"/>
    <mergeCell ref="J48:J49"/>
    <mergeCell ref="G51:G53"/>
    <mergeCell ref="U48:U49"/>
    <mergeCell ref="R48:R49"/>
    <mergeCell ref="S48:S49"/>
    <mergeCell ref="T48:T49"/>
    <mergeCell ref="F203:F204"/>
    <mergeCell ref="F126:F130"/>
    <mergeCell ref="M48:M49"/>
    <mergeCell ref="L48:L49"/>
    <mergeCell ref="F48:F50"/>
    <mergeCell ref="C54:I54"/>
    <mergeCell ref="G56:G60"/>
    <mergeCell ref="D56:D60"/>
    <mergeCell ref="E56:E60"/>
    <mergeCell ref="H48:H50"/>
    <mergeCell ref="Q270:T270"/>
    <mergeCell ref="I271:J271"/>
    <mergeCell ref="K271:L271"/>
    <mergeCell ref="M271:P271"/>
    <mergeCell ref="Q271:T271"/>
    <mergeCell ref="I270:J270"/>
    <mergeCell ref="M270:P270"/>
    <mergeCell ref="K270:L270"/>
    <mergeCell ref="Q273:T273"/>
    <mergeCell ref="I272:J272"/>
    <mergeCell ref="K272:L272"/>
    <mergeCell ref="M272:P272"/>
    <mergeCell ref="I273:J273"/>
    <mergeCell ref="K273:L273"/>
    <mergeCell ref="M273:P273"/>
    <mergeCell ref="Q272:T272"/>
    <mergeCell ref="C213:AA213"/>
    <mergeCell ref="H94:H103"/>
    <mergeCell ref="C94:C103"/>
    <mergeCell ref="D94:D103"/>
    <mergeCell ref="H131:H137"/>
    <mergeCell ref="F144:F148"/>
    <mergeCell ref="H140:H143"/>
    <mergeCell ref="C203:C204"/>
    <mergeCell ref="D203:D204"/>
    <mergeCell ref="E203:E204"/>
    <mergeCell ref="H219:H225"/>
    <mergeCell ref="G226:G233"/>
    <mergeCell ref="H226:H233"/>
    <mergeCell ref="C234:I234"/>
    <mergeCell ref="C226:C233"/>
    <mergeCell ref="D226:D233"/>
    <mergeCell ref="E226:E233"/>
    <mergeCell ref="F226:F233"/>
    <mergeCell ref="E140:E143"/>
    <mergeCell ref="F131:F137"/>
    <mergeCell ref="D140:D143"/>
    <mergeCell ref="F140:F143"/>
    <mergeCell ref="E131:E137"/>
    <mergeCell ref="C162:C165"/>
    <mergeCell ref="D162:D165"/>
    <mergeCell ref="E162:E165"/>
    <mergeCell ref="E144:E148"/>
    <mergeCell ref="C149:C156"/>
    <mergeCell ref="D149:D156"/>
    <mergeCell ref="D157:D161"/>
    <mergeCell ref="E157:E161"/>
    <mergeCell ref="C144:C148"/>
    <mergeCell ref="E149:E156"/>
    <mergeCell ref="D181:D183"/>
    <mergeCell ref="C194:C198"/>
    <mergeCell ref="C201:C202"/>
    <mergeCell ref="C190:I190"/>
    <mergeCell ref="F194:F198"/>
    <mergeCell ref="B191:I191"/>
    <mergeCell ref="D201:D202"/>
    <mergeCell ref="G194:G198"/>
    <mergeCell ref="D184:D186"/>
    <mergeCell ref="E184:E186"/>
    <mergeCell ref="A104:A107"/>
    <mergeCell ref="B104:B107"/>
    <mergeCell ref="C111:I111"/>
    <mergeCell ref="H104:H107"/>
    <mergeCell ref="D108:D110"/>
    <mergeCell ref="D104:D107"/>
    <mergeCell ref="E104:E107"/>
    <mergeCell ref="F104:F107"/>
    <mergeCell ref="G104:G107"/>
    <mergeCell ref="I128:I129"/>
    <mergeCell ref="A149:A156"/>
    <mergeCell ref="B149:B156"/>
    <mergeCell ref="C138:I138"/>
    <mergeCell ref="B144:B148"/>
    <mergeCell ref="A144:A148"/>
    <mergeCell ref="B140:B143"/>
    <mergeCell ref="D144:D148"/>
    <mergeCell ref="G140:G143"/>
    <mergeCell ref="D131:D137"/>
    <mergeCell ref="B121:B125"/>
    <mergeCell ref="A121:A125"/>
    <mergeCell ref="A126:A130"/>
    <mergeCell ref="A140:A143"/>
    <mergeCell ref="B126:B130"/>
    <mergeCell ref="A131:A137"/>
    <mergeCell ref="B131:B137"/>
    <mergeCell ref="B66:B70"/>
    <mergeCell ref="C66:C70"/>
    <mergeCell ref="D66:D70"/>
    <mergeCell ref="C71:I71"/>
    <mergeCell ref="E66:E70"/>
    <mergeCell ref="G66:G70"/>
    <mergeCell ref="H66:H70"/>
    <mergeCell ref="F66:F70"/>
    <mergeCell ref="A79:A82"/>
    <mergeCell ref="B79:B82"/>
    <mergeCell ref="C79:C82"/>
    <mergeCell ref="A73:A78"/>
    <mergeCell ref="B73:B78"/>
    <mergeCell ref="C73:C78"/>
    <mergeCell ref="A66:A70"/>
    <mergeCell ref="D79:D82"/>
    <mergeCell ref="A94:A103"/>
    <mergeCell ref="B94:B103"/>
    <mergeCell ref="A87:A91"/>
    <mergeCell ref="B87:B91"/>
    <mergeCell ref="A83:A86"/>
    <mergeCell ref="B83:B86"/>
    <mergeCell ref="C83:C86"/>
    <mergeCell ref="D83:D86"/>
    <mergeCell ref="F37:F40"/>
    <mergeCell ref="D43:D45"/>
    <mergeCell ref="E43:E45"/>
    <mergeCell ref="C47:AA47"/>
    <mergeCell ref="J37:J39"/>
    <mergeCell ref="I37:I39"/>
    <mergeCell ref="H43:H45"/>
    <mergeCell ref="F43:F45"/>
    <mergeCell ref="G43:G45"/>
    <mergeCell ref="C43:C45"/>
    <mergeCell ref="D37:D40"/>
    <mergeCell ref="D41:D42"/>
    <mergeCell ref="E37:E40"/>
    <mergeCell ref="A61:A65"/>
    <mergeCell ref="B61:B65"/>
    <mergeCell ref="C61:C65"/>
    <mergeCell ref="E61:E65"/>
    <mergeCell ref="A37:A40"/>
    <mergeCell ref="A41:A42"/>
    <mergeCell ref="B41:B42"/>
    <mergeCell ref="B22:B26"/>
    <mergeCell ref="C27:C28"/>
    <mergeCell ref="B37:B40"/>
    <mergeCell ref="A22:A26"/>
    <mergeCell ref="C37:C40"/>
    <mergeCell ref="C22:C26"/>
    <mergeCell ref="C35:I35"/>
    <mergeCell ref="G23:G26"/>
    <mergeCell ref="C36:AA36"/>
    <mergeCell ref="F27:F28"/>
    <mergeCell ref="A51:A53"/>
    <mergeCell ref="B51:B53"/>
    <mergeCell ref="B43:B45"/>
    <mergeCell ref="A43:A45"/>
    <mergeCell ref="A48:A50"/>
    <mergeCell ref="B48:B50"/>
    <mergeCell ref="C41:C42"/>
    <mergeCell ref="C48:C50"/>
    <mergeCell ref="E41:E42"/>
    <mergeCell ref="F61:F65"/>
    <mergeCell ref="C56:C60"/>
    <mergeCell ref="C51:C53"/>
    <mergeCell ref="D61:D65"/>
    <mergeCell ref="D51:D53"/>
    <mergeCell ref="E51:E53"/>
    <mergeCell ref="F51:F53"/>
    <mergeCell ref="C157:C161"/>
    <mergeCell ref="E108:E110"/>
    <mergeCell ref="E121:E125"/>
    <mergeCell ref="F121:F125"/>
    <mergeCell ref="E126:E130"/>
    <mergeCell ref="C140:C143"/>
    <mergeCell ref="C131:C137"/>
    <mergeCell ref="C121:C125"/>
    <mergeCell ref="D126:D130"/>
    <mergeCell ref="C139:AA139"/>
    <mergeCell ref="K260:L260"/>
    <mergeCell ref="B255:I255"/>
    <mergeCell ref="G144:G148"/>
    <mergeCell ref="E83:E86"/>
    <mergeCell ref="E87:E91"/>
    <mergeCell ref="C120:AA120"/>
    <mergeCell ref="H87:H91"/>
    <mergeCell ref="F87:F91"/>
    <mergeCell ref="G87:G91"/>
    <mergeCell ref="D121:D125"/>
    <mergeCell ref="I259:J259"/>
    <mergeCell ref="B112:I112"/>
    <mergeCell ref="B113:AA113"/>
    <mergeCell ref="G126:G130"/>
    <mergeCell ref="I258:J258"/>
    <mergeCell ref="K258:L258"/>
    <mergeCell ref="M258:P258"/>
    <mergeCell ref="K259:L259"/>
    <mergeCell ref="F162:F165"/>
    <mergeCell ref="G162:G165"/>
    <mergeCell ref="F205:F207"/>
    <mergeCell ref="G205:G207"/>
    <mergeCell ref="H205:H207"/>
    <mergeCell ref="B254:I254"/>
    <mergeCell ref="E205:E207"/>
    <mergeCell ref="C253:I253"/>
    <mergeCell ref="E214:E218"/>
    <mergeCell ref="F214:F218"/>
    <mergeCell ref="G214:G218"/>
    <mergeCell ref="C212:I212"/>
    <mergeCell ref="D27:D28"/>
    <mergeCell ref="E27:E28"/>
    <mergeCell ref="E16:E17"/>
    <mergeCell ref="I260:J260"/>
    <mergeCell ref="G41:G42"/>
    <mergeCell ref="F41:F42"/>
    <mergeCell ref="H61:H65"/>
    <mergeCell ref="H41:H42"/>
    <mergeCell ref="F56:F60"/>
    <mergeCell ref="F22:F26"/>
    <mergeCell ref="D18:D21"/>
    <mergeCell ref="E18:E21"/>
    <mergeCell ref="F18:F21"/>
    <mergeCell ref="D22:D26"/>
    <mergeCell ref="E22:E26"/>
    <mergeCell ref="G16:G17"/>
    <mergeCell ref="H16:H17"/>
    <mergeCell ref="H5:H7"/>
    <mergeCell ref="F5:F7"/>
    <mergeCell ref="F14:F15"/>
    <mergeCell ref="G14:G15"/>
    <mergeCell ref="H14:H15"/>
    <mergeCell ref="F16:F17"/>
    <mergeCell ref="A16:A17"/>
    <mergeCell ref="B16:B17"/>
    <mergeCell ref="C16:C17"/>
    <mergeCell ref="D16:D17"/>
    <mergeCell ref="A14:A15"/>
    <mergeCell ref="B14:B15"/>
    <mergeCell ref="C14:C15"/>
    <mergeCell ref="D14:D15"/>
    <mergeCell ref="I5:I7"/>
    <mergeCell ref="R5:U5"/>
    <mergeCell ref="O6:P6"/>
    <mergeCell ref="S6:T6"/>
    <mergeCell ref="Q6:Q7"/>
    <mergeCell ref="R6:R7"/>
    <mergeCell ref="M6:M7"/>
    <mergeCell ref="J5:M5"/>
    <mergeCell ref="K6:L6"/>
    <mergeCell ref="N5:Q5"/>
    <mergeCell ref="E14:E15"/>
    <mergeCell ref="C12:C13"/>
    <mergeCell ref="B10:AA10"/>
    <mergeCell ref="C11:AA11"/>
    <mergeCell ref="D12:D13"/>
    <mergeCell ref="H12:H13"/>
    <mergeCell ref="E12:E13"/>
    <mergeCell ref="F12:F13"/>
    <mergeCell ref="G12:G13"/>
    <mergeCell ref="A12:A13"/>
    <mergeCell ref="B12:B13"/>
    <mergeCell ref="Y6:AA6"/>
    <mergeCell ref="X6:X7"/>
    <mergeCell ref="W5:W7"/>
    <mergeCell ref="V5:V7"/>
    <mergeCell ref="U6:U7"/>
    <mergeCell ref="N6:N7"/>
    <mergeCell ref="A8:AA8"/>
    <mergeCell ref="A9:AA9"/>
    <mergeCell ref="A2:AA2"/>
    <mergeCell ref="A3:AA3"/>
    <mergeCell ref="A5:A7"/>
    <mergeCell ref="B5:B7"/>
    <mergeCell ref="C5:C7"/>
    <mergeCell ref="D5:D7"/>
    <mergeCell ref="E5:E7"/>
    <mergeCell ref="G5:G7"/>
    <mergeCell ref="X5:AA5"/>
    <mergeCell ref="J6:J7"/>
    <mergeCell ref="M259:P259"/>
    <mergeCell ref="Q269:T269"/>
    <mergeCell ref="I269:J269"/>
    <mergeCell ref="K269:L269"/>
    <mergeCell ref="M269:P269"/>
    <mergeCell ref="M260:P260"/>
    <mergeCell ref="Q262:T262"/>
    <mergeCell ref="M262:P262"/>
    <mergeCell ref="Q261:T261"/>
    <mergeCell ref="Q260:T260"/>
    <mergeCell ref="M261:P261"/>
    <mergeCell ref="I262:J262"/>
    <mergeCell ref="K262:L262"/>
    <mergeCell ref="A262:H262"/>
    <mergeCell ref="I261:J261"/>
    <mergeCell ref="K261:L261"/>
    <mergeCell ref="Q263:T263"/>
    <mergeCell ref="I264:J264"/>
    <mergeCell ref="K264:L264"/>
    <mergeCell ref="M264:P264"/>
    <mergeCell ref="Q264:T264"/>
    <mergeCell ref="I263:J263"/>
    <mergeCell ref="K263:L263"/>
    <mergeCell ref="M263:P263"/>
    <mergeCell ref="Q265:T265"/>
    <mergeCell ref="I266:J266"/>
    <mergeCell ref="K266:L266"/>
    <mergeCell ref="M266:P266"/>
    <mergeCell ref="Q266:T266"/>
    <mergeCell ref="I265:J265"/>
    <mergeCell ref="K265:L265"/>
    <mergeCell ref="M265:P265"/>
    <mergeCell ref="Q267:T267"/>
    <mergeCell ref="I268:J268"/>
    <mergeCell ref="K268:L268"/>
    <mergeCell ref="M268:P268"/>
    <mergeCell ref="Q268:T268"/>
    <mergeCell ref="I267:J267"/>
    <mergeCell ref="K267:L267"/>
    <mergeCell ref="M267:P267"/>
    <mergeCell ref="C87:C91"/>
    <mergeCell ref="D87:D91"/>
    <mergeCell ref="C114:AA114"/>
    <mergeCell ref="C119:I119"/>
    <mergeCell ref="C104:C107"/>
    <mergeCell ref="D115:D116"/>
    <mergeCell ref="E94:E103"/>
    <mergeCell ref="F94:F103"/>
    <mergeCell ref="C126:C130"/>
    <mergeCell ref="H203:H204"/>
    <mergeCell ref="D187:D189"/>
    <mergeCell ref="F199:F200"/>
    <mergeCell ref="F201:F202"/>
    <mergeCell ref="D199:D200"/>
    <mergeCell ref="E201:E202"/>
    <mergeCell ref="G201:G202"/>
    <mergeCell ref="C193:AA193"/>
    <mergeCell ref="D194:D198"/>
    <mergeCell ref="E194:E198"/>
    <mergeCell ref="H79:H82"/>
    <mergeCell ref="H73:H78"/>
    <mergeCell ref="C92:I92"/>
    <mergeCell ref="H83:H86"/>
    <mergeCell ref="E79:E82"/>
    <mergeCell ref="F83:F86"/>
    <mergeCell ref="G79:G82"/>
    <mergeCell ref="F73:F78"/>
    <mergeCell ref="D73:D78"/>
    <mergeCell ref="H194:H198"/>
    <mergeCell ref="D117:D118"/>
    <mergeCell ref="H126:H130"/>
    <mergeCell ref="H121:H125"/>
    <mergeCell ref="C171:AA171"/>
    <mergeCell ref="D174:D177"/>
    <mergeCell ref="E168:E169"/>
    <mergeCell ref="C170:I170"/>
    <mergeCell ref="F149:F156"/>
    <mergeCell ref="G121:G125"/>
    <mergeCell ref="A257:P257"/>
    <mergeCell ref="C93:AA93"/>
    <mergeCell ref="G94:G103"/>
    <mergeCell ref="D172:D173"/>
    <mergeCell ref="E172:E173"/>
    <mergeCell ref="C167:AA167"/>
    <mergeCell ref="D168:D169"/>
    <mergeCell ref="X185:X186"/>
    <mergeCell ref="X188:X189"/>
    <mergeCell ref="X199:X200"/>
    <mergeCell ref="H37:H40"/>
    <mergeCell ref="G27:G28"/>
    <mergeCell ref="H27:H28"/>
    <mergeCell ref="G29:G31"/>
    <mergeCell ref="H29:H31"/>
    <mergeCell ref="C18:C21"/>
    <mergeCell ref="G83:G86"/>
    <mergeCell ref="F79:F82"/>
    <mergeCell ref="G73:G78"/>
    <mergeCell ref="C72:AA72"/>
    <mergeCell ref="E73:E78"/>
    <mergeCell ref="G18:G21"/>
    <mergeCell ref="H18:H21"/>
    <mergeCell ref="H23:H26"/>
    <mergeCell ref="G37:G40"/>
  </mergeCells>
  <printOptions/>
  <pageMargins left="0.03937007874015748" right="0.03937007874015748" top="0.35433070866141736" bottom="0.1968503937007874" header="0" footer="0"/>
  <pageSetup horizontalDpi="360" verticalDpi="360" orientation="landscape" paperSize="9" scale="77" r:id="rId1"/>
  <rowBreaks count="6" manualBreakCount="6">
    <brk id="65" max="255" man="1"/>
    <brk id="130" max="255" man="1"/>
    <brk id="156" max="255" man="1"/>
    <brk id="186" max="255" man="1"/>
    <brk id="212" max="255" man="1"/>
    <brk id="2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7" sqref="A17"/>
    </sheetView>
  </sheetViews>
  <sheetFormatPr defaultColWidth="9.140625" defaultRowHeight="12.75"/>
  <cols>
    <col min="1" max="1" width="38.140625" style="0" customWidth="1"/>
    <col min="2" max="2" width="10.7109375" style="0" customWidth="1"/>
    <col min="3" max="3" width="10.421875" style="0" customWidth="1"/>
    <col min="4" max="4" width="10.140625" style="0" customWidth="1"/>
    <col min="5" max="5" width="9.57421875" style="0" customWidth="1"/>
  </cols>
  <sheetData>
    <row r="1" spans="1:6" ht="15.75">
      <c r="A1" s="1303" t="s">
        <v>318</v>
      </c>
      <c r="B1" s="1304"/>
      <c r="C1" s="1304"/>
      <c r="D1" s="1304"/>
      <c r="E1" s="391" t="s">
        <v>184</v>
      </c>
      <c r="F1" s="390"/>
    </row>
    <row r="2" ht="13.5" thickBot="1">
      <c r="F2" s="392" t="s">
        <v>0</v>
      </c>
    </row>
    <row r="3" spans="1:6" ht="12.75" customHeight="1" thickTop="1">
      <c r="A3" s="1305" t="s">
        <v>30</v>
      </c>
      <c r="B3" s="1308" t="s">
        <v>185</v>
      </c>
      <c r="C3" s="1308" t="s">
        <v>186</v>
      </c>
      <c r="D3" s="1308" t="s">
        <v>187</v>
      </c>
      <c r="E3" s="1308" t="s">
        <v>188</v>
      </c>
      <c r="F3" s="1301" t="s">
        <v>189</v>
      </c>
    </row>
    <row r="4" spans="1:6" ht="12.75">
      <c r="A4" s="1306"/>
      <c r="B4" s="1309"/>
      <c r="C4" s="1311"/>
      <c r="D4" s="1309"/>
      <c r="E4" s="1309"/>
      <c r="F4" s="1302"/>
    </row>
    <row r="5" spans="1:8" ht="12.75">
      <c r="A5" s="1306"/>
      <c r="B5" s="1309"/>
      <c r="C5" s="1311"/>
      <c r="D5" s="1309"/>
      <c r="E5" s="1309"/>
      <c r="F5" s="1302"/>
      <c r="G5" s="393"/>
      <c r="H5" s="393"/>
    </row>
    <row r="6" spans="1:8" ht="39" customHeight="1" thickBot="1">
      <c r="A6" s="1307"/>
      <c r="B6" s="1310"/>
      <c r="C6" s="1312"/>
      <c r="D6" s="1310"/>
      <c r="E6" s="1310"/>
      <c r="F6" s="1302"/>
      <c r="G6" s="393"/>
      <c r="H6" s="393"/>
    </row>
    <row r="7" spans="1:8" ht="21" customHeight="1" thickBot="1" thickTop="1">
      <c r="A7" s="394" t="s">
        <v>190</v>
      </c>
      <c r="B7" s="395">
        <f>B8+B10</f>
        <v>12961.6</v>
      </c>
      <c r="C7" s="395">
        <f>C8+C10</f>
        <v>17323.7</v>
      </c>
      <c r="D7" s="395">
        <f>D8+D10</f>
        <v>12722.7</v>
      </c>
      <c r="E7" s="395">
        <f>E8+E10</f>
        <v>19406.1</v>
      </c>
      <c r="F7" s="689">
        <f>F8+F10</f>
        <v>16564.7</v>
      </c>
      <c r="G7" s="396"/>
      <c r="H7" s="393"/>
    </row>
    <row r="8" spans="1:8" ht="17.25" customHeight="1">
      <c r="A8" s="397" t="s">
        <v>191</v>
      </c>
      <c r="B8" s="398">
        <f>'1 lentelė'!K255</f>
        <v>10191.7</v>
      </c>
      <c r="C8" s="399">
        <f>'1 lentelė'!O255</f>
        <v>12726.2</v>
      </c>
      <c r="D8" s="400">
        <f>'1 lentelė'!S255</f>
        <v>11292.7</v>
      </c>
      <c r="E8" s="398">
        <v>16394.3</v>
      </c>
      <c r="F8" s="401">
        <v>13993.7</v>
      </c>
      <c r="G8" s="393"/>
      <c r="H8" s="393"/>
    </row>
    <row r="9" spans="1:8" ht="18.75" customHeight="1">
      <c r="A9" s="402" t="s">
        <v>192</v>
      </c>
      <c r="B9" s="403">
        <f>'1 lentelė'!L255</f>
        <v>3522.8999999999996</v>
      </c>
      <c r="C9" s="404">
        <f>'1 lentelė'!P255</f>
        <v>4610.8</v>
      </c>
      <c r="D9" s="405">
        <f>'1 lentelė'!T255</f>
        <v>4179</v>
      </c>
      <c r="E9" s="398">
        <v>5114.8</v>
      </c>
      <c r="F9" s="406">
        <v>5635.5</v>
      </c>
      <c r="G9" s="393"/>
      <c r="H9" s="393"/>
    </row>
    <row r="10" spans="1:8" ht="32.25" customHeight="1" thickBot="1">
      <c r="A10" s="407" t="s">
        <v>31</v>
      </c>
      <c r="B10" s="408">
        <f>'1 lentelė'!M255</f>
        <v>2769.9</v>
      </c>
      <c r="C10" s="409">
        <f>'1 lentelė'!Q255</f>
        <v>4597.5</v>
      </c>
      <c r="D10" s="410">
        <f>'1 lentelė'!U255</f>
        <v>1430</v>
      </c>
      <c r="E10" s="408">
        <v>3011.8</v>
      </c>
      <c r="F10" s="411">
        <v>2571</v>
      </c>
      <c r="G10" s="393"/>
      <c r="H10" s="685"/>
    </row>
    <row r="11" spans="1:6" ht="21.75" customHeight="1" thickBot="1" thickTop="1">
      <c r="A11" s="412" t="s">
        <v>193</v>
      </c>
      <c r="B11" s="413">
        <f>B12+B23</f>
        <v>12961.600000000002</v>
      </c>
      <c r="C11" s="413">
        <f>C12+C23</f>
        <v>17323.7</v>
      </c>
      <c r="D11" s="413">
        <f>D12+D23</f>
        <v>12722.7</v>
      </c>
      <c r="E11" s="413">
        <f>E12+E23</f>
        <v>19406.100000000002</v>
      </c>
      <c r="F11" s="413">
        <f>F12+F23</f>
        <v>16564.699999999997</v>
      </c>
    </row>
    <row r="12" spans="1:6" ht="28.5" customHeight="1" thickBot="1">
      <c r="A12" s="414" t="s">
        <v>194</v>
      </c>
      <c r="B12" s="415">
        <f>B13+B22</f>
        <v>11386.200000000003</v>
      </c>
      <c r="C12" s="415">
        <f>C13+C22</f>
        <v>15969.2</v>
      </c>
      <c r="D12" s="415">
        <f>D13+D22</f>
        <v>12112.2</v>
      </c>
      <c r="E12" s="415">
        <f>E13+E22</f>
        <v>19035.7</v>
      </c>
      <c r="F12" s="415">
        <f>F13+F22</f>
        <v>16073.699999999999</v>
      </c>
    </row>
    <row r="13" spans="1:6" ht="20.25" customHeight="1">
      <c r="A13" s="417" t="s">
        <v>203</v>
      </c>
      <c r="B13" s="418">
        <f>B14+B15+B16+B17+B18+B20+B21</f>
        <v>10983.100000000002</v>
      </c>
      <c r="C13" s="418">
        <f>C14+C15+C16+C17+C18+C20+C21+C19</f>
        <v>13451.5</v>
      </c>
      <c r="D13" s="419">
        <f>D14+D15+D16+D17+D18+D20+D21+D19</f>
        <v>11936.7</v>
      </c>
      <c r="E13" s="418">
        <f>E14+E15+E16+E17+E18+E20+E21+E19</f>
        <v>17507.3</v>
      </c>
      <c r="F13" s="690">
        <f>F14+F15+F16+F17+F18+F20+F21+F19</f>
        <v>13993.699999999999</v>
      </c>
    </row>
    <row r="14" spans="1:8" ht="30" customHeight="1">
      <c r="A14" s="420" t="s">
        <v>204</v>
      </c>
      <c r="B14" s="421">
        <f>'1 lentelė'!I260</f>
        <v>9210.100000000002</v>
      </c>
      <c r="C14" s="421">
        <f>'1 lentelė'!K260</f>
        <v>11380.2</v>
      </c>
      <c r="D14" s="405">
        <f>'1 lentelė'!M260</f>
        <v>9865.400000000001</v>
      </c>
      <c r="E14" s="421">
        <v>15423</v>
      </c>
      <c r="F14" s="421">
        <v>12980.3</v>
      </c>
      <c r="H14" s="686"/>
    </row>
    <row r="15" spans="1:8" ht="39.75" customHeight="1">
      <c r="A15" s="402" t="s">
        <v>205</v>
      </c>
      <c r="B15" s="398"/>
      <c r="C15" s="398"/>
      <c r="D15" s="400"/>
      <c r="E15" s="398"/>
      <c r="F15" s="398"/>
      <c r="H15" s="686"/>
    </row>
    <row r="16" spans="1:6" ht="42" customHeight="1">
      <c r="A16" s="402" t="s">
        <v>206</v>
      </c>
      <c r="B16" s="424">
        <f>'1 lentelė'!I261</f>
        <v>798.6</v>
      </c>
      <c r="C16" s="424">
        <f>'1 lentelė'!K261</f>
        <v>722.8</v>
      </c>
      <c r="D16" s="425">
        <f>'1 lentelė'!M261</f>
        <v>722.8</v>
      </c>
      <c r="E16" s="424">
        <v>722.8</v>
      </c>
      <c r="F16" s="424">
        <v>764.8</v>
      </c>
    </row>
    <row r="17" spans="1:6" ht="38.25" customHeight="1">
      <c r="A17" s="402" t="s">
        <v>207</v>
      </c>
      <c r="B17" s="424">
        <f>'1 lentelė'!I262</f>
        <v>297.2</v>
      </c>
      <c r="C17" s="424">
        <f>'1 lentelė'!K262</f>
        <v>248.5</v>
      </c>
      <c r="D17" s="425">
        <f>'1 lentelė'!M262</f>
        <v>248.5</v>
      </c>
      <c r="E17" s="424">
        <v>248.5</v>
      </c>
      <c r="F17" s="424">
        <v>248.6</v>
      </c>
    </row>
    <row r="18" spans="1:6" ht="39.75" customHeight="1">
      <c r="A18" s="402" t="s">
        <v>208</v>
      </c>
      <c r="B18" s="398"/>
      <c r="C18" s="398">
        <f>'1 lentelė'!K263</f>
        <v>100</v>
      </c>
      <c r="D18" s="400">
        <f>'1 lentelė'!M263</f>
        <v>100</v>
      </c>
      <c r="E18" s="398"/>
      <c r="F18" s="398"/>
    </row>
    <row r="19" spans="1:6" ht="51" customHeight="1">
      <c r="A19" s="402" t="s">
        <v>209</v>
      </c>
      <c r="B19" s="398"/>
      <c r="C19" s="398">
        <f>'1 lentelė'!K264</f>
        <v>1000</v>
      </c>
      <c r="D19" s="400">
        <f>'1 lentelė'!K264</f>
        <v>1000</v>
      </c>
      <c r="E19" s="398">
        <v>1113</v>
      </c>
      <c r="F19" s="398"/>
    </row>
    <row r="20" spans="1:6" ht="55.5" customHeight="1">
      <c r="A20" s="402" t="s">
        <v>210</v>
      </c>
      <c r="B20" s="398">
        <f>'1 lentelė'!I265</f>
        <v>632.3</v>
      </c>
      <c r="C20" s="398"/>
      <c r="D20" s="400"/>
      <c r="E20" s="398"/>
      <c r="F20" s="398"/>
    </row>
    <row r="21" spans="1:6" ht="40.5" customHeight="1">
      <c r="A21" s="402" t="s">
        <v>211</v>
      </c>
      <c r="B21" s="421">
        <f>'1 lentelė'!I266</f>
        <v>44.89999999999999</v>
      </c>
      <c r="C21" s="421"/>
      <c r="D21" s="405"/>
      <c r="E21" s="421"/>
      <c r="F21" s="421"/>
    </row>
    <row r="22" spans="1:6" ht="29.25" customHeight="1" thickBot="1">
      <c r="A22" s="426" t="s">
        <v>195</v>
      </c>
      <c r="B22" s="418">
        <f>'1 lentelė'!I267</f>
        <v>403.1</v>
      </c>
      <c r="C22" s="418">
        <f>'1 lentelė'!K267</f>
        <v>2517.7</v>
      </c>
      <c r="D22" s="419">
        <f>'1 lentelė'!M267</f>
        <v>175.5</v>
      </c>
      <c r="E22" s="418">
        <v>1528.4</v>
      </c>
      <c r="F22" s="691">
        <v>2080</v>
      </c>
    </row>
    <row r="23" spans="1:6" ht="17.25" customHeight="1" thickBot="1">
      <c r="A23" s="427" t="s">
        <v>196</v>
      </c>
      <c r="B23" s="415">
        <f>B24+B25+B26+B27+B28+B29</f>
        <v>1575.4</v>
      </c>
      <c r="C23" s="415">
        <f>C24+C25+C26+C27+C28+C29</f>
        <v>1354.5</v>
      </c>
      <c r="D23" s="415">
        <f>D24+D25+D26+D27+D28+D29</f>
        <v>610.5</v>
      </c>
      <c r="E23" s="415">
        <f>E24+E25+E26+E27+E28+E29</f>
        <v>370.4</v>
      </c>
      <c r="F23" s="416">
        <f>F24+F25+F26+F27+F28+F29</f>
        <v>491</v>
      </c>
    </row>
    <row r="24" spans="1:6" ht="15.75" customHeight="1">
      <c r="A24" s="402" t="s">
        <v>197</v>
      </c>
      <c r="B24" s="398">
        <f>'1 lentelė'!I269</f>
        <v>1176.8000000000002</v>
      </c>
      <c r="C24" s="398">
        <f>'1 lentelė'!K269</f>
        <v>243.1</v>
      </c>
      <c r="D24" s="400">
        <f>'1 lentelė'!M269</f>
        <v>204.1</v>
      </c>
      <c r="E24" s="398"/>
      <c r="F24" s="423"/>
    </row>
    <row r="25" spans="1:6" ht="28.5" customHeight="1">
      <c r="A25" s="402" t="s">
        <v>198</v>
      </c>
      <c r="B25" s="398"/>
      <c r="C25" s="398"/>
      <c r="D25" s="400"/>
      <c r="E25" s="398"/>
      <c r="F25" s="423"/>
    </row>
    <row r="26" spans="1:6" ht="26.25" customHeight="1">
      <c r="A26" s="420" t="s">
        <v>199</v>
      </c>
      <c r="B26" s="421"/>
      <c r="C26" s="421"/>
      <c r="D26" s="405"/>
      <c r="E26" s="421"/>
      <c r="F26" s="422"/>
    </row>
    <row r="27" spans="1:6" ht="27.75" customHeight="1">
      <c r="A27" s="428" t="s">
        <v>200</v>
      </c>
      <c r="B27" s="429"/>
      <c r="C27" s="429">
        <f>'1 lentelė'!K270</f>
        <v>785</v>
      </c>
      <c r="D27" s="410">
        <f>'1 lentelė'!M270</f>
        <v>80</v>
      </c>
      <c r="E27" s="429"/>
      <c r="F27" s="430">
        <v>100</v>
      </c>
    </row>
    <row r="28" spans="1:6" ht="17.25" customHeight="1">
      <c r="A28" s="428" t="s">
        <v>201</v>
      </c>
      <c r="B28" s="429"/>
      <c r="C28" s="429"/>
      <c r="D28" s="410"/>
      <c r="E28" s="429"/>
      <c r="F28" s="430"/>
    </row>
    <row r="29" spans="1:6" ht="18" customHeight="1" thickBot="1">
      <c r="A29" s="431" t="s">
        <v>202</v>
      </c>
      <c r="B29" s="432">
        <f>'1 lentelė'!I272</f>
        <v>398.59999999999997</v>
      </c>
      <c r="C29" s="432">
        <f>'1 lentelė'!K272</f>
        <v>326.4</v>
      </c>
      <c r="D29" s="433">
        <f>'1 lentelė'!M272</f>
        <v>326.4</v>
      </c>
      <c r="E29" s="432">
        <v>370.4</v>
      </c>
      <c r="F29" s="434">
        <v>391</v>
      </c>
    </row>
    <row r="30" ht="13.5" thickTop="1"/>
    <row r="31" spans="1:5" ht="14.25" customHeight="1">
      <c r="A31" s="435"/>
      <c r="B31" s="436"/>
      <c r="C31" s="436"/>
      <c r="E31" s="435"/>
    </row>
    <row r="32" ht="9.75" customHeight="1">
      <c r="A32" s="435"/>
    </row>
    <row r="33" spans="1:5" ht="12.75">
      <c r="A33" s="435"/>
      <c r="B33" s="435"/>
      <c r="C33" s="436"/>
      <c r="E33" s="435"/>
    </row>
    <row r="34" ht="12.75">
      <c r="A34" s="435"/>
    </row>
    <row r="35" ht="7.5" customHeight="1">
      <c r="A35" s="435"/>
    </row>
    <row r="36" ht="12.75">
      <c r="A36" s="437"/>
    </row>
    <row r="37" spans="1:5" ht="12.75">
      <c r="A37" s="435"/>
      <c r="C37" s="436"/>
      <c r="E37" s="435"/>
    </row>
    <row r="40" ht="12.75">
      <c r="A40" s="435"/>
    </row>
  </sheetData>
  <mergeCells count="7">
    <mergeCell ref="F3:F6"/>
    <mergeCell ref="A1:D1"/>
    <mergeCell ref="A3:A6"/>
    <mergeCell ref="B3:B6"/>
    <mergeCell ref="C3:C6"/>
    <mergeCell ref="D3:D6"/>
    <mergeCell ref="E3:E6"/>
  </mergeCells>
  <printOptions/>
  <pageMargins left="1.1811023622047245" right="0.3937007874015748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A.Cepiene</cp:lastModifiedBy>
  <cp:lastPrinted>2008-01-23T13:37:06Z</cp:lastPrinted>
  <dcterms:created xsi:type="dcterms:W3CDTF">2004-04-19T12:01:47Z</dcterms:created>
  <dcterms:modified xsi:type="dcterms:W3CDTF">2008-01-31T09:51:00Z</dcterms:modified>
  <cp:category/>
  <cp:version/>
  <cp:contentType/>
  <cp:contentStatus/>
</cp:coreProperties>
</file>