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75" windowWidth="11880" windowHeight="6600" activeTab="0"/>
  </bookViews>
  <sheets>
    <sheet name="1 lentelė" sheetId="1" r:id="rId1"/>
    <sheet name="bendras lėšų poreikis" sheetId="2" r:id="rId2"/>
  </sheets>
  <definedNames>
    <definedName name="_xlnm.Print_Titles" localSheetId="0">'1 lentelė'!$4:$6</definedName>
  </definedNames>
  <calcPr fullCalcOnLoad="1"/>
</workbook>
</file>

<file path=xl/sharedStrings.xml><?xml version="1.0" encoding="utf-8"?>
<sst xmlns="http://schemas.openxmlformats.org/spreadsheetml/2006/main" count="695" uniqueCount="260">
  <si>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</si>
  <si>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</si>
  <si>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</si>
  <si>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</si>
  <si>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</si>
  <si>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</si>
  <si>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</si>
  <si>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</si>
  <si>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</si>
  <si>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</si>
  <si>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</si>
  <si>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planas</t>
  </si>
  <si>
    <t>Darbo užmokesčiui</t>
  </si>
  <si>
    <t>01</t>
  </si>
  <si>
    <t>02</t>
  </si>
  <si>
    <t>03</t>
  </si>
  <si>
    <t>1 lentelė</t>
  </si>
  <si>
    <t>SB</t>
  </si>
  <si>
    <t>04</t>
  </si>
  <si>
    <t>05</t>
  </si>
  <si>
    <t>06</t>
  </si>
  <si>
    <t>07</t>
  </si>
  <si>
    <t>08</t>
  </si>
  <si>
    <t>09</t>
  </si>
  <si>
    <t>12</t>
  </si>
  <si>
    <t>Mirusiųjų kūnų išvežimas iš įvykio vietų</t>
  </si>
  <si>
    <t>Identifikuota naminių gyvūnų, vnt.</t>
  </si>
  <si>
    <t>Utilizuota gyvūnų, t</t>
  </si>
  <si>
    <t>PF</t>
  </si>
  <si>
    <t>TIKSLŲ, UŽDAVINIŲ, UŽDAVINIŲ VERTINIMO KRITERIJŲ, PRIEMONIŲ IR PRIEMONIŲ IŠLAIDŲ SUVESTINĖ</t>
  </si>
  <si>
    <t>Iš viso uždaviniui:</t>
  </si>
  <si>
    <t>Iš viso:</t>
  </si>
  <si>
    <t>Iš viso tikslui:</t>
  </si>
  <si>
    <t>I</t>
  </si>
  <si>
    <t>Palaikyti mieste švarą ir tvarką, teikiant būtiniausias komunalines paslaugas</t>
  </si>
  <si>
    <t>Iš viso programai:</t>
  </si>
  <si>
    <t>188710823</t>
  </si>
  <si>
    <t>Ekonominės klasifikacijos grupės</t>
  </si>
  <si>
    <t>1.2. turtui įsigyti ir finansiniams įsipareigojimams vykdyti</t>
  </si>
  <si>
    <t>2008 m.</t>
  </si>
  <si>
    <t>Prižiūrėti ir modernizuoti miesto inžinerinės infrastruktūros objektus</t>
  </si>
  <si>
    <t>Teikti miesto gyventojams kokybiškas komunalines paslaugas bei prižiūrėti ir remontuoti komunalinius objektus</t>
  </si>
  <si>
    <t>Tvarkyti ir modernizuoti miesto viešąsias erdves</t>
  </si>
  <si>
    <t>Joniškės kapinių sutvarkymas</t>
  </si>
  <si>
    <t>Lėbartų kapinių sutvarkymas</t>
  </si>
  <si>
    <t xml:space="preserve">Užtikrinti inžinerinio aprūpinimo sistemų atnaujinimą ir plėtrą </t>
  </si>
  <si>
    <t>Parengtas techninis projektas</t>
  </si>
  <si>
    <t>2009-ųjų metų išlaidų projektas</t>
  </si>
  <si>
    <t>2009 m.</t>
  </si>
  <si>
    <t>Eksploatuojama lietaus nuotekų tinklų, km</t>
  </si>
  <si>
    <t xml:space="preserve">Klaipėdos miesto apšvietimo tinklų ir įrangos eksploatacija, avarinių gedimų likvidavimas ir radiofikacijos linijų remontas </t>
  </si>
  <si>
    <t>Įrengta reguliatorių, vnt.</t>
  </si>
  <si>
    <t>Viešųjų tualetų remontas ir priežiūra</t>
  </si>
  <si>
    <t>40</t>
  </si>
  <si>
    <t>2</t>
  </si>
  <si>
    <t>445</t>
  </si>
  <si>
    <t>Išvežta mirusiųjų kūnų, vnt.</t>
  </si>
  <si>
    <t>Strateginis tikslas 02. Plėtoti miesto inžinerinę, susisiekimo ir rekreacinę infrastruktūrą, bendradarbiaujant su valstybinėmis bei privačiomis struktūromis</t>
  </si>
  <si>
    <t>07 Miesto infrastruktūros objektų priežiūros ir modernizavimo programa</t>
  </si>
  <si>
    <t>Užtikrinti viešųjų erdvių atnaujinimą ir plėtrą</t>
  </si>
  <si>
    <t>Įsigyta pakabinamų papuošimų, vnt.</t>
  </si>
  <si>
    <t>Naujai įrengtų aikštelių sk., vnt.</t>
  </si>
  <si>
    <t>Valomi plotai, tūkst.kv.m</t>
  </si>
  <si>
    <t>Naminių gyvūnų (šunų, kačių) registracija ir indentifikacija, beglobių  gyvūnų gaudymas, karantinavimas, eutanazija, utilizavimas</t>
  </si>
  <si>
    <t>Kolumbariumo projektavimas ir įrengimas Joniškės kapinėse</t>
  </si>
  <si>
    <t xml:space="preserve">Prižiūrėti miesto paplūdimius, modernizuoti jų infrastruktūros objektus </t>
  </si>
  <si>
    <t>Mėlynosios vėliavos programos koordinavimas ir įgyvendinimas</t>
  </si>
  <si>
    <t>P2</t>
  </si>
  <si>
    <t>Įgyvendinti Kapinių plėtros programą bei užtikrinti esamų kapinių priežiūrą</t>
  </si>
  <si>
    <t>Lietaus nuotekų tinklų eksploatacija ir einamasis remontas</t>
  </si>
  <si>
    <t>Finansavimo šaltiniai</t>
  </si>
  <si>
    <t>Viešųjų stacionarių tualetų rekonstrukcija</t>
  </si>
  <si>
    <t>Suremontuota vandens siurblinė, proc.</t>
  </si>
  <si>
    <t>SB(VB)</t>
  </si>
  <si>
    <t>Priemonės vykdytojo kodas</t>
  </si>
  <si>
    <t>Eksploatuojama šviestuvų, tūkst. vnt.</t>
  </si>
  <si>
    <t>Prižiūrėti ir remontuoti esamas inžinerinio aprūpinimo sistemas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</si>
  <si>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</si>
  <si>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2007-2010 m.    KLAIPĖDOS MIESTO SAVIVALDYBĖS ADMINISTRACIJOS </t>
    </r>
    <r>
      <rPr>
        <b/>
        <u val="single"/>
        <sz val="9"/>
        <rFont val="Times New Roman"/>
        <family val="1"/>
      </rPr>
      <t xml:space="preserve">
MIESTO INFRASTRUKTŪROS OBJEKTŲ PRIEŽIŪROS IR MODERNIZAVIMO 
</t>
    </r>
    <r>
      <rPr>
        <sz val="9"/>
        <rFont val="Times New Roman"/>
        <family val="1"/>
      </rPr>
      <t>PROGRAMOS (NR. 07)</t>
    </r>
  </si>
  <si>
    <t>Kt</t>
  </si>
  <si>
    <t>Suremontuota kelių, takų, %</t>
  </si>
  <si>
    <t>Parengtas vandens kolonėlių bei vandentiekio sistemos remonto tehn.projektas</t>
  </si>
  <si>
    <t>Sutvarkyta kapinių želdinių, kv.m</t>
  </si>
  <si>
    <t>Pakeista vandentiekio sistema</t>
  </si>
  <si>
    <t>2007 m. išlaidos</t>
  </si>
  <si>
    <t>2008 m. išlaidų projektas</t>
  </si>
  <si>
    <t>2010-ųjų metų išlaidų projektas</t>
  </si>
  <si>
    <t>Produkto vertinimo kriterijaus</t>
  </si>
  <si>
    <t>2010 m.</t>
  </si>
  <si>
    <t>Papildomų laidojimo vietų  projektavimas ir įrengimas Joniškės kapinėse</t>
  </si>
  <si>
    <t>Atstatyta tvoros, %</t>
  </si>
  <si>
    <t>Suremontuota tvoros, %</t>
  </si>
  <si>
    <t>Apšvietimo sutvarkymas, %</t>
  </si>
  <si>
    <t>Kapinių apsaugos projektavimas ir įrengimas</t>
  </si>
  <si>
    <t>80</t>
  </si>
  <si>
    <t>100</t>
  </si>
  <si>
    <t>Kapinių želdinių sutvarkymas šiukšlių dėžių pakeitimas, %</t>
  </si>
  <si>
    <t>Suremontuoti vartai</t>
  </si>
  <si>
    <t xml:space="preserve">Vykdoma kapinių priežiūra: </t>
  </si>
  <si>
    <t>Joniškės kapinių, ha</t>
  </si>
  <si>
    <t xml:space="preserve">Lėbartų kapinių, ha </t>
  </si>
  <si>
    <t>senųjų kapinaičių (13 vnt), ha</t>
  </si>
  <si>
    <t>Joniškės ir Lėbartų kapinių vandentiekio ir įrenginių priežiūra, %</t>
  </si>
  <si>
    <t>Atlikta darbų, %</t>
  </si>
  <si>
    <t>3302</t>
  </si>
  <si>
    <t xml:space="preserve">Savivaldybei priklausančių netinkamų naudoti pastatų griovimas
</t>
  </si>
  <si>
    <t>Prižiūrimų miesto fontanų sk.</t>
  </si>
  <si>
    <t>Viešojo tualeto paslaugų teikimas Melnragės paplūdimyje</t>
  </si>
  <si>
    <t>2.2.1</t>
  </si>
  <si>
    <t>SB(SP)</t>
  </si>
  <si>
    <t>Etatų skaičius</t>
  </si>
  <si>
    <t>Klaipedos miesto bendro naudojimo teritorijų apšvietimo gerinimo 2008-2018 m. programos įgyvendinimas</t>
  </si>
  <si>
    <t>Naujų apšvietimo tinklų linijos ilgis, km</t>
  </si>
  <si>
    <t>Sutvarkyta gėlynų, kv.m</t>
  </si>
  <si>
    <t>Įrengta naujų gėlynų, vnt.</t>
  </si>
  <si>
    <t>2008 m. maksimalių asignavimų planas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</si>
  <si>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</si>
  <si>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</si>
  <si>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</si>
  <si>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</si>
  <si>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</si>
  <si>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t>KITI ŠALTINIAI, IŠ VISO:</t>
  </si>
  <si>
    <r>
      <t xml:space="preserve">Kiti finansavimo šaltiniai </t>
    </r>
    <r>
      <rPr>
        <b/>
        <sz val="9"/>
        <rFont val="Times New Roman"/>
        <family val="1"/>
      </rPr>
      <t>Kt</t>
    </r>
  </si>
  <si>
    <t>IŠ VISO:</t>
  </si>
  <si>
    <t>Finansavimo šaltinių suvestinė</t>
  </si>
  <si>
    <t>1 lentelės tęsinys</t>
  </si>
  <si>
    <t>Sutvarkyta 13,47 ha kapinių ploto (išvežtos šiukšlės, iškirsti menkaverčiai krūmai, medžiai), %</t>
  </si>
  <si>
    <t>Atlikta aptvėrimo darbų, %</t>
  </si>
  <si>
    <t>Įrengta kapinaičių žymeklių, vnt.</t>
  </si>
  <si>
    <t>Pakeista inventoriaus medinių dalių, kub. m</t>
  </si>
  <si>
    <t>Atlikta medinių takų ir laiptų remonto darbų, kv. m</t>
  </si>
  <si>
    <t>Prižiūrima gyvatvorės, m</t>
  </si>
  <si>
    <t>K. Donelaičio skvero sutvarkymas</t>
  </si>
  <si>
    <t xml:space="preserve">Senųjų kapinaičių sutvarkymas </t>
  </si>
  <si>
    <r>
      <t>Lietaus nuotekų tinklų rekonstrukcija</t>
    </r>
  </si>
  <si>
    <t>1 b formos tęsinys</t>
  </si>
  <si>
    <t>tūkst. Lt</t>
  </si>
  <si>
    <t>Asignavimai 2007-iesiems metams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</si>
  <si>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</si>
  <si>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</si>
  <si>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</si>
  <si>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</si>
  <si>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</si>
  <si>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</si>
  <si>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</si>
  <si>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</si>
  <si>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</si>
  <si>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 xml:space="preserve"> 2.1.1. Savivaldybės biudžetas:</t>
  </si>
  <si>
    <r>
      <t xml:space="preserve">2.1.1.1. iš jo Savivaldybės biudžeto lėšos </t>
    </r>
    <r>
      <rPr>
        <b/>
        <sz val="10"/>
        <rFont val="Times New Roman"/>
        <family val="1"/>
      </rPr>
      <t>SB</t>
    </r>
  </si>
  <si>
    <r>
      <t xml:space="preserve"> 2.1.1.2. iš jo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</si>
  <si>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iš jo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</si>
  <si>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iš jo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</si>
  <si>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2.1.1.7. iš jo Valstybės ir savivaldybės biudžeto tarpusavio atsiskaitymų lėšos </t>
    </r>
    <r>
      <rPr>
        <b/>
        <sz val="10"/>
        <rFont val="Times New Roman"/>
        <family val="1"/>
      </rPr>
      <t>SB(TA)</t>
    </r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</si>
  <si>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</si>
  <si>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</si>
  <si>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</si>
  <si>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</si>
  <si>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</si>
  <si>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</si>
  <si>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</si>
  <si>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</si>
  <si>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 xml:space="preserve">Programos (Nr.7)  lėšų  poreikis ir numatomi finansavimo šaltiniai       </t>
  </si>
  <si>
    <t>Pėsčiųjų tako tarp Taikos pr. ir Gedminų g. sutvarkymas</t>
  </si>
  <si>
    <t>Vykdyti  miesto kapinių priežiūros darbus</t>
  </si>
  <si>
    <t>Vykdyti miesto kapinių plėtrą</t>
  </si>
  <si>
    <t>Kapinių priežiūra (valymas, apsauga, administravimas, elektros energijos pirkimas, vandens įrenginių priežiūra, neatpažintų mirusių žmonių palaikų laidojimas)</t>
  </si>
  <si>
    <t>Paplūdimių sanitarinis ir mechanizuotas  valymas bei inventoriaus priežiūra</t>
  </si>
  <si>
    <t xml:space="preserve"> </t>
  </si>
  <si>
    <t xml:space="preserve">I          </t>
  </si>
  <si>
    <t>Pėsčiųjų takų ir praėjimų į Smiltynės, Melnragės, Girulių paplūdimius sutvarkymas</t>
  </si>
  <si>
    <t>Pavadinimas</t>
  </si>
  <si>
    <t>2008 m. maksimalūs asignavimai</t>
  </si>
  <si>
    <t>Rekonstruota fontanų, vnt.</t>
  </si>
  <si>
    <t xml:space="preserve">Gatvių apšvietimo tinklų rekonstrukcija </t>
  </si>
  <si>
    <t>Prižiūrima aikštelių, sk.</t>
  </si>
  <si>
    <t>4189273</t>
  </si>
  <si>
    <t>Įsigyta šiukšliadėžių, vnt.</t>
  </si>
  <si>
    <t>Įsigyta suolelių, vnt.</t>
  </si>
  <si>
    <t>Miesto skulptūrų priežiūra, vnt. per metus</t>
  </si>
  <si>
    <t>Atnaujinta gėlynų, vnt.</t>
  </si>
  <si>
    <t>Suremontuota viešųjų tualetų, sk.</t>
  </si>
  <si>
    <t>3</t>
  </si>
  <si>
    <t>4</t>
  </si>
  <si>
    <t>Valoma vandens telkinių, vnt.</t>
  </si>
  <si>
    <t>Likviduota nelegalių sąvartynų, sk.</t>
  </si>
  <si>
    <t>Prižiūrima gazonų, kv. m</t>
  </si>
  <si>
    <t>Prižiūrima ekskrementų dėžių, sk.</t>
  </si>
  <si>
    <t>13</t>
  </si>
  <si>
    <t>Granitinių sienučių atstatymas, kv.m</t>
  </si>
  <si>
    <t>Įsigyta gėlinių, vnt.</t>
  </si>
  <si>
    <t>Pastatyta informacinių stendų, vnt.</t>
  </si>
  <si>
    <t>Fontanų priežiūra ir remontas</t>
  </si>
  <si>
    <t>Fontanų atstatymas</t>
  </si>
  <si>
    <t>Prižiūrimų geriamo vandens fontanėlių paplūdimiuose sk.</t>
  </si>
  <si>
    <t>Įsigyta konteinerinių tualetų, vnt.</t>
  </si>
  <si>
    <t>SB(TA)</t>
  </si>
  <si>
    <t xml:space="preserve">Valomi plotai, tūkst.kv.m </t>
  </si>
  <si>
    <t xml:space="preserve">Gėlynų atnaujinimas ir įrengimas
</t>
  </si>
  <si>
    <t>Savivaldybei priskirtų teritorijų sanitarinis valymas, bešeimininkių statinių ir nelegalių objektų nukėlimo bei nugriovimo darbai, miesto vandens telkinių, apleistų teritorijų (nelegalių savartynų) valymas, viešųjų erdvių gazonų ir želdinių priežiūra</t>
  </si>
  <si>
    <t xml:space="preserve">Miesto inventoriaus priežiūra, remontas ir įsigijimas; miesto papuošimas švenčių metu </t>
  </si>
  <si>
    <t xml:space="preserve">M. Mažvydo alėjos rekonstrukcija </t>
  </si>
  <si>
    <t xml:space="preserve">Lietaus ir ūkio nuotekų tinklų paklojimas bei kelio dangų įrengimas Melnragėje </t>
  </si>
  <si>
    <t>Tauralaukio gyvenvietės šiaurės - rytų rajono vandentiekio ir ūkio nuotekų šalinimo tinklų statyba, II etapas</t>
  </si>
  <si>
    <t>Smeltės gyvenamojo kvartalo vandentiekio ir ūkio nuotekų tinklų rekonstrukcija</t>
  </si>
  <si>
    <t>Paplūdimių, turinčių "Mėlynosios vėliavos" statusą, sk.</t>
  </si>
  <si>
    <t>1</t>
  </si>
  <si>
    <t>Suprojektuota ir įrengta kapinių apsaugos sistema, %</t>
  </si>
  <si>
    <t>Pakeistos vandens kolonėlės, %</t>
  </si>
  <si>
    <t>P3</t>
  </si>
  <si>
    <t xml:space="preserve">Atlikta darbų (paklota 9,3 km vandentiekio ir 11,3 km ūkio nuotekų tinklų), % </t>
  </si>
  <si>
    <t>Atlikta darbų (renovuota ir paklota 4,7 km vandentiekio ir 2,1 km ūkio nuotekų tinklų), %</t>
  </si>
  <si>
    <t>10</t>
  </si>
  <si>
    <t>Sutvarkytas Žardės piliakalnis</t>
  </si>
  <si>
    <t>Sutvarkytas Purmalių piliakalnis</t>
  </si>
  <si>
    <r>
      <t xml:space="preserve">Paplūdimių inžinerinių tinklų modernizavimas ir plėtra </t>
    </r>
    <r>
      <rPr>
        <sz val="10"/>
        <rFont val="Times New Roman"/>
        <family val="1"/>
      </rPr>
      <t>(radiofikacija)</t>
    </r>
  </si>
  <si>
    <t>Šunų vedžiojimo aikštelių priežiūra ir įrengimas, ekskrementų surinkimo dėžių pastatymas</t>
  </si>
  <si>
    <t>Įrengta ažūrinių plytelių, kv.m</t>
  </si>
  <si>
    <t>Atnaujinta veja, kv.m</t>
  </si>
  <si>
    <t>Išgrįstas trinkelėmis plotas, kv.m</t>
  </si>
  <si>
    <r>
      <t xml:space="preserve">2.1.1.6. iš jo Savivaldybės biudžeto apyvartos lėšos ES finansinės paramos programų laikinam lėšų stygiui dengti </t>
    </r>
    <r>
      <rPr>
        <b/>
        <sz val="10"/>
        <rFont val="Times New Roman"/>
        <family val="1"/>
      </rPr>
      <t>SB(ES)</t>
    </r>
  </si>
  <si>
    <t>Pastatyta šunų ekskrementų surinkimo dėžių, vnt.</t>
  </si>
  <si>
    <t xml:space="preserve">P 3.3.2.7. </t>
  </si>
  <si>
    <t xml:space="preserve">P 3.3.2.5. </t>
  </si>
  <si>
    <t xml:space="preserve">P 4.1.2.3. </t>
  </si>
  <si>
    <t xml:space="preserve">P 3.3.2.9. </t>
  </si>
  <si>
    <t xml:space="preserve">P 2.2.2.3. </t>
  </si>
  <si>
    <t xml:space="preserve">P 2.2.3.5. </t>
  </si>
  <si>
    <t xml:space="preserve">P 3.2.1.9. </t>
  </si>
  <si>
    <t xml:space="preserve">P 4.1.2.4. </t>
  </si>
  <si>
    <t>0</t>
  </si>
  <si>
    <t xml:space="preserve">AB "Klaipėdos vanduo" įstatinio kapitalo didinimas (vandentiekio ir ūkio nuotekų tinklų plėtra) 
</t>
  </si>
  <si>
    <t xml:space="preserve">P 2.2.2.5. </t>
  </si>
  <si>
    <t>Įsigytų akcijų skaičius vnt.</t>
  </si>
  <si>
    <t>Poilsio parko ir Vasaros estrados teritorijos sutvarkymas</t>
  </si>
  <si>
    <t>Ferdinando skvero (Bokštų g.) rekonstrukcija pagal parengtą techninį projektą</t>
  </si>
  <si>
    <t>Miesto teritorijoje esančių piliakalnių tvarkymas pagal parengtus techninius projektus</t>
  </si>
  <si>
    <t>SB(ES)</t>
  </si>
  <si>
    <t xml:space="preserve">Parengtas techninis projektas (Mokyklos g. kvartalo) </t>
  </si>
  <si>
    <t>Palaidota nežinomų asmenų per metus</t>
  </si>
  <si>
    <t>Elektros energijos pirkimas miesto apšvietimui (kasdieniniam ir šventiniam)</t>
  </si>
  <si>
    <t>Parkų, skverų, žaliųjų plotų želdinimas ir aplinkotvarka***</t>
  </si>
  <si>
    <t>Atlikta techninių projektų bendrųjų ekspertizių</t>
  </si>
  <si>
    <t>Lėbartų kapinių V-B, VI, VIII-A, VII-B eilės ir kolumbariumo statybos techninio projekto parengimas ir įgyvendinimas**</t>
  </si>
  <si>
    <t>Atlikta darbų, % (sutvarkyta 370 m atkarpa (13670 m2 nuo Herkaus Manto g. iki K. Donelaičio g.))</t>
  </si>
  <si>
    <t>Atlikta darbų, % (sutvarkytas 3250 kv.m skveras)</t>
  </si>
  <si>
    <t>Atlikta darbų (įrengta 2,73 km lietaus nuotekų tinklų, atstatyta 2,22 km gatvių), %</t>
  </si>
  <si>
    <t>Nugriauta pastatų piliavietės teritorijoje, vnt.</t>
  </si>
  <si>
    <t>Įrengtų aikštelių skaičius</t>
  </si>
  <si>
    <t>Įrengta laidojimo vietų kolumbariume, vnt.</t>
  </si>
  <si>
    <t>Įrengta laidojimo vietų 9,6 ha ploto žemės sklype, vnt.</t>
  </si>
  <si>
    <t>Prižiūrima konteinerinių tualetų, vnt.</t>
  </si>
  <si>
    <t>Prižiūrima viešųjų tualetų, vnt.</t>
  </si>
  <si>
    <r>
      <t xml:space="preserve">Savivaldybės biudžeto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</si>
  <si>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Gyvenamųjų namų kvartalų vaikų žaidimų aikštelių remontas ir įrengimas****</t>
  </si>
  <si>
    <t>*Dalis lėšų šioms priemonėms vykdyti 2007 m. nepanaudotos ir perkeliamos į 2008 m.;</t>
  </si>
  <si>
    <t>***nuo 2008 m. priemonė įtraukiama į priemonę 04.01.03 "Savivaldybei priskirtų teritorijų sanitarinis valymas, bešeimininkių statinių ir nelegalių objektų nukėlimo bei nugriovimo darbai, miesto vandens telkinių, apleistų teritorijų (nelegalių savartynų) valymas, viešųjų erdvių gazonų ir želdinių priežiūra";</t>
  </si>
  <si>
    <t>****2008 m. priemonė bus įgyvendinama iš rėmėjų lėšų.</t>
  </si>
  <si>
    <t>Konteinerinių automatinių tualetų įsigijimas*</t>
  </si>
  <si>
    <t>Projekto "Baltijos jūros vandens kokybės gerinimas, plėtojant vandens išteklių sistemas (RAINNET)" įgyvendinimas</t>
  </si>
  <si>
    <t>**Atsiradus viršplaninių lėšų Privatizavimo fonde arba Savivaldybės biudžete, lėšos prioriteto tvarka skiriamos šiai priemonei įgyvendinti;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</si>
</sst>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27]yyyy\ &quot;m.&quot;\ mmmm\ d\ &quot;d.&quot;"/>
    <numFmt numFmtId="187" formatCode="#,##0.0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22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"/>
      <family val="0"/>
    </font>
    <font>
      <u val="single"/>
      <sz val="9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5">
    <xf numFmtId="0" fontId="0" fillId="0" borderId="0" xfId="0" applyAlignment="1">
      <alignment/>
    </xf>
    <xf numFmtId="180" fontId="7" fillId="0" borderId="1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80" fontId="1" fillId="2" borderId="1" xfId="0" applyNumberFormat="1" applyFont="1" applyFill="1" applyBorder="1" applyAlignment="1">
      <alignment horizontal="center" vertical="top"/>
    </xf>
    <xf numFmtId="180" fontId="7" fillId="0" borderId="1" xfId="0" applyNumberFormat="1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top"/>
    </xf>
    <xf numFmtId="180" fontId="1" fillId="3" borderId="2" xfId="0" applyNumberFormat="1" applyFont="1" applyFill="1" applyBorder="1" applyAlignment="1">
      <alignment horizontal="center" vertical="top"/>
    </xf>
    <xf numFmtId="180" fontId="1" fillId="3" borderId="3" xfId="0" applyNumberFormat="1" applyFont="1" applyFill="1" applyBorder="1" applyAlignment="1">
      <alignment horizontal="center" vertical="top"/>
    </xf>
    <xf numFmtId="180" fontId="1" fillId="3" borderId="4" xfId="0" applyNumberFormat="1" applyFont="1" applyFill="1" applyBorder="1" applyAlignment="1">
      <alignment horizontal="center" vertical="top"/>
    </xf>
    <xf numFmtId="180" fontId="1" fillId="3" borderId="5" xfId="0" applyNumberFormat="1" applyFont="1" applyFill="1" applyBorder="1" applyAlignment="1">
      <alignment horizontal="center" vertical="top"/>
    </xf>
    <xf numFmtId="180" fontId="1" fillId="3" borderId="6" xfId="0" applyNumberFormat="1" applyFont="1" applyFill="1" applyBorder="1" applyAlignment="1">
      <alignment horizontal="center" vertical="top"/>
    </xf>
    <xf numFmtId="180" fontId="1" fillId="3" borderId="7" xfId="0" applyNumberFormat="1" applyFont="1" applyFill="1" applyBorder="1" applyAlignment="1">
      <alignment horizontal="center" vertical="top"/>
    </xf>
    <xf numFmtId="180" fontId="1" fillId="3" borderId="8" xfId="0" applyNumberFormat="1" applyFont="1" applyFill="1" applyBorder="1" applyAlignment="1">
      <alignment horizontal="center" vertical="top"/>
    </xf>
    <xf numFmtId="180" fontId="1" fillId="3" borderId="9" xfId="0" applyNumberFormat="1" applyFont="1" applyFill="1" applyBorder="1" applyAlignment="1">
      <alignment horizontal="center" vertical="top"/>
    </xf>
    <xf numFmtId="180" fontId="1" fillId="3" borderId="10" xfId="0" applyNumberFormat="1" applyFont="1" applyFill="1" applyBorder="1" applyAlignment="1">
      <alignment horizontal="center" vertical="top"/>
    </xf>
    <xf numFmtId="180" fontId="1" fillId="4" borderId="3" xfId="0" applyNumberFormat="1" applyFont="1" applyFill="1" applyBorder="1" applyAlignment="1">
      <alignment horizontal="center" vertical="top"/>
    </xf>
    <xf numFmtId="180" fontId="1" fillId="4" borderId="7" xfId="0" applyNumberFormat="1" applyFont="1" applyFill="1" applyBorder="1" applyAlignment="1">
      <alignment horizontal="center" vertical="top"/>
    </xf>
    <xf numFmtId="180" fontId="1" fillId="4" borderId="4" xfId="0" applyNumberFormat="1" applyFont="1" applyFill="1" applyBorder="1" applyAlignment="1">
      <alignment horizontal="center" vertical="top"/>
    </xf>
    <xf numFmtId="180" fontId="1" fillId="4" borderId="5" xfId="0" applyNumberFormat="1" applyFont="1" applyFill="1" applyBorder="1" applyAlignment="1">
      <alignment horizontal="center" vertical="top"/>
    </xf>
    <xf numFmtId="180" fontId="1" fillId="4" borderId="6" xfId="0" applyNumberFormat="1" applyFont="1" applyFill="1" applyBorder="1" applyAlignment="1">
      <alignment horizontal="center" vertical="top"/>
    </xf>
    <xf numFmtId="180" fontId="1" fillId="4" borderId="10" xfId="0" applyNumberFormat="1" applyFont="1" applyFill="1" applyBorder="1" applyAlignment="1">
      <alignment horizontal="center" vertical="top"/>
    </xf>
    <xf numFmtId="180" fontId="1" fillId="4" borderId="8" xfId="0" applyNumberFormat="1" applyFont="1" applyFill="1" applyBorder="1" applyAlignment="1">
      <alignment horizontal="center" vertical="top"/>
    </xf>
    <xf numFmtId="180" fontId="1" fillId="2" borderId="11" xfId="0" applyNumberFormat="1" applyFont="1" applyFill="1" applyBorder="1" applyAlignment="1">
      <alignment horizontal="center" vertical="top"/>
    </xf>
    <xf numFmtId="180" fontId="7" fillId="0" borderId="1" xfId="0" applyNumberFormat="1" applyFont="1" applyFill="1" applyBorder="1" applyAlignment="1">
      <alignment horizontal="center" vertical="top"/>
    </xf>
    <xf numFmtId="180" fontId="7" fillId="0" borderId="12" xfId="0" applyNumberFormat="1" applyFont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vertical="top"/>
    </xf>
    <xf numFmtId="180" fontId="7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80" fontId="1" fillId="0" borderId="1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180" fontId="7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180" fontId="7" fillId="0" borderId="20" xfId="0" applyNumberFormat="1" applyFont="1" applyBorder="1" applyAlignment="1">
      <alignment horizontal="center" vertical="top"/>
    </xf>
    <xf numFmtId="180" fontId="7" fillId="0" borderId="17" xfId="0" applyNumberFormat="1" applyFont="1" applyBorder="1" applyAlignment="1">
      <alignment horizontal="center" vertical="top"/>
    </xf>
    <xf numFmtId="180" fontId="7" fillId="2" borderId="20" xfId="0" applyNumberFormat="1" applyFont="1" applyFill="1" applyBorder="1" applyAlignment="1">
      <alignment horizontal="center" vertical="top"/>
    </xf>
    <xf numFmtId="180" fontId="7" fillId="2" borderId="17" xfId="0" applyNumberFormat="1" applyFont="1" applyFill="1" applyBorder="1" applyAlignment="1">
      <alignment horizontal="center" vertical="top"/>
    </xf>
    <xf numFmtId="180" fontId="7" fillId="2" borderId="19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180" fontId="7" fillId="0" borderId="2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80" fontId="7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180" fontId="7" fillId="0" borderId="25" xfId="0" applyNumberFormat="1" applyFont="1" applyBorder="1" applyAlignment="1">
      <alignment horizontal="center" vertical="top"/>
    </xf>
    <xf numFmtId="180" fontId="7" fillId="2" borderId="25" xfId="0" applyNumberFormat="1" applyFont="1" applyFill="1" applyBorder="1" applyAlignment="1">
      <alignment horizontal="center" vertical="top"/>
    </xf>
    <xf numFmtId="180" fontId="7" fillId="2" borderId="1" xfId="0" applyNumberFormat="1" applyFont="1" applyFill="1" applyBorder="1" applyAlignment="1">
      <alignment horizontal="center" vertical="top"/>
    </xf>
    <xf numFmtId="180" fontId="7" fillId="2" borderId="24" xfId="0" applyNumberFormat="1" applyFont="1" applyFill="1" applyBorder="1" applyAlignment="1">
      <alignment horizontal="center" vertical="top"/>
    </xf>
    <xf numFmtId="180" fontId="7" fillId="0" borderId="26" xfId="0" applyNumberFormat="1" applyFont="1" applyFill="1" applyBorder="1" applyAlignment="1">
      <alignment horizontal="center" vertical="top"/>
    </xf>
    <xf numFmtId="180" fontId="7" fillId="0" borderId="27" xfId="0" applyNumberFormat="1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 wrapText="1"/>
    </xf>
    <xf numFmtId="180" fontId="1" fillId="2" borderId="29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30" xfId="0" applyNumberFormat="1" applyFont="1" applyFill="1" applyBorder="1" applyAlignment="1">
      <alignment horizontal="center" vertical="top"/>
    </xf>
    <xf numFmtId="180" fontId="1" fillId="2" borderId="31" xfId="0" applyNumberFormat="1" applyFont="1" applyFill="1" applyBorder="1" applyAlignment="1">
      <alignment horizontal="center" vertical="top"/>
    </xf>
    <xf numFmtId="180" fontId="1" fillId="2" borderId="11" xfId="0" applyNumberFormat="1" applyFont="1" applyFill="1" applyBorder="1" applyAlignment="1">
      <alignment horizontal="center" vertical="top"/>
    </xf>
    <xf numFmtId="180" fontId="1" fillId="2" borderId="30" xfId="0" applyNumberFormat="1" applyFont="1" applyFill="1" applyBorder="1" applyAlignment="1">
      <alignment horizontal="center" vertical="top"/>
    </xf>
    <xf numFmtId="180" fontId="1" fillId="2" borderId="28" xfId="0" applyNumberFormat="1" applyFont="1" applyFill="1" applyBorder="1" applyAlignment="1">
      <alignment horizontal="center" vertical="top"/>
    </xf>
    <xf numFmtId="180" fontId="1" fillId="2" borderId="32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187" fontId="7" fillId="0" borderId="20" xfId="0" applyNumberFormat="1" applyFont="1" applyFill="1" applyBorder="1" applyAlignment="1">
      <alignment horizontal="center" vertical="center"/>
    </xf>
    <xf numFmtId="187" fontId="7" fillId="0" borderId="17" xfId="0" applyNumberFormat="1" applyFont="1" applyFill="1" applyBorder="1" applyAlignment="1">
      <alignment horizontal="center" vertical="center"/>
    </xf>
    <xf numFmtId="187" fontId="7" fillId="5" borderId="17" xfId="0" applyNumberFormat="1" applyFont="1" applyFill="1" applyBorder="1" applyAlignment="1">
      <alignment horizontal="center" vertical="center"/>
    </xf>
    <xf numFmtId="187" fontId="7" fillId="5" borderId="34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top"/>
    </xf>
    <xf numFmtId="180" fontId="7" fillId="0" borderId="25" xfId="0" applyNumberFormat="1" applyFont="1" applyFill="1" applyBorder="1" applyAlignment="1">
      <alignment horizontal="center" vertical="top"/>
    </xf>
    <xf numFmtId="180" fontId="7" fillId="0" borderId="2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180" fontId="7" fillId="0" borderId="37" xfId="0" applyNumberFormat="1" applyFont="1" applyBorder="1" applyAlignment="1">
      <alignment horizontal="center" vertical="top"/>
    </xf>
    <xf numFmtId="180" fontId="7" fillId="0" borderId="35" xfId="0" applyNumberFormat="1" applyFont="1" applyBorder="1" applyAlignment="1">
      <alignment horizontal="center" vertical="top"/>
    </xf>
    <xf numFmtId="180" fontId="7" fillId="2" borderId="37" xfId="0" applyNumberFormat="1" applyFont="1" applyFill="1" applyBorder="1" applyAlignment="1">
      <alignment horizontal="center" vertical="top"/>
    </xf>
    <xf numFmtId="180" fontId="7" fillId="2" borderId="35" xfId="0" applyNumberFormat="1" applyFont="1" applyFill="1" applyBorder="1" applyAlignment="1">
      <alignment horizontal="center" vertical="top"/>
    </xf>
    <xf numFmtId="180" fontId="7" fillId="2" borderId="36" xfId="0" applyNumberFormat="1" applyFont="1" applyFill="1" applyBorder="1" applyAlignment="1">
      <alignment horizontal="center" vertical="top"/>
    </xf>
    <xf numFmtId="180" fontId="7" fillId="0" borderId="38" xfId="0" applyNumberFormat="1" applyFont="1" applyFill="1" applyBorder="1" applyAlignment="1">
      <alignment horizontal="center" vertical="top"/>
    </xf>
    <xf numFmtId="180" fontId="7" fillId="0" borderId="39" xfId="0" applyNumberFormat="1" applyFont="1" applyFill="1" applyBorder="1" applyAlignment="1">
      <alignment horizontal="center" vertical="top"/>
    </xf>
    <xf numFmtId="180" fontId="7" fillId="2" borderId="40" xfId="0" applyNumberFormat="1" applyFont="1" applyFill="1" applyBorder="1" applyAlignment="1">
      <alignment horizontal="center" vertical="top"/>
    </xf>
    <xf numFmtId="180" fontId="7" fillId="2" borderId="41" xfId="0" applyNumberFormat="1" applyFont="1" applyFill="1" applyBorder="1" applyAlignment="1">
      <alignment horizontal="center" vertical="top"/>
    </xf>
    <xf numFmtId="180" fontId="7" fillId="2" borderId="42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center" vertical="top"/>
    </xf>
    <xf numFmtId="180" fontId="1" fillId="2" borderId="25" xfId="0" applyNumberFormat="1" applyFont="1" applyFill="1" applyBorder="1" applyAlignment="1">
      <alignment horizontal="center" vertical="top"/>
    </xf>
    <xf numFmtId="180" fontId="1" fillId="2" borderId="24" xfId="0" applyNumberFormat="1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right" vertical="top" wrapText="1"/>
    </xf>
    <xf numFmtId="180" fontId="7" fillId="2" borderId="11" xfId="0" applyNumberFormat="1" applyFont="1" applyFill="1" applyBorder="1" applyAlignment="1">
      <alignment horizontal="center" vertical="top"/>
    </xf>
    <xf numFmtId="180" fontId="1" fillId="2" borderId="30" xfId="0" applyNumberFormat="1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/>
    </xf>
    <xf numFmtId="180" fontId="7" fillId="0" borderId="20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180" fontId="1" fillId="0" borderId="19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center" vertical="top"/>
    </xf>
    <xf numFmtId="180" fontId="7" fillId="0" borderId="21" xfId="0" applyNumberFormat="1" applyFont="1" applyBorder="1" applyAlignment="1">
      <alignment horizontal="center" vertical="top"/>
    </xf>
    <xf numFmtId="180" fontId="1" fillId="0" borderId="24" xfId="0" applyNumberFormat="1" applyFont="1" applyFill="1" applyBorder="1" applyAlignment="1">
      <alignment horizontal="center" vertical="top"/>
    </xf>
    <xf numFmtId="180" fontId="7" fillId="0" borderId="43" xfId="0" applyNumberFormat="1" applyFont="1" applyBorder="1" applyAlignment="1">
      <alignment horizontal="center" vertical="top"/>
    </xf>
    <xf numFmtId="180" fontId="7" fillId="0" borderId="26" xfId="0" applyNumberFormat="1" applyFont="1" applyBorder="1" applyAlignment="1">
      <alignment horizontal="center" vertical="top"/>
    </xf>
    <xf numFmtId="180" fontId="7" fillId="2" borderId="11" xfId="0" applyNumberFormat="1" applyFont="1" applyFill="1" applyBorder="1" applyAlignment="1">
      <alignment vertical="top"/>
    </xf>
    <xf numFmtId="180" fontId="1" fillId="2" borderId="44" xfId="0" applyNumberFormat="1" applyFont="1" applyFill="1" applyBorder="1" applyAlignment="1">
      <alignment horizontal="center" vertical="top"/>
    </xf>
    <xf numFmtId="180" fontId="7" fillId="0" borderId="37" xfId="0" applyNumberFormat="1" applyFont="1" applyFill="1" applyBorder="1" applyAlignment="1">
      <alignment horizontal="center" vertical="top"/>
    </xf>
    <xf numFmtId="180" fontId="1" fillId="0" borderId="35" xfId="0" applyNumberFormat="1" applyFont="1" applyFill="1" applyBorder="1" applyAlignment="1">
      <alignment horizontal="center" vertical="top"/>
    </xf>
    <xf numFmtId="180" fontId="1" fillId="0" borderId="36" xfId="0" applyNumberFormat="1" applyFont="1" applyFill="1" applyBorder="1" applyAlignment="1">
      <alignment horizontal="center" vertical="top"/>
    </xf>
    <xf numFmtId="180" fontId="7" fillId="0" borderId="38" xfId="0" applyNumberFormat="1" applyFont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 wrapText="1"/>
    </xf>
    <xf numFmtId="180" fontId="7" fillId="2" borderId="30" xfId="0" applyNumberFormat="1" applyFont="1" applyFill="1" applyBorder="1" applyAlignment="1">
      <alignment vertical="top"/>
    </xf>
    <xf numFmtId="180" fontId="7" fillId="0" borderId="1" xfId="0" applyNumberFormat="1" applyFont="1" applyFill="1" applyBorder="1" applyAlignment="1">
      <alignment vertical="top"/>
    </xf>
    <xf numFmtId="180" fontId="7" fillId="0" borderId="27" xfId="0" applyNumberFormat="1" applyFont="1" applyFill="1" applyBorder="1" applyAlignment="1">
      <alignment horizontal="center" vertical="top"/>
    </xf>
    <xf numFmtId="180" fontId="7" fillId="0" borderId="24" xfId="0" applyNumberFormat="1" applyFont="1" applyFill="1" applyBorder="1" applyAlignment="1">
      <alignment horizontal="center" vertical="top"/>
    </xf>
    <xf numFmtId="180" fontId="1" fillId="0" borderId="26" xfId="0" applyNumberFormat="1" applyFont="1" applyFill="1" applyBorder="1" applyAlignment="1">
      <alignment horizontal="center" vertical="top"/>
    </xf>
    <xf numFmtId="180" fontId="1" fillId="2" borderId="13" xfId="0" applyNumberFormat="1" applyFont="1" applyFill="1" applyBorder="1" applyAlignment="1">
      <alignment horizontal="center" vertical="top"/>
    </xf>
    <xf numFmtId="180" fontId="7" fillId="2" borderId="13" xfId="0" applyNumberFormat="1" applyFont="1" applyFill="1" applyBorder="1" applyAlignment="1">
      <alignment vertical="top"/>
    </xf>
    <xf numFmtId="180" fontId="7" fillId="2" borderId="13" xfId="0" applyNumberFormat="1" applyFont="1" applyFill="1" applyBorder="1" applyAlignment="1">
      <alignment horizontal="center" vertical="top"/>
    </xf>
    <xf numFmtId="180" fontId="1" fillId="2" borderId="45" xfId="0" applyNumberFormat="1" applyFont="1" applyFill="1" applyBorder="1" applyAlignment="1">
      <alignment horizontal="center" vertical="top"/>
    </xf>
    <xf numFmtId="180" fontId="1" fillId="2" borderId="46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vertical="top"/>
    </xf>
    <xf numFmtId="180" fontId="7" fillId="0" borderId="40" xfId="0" applyNumberFormat="1" applyFont="1" applyFill="1" applyBorder="1" applyAlignment="1">
      <alignment horizontal="center" vertical="top"/>
    </xf>
    <xf numFmtId="180" fontId="7" fillId="0" borderId="41" xfId="0" applyNumberFormat="1" applyFont="1" applyFill="1" applyBorder="1" applyAlignment="1">
      <alignment horizontal="center" vertical="top"/>
    </xf>
    <xf numFmtId="180" fontId="1" fillId="0" borderId="41" xfId="0" applyNumberFormat="1" applyFont="1" applyFill="1" applyBorder="1" applyAlignment="1">
      <alignment horizontal="center" vertical="top"/>
    </xf>
    <xf numFmtId="180" fontId="1" fillId="0" borderId="42" xfId="0" applyNumberFormat="1" applyFont="1" applyFill="1" applyBorder="1" applyAlignment="1">
      <alignment horizontal="center" vertical="top"/>
    </xf>
    <xf numFmtId="180" fontId="7" fillId="0" borderId="48" xfId="0" applyNumberFormat="1" applyFont="1" applyBorder="1" applyAlignment="1">
      <alignment horizontal="center" vertical="top"/>
    </xf>
    <xf numFmtId="180" fontId="7" fillId="2" borderId="30" xfId="0" applyNumberFormat="1" applyFont="1" applyFill="1" applyBorder="1" applyAlignment="1">
      <alignment horizontal="center" vertical="top"/>
    </xf>
    <xf numFmtId="180" fontId="7" fillId="0" borderId="22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/>
    </xf>
    <xf numFmtId="180" fontId="7" fillId="2" borderId="20" xfId="0" applyNumberFormat="1" applyFont="1" applyFill="1" applyBorder="1" applyAlignment="1">
      <alignment horizontal="center" vertical="top"/>
    </xf>
    <xf numFmtId="180" fontId="7" fillId="2" borderId="17" xfId="0" applyNumberFormat="1" applyFont="1" applyFill="1" applyBorder="1" applyAlignment="1">
      <alignment horizontal="center" vertical="top"/>
    </xf>
    <xf numFmtId="180" fontId="7" fillId="2" borderId="19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180" fontId="7" fillId="2" borderId="25" xfId="0" applyNumberFormat="1" applyFont="1" applyFill="1" applyBorder="1" applyAlignment="1">
      <alignment horizontal="center" vertical="top"/>
    </xf>
    <xf numFmtId="180" fontId="7" fillId="2" borderId="24" xfId="0" applyNumberFormat="1" applyFont="1" applyFill="1" applyBorder="1" applyAlignment="1">
      <alignment horizontal="center" vertical="top"/>
    </xf>
    <xf numFmtId="180" fontId="7" fillId="0" borderId="26" xfId="0" applyNumberFormat="1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right" vertical="top" wrapText="1"/>
    </xf>
    <xf numFmtId="180" fontId="1" fillId="2" borderId="32" xfId="0" applyNumberFormat="1" applyFont="1" applyFill="1" applyBorder="1" applyAlignment="1">
      <alignment horizontal="center" vertical="top"/>
    </xf>
    <xf numFmtId="180" fontId="7" fillId="2" borderId="11" xfId="0" applyNumberFormat="1" applyFont="1" applyFill="1" applyBorder="1" applyAlignment="1">
      <alignment horizontal="center" vertical="top"/>
    </xf>
    <xf numFmtId="180" fontId="1" fillId="2" borderId="31" xfId="0" applyNumberFormat="1" applyFont="1" applyFill="1" applyBorder="1" applyAlignment="1">
      <alignment horizontal="center" vertical="top"/>
    </xf>
    <xf numFmtId="180" fontId="1" fillId="2" borderId="28" xfId="0" applyNumberFormat="1" applyFont="1" applyFill="1" applyBorder="1" applyAlignment="1">
      <alignment horizontal="center" vertical="top"/>
    </xf>
    <xf numFmtId="180" fontId="1" fillId="2" borderId="42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top"/>
    </xf>
    <xf numFmtId="180" fontId="7" fillId="0" borderId="43" xfId="0" applyNumberFormat="1" applyFont="1" applyFill="1" applyBorder="1" applyAlignment="1">
      <alignment horizontal="center" vertical="top"/>
    </xf>
    <xf numFmtId="180" fontId="7" fillId="0" borderId="18" xfId="0" applyNumberFormat="1" applyFont="1" applyFill="1" applyBorder="1" applyAlignment="1">
      <alignment horizontal="center" vertical="top"/>
    </xf>
    <xf numFmtId="180" fontId="1" fillId="2" borderId="50" xfId="0" applyNumberFormat="1" applyFont="1" applyFill="1" applyBorder="1" applyAlignment="1">
      <alignment horizontal="center" vertical="top"/>
    </xf>
    <xf numFmtId="49" fontId="7" fillId="0" borderId="51" xfId="0" applyNumberFormat="1" applyFont="1" applyFill="1" applyBorder="1" applyAlignment="1">
      <alignment vertical="top" wrapText="1"/>
    </xf>
    <xf numFmtId="49" fontId="7" fillId="0" borderId="52" xfId="0" applyNumberFormat="1" applyFont="1" applyFill="1" applyBorder="1" applyAlignment="1">
      <alignment vertical="top" wrapText="1"/>
    </xf>
    <xf numFmtId="49" fontId="7" fillId="0" borderId="53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horizontal="center" vertical="top"/>
    </xf>
    <xf numFmtId="49" fontId="1" fillId="4" borderId="15" xfId="0" applyNumberFormat="1" applyFont="1" applyFill="1" applyBorder="1" applyAlignment="1">
      <alignment horizontal="left" vertical="top"/>
    </xf>
    <xf numFmtId="180" fontId="7" fillId="2" borderId="18" xfId="0" applyNumberFormat="1" applyFont="1" applyFill="1" applyBorder="1" applyAlignment="1">
      <alignment horizontal="center" vertical="top"/>
    </xf>
    <xf numFmtId="180" fontId="7" fillId="2" borderId="23" xfId="0" applyNumberFormat="1" applyFont="1" applyFill="1" applyBorder="1" applyAlignment="1">
      <alignment horizontal="center" vertical="top"/>
    </xf>
    <xf numFmtId="180" fontId="1" fillId="4" borderId="54" xfId="0" applyNumberFormat="1" applyFont="1" applyFill="1" applyBorder="1" applyAlignment="1">
      <alignment horizontal="center" vertical="top"/>
    </xf>
    <xf numFmtId="180" fontId="1" fillId="4" borderId="55" xfId="0" applyNumberFormat="1" applyFont="1" applyFill="1" applyBorder="1" applyAlignment="1">
      <alignment horizontal="center" vertical="top"/>
    </xf>
    <xf numFmtId="180" fontId="1" fillId="4" borderId="56" xfId="0" applyNumberFormat="1" applyFont="1" applyFill="1" applyBorder="1" applyAlignment="1">
      <alignment horizontal="center" vertical="top"/>
    </xf>
    <xf numFmtId="49" fontId="7" fillId="0" borderId="57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left" vertical="top" indent="1"/>
    </xf>
    <xf numFmtId="180" fontId="7" fillId="5" borderId="38" xfId="0" applyNumberFormat="1" applyFont="1" applyFill="1" applyBorder="1" applyAlignment="1">
      <alignment horizontal="center" vertical="top"/>
    </xf>
    <xf numFmtId="180" fontId="7" fillId="5" borderId="21" xfId="0" applyNumberFormat="1" applyFont="1" applyFill="1" applyBorder="1" applyAlignment="1">
      <alignment horizontal="center" vertical="top"/>
    </xf>
    <xf numFmtId="180" fontId="7" fillId="5" borderId="49" xfId="0" applyNumberFormat="1" applyFont="1" applyFill="1" applyBorder="1" applyAlignment="1">
      <alignment horizontal="center" vertical="top"/>
    </xf>
    <xf numFmtId="0" fontId="1" fillId="2" borderId="44" xfId="0" applyFont="1" applyFill="1" applyBorder="1" applyAlignment="1">
      <alignment horizontal="center" vertical="top" wrapText="1"/>
    </xf>
    <xf numFmtId="49" fontId="7" fillId="0" borderId="47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5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3" borderId="9" xfId="0" applyNumberFormat="1" applyFont="1" applyFill="1" applyBorder="1" applyAlignment="1">
      <alignment horizontal="left" vertical="top"/>
    </xf>
    <xf numFmtId="49" fontId="7" fillId="0" borderId="26" xfId="0" applyNumberFormat="1" applyFont="1" applyFill="1" applyBorder="1" applyAlignment="1">
      <alignment horizontal="center" vertical="top"/>
    </xf>
    <xf numFmtId="49" fontId="7" fillId="0" borderId="38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55" xfId="0" applyFont="1" applyBorder="1" applyAlignment="1">
      <alignment vertical="top"/>
    </xf>
    <xf numFmtId="0" fontId="7" fillId="0" borderId="22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55" xfId="0" applyNumberFormat="1" applyFont="1" applyFill="1" applyBorder="1" applyAlignment="1">
      <alignment vertical="top"/>
    </xf>
    <xf numFmtId="0" fontId="7" fillId="0" borderId="51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49" fontId="7" fillId="0" borderId="49" xfId="0" applyNumberFormat="1" applyFont="1" applyFill="1" applyBorder="1" applyAlignment="1">
      <alignment horizontal="center" vertical="top"/>
    </xf>
    <xf numFmtId="49" fontId="7" fillId="0" borderId="59" xfId="0" applyNumberFormat="1" applyFont="1" applyFill="1" applyBorder="1" applyAlignment="1">
      <alignment horizontal="center" vertical="top"/>
    </xf>
    <xf numFmtId="49" fontId="7" fillId="0" borderId="43" xfId="0" applyNumberFormat="1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45" xfId="0" applyNumberFormat="1" applyFont="1" applyFill="1" applyBorder="1" applyAlignment="1">
      <alignment horizontal="center" vertical="top"/>
    </xf>
    <xf numFmtId="180" fontId="7" fillId="2" borderId="12" xfId="0" applyNumberFormat="1" applyFont="1" applyFill="1" applyBorder="1" applyAlignment="1">
      <alignment horizontal="center" vertical="top"/>
    </xf>
    <xf numFmtId="180" fontId="1" fillId="0" borderId="35" xfId="0" applyNumberFormat="1" applyFont="1" applyBorder="1" applyAlignment="1">
      <alignment horizontal="center" vertical="top"/>
    </xf>
    <xf numFmtId="180" fontId="7" fillId="5" borderId="59" xfId="0" applyNumberFormat="1" applyFont="1" applyFill="1" applyBorder="1" applyAlignment="1">
      <alignment horizontal="center" vertical="top"/>
    </xf>
    <xf numFmtId="0" fontId="7" fillId="0" borderId="60" xfId="0" applyFont="1" applyBorder="1" applyAlignment="1">
      <alignment vertical="center" textRotation="90" wrapText="1"/>
    </xf>
    <xf numFmtId="0" fontId="7" fillId="0" borderId="60" xfId="0" applyFont="1" applyFill="1" applyBorder="1" applyAlignment="1">
      <alignment vertical="center" textRotation="90" wrapText="1"/>
    </xf>
    <xf numFmtId="49" fontId="1" fillId="4" borderId="37" xfId="0" applyNumberFormat="1" applyFont="1" applyFill="1" applyBorder="1" applyAlignment="1">
      <alignment horizontal="left" vertical="top"/>
    </xf>
    <xf numFmtId="49" fontId="1" fillId="4" borderId="5" xfId="0" applyNumberFormat="1" applyFont="1" applyFill="1" applyBorder="1" applyAlignment="1">
      <alignment horizontal="center" vertical="top"/>
    </xf>
    <xf numFmtId="49" fontId="1" fillId="3" borderId="61" xfId="0" applyNumberFormat="1" applyFont="1" applyFill="1" applyBorder="1" applyAlignment="1">
      <alignment horizontal="left" vertical="top"/>
    </xf>
    <xf numFmtId="49" fontId="7" fillId="0" borderId="45" xfId="0" applyNumberFormat="1" applyFont="1" applyFill="1" applyBorder="1" applyAlignment="1">
      <alignment vertical="top"/>
    </xf>
    <xf numFmtId="49" fontId="7" fillId="0" borderId="56" xfId="0" applyNumberFormat="1" applyFont="1" applyFill="1" applyBorder="1" applyAlignment="1">
      <alignment vertical="top"/>
    </xf>
    <xf numFmtId="0" fontId="7" fillId="0" borderId="45" xfId="0" applyFont="1" applyBorder="1" applyAlignment="1">
      <alignment vertical="top"/>
    </xf>
    <xf numFmtId="0" fontId="7" fillId="0" borderId="56" xfId="0" applyFont="1" applyBorder="1" applyAlignment="1">
      <alignment vertical="top"/>
    </xf>
    <xf numFmtId="0" fontId="7" fillId="0" borderId="57" xfId="0" applyFont="1" applyFill="1" applyBorder="1" applyAlignment="1">
      <alignment horizontal="center" vertical="top" wrapText="1"/>
    </xf>
    <xf numFmtId="0" fontId="7" fillId="3" borderId="62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left" vertical="top"/>
    </xf>
    <xf numFmtId="49" fontId="1" fillId="4" borderId="52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vertical="top" wrapText="1"/>
    </xf>
    <xf numFmtId="49" fontId="1" fillId="4" borderId="51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 wrapText="1"/>
    </xf>
    <xf numFmtId="49" fontId="1" fillId="4" borderId="52" xfId="0" applyNumberFormat="1" applyFont="1" applyFill="1" applyBorder="1" applyAlignment="1">
      <alignment vertical="top"/>
    </xf>
    <xf numFmtId="0" fontId="7" fillId="0" borderId="24" xfId="0" applyFont="1" applyFill="1" applyBorder="1" applyAlignment="1">
      <alignment vertical="top" wrapText="1"/>
    </xf>
    <xf numFmtId="49" fontId="1" fillId="3" borderId="10" xfId="0" applyNumberFormat="1" applyFont="1" applyFill="1" applyBorder="1" applyAlignment="1">
      <alignment horizontal="left" vertical="top"/>
    </xf>
    <xf numFmtId="0" fontId="7" fillId="0" borderId="45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 wrapText="1"/>
    </xf>
    <xf numFmtId="0" fontId="1" fillId="3" borderId="61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 wrapText="1"/>
    </xf>
    <xf numFmtId="49" fontId="1" fillId="4" borderId="5" xfId="0" applyNumberFormat="1" applyFont="1" applyFill="1" applyBorder="1" applyAlignment="1">
      <alignment horizontal="left" vertical="top"/>
    </xf>
    <xf numFmtId="180" fontId="1" fillId="6" borderId="63" xfId="0" applyNumberFormat="1" applyFont="1" applyFill="1" applyBorder="1" applyAlignment="1">
      <alignment horizontal="center" vertical="top"/>
    </xf>
    <xf numFmtId="180" fontId="1" fillId="6" borderId="64" xfId="0" applyNumberFormat="1" applyFont="1" applyFill="1" applyBorder="1" applyAlignment="1">
      <alignment horizontal="center" vertical="top"/>
    </xf>
    <xf numFmtId="180" fontId="1" fillId="6" borderId="65" xfId="0" applyNumberFormat="1" applyFont="1" applyFill="1" applyBorder="1" applyAlignment="1">
      <alignment horizontal="center" vertical="top"/>
    </xf>
    <xf numFmtId="180" fontId="1" fillId="6" borderId="66" xfId="0" applyNumberFormat="1" applyFont="1" applyFill="1" applyBorder="1" applyAlignment="1">
      <alignment horizontal="center" vertical="top"/>
    </xf>
    <xf numFmtId="0" fontId="7" fillId="6" borderId="67" xfId="0" applyFont="1" applyFill="1" applyBorder="1" applyAlignment="1">
      <alignment horizontal="center" vertical="top"/>
    </xf>
    <xf numFmtId="0" fontId="7" fillId="6" borderId="66" xfId="0" applyFont="1" applyFill="1" applyBorder="1" applyAlignment="1">
      <alignment horizontal="center" vertical="top"/>
    </xf>
    <xf numFmtId="0" fontId="7" fillId="6" borderId="68" xfId="0" applyFont="1" applyFill="1" applyBorder="1" applyAlignment="1">
      <alignment horizontal="center" vertical="top"/>
    </xf>
    <xf numFmtId="49" fontId="7" fillId="0" borderId="69" xfId="0" applyNumberFormat="1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180" fontId="7" fillId="2" borderId="52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0" borderId="46" xfId="0" applyNumberFormat="1" applyFont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7" fillId="0" borderId="52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left" vertical="top" wrapText="1"/>
    </xf>
    <xf numFmtId="49" fontId="1" fillId="4" borderId="51" xfId="0" applyNumberFormat="1" applyFont="1" applyFill="1" applyBorder="1" applyAlignment="1">
      <alignment horizontal="center" vertical="top"/>
    </xf>
    <xf numFmtId="49" fontId="1" fillId="4" borderId="52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top"/>
    </xf>
    <xf numFmtId="180" fontId="1" fillId="2" borderId="11" xfId="0" applyNumberFormat="1" applyFont="1" applyFill="1" applyBorder="1" applyAlignment="1">
      <alignment vertical="top"/>
    </xf>
    <xf numFmtId="0" fontId="7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top" wrapText="1"/>
    </xf>
    <xf numFmtId="180" fontId="7" fillId="2" borderId="17" xfId="0" applyNumberFormat="1" applyFont="1" applyFill="1" applyBorder="1" applyAlignment="1">
      <alignment horizontal="center" vertical="center"/>
    </xf>
    <xf numFmtId="180" fontId="7" fillId="2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180" fontId="1" fillId="2" borderId="31" xfId="0" applyNumberFormat="1" applyFont="1" applyFill="1" applyBorder="1" applyAlignment="1">
      <alignment horizontal="center" vertical="center"/>
    </xf>
    <xf numFmtId="180" fontId="1" fillId="2" borderId="11" xfId="0" applyNumberFormat="1" applyFont="1" applyFill="1" applyBorder="1" applyAlignment="1">
      <alignment horizontal="center" vertical="center"/>
    </xf>
    <xf numFmtId="180" fontId="1" fillId="2" borderId="30" xfId="0" applyNumberFormat="1" applyFont="1" applyFill="1" applyBorder="1" applyAlignment="1">
      <alignment horizontal="center" vertical="center"/>
    </xf>
    <xf numFmtId="180" fontId="1" fillId="2" borderId="50" xfId="0" applyNumberFormat="1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 wrapText="1"/>
    </xf>
    <xf numFmtId="180" fontId="1" fillId="0" borderId="45" xfId="0" applyNumberFormat="1" applyFont="1" applyFill="1" applyBorder="1" applyAlignment="1">
      <alignment horizontal="center" vertical="top"/>
    </xf>
    <xf numFmtId="0" fontId="7" fillId="0" borderId="27" xfId="0" applyFont="1" applyBorder="1" applyAlignment="1">
      <alignment vertical="top"/>
    </xf>
    <xf numFmtId="0" fontId="7" fillId="0" borderId="24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71" xfId="0" applyFont="1" applyBorder="1" applyAlignment="1">
      <alignment horizontal="center" vertical="top"/>
    </xf>
    <xf numFmtId="0" fontId="7" fillId="0" borderId="20" xfId="0" applyFont="1" applyFill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47" xfId="0" applyFont="1" applyBorder="1" applyAlignment="1">
      <alignment vertical="top"/>
    </xf>
    <xf numFmtId="0" fontId="7" fillId="0" borderId="61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80" fontId="7" fillId="2" borderId="13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/>
    </xf>
    <xf numFmtId="187" fontId="7" fillId="0" borderId="52" xfId="0" applyNumberFormat="1" applyFont="1" applyFill="1" applyBorder="1" applyAlignment="1">
      <alignment horizontal="center" vertical="center"/>
    </xf>
    <xf numFmtId="187" fontId="7" fillId="0" borderId="72" xfId="0" applyNumberFormat="1" applyFont="1" applyFill="1" applyBorder="1" applyAlignment="1">
      <alignment horizontal="center" vertical="center"/>
    </xf>
    <xf numFmtId="187" fontId="7" fillId="5" borderId="13" xfId="0" applyNumberFormat="1" applyFont="1" applyFill="1" applyBorder="1" applyAlignment="1">
      <alignment horizontal="center" vertical="center"/>
    </xf>
    <xf numFmtId="187" fontId="7" fillId="5" borderId="73" xfId="0" applyNumberFormat="1" applyFont="1" applyFill="1" applyBorder="1" applyAlignment="1">
      <alignment horizontal="center" vertical="center"/>
    </xf>
    <xf numFmtId="187" fontId="7" fillId="0" borderId="13" xfId="0" applyNumberFormat="1" applyFont="1" applyFill="1" applyBorder="1" applyAlignment="1">
      <alignment horizontal="center" vertical="center"/>
    </xf>
    <xf numFmtId="187" fontId="7" fillId="0" borderId="45" xfId="0" applyNumberFormat="1" applyFont="1" applyFill="1" applyBorder="1" applyAlignment="1">
      <alignment horizontal="center" vertical="center"/>
    </xf>
    <xf numFmtId="187" fontId="7" fillId="2" borderId="72" xfId="0" applyNumberFormat="1" applyFont="1" applyFill="1" applyBorder="1" applyAlignment="1">
      <alignment horizontal="center" vertical="center"/>
    </xf>
    <xf numFmtId="187" fontId="7" fillId="2" borderId="13" xfId="0" applyNumberFormat="1" applyFont="1" applyFill="1" applyBorder="1" applyAlignment="1">
      <alignment horizontal="center" vertical="center"/>
    </xf>
    <xf numFmtId="187" fontId="7" fillId="2" borderId="45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1" fillId="2" borderId="32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top"/>
    </xf>
    <xf numFmtId="187" fontId="7" fillId="2" borderId="18" xfId="0" applyNumberFormat="1" applyFont="1" applyFill="1" applyBorder="1" applyAlignment="1">
      <alignment horizontal="center" vertical="top"/>
    </xf>
    <xf numFmtId="187" fontId="7" fillId="2" borderId="17" xfId="0" applyNumberFormat="1" applyFont="1" applyFill="1" applyBorder="1" applyAlignment="1">
      <alignment horizontal="center" vertical="top"/>
    </xf>
    <xf numFmtId="187" fontId="7" fillId="2" borderId="19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center"/>
    </xf>
    <xf numFmtId="180" fontId="7" fillId="2" borderId="20" xfId="0" applyNumberFormat="1" applyFont="1" applyFill="1" applyBorder="1" applyAlignment="1">
      <alignment horizontal="center" vertical="center"/>
    </xf>
    <xf numFmtId="180" fontId="7" fillId="2" borderId="17" xfId="0" applyNumberFormat="1" applyFont="1" applyFill="1" applyBorder="1" applyAlignment="1">
      <alignment horizontal="center" vertical="center"/>
    </xf>
    <xf numFmtId="180" fontId="7" fillId="2" borderId="19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top" wrapText="1"/>
    </xf>
    <xf numFmtId="180" fontId="7" fillId="0" borderId="5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45" xfId="0" applyNumberFormat="1" applyFont="1" applyFill="1" applyBorder="1" applyAlignment="1">
      <alignment horizontal="center" vertical="center"/>
    </xf>
    <xf numFmtId="180" fontId="7" fillId="2" borderId="52" xfId="0" applyNumberFormat="1" applyFont="1" applyFill="1" applyBorder="1" applyAlignment="1">
      <alignment horizontal="center" vertical="center"/>
    </xf>
    <xf numFmtId="180" fontId="7" fillId="2" borderId="13" xfId="0" applyNumberFormat="1" applyFont="1" applyFill="1" applyBorder="1" applyAlignment="1">
      <alignment horizontal="center" vertical="center"/>
    </xf>
    <xf numFmtId="180" fontId="7" fillId="2" borderId="45" xfId="0" applyNumberFormat="1" applyFont="1" applyFill="1" applyBorder="1" applyAlignment="1">
      <alignment horizontal="center" vertical="center"/>
    </xf>
    <xf numFmtId="180" fontId="1" fillId="0" borderId="46" xfId="0" applyNumberFormat="1" applyFont="1" applyFill="1" applyBorder="1" applyAlignment="1">
      <alignment horizontal="center" vertical="center" wrapText="1"/>
    </xf>
    <xf numFmtId="180" fontId="1" fillId="0" borderId="70" xfId="0" applyNumberFormat="1" applyFont="1" applyFill="1" applyBorder="1" applyAlignment="1">
      <alignment horizontal="center" vertical="center"/>
    </xf>
    <xf numFmtId="180" fontId="1" fillId="2" borderId="28" xfId="0" applyNumberFormat="1" applyFont="1" applyFill="1" applyBorder="1" applyAlignment="1">
      <alignment horizontal="center" vertical="center" wrapText="1"/>
    </xf>
    <xf numFmtId="180" fontId="1" fillId="2" borderId="28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top" wrapText="1"/>
    </xf>
    <xf numFmtId="180" fontId="7" fillId="0" borderId="22" xfId="0" applyNumberFormat="1" applyFont="1" applyFill="1" applyBorder="1" applyAlignment="1">
      <alignment horizontal="center" vertical="center"/>
    </xf>
    <xf numFmtId="180" fontId="1" fillId="0" borderId="38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top" wrapText="1"/>
    </xf>
    <xf numFmtId="180" fontId="7" fillId="0" borderId="52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2" borderId="52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1" fillId="0" borderId="46" xfId="0" applyNumberFormat="1" applyFont="1" applyFill="1" applyBorder="1" applyAlignment="1">
      <alignment horizontal="center" vertical="top" wrapText="1"/>
    </xf>
    <xf numFmtId="180" fontId="1" fillId="2" borderId="28" xfId="0" applyNumberFormat="1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top" wrapText="1"/>
    </xf>
    <xf numFmtId="180" fontId="1" fillId="0" borderId="26" xfId="0" applyNumberFormat="1" applyFont="1" applyFill="1" applyBorder="1" applyAlignment="1">
      <alignment horizontal="center" vertical="top"/>
    </xf>
    <xf numFmtId="180" fontId="7" fillId="0" borderId="34" xfId="0" applyNumberFormat="1" applyFont="1" applyFill="1" applyBorder="1" applyAlignment="1">
      <alignment horizontal="center" vertical="top"/>
    </xf>
    <xf numFmtId="180" fontId="7" fillId="0" borderId="73" xfId="0" applyNumberFormat="1" applyFont="1" applyFill="1" applyBorder="1" applyAlignment="1">
      <alignment horizontal="center" vertical="top"/>
    </xf>
    <xf numFmtId="180" fontId="7" fillId="0" borderId="46" xfId="0" applyNumberFormat="1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49" fontId="7" fillId="0" borderId="53" xfId="0" applyNumberFormat="1" applyFont="1" applyBorder="1" applyAlignment="1">
      <alignment vertical="top" wrapText="1"/>
    </xf>
    <xf numFmtId="49" fontId="7" fillId="0" borderId="20" xfId="0" applyNumberFormat="1" applyFont="1" applyBorder="1" applyAlignment="1">
      <alignment vertical="top" wrapText="1"/>
    </xf>
    <xf numFmtId="180" fontId="7" fillId="2" borderId="35" xfId="0" applyNumberFormat="1" applyFont="1" applyFill="1" applyBorder="1" applyAlignment="1">
      <alignment horizontal="center" vertical="top"/>
    </xf>
    <xf numFmtId="180" fontId="1" fillId="0" borderId="70" xfId="0" applyNumberFormat="1" applyFont="1" applyFill="1" applyBorder="1" applyAlignment="1">
      <alignment horizontal="center" vertical="top" wrapText="1"/>
    </xf>
    <xf numFmtId="180" fontId="7" fillId="0" borderId="46" xfId="0" applyNumberFormat="1" applyFont="1" applyFill="1" applyBorder="1" applyAlignment="1">
      <alignment horizontal="center" vertical="center" wrapText="1"/>
    </xf>
    <xf numFmtId="180" fontId="7" fillId="0" borderId="70" xfId="0" applyNumberFormat="1" applyFont="1" applyFill="1" applyBorder="1" applyAlignment="1">
      <alignment horizontal="center" vertical="center"/>
    </xf>
    <xf numFmtId="180" fontId="1" fillId="2" borderId="11" xfId="0" applyNumberFormat="1" applyFont="1" applyFill="1" applyBorder="1" applyAlignment="1">
      <alignment horizontal="center" vertical="top"/>
    </xf>
    <xf numFmtId="180" fontId="1" fillId="2" borderId="75" xfId="0" applyNumberFormat="1" applyFont="1" applyFill="1" applyBorder="1" applyAlignment="1">
      <alignment horizontal="center" vertical="top"/>
    </xf>
    <xf numFmtId="180" fontId="1" fillId="2" borderId="41" xfId="0" applyNumberFormat="1" applyFont="1" applyFill="1" applyBorder="1" applyAlignment="1">
      <alignment horizontal="center" vertical="top"/>
    </xf>
    <xf numFmtId="180" fontId="1" fillId="2" borderId="76" xfId="0" applyNumberFormat="1" applyFont="1" applyFill="1" applyBorder="1" applyAlignment="1">
      <alignment horizontal="center" vertical="top"/>
    </xf>
    <xf numFmtId="180" fontId="1" fillId="6" borderId="77" xfId="0" applyNumberFormat="1" applyFont="1" applyFill="1" applyBorder="1" applyAlignment="1">
      <alignment horizontal="center" vertical="top"/>
    </xf>
    <xf numFmtId="180" fontId="1" fillId="0" borderId="36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top"/>
    </xf>
    <xf numFmtId="180" fontId="1" fillId="6" borderId="78" xfId="0" applyNumberFormat="1" applyFont="1" applyFill="1" applyBorder="1" applyAlignment="1">
      <alignment horizontal="center" vertical="top"/>
    </xf>
    <xf numFmtId="49" fontId="7" fillId="0" borderId="61" xfId="0" applyNumberFormat="1" applyFont="1" applyFill="1" applyBorder="1" applyAlignment="1">
      <alignment horizontal="center" vertical="top"/>
    </xf>
    <xf numFmtId="180" fontId="1" fillId="0" borderId="69" xfId="0" applyNumberFormat="1" applyFont="1" applyFill="1" applyBorder="1" applyAlignment="1">
      <alignment horizontal="center" vertical="top"/>
    </xf>
    <xf numFmtId="180" fontId="1" fillId="0" borderId="79" xfId="0" applyNumberFormat="1" applyFont="1" applyFill="1" applyBorder="1" applyAlignment="1">
      <alignment horizontal="center" vertical="top"/>
    </xf>
    <xf numFmtId="180" fontId="1" fillId="0" borderId="80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1" xfId="0" applyNumberFormat="1" applyFont="1" applyFill="1" applyBorder="1" applyAlignment="1">
      <alignment vertical="top"/>
    </xf>
    <xf numFmtId="49" fontId="8" fillId="0" borderId="69" xfId="0" applyNumberFormat="1" applyFont="1" applyFill="1" applyBorder="1" applyAlignment="1">
      <alignment vertical="top"/>
    </xf>
    <xf numFmtId="49" fontId="8" fillId="0" borderId="79" xfId="0" applyNumberFormat="1" applyFont="1" applyFill="1" applyBorder="1" applyAlignment="1">
      <alignment vertical="top"/>
    </xf>
    <xf numFmtId="0" fontId="7" fillId="0" borderId="8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180" fontId="1" fillId="2" borderId="55" xfId="0" applyNumberFormat="1" applyFont="1" applyFill="1" applyBorder="1" applyAlignment="1">
      <alignment horizontal="center" vertical="top"/>
    </xf>
    <xf numFmtId="180" fontId="1" fillId="2" borderId="56" xfId="0" applyNumberFormat="1" applyFont="1" applyFill="1" applyBorder="1" applyAlignment="1">
      <alignment horizontal="center" vertical="top"/>
    </xf>
    <xf numFmtId="180" fontId="1" fillId="2" borderId="14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80" fontId="1" fillId="0" borderId="26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180" fontId="1" fillId="2" borderId="29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horizontal="center" vertical="top" wrapText="1"/>
    </xf>
    <xf numFmtId="180" fontId="1" fillId="0" borderId="83" xfId="0" applyNumberFormat="1" applyFont="1" applyFill="1" applyBorder="1" applyAlignment="1">
      <alignment horizontal="center" vertical="top" wrapText="1"/>
    </xf>
    <xf numFmtId="180" fontId="1" fillId="2" borderId="62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180" fontId="1" fillId="2" borderId="44" xfId="0" applyNumberFormat="1" applyFont="1" applyFill="1" applyBorder="1" applyAlignment="1">
      <alignment horizontal="center" vertical="top" wrapText="1"/>
    </xf>
    <xf numFmtId="49" fontId="1" fillId="6" borderId="66" xfId="0" applyNumberFormat="1" applyFont="1" applyFill="1" applyBorder="1" applyAlignment="1">
      <alignment vertical="top"/>
    </xf>
    <xf numFmtId="49" fontId="1" fillId="4" borderId="4" xfId="0" applyNumberFormat="1" applyFont="1" applyFill="1" applyBorder="1" applyAlignment="1">
      <alignment vertical="top"/>
    </xf>
    <xf numFmtId="49" fontId="1" fillId="3" borderId="4" xfId="0" applyNumberFormat="1" applyFont="1" applyFill="1" applyBorder="1" applyAlignment="1">
      <alignment vertical="top"/>
    </xf>
    <xf numFmtId="180" fontId="1" fillId="6" borderId="84" xfId="0" applyNumberFormat="1" applyFont="1" applyFill="1" applyBorder="1" applyAlignment="1">
      <alignment horizontal="center" vertical="top"/>
    </xf>
    <xf numFmtId="0" fontId="7" fillId="4" borderId="0" xfId="0" applyFont="1" applyFill="1" applyAlignment="1">
      <alignment vertical="top"/>
    </xf>
    <xf numFmtId="49" fontId="1" fillId="6" borderId="84" xfId="0" applyNumberFormat="1" applyFont="1" applyFill="1" applyBorder="1" applyAlignment="1">
      <alignment horizontal="center" vertical="top"/>
    </xf>
    <xf numFmtId="0" fontId="7" fillId="6" borderId="85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center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 wrapText="1"/>
    </xf>
    <xf numFmtId="0" fontId="1" fillId="0" borderId="69" xfId="0" applyFont="1" applyFill="1" applyBorder="1" applyAlignment="1">
      <alignment horizontal="center" vertical="top"/>
    </xf>
    <xf numFmtId="0" fontId="1" fillId="0" borderId="80" xfId="0" applyFont="1" applyFill="1" applyBorder="1" applyAlignment="1">
      <alignment horizontal="center" vertical="top"/>
    </xf>
    <xf numFmtId="180" fontId="1" fillId="0" borderId="69" xfId="0" applyNumberFormat="1" applyFont="1" applyFill="1" applyBorder="1" applyAlignment="1">
      <alignment horizontal="center" vertical="top" wrapText="1"/>
    </xf>
    <xf numFmtId="49" fontId="1" fillId="0" borderId="80" xfId="0" applyNumberFormat="1" applyFont="1" applyFill="1" applyBorder="1" applyAlignment="1">
      <alignment vertical="top"/>
    </xf>
    <xf numFmtId="49" fontId="1" fillId="0" borderId="69" xfId="0" applyNumberFormat="1" applyFont="1" applyFill="1" applyBorder="1" applyAlignment="1">
      <alignment horizontal="center" vertical="top"/>
    </xf>
    <xf numFmtId="49" fontId="1" fillId="0" borderId="79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180" fontId="7" fillId="0" borderId="35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" borderId="39" xfId="0" applyFont="1" applyFill="1" applyBorder="1" applyAlignment="1">
      <alignment horizontal="left" vertical="center" wrapText="1"/>
    </xf>
    <xf numFmtId="180" fontId="14" fillId="2" borderId="86" xfId="0" applyNumberFormat="1" applyFont="1" applyFill="1" applyBorder="1" applyAlignment="1">
      <alignment horizontal="center" vertical="top" wrapText="1"/>
    </xf>
    <xf numFmtId="180" fontId="14" fillId="2" borderId="12" xfId="0" applyNumberFormat="1" applyFont="1" applyFill="1" applyBorder="1" applyAlignment="1">
      <alignment horizontal="center" vertical="top" wrapText="1"/>
    </xf>
    <xf numFmtId="180" fontId="14" fillId="2" borderId="87" xfId="0" applyNumberFormat="1" applyFont="1" applyFill="1" applyBorder="1" applyAlignment="1">
      <alignment horizontal="center" vertical="top" wrapText="1"/>
    </xf>
    <xf numFmtId="180" fontId="14" fillId="2" borderId="59" xfId="0" applyNumberFormat="1" applyFont="1" applyFill="1" applyBorder="1" applyAlignment="1">
      <alignment horizontal="center" vertical="top" wrapText="1"/>
    </xf>
    <xf numFmtId="180" fontId="14" fillId="0" borderId="0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 indent="1"/>
    </xf>
    <xf numFmtId="180" fontId="13" fillId="0" borderId="86" xfId="0" applyNumberFormat="1" applyFont="1" applyBorder="1" applyAlignment="1">
      <alignment horizontal="center" vertical="top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2" borderId="86" xfId="0" applyNumberFormat="1" applyFont="1" applyFill="1" applyBorder="1" applyAlignment="1">
      <alignment horizontal="center" vertical="top" wrapText="1"/>
    </xf>
    <xf numFmtId="180" fontId="13" fillId="0" borderId="59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 indent="2"/>
    </xf>
    <xf numFmtId="180" fontId="13" fillId="0" borderId="88" xfId="0" applyNumberFormat="1" applyFont="1" applyBorder="1" applyAlignment="1">
      <alignment horizontal="center" vertical="top" wrapText="1"/>
    </xf>
    <xf numFmtId="180" fontId="13" fillId="0" borderId="89" xfId="0" applyNumberFormat="1" applyFont="1" applyBorder="1" applyAlignment="1">
      <alignment horizontal="center" vertical="top" wrapText="1"/>
    </xf>
    <xf numFmtId="180" fontId="13" fillId="2" borderId="90" xfId="0" applyNumberFormat="1" applyFont="1" applyFill="1" applyBorder="1" applyAlignment="1">
      <alignment horizontal="center" vertical="top" wrapText="1"/>
    </xf>
    <xf numFmtId="180" fontId="13" fillId="0" borderId="91" xfId="0" applyNumberFormat="1" applyFont="1" applyBorder="1" applyAlignment="1">
      <alignment horizontal="center" vertical="top"/>
    </xf>
    <xf numFmtId="0" fontId="2" fillId="0" borderId="92" xfId="0" applyFont="1" applyBorder="1" applyAlignment="1">
      <alignment horizontal="left" vertical="top" wrapText="1" indent="1"/>
    </xf>
    <xf numFmtId="180" fontId="13" fillId="0" borderId="79" xfId="0" applyNumberFormat="1" applyFont="1" applyBorder="1" applyAlignment="1">
      <alignment horizontal="center" vertical="top" wrapText="1"/>
    </xf>
    <xf numFmtId="180" fontId="13" fillId="0" borderId="72" xfId="0" applyNumberFormat="1" applyFont="1" applyBorder="1" applyAlignment="1">
      <alignment horizontal="center" vertical="top" wrapText="1"/>
    </xf>
    <xf numFmtId="180" fontId="13" fillId="2" borderId="93" xfId="0" applyNumberFormat="1" applyFont="1" applyFill="1" applyBorder="1" applyAlignment="1">
      <alignment horizontal="center" vertical="top" wrapText="1"/>
    </xf>
    <xf numFmtId="180" fontId="13" fillId="0" borderId="81" xfId="0" applyNumberFormat="1" applyFont="1" applyBorder="1" applyAlignment="1">
      <alignment horizontal="center" vertical="top" wrapText="1"/>
    </xf>
    <xf numFmtId="0" fontId="2" fillId="2" borderId="70" xfId="0" applyFont="1" applyFill="1" applyBorder="1" applyAlignment="1">
      <alignment horizontal="left" vertical="center" wrapText="1"/>
    </xf>
    <xf numFmtId="180" fontId="14" fillId="2" borderId="94" xfId="0" applyNumberFormat="1" applyFont="1" applyFill="1" applyBorder="1" applyAlignment="1">
      <alignment horizontal="center" vertical="top" wrapText="1"/>
    </xf>
    <xf numFmtId="180" fontId="14" fillId="2" borderId="95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right" vertical="center" wrapText="1"/>
    </xf>
    <xf numFmtId="180" fontId="14" fillId="6" borderId="96" xfId="0" applyNumberFormat="1" applyFont="1" applyFill="1" applyBorder="1" applyAlignment="1">
      <alignment horizontal="center" vertical="top" wrapText="1"/>
    </xf>
    <xf numFmtId="180" fontId="14" fillId="6" borderId="97" xfId="0" applyNumberFormat="1" applyFont="1" applyFill="1" applyBorder="1" applyAlignment="1">
      <alignment horizontal="center" vertical="top" wrapText="1"/>
    </xf>
    <xf numFmtId="0" fontId="2" fillId="0" borderId="70" xfId="0" applyFont="1" applyBorder="1" applyAlignment="1">
      <alignment horizontal="left" vertical="center" wrapText="1" indent="1"/>
    </xf>
    <xf numFmtId="180" fontId="14" fillId="0" borderId="79" xfId="0" applyNumberFormat="1" applyFont="1" applyBorder="1" applyAlignment="1">
      <alignment horizontal="center" vertical="top" wrapText="1"/>
    </xf>
    <xf numFmtId="180" fontId="14" fillId="2" borderId="79" xfId="0" applyNumberFormat="1" applyFont="1" applyFill="1" applyBorder="1" applyAlignment="1">
      <alignment horizontal="center" vertical="top" wrapText="1"/>
    </xf>
    <xf numFmtId="180" fontId="14" fillId="0" borderId="98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 indent="2"/>
    </xf>
    <xf numFmtId="180" fontId="13" fillId="0" borderId="90" xfId="0" applyNumberFormat="1" applyFont="1" applyBorder="1" applyAlignment="1">
      <alignment horizontal="center" vertical="top" wrapText="1"/>
    </xf>
    <xf numFmtId="180" fontId="13" fillId="0" borderId="99" xfId="0" applyNumberFormat="1" applyFont="1" applyBorder="1" applyAlignment="1">
      <alignment horizontal="center" vertical="top" wrapText="1"/>
    </xf>
    <xf numFmtId="180" fontId="13" fillId="0" borderId="100" xfId="0" applyNumberFormat="1" applyFont="1" applyBorder="1" applyAlignment="1">
      <alignment horizontal="center" vertical="top" wrapText="1"/>
    </xf>
    <xf numFmtId="180" fontId="13" fillId="0" borderId="86" xfId="0" applyNumberFormat="1" applyFont="1" applyBorder="1" applyAlignment="1">
      <alignment horizontal="center" vertical="top"/>
    </xf>
    <xf numFmtId="180" fontId="13" fillId="2" borderId="86" xfId="0" applyNumberFormat="1" applyFont="1" applyFill="1" applyBorder="1" applyAlignment="1">
      <alignment horizontal="center" vertical="top"/>
    </xf>
    <xf numFmtId="180" fontId="13" fillId="0" borderId="100" xfId="0" applyNumberFormat="1" applyFont="1" applyBorder="1" applyAlignment="1">
      <alignment horizontal="center" vertical="top"/>
    </xf>
    <xf numFmtId="0" fontId="2" fillId="0" borderId="70" xfId="0" applyFont="1" applyBorder="1" applyAlignment="1">
      <alignment horizontal="left" vertical="top" wrapText="1" indent="1"/>
    </xf>
    <xf numFmtId="0" fontId="2" fillId="6" borderId="2" xfId="0" applyFont="1" applyFill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 indent="2"/>
    </xf>
    <xf numFmtId="180" fontId="13" fillId="0" borderId="93" xfId="0" applyNumberFormat="1" applyFont="1" applyBorder="1" applyAlignment="1">
      <alignment horizontal="center" vertical="top" wrapText="1"/>
    </xf>
    <xf numFmtId="180" fontId="13" fillId="0" borderId="101" xfId="0" applyNumberFormat="1" applyFont="1" applyBorder="1" applyAlignment="1">
      <alignment horizontal="center" vertical="top" wrapText="1"/>
    </xf>
    <xf numFmtId="0" fontId="3" fillId="0" borderId="102" xfId="0" applyFont="1" applyBorder="1" applyAlignment="1">
      <alignment horizontal="left" vertical="top" wrapText="1" indent="2"/>
    </xf>
    <xf numFmtId="180" fontId="13" fillId="0" borderId="103" xfId="0" applyNumberFormat="1" applyFont="1" applyBorder="1" applyAlignment="1">
      <alignment horizontal="center" vertical="top" wrapText="1"/>
    </xf>
    <xf numFmtId="180" fontId="13" fillId="2" borderId="103" xfId="0" applyNumberFormat="1" applyFont="1" applyFill="1" applyBorder="1" applyAlignment="1">
      <alignment horizontal="center" vertical="top" wrapText="1"/>
    </xf>
    <xf numFmtId="180" fontId="13" fillId="0" borderId="10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Border="1" applyAlignment="1">
      <alignment/>
    </xf>
    <xf numFmtId="49" fontId="1" fillId="3" borderId="4" xfId="0" applyNumberFormat="1" applyFont="1" applyFill="1" applyBorder="1" applyAlignment="1">
      <alignment vertical="top" wrapText="1"/>
    </xf>
    <xf numFmtId="49" fontId="1" fillId="3" borderId="9" xfId="0" applyNumberFormat="1" applyFont="1" applyFill="1" applyBorder="1" applyAlignment="1">
      <alignment vertical="top"/>
    </xf>
    <xf numFmtId="49" fontId="1" fillId="4" borderId="9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1" fillId="4" borderId="16" xfId="0" applyFont="1" applyFill="1" applyBorder="1" applyAlignment="1">
      <alignment/>
    </xf>
    <xf numFmtId="0" fontId="1" fillId="0" borderId="79" xfId="0" applyFont="1" applyFill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/>
    </xf>
    <xf numFmtId="180" fontId="1" fillId="6" borderId="68" xfId="0" applyNumberFormat="1" applyFont="1" applyFill="1" applyBorder="1" applyAlignment="1">
      <alignment horizontal="center" vertical="top"/>
    </xf>
    <xf numFmtId="180" fontId="18" fillId="0" borderId="21" xfId="0" applyNumberFormat="1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105" xfId="0" applyFont="1" applyFill="1" applyBorder="1" applyAlignment="1">
      <alignment horizontal="center" vertical="top"/>
    </xf>
    <xf numFmtId="0" fontId="1" fillId="2" borderId="76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0" fontId="7" fillId="0" borderId="106" xfId="0" applyFont="1" applyBorder="1" applyAlignment="1">
      <alignment vertical="top"/>
    </xf>
    <xf numFmtId="0" fontId="1" fillId="4" borderId="107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08" xfId="0" applyFont="1" applyBorder="1" applyAlignment="1">
      <alignment vertical="top" wrapText="1"/>
    </xf>
    <xf numFmtId="0" fontId="7" fillId="0" borderId="60" xfId="0" applyFont="1" applyBorder="1" applyAlignment="1">
      <alignment vertical="center" textRotation="90"/>
    </xf>
    <xf numFmtId="0" fontId="7" fillId="0" borderId="109" xfId="0" applyFont="1" applyBorder="1" applyAlignment="1">
      <alignment vertical="center" textRotation="90"/>
    </xf>
    <xf numFmtId="0" fontId="7" fillId="0" borderId="58" xfId="0" applyFont="1" applyFill="1" applyBorder="1" applyAlignment="1">
      <alignment horizontal="left" vertical="top" wrapText="1"/>
    </xf>
    <xf numFmtId="180" fontId="1" fillId="2" borderId="76" xfId="0" applyNumberFormat="1" applyFont="1" applyFill="1" applyBorder="1" applyAlignment="1">
      <alignment horizontal="center" vertical="top"/>
    </xf>
    <xf numFmtId="180" fontId="1" fillId="2" borderId="76" xfId="0" applyNumberFormat="1" applyFont="1" applyFill="1" applyBorder="1" applyAlignment="1">
      <alignment horizontal="center" vertical="center"/>
    </xf>
    <xf numFmtId="180" fontId="1" fillId="2" borderId="15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center" vertical="center"/>
    </xf>
    <xf numFmtId="180" fontId="7" fillId="2" borderId="72" xfId="0" applyNumberFormat="1" applyFont="1" applyFill="1" applyBorder="1" applyAlignment="1">
      <alignment horizontal="center" vertical="top"/>
    </xf>
    <xf numFmtId="180" fontId="7" fillId="2" borderId="18" xfId="0" applyNumberFormat="1" applyFont="1" applyFill="1" applyBorder="1" applyAlignment="1">
      <alignment horizontal="center" vertical="center"/>
    </xf>
    <xf numFmtId="180" fontId="7" fillId="2" borderId="72" xfId="0" applyNumberFormat="1" applyFont="1" applyFill="1" applyBorder="1" applyAlignment="1">
      <alignment horizontal="center" vertical="center"/>
    </xf>
    <xf numFmtId="180" fontId="1" fillId="2" borderId="23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180" fontId="3" fillId="0" borderId="0" xfId="0" applyNumberFormat="1" applyFont="1" applyFill="1" applyBorder="1" applyAlignment="1">
      <alignment horizontal="center" vertical="top"/>
    </xf>
    <xf numFmtId="49" fontId="7" fillId="0" borderId="56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/>
    </xf>
    <xf numFmtId="180" fontId="7" fillId="0" borderId="83" xfId="0" applyNumberFormat="1" applyFont="1" applyFill="1" applyBorder="1" applyAlignment="1">
      <alignment horizontal="center" vertical="top"/>
    </xf>
    <xf numFmtId="180" fontId="1" fillId="2" borderId="0" xfId="0" applyNumberFormat="1" applyFont="1" applyFill="1" applyBorder="1" applyAlignment="1">
      <alignment horizontal="center" vertical="top"/>
    </xf>
    <xf numFmtId="180" fontId="1" fillId="2" borderId="72" xfId="0" applyNumberFormat="1" applyFont="1" applyFill="1" applyBorder="1" applyAlignment="1">
      <alignment horizontal="center" vertical="top"/>
    </xf>
    <xf numFmtId="180" fontId="7" fillId="2" borderId="1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right" vertical="top" wrapText="1"/>
    </xf>
    <xf numFmtId="0" fontId="1" fillId="2" borderId="46" xfId="0" applyFont="1" applyFill="1" applyBorder="1" applyAlignment="1">
      <alignment horizontal="right" vertical="top" wrapText="1"/>
    </xf>
    <xf numFmtId="180" fontId="7" fillId="0" borderId="49" xfId="0" applyNumberFormat="1" applyFont="1" applyFill="1" applyBorder="1" applyAlignment="1">
      <alignment horizontal="center" vertical="center" wrapText="1"/>
    </xf>
    <xf numFmtId="180" fontId="7" fillId="2" borderId="70" xfId="0" applyNumberFormat="1" applyFont="1" applyFill="1" applyBorder="1" applyAlignment="1">
      <alignment horizontal="center" vertical="top"/>
    </xf>
    <xf numFmtId="180" fontId="7" fillId="2" borderId="73" xfId="0" applyNumberFormat="1" applyFont="1" applyFill="1" applyBorder="1" applyAlignment="1">
      <alignment horizontal="center" vertical="top"/>
    </xf>
    <xf numFmtId="180" fontId="7" fillId="0" borderId="25" xfId="0" applyNumberFormat="1" applyFont="1" applyFill="1" applyBorder="1" applyAlignment="1">
      <alignment horizontal="center" vertical="top"/>
    </xf>
    <xf numFmtId="180" fontId="7" fillId="0" borderId="71" xfId="0" applyNumberFormat="1" applyFont="1" applyFill="1" applyBorder="1" applyAlignment="1">
      <alignment horizontal="center" vertical="top"/>
    </xf>
    <xf numFmtId="180" fontId="7" fillId="0" borderId="26" xfId="0" applyNumberFormat="1" applyFont="1" applyFill="1" applyBorder="1" applyAlignment="1">
      <alignment horizontal="center" vertical="top" wrapText="1"/>
    </xf>
    <xf numFmtId="180" fontId="7" fillId="2" borderId="27" xfId="0" applyNumberFormat="1" applyFont="1" applyFill="1" applyBorder="1" applyAlignment="1">
      <alignment horizontal="center" vertical="top"/>
    </xf>
    <xf numFmtId="180" fontId="7" fillId="2" borderId="71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0" borderId="52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7" fillId="0" borderId="81" xfId="0" applyNumberFormat="1" applyFont="1" applyFill="1" applyBorder="1" applyAlignment="1">
      <alignment horizontal="center" vertical="top"/>
    </xf>
    <xf numFmtId="180" fontId="7" fillId="0" borderId="72" xfId="0" applyNumberFormat="1" applyFont="1" applyBorder="1" applyAlignment="1">
      <alignment horizontal="center" vertical="top"/>
    </xf>
    <xf numFmtId="0" fontId="7" fillId="0" borderId="53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49" fontId="7" fillId="0" borderId="37" xfId="0" applyNumberFormat="1" applyFont="1" applyBorder="1" applyAlignment="1">
      <alignment vertical="top" wrapText="1"/>
    </xf>
    <xf numFmtId="0" fontId="7" fillId="0" borderId="36" xfId="0" applyFont="1" applyBorder="1" applyAlignment="1">
      <alignment horizontal="center" vertical="top"/>
    </xf>
    <xf numFmtId="0" fontId="7" fillId="0" borderId="37" xfId="0" applyFont="1" applyFill="1" applyBorder="1" applyAlignment="1">
      <alignment vertical="top" wrapText="1"/>
    </xf>
    <xf numFmtId="0" fontId="1" fillId="0" borderId="69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1" fillId="4" borderId="4" xfId="0" applyNumberFormat="1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44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top"/>
    </xf>
    <xf numFmtId="0" fontId="7" fillId="0" borderId="51" xfId="0" applyFont="1" applyFill="1" applyBorder="1" applyAlignment="1">
      <alignment vertical="top" wrapText="1"/>
    </xf>
    <xf numFmtId="49" fontId="7" fillId="0" borderId="69" xfId="0" applyNumberFormat="1" applyFont="1" applyBorder="1" applyAlignment="1">
      <alignment horizontal="center" vertical="top"/>
    </xf>
    <xf numFmtId="49" fontId="7" fillId="0" borderId="79" xfId="0" applyNumberFormat="1" applyFont="1" applyBorder="1" applyAlignment="1">
      <alignment vertical="top"/>
    </xf>
    <xf numFmtId="49" fontId="7" fillId="0" borderId="80" xfId="0" applyNumberFormat="1" applyFont="1" applyBorder="1" applyAlignment="1">
      <alignment vertical="top"/>
    </xf>
    <xf numFmtId="0" fontId="7" fillId="0" borderId="18" xfId="0" applyFont="1" applyFill="1" applyBorder="1" applyAlignment="1">
      <alignment horizontal="left" vertical="top" wrapText="1"/>
    </xf>
    <xf numFmtId="49" fontId="7" fillId="0" borderId="54" xfId="0" applyNumberFormat="1" applyFont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center" vertical="top"/>
    </xf>
    <xf numFmtId="180" fontId="1" fillId="4" borderId="15" xfId="0" applyNumberFormat="1" applyFont="1" applyFill="1" applyBorder="1" applyAlignment="1">
      <alignment horizontal="center" vertical="top"/>
    </xf>
    <xf numFmtId="180" fontId="1" fillId="2" borderId="4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7" fillId="0" borderId="21" xfId="0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left" vertical="top" wrapText="1"/>
    </xf>
    <xf numFmtId="0" fontId="7" fillId="0" borderId="81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top"/>
    </xf>
    <xf numFmtId="1" fontId="7" fillId="0" borderId="17" xfId="0" applyNumberFormat="1" applyFont="1" applyFill="1" applyBorder="1" applyAlignment="1">
      <alignment horizontal="center" vertical="top"/>
    </xf>
    <xf numFmtId="9" fontId="7" fillId="0" borderId="1" xfId="0" applyNumberFormat="1" applyFont="1" applyFill="1" applyBorder="1" applyAlignment="1">
      <alignment horizontal="center" vertical="top"/>
    </xf>
    <xf numFmtId="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1" fontId="7" fillId="0" borderId="35" xfId="0" applyNumberFormat="1" applyFont="1" applyFill="1" applyBorder="1" applyAlignment="1">
      <alignment horizontal="center" vertical="top"/>
    </xf>
    <xf numFmtId="0" fontId="7" fillId="0" borderId="47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37" xfId="0" applyFont="1" applyFill="1" applyBorder="1" applyAlignment="1">
      <alignment horizontal="left" vertical="top" wrapText="1"/>
    </xf>
    <xf numFmtId="49" fontId="7" fillId="0" borderId="35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7" fillId="0" borderId="45" xfId="0" applyFont="1" applyFill="1" applyBorder="1" applyAlignment="1">
      <alignment vertical="top"/>
    </xf>
    <xf numFmtId="0" fontId="7" fillId="0" borderId="56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0" xfId="0" applyFont="1" applyBorder="1" applyAlignment="1">
      <alignment/>
    </xf>
    <xf numFmtId="0" fontId="9" fillId="0" borderId="0" xfId="0" applyFont="1" applyAlignment="1">
      <alignment vertical="top"/>
    </xf>
    <xf numFmtId="180" fontId="1" fillId="0" borderId="43" xfId="0" applyNumberFormat="1" applyFont="1" applyFill="1" applyBorder="1" applyAlignment="1">
      <alignment horizontal="center" vertical="top"/>
    </xf>
    <xf numFmtId="180" fontId="1" fillId="0" borderId="27" xfId="0" applyNumberFormat="1" applyFont="1" applyFill="1" applyBorder="1" applyAlignment="1">
      <alignment horizontal="center" vertical="top"/>
    </xf>
    <xf numFmtId="180" fontId="7" fillId="0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9" fontId="2" fillId="3" borderId="4" xfId="0" applyNumberFormat="1" applyFont="1" applyFill="1" applyBorder="1" applyAlignment="1">
      <alignment horizontal="left" vertical="top"/>
    </xf>
    <xf numFmtId="49" fontId="2" fillId="3" borderId="4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0" fontId="2" fillId="4" borderId="16" xfId="0" applyFont="1" applyFill="1" applyBorder="1" applyAlignment="1">
      <alignment/>
    </xf>
    <xf numFmtId="49" fontId="2" fillId="6" borderId="66" xfId="0" applyNumberFormat="1" applyFont="1" applyFill="1" applyBorder="1" applyAlignment="1">
      <alignment vertical="top"/>
    </xf>
    <xf numFmtId="0" fontId="7" fillId="0" borderId="52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80" fontId="7" fillId="0" borderId="41" xfId="0" applyNumberFormat="1" applyFont="1" applyBorder="1" applyAlignment="1">
      <alignment horizontal="center" vertical="top"/>
    </xf>
    <xf numFmtId="0" fontId="7" fillId="0" borderId="40" xfId="0" applyFont="1" applyBorder="1" applyAlignment="1">
      <alignment vertical="top" wrapText="1"/>
    </xf>
    <xf numFmtId="0" fontId="7" fillId="0" borderId="4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1" fontId="7" fillId="0" borderId="47" xfId="0" applyNumberFormat="1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49" fontId="7" fillId="0" borderId="19" xfId="0" applyNumberFormat="1" applyFont="1" applyFill="1" applyBorder="1" applyAlignment="1">
      <alignment vertical="top"/>
    </xf>
    <xf numFmtId="180" fontId="7" fillId="0" borderId="48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horizontal="center" vertical="top"/>
    </xf>
    <xf numFmtId="180" fontId="1" fillId="2" borderId="54" xfId="0" applyNumberFormat="1" applyFont="1" applyFill="1" applyBorder="1" applyAlignment="1">
      <alignment horizontal="center" vertical="top"/>
    </xf>
    <xf numFmtId="180" fontId="1" fillId="2" borderId="54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80" fontId="1" fillId="2" borderId="110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180" fontId="1" fillId="2" borderId="111" xfId="0" applyNumberFormat="1" applyFont="1" applyFill="1" applyBorder="1" applyAlignment="1">
      <alignment horizontal="center" vertical="top"/>
    </xf>
    <xf numFmtId="180" fontId="1" fillId="0" borderId="35" xfId="0" applyNumberFormat="1" applyFont="1" applyFill="1" applyBorder="1" applyAlignment="1">
      <alignment horizontal="center" vertical="top"/>
    </xf>
    <xf numFmtId="180" fontId="1" fillId="2" borderId="35" xfId="0" applyNumberFormat="1" applyFont="1" applyFill="1" applyBorder="1" applyAlignment="1">
      <alignment horizontal="center" vertical="top"/>
    </xf>
    <xf numFmtId="180" fontId="1" fillId="2" borderId="36" xfId="0" applyNumberFormat="1" applyFont="1" applyFill="1" applyBorder="1" applyAlignment="1">
      <alignment horizontal="center" vertical="top"/>
    </xf>
    <xf numFmtId="180" fontId="1" fillId="0" borderId="38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49" fontId="1" fillId="4" borderId="70" xfId="0" applyNumberFormat="1" applyFont="1" applyFill="1" applyBorder="1" applyAlignment="1">
      <alignment horizontal="center" vertical="top"/>
    </xf>
    <xf numFmtId="180" fontId="7" fillId="0" borderId="12" xfId="0" applyNumberFormat="1" applyFont="1" applyFill="1" applyBorder="1" applyAlignment="1">
      <alignment horizontal="center" vertical="top"/>
    </xf>
    <xf numFmtId="180" fontId="7" fillId="0" borderId="23" xfId="0" applyNumberFormat="1" applyFont="1" applyFill="1" applyBorder="1" applyAlignment="1">
      <alignment horizontal="center" vertical="top"/>
    </xf>
    <xf numFmtId="180" fontId="1" fillId="2" borderId="29" xfId="0" applyNumberFormat="1" applyFont="1" applyFill="1" applyBorder="1" applyAlignment="1">
      <alignment horizontal="center" vertical="top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" fillId="2" borderId="111" xfId="0" applyFont="1" applyFill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1" fillId="0" borderId="43" xfId="0" applyFont="1" applyFill="1" applyBorder="1" applyAlignment="1">
      <alignment horizontal="right" vertical="top" wrapText="1"/>
    </xf>
    <xf numFmtId="0" fontId="1" fillId="2" borderId="62" xfId="0" applyFont="1" applyFill="1" applyBorder="1" applyAlignment="1">
      <alignment horizontal="right" vertical="top" wrapText="1"/>
    </xf>
    <xf numFmtId="0" fontId="7" fillId="0" borderId="112" xfId="0" applyFont="1" applyBorder="1" applyAlignment="1">
      <alignment horizontal="center" vertical="top"/>
    </xf>
    <xf numFmtId="0" fontId="1" fillId="2" borderId="44" xfId="0" applyFont="1" applyFill="1" applyBorder="1" applyAlignment="1">
      <alignment horizontal="right" vertical="top" wrapText="1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7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top"/>
    </xf>
    <xf numFmtId="180" fontId="7" fillId="0" borderId="24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1" fillId="0" borderId="36" xfId="0" applyNumberFormat="1" applyFont="1" applyFill="1" applyBorder="1" applyAlignment="1">
      <alignment horizontal="center" vertical="top"/>
    </xf>
    <xf numFmtId="180" fontId="1" fillId="0" borderId="24" xfId="0" applyNumberFormat="1" applyFont="1" applyFill="1" applyBorder="1" applyAlignment="1">
      <alignment horizontal="center" vertical="top"/>
    </xf>
    <xf numFmtId="180" fontId="1" fillId="2" borderId="56" xfId="0" applyNumberFormat="1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/>
    </xf>
    <xf numFmtId="0" fontId="7" fillId="0" borderId="112" xfId="0" applyFont="1" applyFill="1" applyBorder="1" applyAlignment="1">
      <alignment horizontal="center" vertical="top" wrapText="1"/>
    </xf>
    <xf numFmtId="180" fontId="7" fillId="0" borderId="75" xfId="0" applyNumberFormat="1" applyFont="1" applyFill="1" applyBorder="1" applyAlignment="1">
      <alignment horizontal="center" vertical="top"/>
    </xf>
    <xf numFmtId="0" fontId="7" fillId="0" borderId="113" xfId="0" applyFont="1" applyFill="1" applyBorder="1" applyAlignment="1">
      <alignment horizontal="center" vertical="top"/>
    </xf>
    <xf numFmtId="180" fontId="7" fillId="0" borderId="49" xfId="0" applyNumberFormat="1" applyFont="1" applyBorder="1" applyAlignment="1">
      <alignment horizontal="center" vertical="top"/>
    </xf>
    <xf numFmtId="180" fontId="7" fillId="0" borderId="112" xfId="0" applyNumberFormat="1" applyFont="1" applyBorder="1" applyAlignment="1">
      <alignment horizontal="center" vertical="top"/>
    </xf>
    <xf numFmtId="0" fontId="7" fillId="0" borderId="57" xfId="0" applyFont="1" applyFill="1" applyBorder="1" applyAlignment="1">
      <alignment vertical="top"/>
    </xf>
    <xf numFmtId="180" fontId="7" fillId="0" borderId="24" xfId="0" applyNumberFormat="1" applyFont="1" applyBorder="1" applyAlignment="1">
      <alignment horizontal="center" vertical="top"/>
    </xf>
    <xf numFmtId="180" fontId="19" fillId="2" borderId="23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180" fontId="1" fillId="2" borderId="12" xfId="0" applyNumberFormat="1" applyFont="1" applyFill="1" applyBorder="1" applyAlignment="1">
      <alignment horizontal="center" vertical="top"/>
    </xf>
    <xf numFmtId="49" fontId="7" fillId="0" borderId="93" xfId="0" applyNumberFormat="1" applyFont="1" applyBorder="1" applyAlignment="1">
      <alignment horizontal="center" vertical="top"/>
    </xf>
    <xf numFmtId="180" fontId="7" fillId="2" borderId="22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 wrapText="1"/>
    </xf>
    <xf numFmtId="180" fontId="7" fillId="0" borderId="43" xfId="0" applyNumberFormat="1" applyFont="1" applyFill="1" applyBorder="1" applyAlignment="1">
      <alignment horizontal="center" vertical="top"/>
    </xf>
    <xf numFmtId="180" fontId="1" fillId="2" borderId="58" xfId="0" applyNumberFormat="1" applyFont="1" applyFill="1" applyBorder="1" applyAlignment="1">
      <alignment horizontal="center" vertical="top"/>
    </xf>
    <xf numFmtId="180" fontId="7" fillId="2" borderId="41" xfId="0" applyNumberFormat="1" applyFont="1" applyFill="1" applyBorder="1" applyAlignment="1">
      <alignment horizontal="center" vertical="top"/>
    </xf>
    <xf numFmtId="180" fontId="1" fillId="2" borderId="44" xfId="0" applyNumberFormat="1" applyFont="1" applyFill="1" applyBorder="1" applyAlignment="1">
      <alignment horizontal="center" vertical="top"/>
    </xf>
    <xf numFmtId="180" fontId="19" fillId="2" borderId="35" xfId="0" applyNumberFormat="1" applyFont="1" applyFill="1" applyBorder="1" applyAlignment="1">
      <alignment horizontal="center" vertical="top"/>
    </xf>
    <xf numFmtId="180" fontId="19" fillId="2" borderId="1" xfId="0" applyNumberFormat="1" applyFont="1" applyFill="1" applyBorder="1" applyAlignment="1">
      <alignment horizontal="center" vertical="top"/>
    </xf>
    <xf numFmtId="180" fontId="20" fillId="2" borderId="11" xfId="0" applyNumberFormat="1" applyFont="1" applyFill="1" applyBorder="1" applyAlignment="1">
      <alignment horizontal="center" vertical="top"/>
    </xf>
    <xf numFmtId="180" fontId="19" fillId="2" borderId="18" xfId="0" applyNumberFormat="1" applyFont="1" applyFill="1" applyBorder="1" applyAlignment="1">
      <alignment horizontal="center" vertical="top"/>
    </xf>
    <xf numFmtId="180" fontId="7" fillId="2" borderId="18" xfId="0" applyNumberFormat="1" applyFont="1" applyFill="1" applyBorder="1" applyAlignment="1">
      <alignment horizontal="center" vertical="top"/>
    </xf>
    <xf numFmtId="180" fontId="19" fillId="2" borderId="19" xfId="0" applyNumberFormat="1" applyFont="1" applyFill="1" applyBorder="1" applyAlignment="1">
      <alignment horizontal="center" vertical="top"/>
    </xf>
    <xf numFmtId="0" fontId="0" fillId="0" borderId="11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80" fontId="19" fillId="2" borderId="36" xfId="0" applyNumberFormat="1" applyFont="1" applyFill="1" applyBorder="1" applyAlignment="1">
      <alignment horizontal="center" vertical="top"/>
    </xf>
    <xf numFmtId="180" fontId="20" fillId="2" borderId="30" xfId="0" applyNumberFormat="1" applyFont="1" applyFill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115" xfId="0" applyFont="1" applyFill="1" applyBorder="1" applyAlignment="1">
      <alignment horizontal="center" vertical="top"/>
    </xf>
    <xf numFmtId="180" fontId="7" fillId="0" borderId="18" xfId="0" applyNumberFormat="1" applyFont="1" applyFill="1" applyBorder="1" applyAlignment="1">
      <alignment horizontal="center" vertical="top"/>
    </xf>
    <xf numFmtId="0" fontId="7" fillId="0" borderId="98" xfId="0" applyFont="1" applyFill="1" applyBorder="1" applyAlignment="1">
      <alignment horizontal="center" vertical="top"/>
    </xf>
    <xf numFmtId="180" fontId="7" fillId="0" borderId="75" xfId="0" applyNumberFormat="1" applyFont="1" applyFill="1" applyBorder="1" applyAlignment="1">
      <alignment horizontal="center" vertical="top"/>
    </xf>
    <xf numFmtId="0" fontId="7" fillId="0" borderId="99" xfId="0" applyFont="1" applyFill="1" applyBorder="1" applyAlignment="1">
      <alignment horizontal="center" vertical="top"/>
    </xf>
    <xf numFmtId="180" fontId="7" fillId="2" borderId="23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 wrapText="1"/>
    </xf>
    <xf numFmtId="49" fontId="7" fillId="0" borderId="116" xfId="0" applyNumberFormat="1" applyFont="1" applyFill="1" applyBorder="1" applyAlignment="1">
      <alignment vertical="top" wrapText="1"/>
    </xf>
    <xf numFmtId="0" fontId="3" fillId="0" borderId="114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49" fontId="1" fillId="4" borderId="53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7" fillId="0" borderId="52" xfId="0" applyNumberFormat="1" applyFont="1" applyFill="1" applyBorder="1" applyAlignment="1">
      <alignment horizontal="left" vertical="top" wrapText="1"/>
    </xf>
    <xf numFmtId="49" fontId="7" fillId="0" borderId="53" xfId="0" applyNumberFormat="1" applyFont="1" applyFill="1" applyBorder="1" applyAlignment="1">
      <alignment horizontal="left" vertical="top" wrapText="1"/>
    </xf>
    <xf numFmtId="49" fontId="1" fillId="4" borderId="52" xfId="0" applyNumberFormat="1" applyFont="1" applyFill="1" applyBorder="1" applyAlignment="1">
      <alignment horizontal="center" vertical="top"/>
    </xf>
    <xf numFmtId="49" fontId="1" fillId="6" borderId="68" xfId="0" applyNumberFormat="1" applyFont="1" applyFill="1" applyBorder="1" applyAlignment="1">
      <alignment horizontal="right" vertical="top"/>
    </xf>
    <xf numFmtId="49" fontId="7" fillId="0" borderId="51" xfId="0" applyNumberFormat="1" applyFont="1" applyFill="1" applyBorder="1" applyAlignment="1">
      <alignment horizontal="left" vertical="top" wrapText="1"/>
    </xf>
    <xf numFmtId="0" fontId="2" fillId="0" borderId="117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right" vertical="top"/>
    </xf>
    <xf numFmtId="49" fontId="1" fillId="3" borderId="4" xfId="0" applyNumberFormat="1" applyFont="1" applyFill="1" applyBorder="1" applyAlignment="1">
      <alignment horizontal="right" vertical="top"/>
    </xf>
    <xf numFmtId="49" fontId="1" fillId="3" borderId="10" xfId="0" applyNumberFormat="1" applyFont="1" applyFill="1" applyBorder="1" applyAlignment="1">
      <alignment horizontal="right" vertical="top"/>
    </xf>
    <xf numFmtId="49" fontId="1" fillId="4" borderId="4" xfId="0" applyNumberFormat="1" applyFont="1" applyFill="1" applyBorder="1" applyAlignment="1">
      <alignment horizontal="right" vertical="top"/>
    </xf>
    <xf numFmtId="49" fontId="1" fillId="4" borderId="10" xfId="0" applyNumberFormat="1" applyFont="1" applyFill="1" applyBorder="1" applyAlignment="1">
      <alignment horizontal="right" vertical="top"/>
    </xf>
    <xf numFmtId="49" fontId="1" fillId="6" borderId="66" xfId="0" applyNumberFormat="1" applyFont="1" applyFill="1" applyBorder="1" applyAlignment="1">
      <alignment horizontal="right" vertical="top"/>
    </xf>
    <xf numFmtId="0" fontId="2" fillId="0" borderId="1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21" xfId="0" applyFont="1" applyBorder="1" applyAlignment="1">
      <alignment horizontal="left" vertical="top" wrapText="1"/>
    </xf>
    <xf numFmtId="180" fontId="7" fillId="0" borderId="122" xfId="0" applyNumberFormat="1" applyFont="1" applyBorder="1" applyAlignment="1">
      <alignment horizontal="center" vertical="top" wrapText="1"/>
    </xf>
    <xf numFmtId="180" fontId="7" fillId="0" borderId="123" xfId="0" applyNumberFormat="1" applyFont="1" applyBorder="1" applyAlignment="1">
      <alignment horizontal="center" vertical="top" wrapText="1"/>
    </xf>
    <xf numFmtId="180" fontId="7" fillId="0" borderId="12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25" xfId="0" applyFont="1" applyBorder="1" applyAlignment="1">
      <alignment horizontal="left" vertical="top" wrapText="1"/>
    </xf>
    <xf numFmtId="0" fontId="7" fillId="0" borderId="126" xfId="0" applyFont="1" applyBorder="1" applyAlignment="1">
      <alignment horizontal="left" vertical="top" wrapText="1"/>
    </xf>
    <xf numFmtId="0" fontId="7" fillId="0" borderId="83" xfId="0" applyFont="1" applyBorder="1" applyAlignment="1">
      <alignment horizontal="left" vertical="top" wrapText="1"/>
    </xf>
    <xf numFmtId="0" fontId="7" fillId="0" borderId="127" xfId="0" applyFont="1" applyBorder="1" applyAlignment="1">
      <alignment horizontal="left" vertical="top" wrapText="1"/>
    </xf>
    <xf numFmtId="0" fontId="7" fillId="0" borderId="128" xfId="0" applyFont="1" applyBorder="1" applyAlignment="1">
      <alignment horizontal="left" vertical="top" wrapText="1"/>
    </xf>
    <xf numFmtId="180" fontId="7" fillId="0" borderId="126" xfId="0" applyNumberFormat="1" applyFont="1" applyBorder="1" applyAlignment="1">
      <alignment horizontal="center" vertical="top" wrapText="1"/>
    </xf>
    <xf numFmtId="180" fontId="7" fillId="0" borderId="83" xfId="0" applyNumberFormat="1" applyFont="1" applyBorder="1" applyAlignment="1">
      <alignment horizontal="center" vertical="top" wrapText="1"/>
    </xf>
    <xf numFmtId="180" fontId="7" fillId="0" borderId="127" xfId="0" applyNumberFormat="1" applyFont="1" applyBorder="1" applyAlignment="1">
      <alignment horizontal="center" vertical="top" wrapText="1"/>
    </xf>
    <xf numFmtId="0" fontId="7" fillId="0" borderId="12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80" fontId="1" fillId="6" borderId="130" xfId="0" applyNumberFormat="1" applyFont="1" applyFill="1" applyBorder="1" applyAlignment="1">
      <alignment horizontal="center" vertical="top" wrapText="1"/>
    </xf>
    <xf numFmtId="0" fontId="7" fillId="0" borderId="13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0" xfId="0" applyFont="1" applyBorder="1" applyAlignment="1">
      <alignment horizontal="left" vertical="top" wrapText="1"/>
    </xf>
    <xf numFmtId="180" fontId="7" fillId="0" borderId="0" xfId="0" applyNumberFormat="1" applyFont="1" applyBorder="1" applyAlignment="1">
      <alignment horizontal="center" vertical="top" wrapText="1"/>
    </xf>
    <xf numFmtId="180" fontId="7" fillId="0" borderId="132" xfId="0" applyNumberFormat="1" applyFont="1" applyBorder="1" applyAlignment="1">
      <alignment horizontal="center" vertical="top" wrapText="1"/>
    </xf>
    <xf numFmtId="180" fontId="7" fillId="0" borderId="133" xfId="0" applyNumberFormat="1" applyFont="1" applyBorder="1" applyAlignment="1">
      <alignment horizontal="center" vertical="top" wrapText="1"/>
    </xf>
    <xf numFmtId="0" fontId="7" fillId="0" borderId="13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5" xfId="0" applyFont="1" applyBorder="1" applyAlignment="1">
      <alignment horizontal="left" vertical="top" wrapText="1"/>
    </xf>
    <xf numFmtId="180" fontId="1" fillId="6" borderId="4" xfId="0" applyNumberFormat="1" applyFont="1" applyFill="1" applyBorder="1" applyAlignment="1">
      <alignment horizontal="center" vertical="top" wrapText="1"/>
    </xf>
    <xf numFmtId="180" fontId="1" fillId="6" borderId="136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1" fillId="2" borderId="13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136" xfId="0" applyFont="1" applyFill="1" applyBorder="1" applyAlignment="1">
      <alignment horizontal="right" vertical="top" wrapText="1"/>
    </xf>
    <xf numFmtId="180" fontId="2" fillId="2" borderId="4" xfId="0" applyNumberFormat="1" applyFont="1" applyFill="1" applyBorder="1" applyAlignment="1">
      <alignment horizontal="center" vertical="top" wrapText="1"/>
    </xf>
    <xf numFmtId="180" fontId="2" fillId="2" borderId="136" xfId="0" applyNumberFormat="1" applyFont="1" applyFill="1" applyBorder="1" applyAlignment="1">
      <alignment horizontal="center" vertical="top" wrapText="1"/>
    </xf>
    <xf numFmtId="180" fontId="2" fillId="2" borderId="13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0" fontId="7" fillId="0" borderId="13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36" xfId="0" applyFont="1" applyBorder="1" applyAlignment="1">
      <alignment horizontal="left" vertical="top" wrapText="1"/>
    </xf>
    <xf numFmtId="180" fontId="7" fillId="0" borderId="137" xfId="0" applyNumberFormat="1" applyFont="1" applyBorder="1" applyAlignment="1">
      <alignment horizontal="center" vertical="top" wrapText="1"/>
    </xf>
    <xf numFmtId="180" fontId="7" fillId="0" borderId="138" xfId="0" applyNumberFormat="1" applyFont="1" applyBorder="1" applyAlignment="1">
      <alignment horizontal="center" vertical="top" wrapText="1"/>
    </xf>
    <xf numFmtId="180" fontId="7" fillId="0" borderId="139" xfId="0" applyNumberFormat="1" applyFont="1" applyBorder="1" applyAlignment="1">
      <alignment horizontal="center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" fillId="6" borderId="130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right" vertical="top" wrapText="1"/>
    </xf>
    <xf numFmtId="0" fontId="1" fillId="6" borderId="136" xfId="0" applyFont="1" applyFill="1" applyBorder="1" applyAlignment="1">
      <alignment horizontal="right" vertical="top" wrapText="1"/>
    </xf>
    <xf numFmtId="0" fontId="0" fillId="0" borderId="72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49" fontId="7" fillId="0" borderId="47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49" fontId="7" fillId="0" borderId="57" xfId="0" applyNumberFormat="1" applyFont="1" applyFill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49" fontId="7" fillId="0" borderId="93" xfId="0" applyNumberFormat="1" applyFont="1" applyFill="1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49" fontId="1" fillId="4" borderId="20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3" borderId="17" xfId="0" applyNumberFormat="1" applyFont="1" applyFill="1" applyBorder="1" applyAlignment="1">
      <alignment horizontal="center" vertical="top"/>
    </xf>
    <xf numFmtId="49" fontId="1" fillId="3" borderId="35" xfId="0" applyNumberFormat="1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3" fillId="0" borderId="107" xfId="0" applyNumberFormat="1" applyFont="1" applyFill="1" applyBorder="1" applyAlignment="1">
      <alignment horizontal="left" vertical="top" wrapText="1"/>
    </xf>
    <xf numFmtId="49" fontId="3" fillId="0" borderId="73" xfId="0" applyNumberFormat="1" applyFont="1" applyFill="1" applyBorder="1" applyAlignment="1">
      <alignment horizontal="left" vertical="top" wrapText="1"/>
    </xf>
    <xf numFmtId="49" fontId="3" fillId="0" borderId="106" xfId="0" applyNumberFormat="1" applyFont="1" applyFill="1" applyBorder="1" applyAlignment="1">
      <alignment horizontal="left" vertical="top" wrapText="1"/>
    </xf>
    <xf numFmtId="49" fontId="1" fillId="0" borderId="69" xfId="0" applyNumberFormat="1" applyFont="1" applyFill="1" applyBorder="1" applyAlignment="1">
      <alignment horizontal="center" vertical="center" textRotation="90"/>
    </xf>
    <xf numFmtId="49" fontId="1" fillId="0" borderId="79" xfId="0" applyNumberFormat="1" applyFont="1" applyFill="1" applyBorder="1" applyAlignment="1">
      <alignment horizontal="center" vertical="center" textRotation="90"/>
    </xf>
    <xf numFmtId="49" fontId="1" fillId="0" borderId="80" xfId="0" applyNumberFormat="1" applyFont="1" applyFill="1" applyBorder="1" applyAlignment="1">
      <alignment horizontal="center" vertical="center" textRotation="90"/>
    </xf>
    <xf numFmtId="49" fontId="7" fillId="0" borderId="140" xfId="0" applyNumberFormat="1" applyFont="1" applyFill="1" applyBorder="1" applyAlignment="1">
      <alignment horizontal="center" vertical="top"/>
    </xf>
    <xf numFmtId="49" fontId="7" fillId="0" borderId="86" xfId="0" applyNumberFormat="1" applyFont="1" applyFill="1" applyBorder="1" applyAlignment="1">
      <alignment horizontal="center" vertical="top"/>
    </xf>
    <xf numFmtId="49" fontId="7" fillId="0" borderId="141" xfId="0" applyNumberFormat="1" applyFont="1" applyFill="1" applyBorder="1" applyAlignment="1">
      <alignment horizontal="center" vertical="top"/>
    </xf>
    <xf numFmtId="49" fontId="8" fillId="0" borderId="140" xfId="0" applyNumberFormat="1" applyFont="1" applyFill="1" applyBorder="1" applyAlignment="1">
      <alignment horizontal="center" vertical="top"/>
    </xf>
    <xf numFmtId="49" fontId="8" fillId="0" borderId="86" xfId="0" applyNumberFormat="1" applyFont="1" applyFill="1" applyBorder="1" applyAlignment="1">
      <alignment horizontal="center" vertical="top"/>
    </xf>
    <xf numFmtId="49" fontId="8" fillId="0" borderId="141" xfId="0" applyNumberFormat="1" applyFont="1" applyFill="1" applyBorder="1" applyAlignment="1">
      <alignment horizontal="center" vertical="top"/>
    </xf>
    <xf numFmtId="49" fontId="7" fillId="0" borderId="115" xfId="0" applyNumberFormat="1" applyFont="1" applyFill="1" applyBorder="1" applyAlignment="1">
      <alignment horizontal="center" vertical="top"/>
    </xf>
    <xf numFmtId="49" fontId="7" fillId="0" borderId="100" xfId="0" applyNumberFormat="1" applyFont="1" applyFill="1" applyBorder="1" applyAlignment="1">
      <alignment horizontal="center" vertical="top"/>
    </xf>
    <xf numFmtId="49" fontId="7" fillId="0" borderId="105" xfId="0" applyNumberFormat="1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center" vertical="top"/>
    </xf>
    <xf numFmtId="0" fontId="1" fillId="0" borderId="80" xfId="0" applyFont="1" applyFill="1" applyBorder="1" applyAlignment="1">
      <alignment horizontal="center" vertical="top"/>
    </xf>
    <xf numFmtId="49" fontId="8" fillId="0" borderId="69" xfId="0" applyNumberFormat="1" applyFont="1" applyFill="1" applyBorder="1" applyAlignment="1">
      <alignment horizontal="center" vertical="top"/>
    </xf>
    <xf numFmtId="49" fontId="8" fillId="0" borderId="79" xfId="0" applyNumberFormat="1" applyFont="1" applyFill="1" applyBorder="1" applyAlignment="1">
      <alignment horizontal="center" vertical="top"/>
    </xf>
    <xf numFmtId="49" fontId="8" fillId="0" borderId="80" xfId="0" applyNumberFormat="1" applyFont="1" applyFill="1" applyBorder="1" applyAlignment="1">
      <alignment horizontal="center" vertical="top"/>
    </xf>
    <xf numFmtId="49" fontId="7" fillId="0" borderId="142" xfId="0" applyNumberFormat="1" applyFont="1" applyFill="1" applyBorder="1" applyAlignment="1">
      <alignment horizontal="center" vertical="top"/>
    </xf>
    <xf numFmtId="49" fontId="7" fillId="0" borderId="98" xfId="0" applyNumberFormat="1" applyFont="1" applyFill="1" applyBorder="1" applyAlignment="1">
      <alignment horizontal="center" vertical="top"/>
    </xf>
    <xf numFmtId="49" fontId="7" fillId="0" borderId="143" xfId="0" applyNumberFormat="1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49" fontId="1" fillId="4" borderId="51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0" fontId="7" fillId="0" borderId="107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06" xfId="0" applyFont="1" applyFill="1" applyBorder="1" applyAlignment="1">
      <alignment horizontal="left" vertical="top" wrapText="1"/>
    </xf>
    <xf numFmtId="49" fontId="7" fillId="0" borderId="99" xfId="0" applyNumberFormat="1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left" vertical="top" wrapText="1"/>
    </xf>
    <xf numFmtId="0" fontId="3" fillId="0" borderId="106" xfId="0" applyFont="1" applyFill="1" applyBorder="1" applyAlignment="1">
      <alignment horizontal="left" vertical="top" wrapText="1"/>
    </xf>
    <xf numFmtId="0" fontId="1" fillId="0" borderId="69" xfId="0" applyFont="1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 textRotation="90"/>
    </xf>
    <xf numFmtId="49" fontId="7" fillId="0" borderId="79" xfId="0" applyNumberFormat="1" applyFont="1" applyFill="1" applyBorder="1" applyAlignment="1">
      <alignment horizontal="center" vertical="top"/>
    </xf>
    <xf numFmtId="49" fontId="7" fillId="0" borderId="80" xfId="0" applyNumberFormat="1" applyFont="1" applyFill="1" applyBorder="1" applyAlignment="1">
      <alignment horizontal="center" vertical="top"/>
    </xf>
    <xf numFmtId="180" fontId="7" fillId="2" borderId="57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7" fillId="0" borderId="144" xfId="0" applyNumberFormat="1" applyFont="1" applyBorder="1" applyAlignment="1">
      <alignment horizontal="center" vertical="top"/>
    </xf>
    <xf numFmtId="180" fontId="7" fillId="0" borderId="46" xfId="0" applyNumberFormat="1" applyFont="1" applyBorder="1" applyAlignment="1">
      <alignment horizontal="center" vertical="top"/>
    </xf>
    <xf numFmtId="49" fontId="1" fillId="4" borderId="25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40" xfId="0" applyNumberFormat="1" applyFont="1" applyFill="1" applyBorder="1" applyAlignment="1">
      <alignment horizontal="center" vertical="top"/>
    </xf>
    <xf numFmtId="49" fontId="1" fillId="0" borderId="86" xfId="0" applyNumberFormat="1" applyFont="1" applyFill="1" applyBorder="1" applyAlignment="1">
      <alignment horizontal="center" vertical="top"/>
    </xf>
    <xf numFmtId="49" fontId="1" fillId="0" borderId="90" xfId="0" applyNumberFormat="1" applyFont="1" applyFill="1" applyBorder="1" applyAlignment="1">
      <alignment horizontal="center" vertical="top"/>
    </xf>
    <xf numFmtId="49" fontId="1" fillId="0" borderId="141" xfId="0" applyNumberFormat="1" applyFont="1" applyFill="1" applyBorder="1" applyAlignment="1">
      <alignment horizontal="center" vertical="top"/>
    </xf>
    <xf numFmtId="49" fontId="8" fillId="0" borderId="90" xfId="0" applyNumberFormat="1" applyFont="1" applyFill="1" applyBorder="1" applyAlignment="1">
      <alignment horizontal="center" vertical="top"/>
    </xf>
    <xf numFmtId="180" fontId="7" fillId="0" borderId="57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2" borderId="51" xfId="0" applyNumberFormat="1" applyFont="1" applyFill="1" applyBorder="1" applyAlignment="1">
      <alignment horizontal="center" vertical="top"/>
    </xf>
    <xf numFmtId="180" fontId="7" fillId="2" borderId="52" xfId="0" applyNumberFormat="1" applyFont="1" applyFill="1" applyBorder="1" applyAlignment="1">
      <alignment horizontal="center" vertical="top"/>
    </xf>
    <xf numFmtId="180" fontId="7" fillId="2" borderId="47" xfId="0" applyNumberFormat="1" applyFont="1" applyFill="1" applyBorder="1" applyAlignment="1">
      <alignment horizontal="center" vertical="top"/>
    </xf>
    <xf numFmtId="180" fontId="7" fillId="2" borderId="13" xfId="0" applyNumberFormat="1" applyFont="1" applyFill="1" applyBorder="1" applyAlignment="1">
      <alignment horizontal="center" vertical="top"/>
    </xf>
    <xf numFmtId="180" fontId="7" fillId="0" borderId="57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0" borderId="51" xfId="0" applyNumberFormat="1" applyFont="1" applyBorder="1" applyAlignment="1">
      <alignment horizontal="center" vertical="top"/>
    </xf>
    <xf numFmtId="180" fontId="7" fillId="0" borderId="52" xfId="0" applyNumberFormat="1" applyFont="1" applyBorder="1" applyAlignment="1">
      <alignment horizontal="center" vertical="top"/>
    </xf>
    <xf numFmtId="180" fontId="7" fillId="0" borderId="47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7" fillId="0" borderId="144" xfId="0" applyNumberFormat="1" applyFont="1" applyFill="1" applyBorder="1" applyAlignment="1">
      <alignment horizontal="center" vertical="top"/>
    </xf>
    <xf numFmtId="49" fontId="7" fillId="0" borderId="46" xfId="0" applyNumberFormat="1" applyFont="1" applyFill="1" applyBorder="1" applyAlignment="1">
      <alignment horizontal="center" vertical="top"/>
    </xf>
    <xf numFmtId="180" fontId="7" fillId="0" borderId="47" xfId="0" applyNumberFormat="1" applyFont="1" applyBorder="1" applyAlignment="1">
      <alignment horizontal="center" vertical="top"/>
    </xf>
    <xf numFmtId="180" fontId="7" fillId="0" borderId="13" xfId="0" applyNumberFormat="1" applyFont="1" applyBorder="1" applyAlignment="1">
      <alignment horizontal="center" vertical="top"/>
    </xf>
    <xf numFmtId="49" fontId="1" fillId="0" borderId="93" xfId="0" applyNumberFormat="1" applyFont="1" applyFill="1" applyBorder="1" applyAlignment="1">
      <alignment horizontal="center" vertical="top"/>
    </xf>
    <xf numFmtId="49" fontId="7" fillId="0" borderId="79" xfId="0" applyNumberFormat="1" applyFont="1" applyFill="1" applyBorder="1" applyAlignment="1">
      <alignment horizontal="center" vertical="top"/>
    </xf>
    <xf numFmtId="49" fontId="7" fillId="0" borderId="80" xfId="0" applyNumberFormat="1" applyFont="1" applyFill="1" applyBorder="1" applyAlignment="1">
      <alignment horizontal="center" vertical="top"/>
    </xf>
    <xf numFmtId="49" fontId="8" fillId="0" borderId="93" xfId="0" applyNumberFormat="1" applyFont="1" applyFill="1" applyBorder="1" applyAlignment="1">
      <alignment horizontal="center" vertical="top"/>
    </xf>
    <xf numFmtId="49" fontId="7" fillId="0" borderId="101" xfId="0" applyNumberFormat="1" applyFont="1" applyFill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49" fontId="1" fillId="3" borderId="41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0" fontId="3" fillId="0" borderId="119" xfId="0" applyFont="1" applyFill="1" applyBorder="1" applyAlignment="1">
      <alignment horizontal="left" vertical="top" wrapText="1"/>
    </xf>
    <xf numFmtId="0" fontId="3" fillId="0" borderId="135" xfId="0" applyFont="1" applyFill="1" applyBorder="1" applyAlignment="1">
      <alignment horizontal="left" vertical="top" wrapText="1"/>
    </xf>
    <xf numFmtId="0" fontId="3" fillId="0" borderId="145" xfId="0" applyFont="1" applyFill="1" applyBorder="1" applyAlignment="1">
      <alignment horizontal="left" vertical="top" wrapText="1"/>
    </xf>
    <xf numFmtId="0" fontId="7" fillId="0" borderId="146" xfId="0" applyFont="1" applyFill="1" applyBorder="1" applyAlignment="1">
      <alignment horizontal="center" vertical="top" wrapText="1"/>
    </xf>
    <xf numFmtId="0" fontId="7" fillId="0" borderId="133" xfId="0" applyFont="1" applyFill="1" applyBorder="1" applyAlignment="1">
      <alignment horizontal="center" vertical="top" wrapText="1"/>
    </xf>
    <xf numFmtId="0" fontId="7" fillId="0" borderId="147" xfId="0" applyFont="1" applyFill="1" applyBorder="1" applyAlignment="1">
      <alignment horizontal="center" vertical="top" wrapText="1"/>
    </xf>
    <xf numFmtId="49" fontId="8" fillId="0" borderId="146" xfId="0" applyNumberFormat="1" applyFont="1" applyBorder="1" applyAlignment="1">
      <alignment horizontal="center" vertical="top"/>
    </xf>
    <xf numFmtId="49" fontId="8" fillId="0" borderId="133" xfId="0" applyNumberFormat="1" applyFont="1" applyBorder="1" applyAlignment="1">
      <alignment horizontal="center" vertical="top"/>
    </xf>
    <xf numFmtId="49" fontId="9" fillId="0" borderId="147" xfId="0" applyNumberFormat="1" applyFont="1" applyBorder="1" applyAlignment="1">
      <alignment horizontal="center" vertical="top"/>
    </xf>
    <xf numFmtId="0" fontId="7" fillId="0" borderId="72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49" fontId="7" fillId="0" borderId="142" xfId="0" applyNumberFormat="1" applyFont="1" applyBorder="1" applyAlignment="1">
      <alignment horizontal="center" vertical="top"/>
    </xf>
    <xf numFmtId="49" fontId="7" fillId="0" borderId="98" xfId="0" applyNumberFormat="1" applyFont="1" applyBorder="1" applyAlignment="1">
      <alignment horizontal="center" vertical="top"/>
    </xf>
    <xf numFmtId="49" fontId="7" fillId="0" borderId="143" xfId="0" applyNumberFormat="1" applyFont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horizontal="center" vertical="center" textRotation="90"/>
    </xf>
    <xf numFmtId="0" fontId="1" fillId="0" borderId="79" xfId="0" applyFont="1" applyFill="1" applyBorder="1" applyAlignment="1">
      <alignment horizontal="center" vertical="center" textRotation="90"/>
    </xf>
    <xf numFmtId="0" fontId="1" fillId="0" borderId="80" xfId="0" applyFont="1" applyFill="1" applyBorder="1" applyAlignment="1">
      <alignment horizontal="center" vertical="center" textRotation="90"/>
    </xf>
    <xf numFmtId="49" fontId="7" fillId="0" borderId="90" xfId="0" applyNumberFormat="1" applyFont="1" applyFill="1" applyBorder="1" applyAlignment="1">
      <alignment horizontal="center" vertical="top"/>
    </xf>
    <xf numFmtId="0" fontId="3" fillId="0" borderId="107" xfId="0" applyFont="1" applyFill="1" applyBorder="1" applyAlignment="1">
      <alignment horizontal="left" vertical="top" wrapText="1"/>
    </xf>
    <xf numFmtId="49" fontId="1" fillId="4" borderId="9" xfId="0" applyNumberFormat="1" applyFont="1" applyFill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3" borderId="9" xfId="0" applyNumberFormat="1" applyFont="1" applyFill="1" applyBorder="1" applyAlignment="1">
      <alignment horizontal="left" vertical="top" wrapText="1"/>
    </xf>
    <xf numFmtId="49" fontId="1" fillId="3" borderId="4" xfId="0" applyNumberFormat="1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49" fontId="1" fillId="4" borderId="9" xfId="0" applyNumberFormat="1" applyFont="1" applyFill="1" applyBorder="1" applyAlignment="1">
      <alignment horizontal="right" vertical="top"/>
    </xf>
    <xf numFmtId="49" fontId="7" fillId="0" borderId="69" xfId="0" applyNumberFormat="1" applyFont="1" applyBorder="1" applyAlignment="1">
      <alignment horizontal="center" vertical="top"/>
    </xf>
    <xf numFmtId="49" fontId="7" fillId="0" borderId="79" xfId="0" applyNumberFormat="1" applyFont="1" applyBorder="1" applyAlignment="1">
      <alignment horizontal="center" vertical="top"/>
    </xf>
    <xf numFmtId="49" fontId="7" fillId="0" borderId="80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40" xfId="0" applyNumberFormat="1" applyFont="1" applyBorder="1" applyAlignment="1">
      <alignment horizontal="left" vertical="top" wrapText="1"/>
    </xf>
    <xf numFmtId="180" fontId="7" fillId="0" borderId="17" xfId="0" applyNumberFormat="1" applyFont="1" applyBorder="1" applyAlignment="1">
      <alignment horizontal="center" vertical="top"/>
    </xf>
    <xf numFmtId="180" fontId="7" fillId="0" borderId="41" xfId="0" applyNumberFormat="1" applyFont="1" applyBorder="1" applyAlignment="1">
      <alignment horizontal="center" vertical="top"/>
    </xf>
    <xf numFmtId="49" fontId="7" fillId="0" borderId="128" xfId="0" applyNumberFormat="1" applyFont="1" applyBorder="1" applyAlignment="1">
      <alignment horizontal="left" vertical="top" wrapText="1"/>
    </xf>
    <xf numFmtId="49" fontId="7" fillId="0" borderId="75" xfId="0" applyNumberFormat="1" applyFont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75" xfId="0" applyNumberFormat="1" applyFont="1" applyFill="1" applyBorder="1" applyAlignment="1">
      <alignment horizontal="left" vertical="top" wrapText="1"/>
    </xf>
    <xf numFmtId="180" fontId="7" fillId="0" borderId="47" xfId="0" applyNumberFormat="1" applyFont="1" applyFill="1" applyBorder="1" applyAlignment="1">
      <alignment horizontal="center" vertical="top" wrapText="1"/>
    </xf>
    <xf numFmtId="180" fontId="7" fillId="0" borderId="13" xfId="0" applyNumberFormat="1" applyFont="1" applyFill="1" applyBorder="1" applyAlignment="1">
      <alignment horizontal="center" vertical="top" wrapText="1"/>
    </xf>
    <xf numFmtId="180" fontId="7" fillId="0" borderId="55" xfId="0" applyNumberFormat="1" applyFont="1" applyFill="1" applyBorder="1" applyAlignment="1">
      <alignment horizontal="center" vertical="top" wrapText="1"/>
    </xf>
    <xf numFmtId="180" fontId="7" fillId="0" borderId="57" xfId="0" applyNumberFormat="1" applyFont="1" applyFill="1" applyBorder="1" applyAlignment="1">
      <alignment horizontal="center" vertical="top" wrapText="1"/>
    </xf>
    <xf numFmtId="180" fontId="7" fillId="0" borderId="45" xfId="0" applyNumberFormat="1" applyFont="1" applyFill="1" applyBorder="1" applyAlignment="1">
      <alignment horizontal="center" vertical="top" wrapText="1"/>
    </xf>
    <xf numFmtId="180" fontId="7" fillId="0" borderId="56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vertical="top"/>
    </xf>
    <xf numFmtId="49" fontId="7" fillId="0" borderId="71" xfId="0" applyNumberFormat="1" applyFont="1" applyFill="1" applyBorder="1" applyAlignment="1">
      <alignment horizontal="center" vertical="top"/>
    </xf>
    <xf numFmtId="49" fontId="7" fillId="0" borderId="50" xfId="0" applyNumberFormat="1" applyFont="1" applyFill="1" applyBorder="1" applyAlignment="1">
      <alignment horizontal="center" vertical="top"/>
    </xf>
    <xf numFmtId="49" fontId="8" fillId="0" borderId="144" xfId="0" applyNumberFormat="1" applyFont="1" applyFill="1" applyBorder="1" applyAlignment="1">
      <alignment horizontal="center" vertical="top"/>
    </xf>
    <xf numFmtId="49" fontId="8" fillId="0" borderId="46" xfId="0" applyNumberFormat="1" applyFont="1" applyFill="1" applyBorder="1" applyAlignment="1">
      <alignment horizontal="center" vertical="top"/>
    </xf>
    <xf numFmtId="49" fontId="8" fillId="0" borderId="111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180" fontId="1" fillId="0" borderId="69" xfId="0" applyNumberFormat="1" applyFont="1" applyFill="1" applyBorder="1" applyAlignment="1">
      <alignment horizontal="center" vertical="top" wrapText="1"/>
    </xf>
    <xf numFmtId="180" fontId="1" fillId="0" borderId="79" xfId="0" applyNumberFormat="1" applyFont="1" applyFill="1" applyBorder="1" applyAlignment="1">
      <alignment horizontal="center" vertical="top" wrapText="1"/>
    </xf>
    <xf numFmtId="180" fontId="1" fillId="0" borderId="80" xfId="0" applyNumberFormat="1" applyFont="1" applyFill="1" applyBorder="1" applyAlignment="1">
      <alignment horizontal="center" vertical="top" wrapText="1"/>
    </xf>
    <xf numFmtId="49" fontId="8" fillId="0" borderId="69" xfId="0" applyNumberFormat="1" applyFont="1" applyFill="1" applyBorder="1" applyAlignment="1">
      <alignment horizontal="center" vertical="top"/>
    </xf>
    <xf numFmtId="49" fontId="8" fillId="0" borderId="79" xfId="0" applyNumberFormat="1" applyFont="1" applyFill="1" applyBorder="1" applyAlignment="1">
      <alignment horizontal="center" vertical="top"/>
    </xf>
    <xf numFmtId="49" fontId="8" fillId="0" borderId="80" xfId="0" applyNumberFormat="1" applyFont="1" applyFill="1" applyBorder="1" applyAlignment="1">
      <alignment horizontal="center" vertical="top"/>
    </xf>
    <xf numFmtId="49" fontId="7" fillId="0" borderId="61" xfId="0" applyNumberFormat="1" applyFont="1" applyFill="1" applyBorder="1" applyAlignment="1">
      <alignment horizontal="center" vertical="top"/>
    </xf>
    <xf numFmtId="49" fontId="7" fillId="0" borderId="81" xfId="0" applyNumberFormat="1" applyFont="1" applyFill="1" applyBorder="1" applyAlignment="1">
      <alignment horizontal="center" vertical="top"/>
    </xf>
    <xf numFmtId="49" fontId="7" fillId="0" borderId="62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49" fontId="1" fillId="4" borderId="52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horizontal="center" vertical="top"/>
    </xf>
    <xf numFmtId="0" fontId="2" fillId="0" borderId="107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106" xfId="0" applyFont="1" applyFill="1" applyBorder="1" applyAlignment="1">
      <alignment horizontal="left" vertical="top" wrapText="1"/>
    </xf>
    <xf numFmtId="49" fontId="7" fillId="0" borderId="140" xfId="0" applyNumberFormat="1" applyFont="1" applyBorder="1" applyAlignment="1">
      <alignment horizontal="center" vertical="top" wrapText="1"/>
    </xf>
    <xf numFmtId="49" fontId="7" fillId="0" borderId="79" xfId="0" applyNumberFormat="1" applyFont="1" applyBorder="1" applyAlignment="1">
      <alignment horizontal="center" vertical="top" wrapText="1"/>
    </xf>
    <xf numFmtId="49" fontId="7" fillId="0" borderId="141" xfId="0" applyNumberFormat="1" applyFont="1" applyBorder="1" applyAlignment="1">
      <alignment horizontal="center" vertical="top" wrapText="1"/>
    </xf>
    <xf numFmtId="49" fontId="8" fillId="0" borderId="8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9" fillId="0" borderId="76" xfId="0" applyNumberFormat="1" applyFont="1" applyBorder="1" applyAlignment="1">
      <alignment horizontal="center" vertical="top"/>
    </xf>
    <xf numFmtId="49" fontId="7" fillId="0" borderId="115" xfId="0" applyNumberFormat="1" applyFont="1" applyBorder="1" applyAlignment="1">
      <alignment horizontal="center" vertical="top"/>
    </xf>
    <xf numFmtId="49" fontId="7" fillId="0" borderId="105" xfId="0" applyNumberFormat="1" applyFont="1" applyBorder="1" applyAlignment="1">
      <alignment horizontal="center" vertical="top"/>
    </xf>
    <xf numFmtId="0" fontId="1" fillId="0" borderId="93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49" fontId="1" fillId="4" borderId="20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3" borderId="17" xfId="0" applyNumberFormat="1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5" borderId="121" xfId="0" applyFont="1" applyFill="1" applyBorder="1" applyAlignment="1">
      <alignment horizontal="left" vertical="top" wrapText="1"/>
    </xf>
    <xf numFmtId="0" fontId="2" fillId="5" borderId="135" xfId="0" applyFont="1" applyFill="1" applyBorder="1" applyAlignment="1">
      <alignment horizontal="left" vertical="top" wrapText="1"/>
    </xf>
    <xf numFmtId="0" fontId="2" fillId="5" borderId="110" xfId="0" applyFont="1" applyFill="1" applyBorder="1" applyAlignment="1">
      <alignment horizontal="left" vertical="top" wrapText="1"/>
    </xf>
    <xf numFmtId="49" fontId="7" fillId="0" borderId="82" xfId="0" applyNumberFormat="1" applyFont="1" applyFill="1" applyBorder="1" applyAlignment="1">
      <alignment horizontal="center" vertical="top"/>
    </xf>
    <xf numFmtId="49" fontId="7" fillId="0" borderId="83" xfId="0" applyNumberFormat="1" applyFont="1" applyFill="1" applyBorder="1" applyAlignment="1">
      <alignment horizontal="center" vertical="top"/>
    </xf>
    <xf numFmtId="49" fontId="7" fillId="0" borderId="76" xfId="0" applyNumberFormat="1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11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61" xfId="0" applyNumberFormat="1" applyFont="1" applyFill="1" applyBorder="1" applyAlignment="1">
      <alignment horizontal="center" vertical="top"/>
    </xf>
    <xf numFmtId="49" fontId="7" fillId="0" borderId="81" xfId="0" applyNumberFormat="1" applyFont="1" applyFill="1" applyBorder="1" applyAlignment="1">
      <alignment horizontal="center" vertical="top"/>
    </xf>
    <xf numFmtId="49" fontId="7" fillId="0" borderId="62" xfId="0" applyNumberFormat="1" applyFont="1" applyFill="1" applyBorder="1" applyAlignment="1">
      <alignment horizontal="center" vertical="top"/>
    </xf>
    <xf numFmtId="180" fontId="1" fillId="0" borderId="93" xfId="0" applyNumberFormat="1" applyFont="1" applyFill="1" applyBorder="1" applyAlignment="1">
      <alignment horizontal="center" vertical="center" textRotation="90" wrapText="1"/>
    </xf>
    <xf numFmtId="180" fontId="1" fillId="0" borderId="80" xfId="0" applyNumberFormat="1" applyFont="1" applyFill="1" applyBorder="1" applyAlignment="1">
      <alignment horizontal="center" vertical="center" textRotation="90" wrapText="1"/>
    </xf>
    <xf numFmtId="0" fontId="2" fillId="0" borderId="107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106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55" xfId="0" applyNumberFormat="1" applyFont="1" applyFill="1" applyBorder="1" applyAlignment="1">
      <alignment horizontal="center" vertical="top"/>
    </xf>
    <xf numFmtId="49" fontId="7" fillId="0" borderId="45" xfId="0" applyNumberFormat="1" applyFont="1" applyFill="1" applyBorder="1" applyAlignment="1">
      <alignment horizontal="center" vertical="top"/>
    </xf>
    <xf numFmtId="49" fontId="7" fillId="0" borderId="56" xfId="0" applyNumberFormat="1" applyFont="1" applyFill="1" applyBorder="1" applyAlignment="1">
      <alignment horizontal="center" vertical="top"/>
    </xf>
    <xf numFmtId="49" fontId="7" fillId="0" borderId="122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7" xfId="0" applyNumberFormat="1" applyFont="1" applyFill="1" applyBorder="1" applyAlignment="1">
      <alignment horizontal="center" vertical="top"/>
    </xf>
    <xf numFmtId="0" fontId="7" fillId="0" borderId="140" xfId="0" applyFont="1" applyFill="1" applyBorder="1" applyAlignment="1">
      <alignment horizontal="center" vertical="top" wrapText="1"/>
    </xf>
    <xf numFmtId="0" fontId="7" fillId="0" borderId="141" xfId="0" applyFont="1" applyFill="1" applyBorder="1" applyAlignment="1">
      <alignment horizontal="center" vertical="top" wrapText="1"/>
    </xf>
    <xf numFmtId="49" fontId="7" fillId="0" borderId="82" xfId="0" applyNumberFormat="1" applyFont="1" applyBorder="1" applyAlignment="1">
      <alignment horizontal="center" vertical="top" wrapText="1"/>
    </xf>
    <xf numFmtId="49" fontId="7" fillId="0" borderId="76" xfId="0" applyNumberFormat="1" applyFont="1" applyBorder="1" applyAlignment="1">
      <alignment horizontal="center" vertical="top" wrapText="1"/>
    </xf>
    <xf numFmtId="49" fontId="8" fillId="0" borderId="140" xfId="0" applyNumberFormat="1" applyFont="1" applyBorder="1" applyAlignment="1">
      <alignment horizontal="center" vertical="top"/>
    </xf>
    <xf numFmtId="49" fontId="8" fillId="0" borderId="141" xfId="0" applyNumberFormat="1" applyFont="1" applyBorder="1" applyAlignment="1">
      <alignment horizontal="center" vertical="top"/>
    </xf>
    <xf numFmtId="49" fontId="7" fillId="0" borderId="49" xfId="0" applyNumberFormat="1" applyFont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7" fillId="0" borderId="75" xfId="0" applyFont="1" applyFill="1" applyBorder="1" applyAlignment="1">
      <alignment horizontal="left" vertical="top" wrapText="1"/>
    </xf>
    <xf numFmtId="0" fontId="1" fillId="0" borderId="86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141" xfId="0" applyFont="1" applyBorder="1" applyAlignment="1">
      <alignment horizontal="center" vertical="top"/>
    </xf>
    <xf numFmtId="0" fontId="3" fillId="0" borderId="119" xfId="0" applyFont="1" applyFill="1" applyBorder="1" applyAlignment="1">
      <alignment horizontal="left" vertical="top" wrapText="1"/>
    </xf>
    <xf numFmtId="49" fontId="7" fillId="0" borderId="142" xfId="0" applyNumberFormat="1" applyFont="1" applyBorder="1" applyAlignment="1">
      <alignment horizontal="center" vertical="top"/>
    </xf>
    <xf numFmtId="49" fontId="7" fillId="0" borderId="98" xfId="0" applyNumberFormat="1" applyFont="1" applyBorder="1" applyAlignment="1">
      <alignment horizontal="center" vertical="top"/>
    </xf>
    <xf numFmtId="49" fontId="7" fillId="0" borderId="143" xfId="0" applyNumberFormat="1" applyFont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0" fontId="7" fillId="0" borderId="79" xfId="0" applyFont="1" applyFill="1" applyBorder="1" applyAlignment="1">
      <alignment horizontal="center" vertical="top"/>
    </xf>
    <xf numFmtId="0" fontId="7" fillId="0" borderId="80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80" xfId="0" applyFont="1" applyFill="1" applyBorder="1" applyAlignment="1">
      <alignment vertical="top"/>
    </xf>
    <xf numFmtId="49" fontId="8" fillId="0" borderId="82" xfId="0" applyNumberFormat="1" applyFont="1" applyFill="1" applyBorder="1" applyAlignment="1">
      <alignment horizontal="center" vertical="top"/>
    </xf>
    <xf numFmtId="49" fontId="8" fillId="0" borderId="83" xfId="0" applyNumberFormat="1" applyFont="1" applyFill="1" applyBorder="1" applyAlignment="1">
      <alignment horizontal="center" vertical="top"/>
    </xf>
    <xf numFmtId="49" fontId="8" fillId="0" borderId="76" xfId="0" applyNumberFormat="1" applyFont="1" applyFill="1" applyBorder="1" applyAlignment="1">
      <alignment horizontal="center" vertical="top"/>
    </xf>
    <xf numFmtId="49" fontId="7" fillId="0" borderId="116" xfId="0" applyNumberFormat="1" applyFont="1" applyFill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2" fillId="0" borderId="119" xfId="0" applyFont="1" applyFill="1" applyBorder="1" applyAlignment="1">
      <alignment horizontal="left" vertical="top" wrapText="1"/>
    </xf>
    <xf numFmtId="0" fontId="2" fillId="0" borderId="135" xfId="0" applyFont="1" applyFill="1" applyBorder="1" applyAlignment="1">
      <alignment horizontal="left" vertical="top" wrapText="1"/>
    </xf>
    <xf numFmtId="0" fontId="2" fillId="0" borderId="145" xfId="0" applyFont="1" applyFill="1" applyBorder="1" applyAlignment="1">
      <alignment horizontal="left" vertical="top" wrapText="1"/>
    </xf>
    <xf numFmtId="180" fontId="1" fillId="0" borderId="16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180" fontId="1" fillId="0" borderId="15" xfId="0" applyNumberFormat="1" applyFont="1" applyFill="1" applyBorder="1" applyAlignment="1">
      <alignment horizontal="center" vertical="top" wrapText="1"/>
    </xf>
    <xf numFmtId="49" fontId="7" fillId="0" borderId="69" xfId="0" applyNumberFormat="1" applyFont="1" applyFill="1" applyBorder="1" applyAlignment="1">
      <alignment horizontal="center" vertical="top"/>
    </xf>
    <xf numFmtId="49" fontId="8" fillId="0" borderId="148" xfId="0" applyNumberFormat="1" applyFont="1" applyFill="1" applyBorder="1" applyAlignment="1">
      <alignment horizontal="center" vertical="top"/>
    </xf>
    <xf numFmtId="49" fontId="8" fillId="0" borderId="126" xfId="0" applyNumberFormat="1" applyFont="1" applyFill="1" applyBorder="1" applyAlignment="1">
      <alignment horizontal="center" vertical="top"/>
    </xf>
    <xf numFmtId="49" fontId="8" fillId="0" borderId="149" xfId="0" applyNumberFormat="1" applyFont="1" applyFill="1" applyBorder="1" applyAlignment="1">
      <alignment horizontal="center" vertical="top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69" xfId="0" applyFont="1" applyFill="1" applyBorder="1" applyAlignment="1">
      <alignment horizontal="center" vertical="top" wrapText="1"/>
    </xf>
    <xf numFmtId="0" fontId="7" fillId="0" borderId="79" xfId="0" applyFont="1" applyFill="1" applyBorder="1" applyAlignment="1">
      <alignment horizontal="center" vertical="top" wrapText="1"/>
    </xf>
    <xf numFmtId="0" fontId="7" fillId="0" borderId="80" xfId="0" applyFont="1" applyFill="1" applyBorder="1" applyAlignment="1">
      <alignment horizontal="center" vertical="top" wrapText="1"/>
    </xf>
    <xf numFmtId="49" fontId="8" fillId="0" borderId="69" xfId="0" applyNumberFormat="1" applyFont="1" applyBorder="1" applyAlignment="1">
      <alignment horizontal="center" vertical="top"/>
    </xf>
    <xf numFmtId="49" fontId="8" fillId="0" borderId="79" xfId="0" applyNumberFormat="1" applyFont="1" applyBorder="1" applyAlignment="1">
      <alignment horizontal="center" vertical="top"/>
    </xf>
    <xf numFmtId="49" fontId="8" fillId="0" borderId="80" xfId="0" applyNumberFormat="1" applyFont="1" applyBorder="1" applyAlignment="1">
      <alignment horizontal="center" vertical="top"/>
    </xf>
    <xf numFmtId="180" fontId="1" fillId="0" borderId="69" xfId="0" applyNumberFormat="1" applyFont="1" applyFill="1" applyBorder="1" applyAlignment="1">
      <alignment horizontal="center" vertical="center" textRotation="90" wrapText="1"/>
    </xf>
    <xf numFmtId="180" fontId="1" fillId="0" borderId="79" xfId="0" applyNumberFormat="1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49" fontId="3" fillId="0" borderId="119" xfId="0" applyNumberFormat="1" applyFont="1" applyFill="1" applyBorder="1" applyAlignment="1">
      <alignment horizontal="left" vertical="top" wrapText="1"/>
    </xf>
    <xf numFmtId="49" fontId="3" fillId="0" borderId="135" xfId="0" applyNumberFormat="1" applyFont="1" applyFill="1" applyBorder="1" applyAlignment="1">
      <alignment horizontal="left" vertical="top" wrapText="1"/>
    </xf>
    <xf numFmtId="49" fontId="3" fillId="0" borderId="145" xfId="0" applyNumberFormat="1" applyFont="1" applyFill="1" applyBorder="1" applyAlignment="1">
      <alignment horizontal="left" vertical="top" wrapText="1"/>
    </xf>
    <xf numFmtId="49" fontId="7" fillId="0" borderId="140" xfId="0" applyNumberFormat="1" applyFont="1" applyBorder="1" applyAlignment="1">
      <alignment horizontal="center" vertical="top"/>
    </xf>
    <xf numFmtId="49" fontId="7" fillId="0" borderId="86" xfId="0" applyNumberFormat="1" applyFont="1" applyBorder="1" applyAlignment="1">
      <alignment horizontal="center" vertical="top"/>
    </xf>
    <xf numFmtId="49" fontId="7" fillId="0" borderId="141" xfId="0" applyNumberFormat="1" applyFont="1" applyBorder="1" applyAlignment="1">
      <alignment horizontal="center" vertical="top"/>
    </xf>
    <xf numFmtId="49" fontId="7" fillId="0" borderId="37" xfId="0" applyNumberFormat="1" applyFont="1" applyFill="1" applyBorder="1" applyAlignment="1">
      <alignment horizontal="left" vertical="top" wrapText="1"/>
    </xf>
    <xf numFmtId="1" fontId="7" fillId="0" borderId="47" xfId="0" applyNumberFormat="1" applyFont="1" applyFill="1" applyBorder="1" applyAlignment="1">
      <alignment horizontal="center" vertical="top"/>
    </xf>
    <xf numFmtId="1" fontId="7" fillId="0" borderId="35" xfId="0" applyNumberFormat="1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center" textRotation="90" wrapText="1"/>
    </xf>
    <xf numFmtId="0" fontId="1" fillId="0" borderId="79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49" fontId="7" fillId="0" borderId="52" xfId="0" applyNumberFormat="1" applyFont="1" applyFill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49" fontId="1" fillId="0" borderId="93" xfId="0" applyNumberFormat="1" applyFont="1" applyFill="1" applyBorder="1" applyAlignment="1">
      <alignment horizontal="center" vertical="center" textRotation="90"/>
    </xf>
    <xf numFmtId="49" fontId="3" fillId="0" borderId="119" xfId="0" applyNumberFormat="1" applyFont="1" applyFill="1" applyBorder="1" applyAlignment="1">
      <alignment horizontal="left" vertical="top" wrapText="1"/>
    </xf>
    <xf numFmtId="49" fontId="3" fillId="0" borderId="135" xfId="0" applyNumberFormat="1" applyFont="1" applyFill="1" applyBorder="1" applyAlignment="1">
      <alignment horizontal="left" vertical="top" wrapText="1"/>
    </xf>
    <xf numFmtId="49" fontId="7" fillId="0" borderId="113" xfId="0" applyNumberFormat="1" applyFont="1" applyFill="1" applyBorder="1" applyAlignment="1">
      <alignment horizontal="center" vertical="top"/>
    </xf>
    <xf numFmtId="49" fontId="7" fillId="0" borderId="123" xfId="0" applyNumberFormat="1" applyFont="1" applyFill="1" applyBorder="1" applyAlignment="1">
      <alignment horizontal="center" vertical="top"/>
    </xf>
    <xf numFmtId="49" fontId="1" fillId="7" borderId="150" xfId="0" applyNumberFormat="1" applyFont="1" applyFill="1" applyBorder="1" applyAlignment="1">
      <alignment horizontal="left" vertical="top" wrapText="1"/>
    </xf>
    <xf numFmtId="49" fontId="1" fillId="7" borderId="151" xfId="0" applyNumberFormat="1" applyFont="1" applyFill="1" applyBorder="1" applyAlignment="1">
      <alignment horizontal="left" vertical="top" wrapText="1"/>
    </xf>
    <xf numFmtId="49" fontId="1" fillId="7" borderId="152" xfId="0" applyNumberFormat="1" applyFont="1" applyFill="1" applyBorder="1" applyAlignment="1">
      <alignment horizontal="left" vertical="top" wrapText="1"/>
    </xf>
    <xf numFmtId="0" fontId="15" fillId="6" borderId="27" xfId="0" applyFont="1" applyFill="1" applyBorder="1" applyAlignment="1">
      <alignment horizontal="left" vertical="top" wrapText="1"/>
    </xf>
    <xf numFmtId="0" fontId="15" fillId="6" borderId="83" xfId="0" applyFont="1" applyFill="1" applyBorder="1" applyAlignment="1">
      <alignment horizontal="left" vertical="top" wrapText="1"/>
    </xf>
    <xf numFmtId="0" fontId="15" fillId="6" borderId="43" xfId="0" applyFont="1" applyFill="1" applyBorder="1" applyAlignment="1">
      <alignment horizontal="left" vertical="top" wrapText="1"/>
    </xf>
    <xf numFmtId="49" fontId="1" fillId="4" borderId="114" xfId="0" applyNumberFormat="1" applyFont="1" applyFill="1" applyBorder="1" applyAlignment="1">
      <alignment horizontal="left" vertical="top"/>
    </xf>
    <xf numFmtId="49" fontId="1" fillId="4" borderId="122" xfId="0" applyNumberFormat="1" applyFont="1" applyFill="1" applyBorder="1" applyAlignment="1">
      <alignment horizontal="left" vertical="top"/>
    </xf>
    <xf numFmtId="49" fontId="1" fillId="4" borderId="59" xfId="0" applyNumberFormat="1" applyFont="1" applyFill="1" applyBorder="1" applyAlignment="1">
      <alignment horizontal="left" vertical="top"/>
    </xf>
    <xf numFmtId="49" fontId="2" fillId="0" borderId="135" xfId="0" applyNumberFormat="1" applyFont="1" applyFill="1" applyBorder="1" applyAlignment="1">
      <alignment horizontal="left" vertical="top" wrapText="1"/>
    </xf>
    <xf numFmtId="49" fontId="2" fillId="0" borderId="145" xfId="0" applyNumberFormat="1" applyFont="1" applyFill="1" applyBorder="1" applyAlignment="1">
      <alignment horizontal="left" vertical="top" wrapText="1"/>
    </xf>
    <xf numFmtId="49" fontId="8" fillId="0" borderId="122" xfId="0" applyNumberFormat="1" applyFont="1" applyFill="1" applyBorder="1" applyAlignment="1">
      <alignment horizontal="center" vertical="top"/>
    </xf>
    <xf numFmtId="0" fontId="1" fillId="0" borderId="150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54" xfId="0" applyFont="1" applyBorder="1" applyAlignment="1">
      <alignment horizontal="center" vertical="center" textRotation="90" wrapText="1"/>
    </xf>
    <xf numFmtId="0" fontId="1" fillId="0" borderId="150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7" fillId="0" borderId="40" xfId="0" applyFont="1" applyBorder="1" applyAlignment="1">
      <alignment vertical="center" textRotation="90" wrapText="1"/>
    </xf>
    <xf numFmtId="0" fontId="7" fillId="0" borderId="155" xfId="0" applyFont="1" applyBorder="1" applyAlignment="1">
      <alignment vertical="center" textRotation="90" wrapText="1"/>
    </xf>
    <xf numFmtId="0" fontId="7" fillId="0" borderId="7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Fill="1" applyBorder="1" applyAlignment="1">
      <alignment vertical="center" textRotation="90" wrapText="1"/>
    </xf>
    <xf numFmtId="0" fontId="7" fillId="0" borderId="78" xfId="0" applyFont="1" applyFill="1" applyBorder="1" applyAlignment="1">
      <alignment vertical="center" textRotation="90" wrapText="1"/>
    </xf>
    <xf numFmtId="0" fontId="7" fillId="0" borderId="40" xfId="0" applyFont="1" applyBorder="1" applyAlignment="1">
      <alignment horizontal="center" vertical="center" readingOrder="1"/>
    </xf>
    <xf numFmtId="0" fontId="7" fillId="0" borderId="155" xfId="0" applyFont="1" applyBorder="1" applyAlignment="1">
      <alignment horizontal="center" vertical="center" readingOrder="1"/>
    </xf>
    <xf numFmtId="0" fontId="7" fillId="0" borderId="8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 textRotation="90" wrapText="1"/>
    </xf>
    <xf numFmtId="0" fontId="7" fillId="0" borderId="133" xfId="0" applyFont="1" applyBorder="1" applyAlignment="1">
      <alignment horizontal="center" vertical="center" textRotation="90" wrapText="1"/>
    </xf>
    <xf numFmtId="0" fontId="7" fillId="0" borderId="157" xfId="0" applyFont="1" applyBorder="1" applyAlignment="1">
      <alignment horizontal="center" vertical="center" textRotation="90" wrapText="1"/>
    </xf>
    <xf numFmtId="0" fontId="7" fillId="0" borderId="158" xfId="0" applyFont="1" applyBorder="1" applyAlignment="1">
      <alignment vertical="center" textRotation="90" wrapText="1"/>
    </xf>
    <xf numFmtId="0" fontId="7" fillId="0" borderId="79" xfId="0" applyFont="1" applyBorder="1" applyAlignment="1">
      <alignment vertical="center" textRotation="90" wrapText="1"/>
    </xf>
    <xf numFmtId="0" fontId="7" fillId="0" borderId="159" xfId="0" applyFont="1" applyBorder="1" applyAlignment="1">
      <alignment vertical="center" textRotation="90" wrapText="1"/>
    </xf>
    <xf numFmtId="0" fontId="1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vertical="center" textRotation="90" wrapText="1"/>
    </xf>
    <xf numFmtId="0" fontId="7" fillId="0" borderId="162" xfId="0" applyFont="1" applyBorder="1" applyAlignment="1">
      <alignment vertical="center" textRotation="90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left" vertical="top" wrapText="1"/>
    </xf>
    <xf numFmtId="0" fontId="7" fillId="0" borderId="163" xfId="0" applyFont="1" applyBorder="1" applyAlignment="1">
      <alignment vertical="center" textRotation="90" wrapText="1"/>
    </xf>
    <xf numFmtId="0" fontId="7" fillId="0" borderId="25" xfId="0" applyFont="1" applyBorder="1" applyAlignment="1">
      <alignment vertical="center" textRotation="90" wrapText="1"/>
    </xf>
    <xf numFmtId="0" fontId="7" fillId="0" borderId="164" xfId="0" applyFont="1" applyBorder="1" applyAlignment="1">
      <alignment vertical="center" textRotation="90" wrapText="1"/>
    </xf>
    <xf numFmtId="0" fontId="7" fillId="0" borderId="165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7" fillId="0" borderId="60" xfId="0" applyFont="1" applyBorder="1" applyAlignment="1">
      <alignment vertical="center" textRotation="90" wrapText="1"/>
    </xf>
    <xf numFmtId="0" fontId="3" fillId="0" borderId="16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1" fillId="0" borderId="79" xfId="0" applyFont="1" applyBorder="1" applyAlignment="1">
      <alignment vertical="center" textRotation="90" wrapText="1"/>
    </xf>
    <xf numFmtId="0" fontId="1" fillId="0" borderId="159" xfId="0" applyFont="1" applyBorder="1" applyAlignment="1">
      <alignment vertical="center" textRotation="90" wrapText="1"/>
    </xf>
    <xf numFmtId="0" fontId="7" fillId="0" borderId="160" xfId="0" applyFont="1" applyBorder="1" applyAlignment="1">
      <alignment vertical="center" textRotation="90" wrapText="1"/>
    </xf>
    <xf numFmtId="0" fontId="7" fillId="0" borderId="126" xfId="0" applyFont="1" applyBorder="1" applyAlignment="1">
      <alignment vertical="center" textRotation="90" wrapText="1"/>
    </xf>
    <xf numFmtId="0" fontId="7" fillId="0" borderId="168" xfId="0" applyFont="1" applyBorder="1" applyAlignment="1">
      <alignment vertical="center" textRotation="90" wrapText="1"/>
    </xf>
    <xf numFmtId="0" fontId="10" fillId="0" borderId="0" xfId="0" applyFont="1" applyFill="1" applyAlignment="1">
      <alignment horizontal="center" wrapText="1"/>
    </xf>
    <xf numFmtId="0" fontId="2" fillId="5" borderId="169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92" xfId="0" applyFont="1" applyFill="1" applyBorder="1" applyAlignment="1">
      <alignment horizontal="center" vertical="center" wrapText="1"/>
    </xf>
    <xf numFmtId="0" fontId="2" fillId="5" borderId="158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center" vertical="center" wrapText="1"/>
    </xf>
    <xf numFmtId="0" fontId="2" fillId="5" borderId="159" xfId="0" applyFont="1" applyFill="1" applyBorder="1" applyAlignment="1">
      <alignment horizontal="center" vertical="center" wrapText="1"/>
    </xf>
    <xf numFmtId="0" fontId="2" fillId="5" borderId="170" xfId="0" applyFont="1" applyFill="1" applyBorder="1" applyAlignment="1">
      <alignment horizontal="center" vertical="center" wrapText="1"/>
    </xf>
    <xf numFmtId="0" fontId="2" fillId="5" borderId="98" xfId="0" applyFont="1" applyFill="1" applyBorder="1" applyAlignment="1">
      <alignment horizontal="center" vertical="center" wrapText="1"/>
    </xf>
    <xf numFmtId="0" fontId="2" fillId="5" borderId="171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view="pageBreakPreview" zoomScaleSheetLayoutView="100" workbookViewId="0" topLeftCell="A103">
      <selection activeCell="S113" sqref="S113"/>
    </sheetView>
  </sheetViews>
  <sheetFormatPr defaultColWidth="9.140625" defaultRowHeight="12.75" outlineLevelCol="1"/>
  <cols>
    <col min="1" max="1" width="2.421875" style="0" customWidth="1"/>
    <col min="2" max="2" width="2.57421875" style="0" customWidth="1"/>
    <col min="3" max="3" width="2.7109375" style="0" customWidth="1"/>
    <col min="4" max="4" width="23.8515625" style="0" customWidth="1"/>
    <col min="5" max="5" width="2.8515625" style="0" customWidth="1"/>
    <col min="6" max="6" width="3.140625" style="0" customWidth="1"/>
    <col min="7" max="7" width="7.140625" style="0" customWidth="1"/>
    <col min="8" max="8" width="4.7109375" style="0" customWidth="1"/>
    <col min="9" max="9" width="7.140625" style="0" customWidth="1"/>
    <col min="10" max="10" width="7.57421875" style="0" customWidth="1"/>
    <col min="11" max="11" width="7.7109375" style="0" customWidth="1"/>
    <col min="12" max="12" width="5.00390625" style="0" customWidth="1"/>
    <col min="13" max="13" width="6.28125" style="0" customWidth="1"/>
    <col min="14" max="14" width="7.8515625" style="0" customWidth="1"/>
    <col min="15" max="15" width="7.421875" style="0" customWidth="1"/>
    <col min="16" max="16" width="4.57421875" style="0" customWidth="1"/>
    <col min="17" max="17" width="7.28125" style="0" customWidth="1"/>
    <col min="18" max="19" width="6.28125" style="0" customWidth="1"/>
    <col min="20" max="20" width="3.8515625" style="0" customWidth="1"/>
    <col min="21" max="21" width="6.57421875" style="0" customWidth="1"/>
    <col min="22" max="22" width="7.7109375" style="0" customWidth="1"/>
    <col min="23" max="23" width="9.00390625" style="0" customWidth="1"/>
    <col min="24" max="24" width="23.00390625" style="0" customWidth="1"/>
    <col min="25" max="25" width="6.00390625" style="0" customWidth="1"/>
    <col min="26" max="26" width="5.7109375" style="0" customWidth="1"/>
    <col min="27" max="27" width="5.28125" style="0" customWidth="1"/>
    <col min="28" max="29" width="0" style="0" hidden="1" customWidth="1" outlineLevel="1"/>
    <col min="30" max="30" width="9.140625" style="0" customWidth="1" collapsed="1"/>
  </cols>
  <sheetData>
    <row r="1" spans="1:29" ht="11.25" customHeight="1">
      <c r="A1" s="168"/>
      <c r="B1" s="168"/>
      <c r="C1" s="168"/>
      <c r="D1" s="583"/>
      <c r="E1" s="16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 t="s">
        <v>16</v>
      </c>
      <c r="Z1" s="168"/>
      <c r="AA1" s="168"/>
      <c r="AB1" s="576"/>
      <c r="AC1" s="576"/>
    </row>
    <row r="2" spans="1:29" ht="39" customHeight="1">
      <c r="A2" s="1115" t="s">
        <v>78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  <c r="X2" s="1116"/>
      <c r="Y2" s="1116"/>
      <c r="Z2" s="1116"/>
      <c r="AA2" s="1116"/>
      <c r="AB2" s="576"/>
      <c r="AC2" s="576"/>
    </row>
    <row r="3" spans="1:29" ht="15" customHeight="1" thickBot="1">
      <c r="A3" s="1117" t="s">
        <v>29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  <c r="X3" s="1117"/>
      <c r="Y3" s="1118" t="s">
        <v>136</v>
      </c>
      <c r="Z3" s="1118"/>
      <c r="AA3" s="487"/>
      <c r="AB3" s="576"/>
      <c r="AC3" s="576"/>
    </row>
    <row r="4" spans="1:29" ht="22.5" customHeight="1" thickTop="1">
      <c r="A4" s="1119" t="s">
        <v>0</v>
      </c>
      <c r="B4" s="1122" t="s">
        <v>1</v>
      </c>
      <c r="C4" s="1122" t="s">
        <v>2</v>
      </c>
      <c r="D4" s="1125" t="s">
        <v>3</v>
      </c>
      <c r="E4" s="1109" t="s">
        <v>4</v>
      </c>
      <c r="F4" s="1130" t="s">
        <v>5</v>
      </c>
      <c r="G4" s="1106" t="s">
        <v>6</v>
      </c>
      <c r="H4" s="1106" t="s">
        <v>74</v>
      </c>
      <c r="I4" s="1109" t="s">
        <v>7</v>
      </c>
      <c r="J4" s="1112" t="s">
        <v>84</v>
      </c>
      <c r="K4" s="1088"/>
      <c r="L4" s="1088"/>
      <c r="M4" s="1089"/>
      <c r="N4" s="1087" t="s">
        <v>85</v>
      </c>
      <c r="O4" s="1088"/>
      <c r="P4" s="1088"/>
      <c r="Q4" s="1089"/>
      <c r="R4" s="1087" t="s">
        <v>171</v>
      </c>
      <c r="S4" s="1088"/>
      <c r="T4" s="1088"/>
      <c r="U4" s="1089"/>
      <c r="V4" s="1090" t="s">
        <v>47</v>
      </c>
      <c r="W4" s="1090" t="s">
        <v>86</v>
      </c>
      <c r="X4" s="1093" t="s">
        <v>87</v>
      </c>
      <c r="Y4" s="1094"/>
      <c r="Z4" s="1094"/>
      <c r="AA4" s="1095"/>
      <c r="AB4" s="576"/>
      <c r="AC4" s="576"/>
    </row>
    <row r="5" spans="1:29" ht="18.75" customHeight="1">
      <c r="A5" s="1120"/>
      <c r="B5" s="1123"/>
      <c r="C5" s="1123"/>
      <c r="D5" s="1126"/>
      <c r="E5" s="1128"/>
      <c r="F5" s="1131"/>
      <c r="G5" s="1107"/>
      <c r="H5" s="1107"/>
      <c r="I5" s="1110"/>
      <c r="J5" s="1113" t="s">
        <v>8</v>
      </c>
      <c r="K5" s="1098" t="s">
        <v>9</v>
      </c>
      <c r="L5" s="1099"/>
      <c r="M5" s="1100" t="s">
        <v>10</v>
      </c>
      <c r="N5" s="1096" t="s">
        <v>8</v>
      </c>
      <c r="O5" s="1098" t="s">
        <v>9</v>
      </c>
      <c r="P5" s="1099"/>
      <c r="Q5" s="1100" t="s">
        <v>10</v>
      </c>
      <c r="R5" s="1096" t="s">
        <v>8</v>
      </c>
      <c r="S5" s="1098" t="s">
        <v>9</v>
      </c>
      <c r="T5" s="1099"/>
      <c r="U5" s="1100" t="s">
        <v>10</v>
      </c>
      <c r="V5" s="1091"/>
      <c r="W5" s="1091"/>
      <c r="X5" s="1102" t="s">
        <v>170</v>
      </c>
      <c r="Y5" s="1098" t="s">
        <v>11</v>
      </c>
      <c r="Z5" s="1104"/>
      <c r="AA5" s="1105"/>
      <c r="AB5" s="576"/>
      <c r="AC5" s="576"/>
    </row>
    <row r="6" spans="1:29" ht="98.25" customHeight="1" thickBot="1">
      <c r="A6" s="1121"/>
      <c r="B6" s="1124"/>
      <c r="C6" s="1124"/>
      <c r="D6" s="1127"/>
      <c r="E6" s="1129"/>
      <c r="F6" s="1132"/>
      <c r="G6" s="1108"/>
      <c r="H6" s="1108"/>
      <c r="I6" s="1111"/>
      <c r="J6" s="1114"/>
      <c r="K6" s="210" t="s">
        <v>8</v>
      </c>
      <c r="L6" s="211" t="s">
        <v>12</v>
      </c>
      <c r="M6" s="1101"/>
      <c r="N6" s="1097"/>
      <c r="O6" s="210" t="s">
        <v>8</v>
      </c>
      <c r="P6" s="211" t="s">
        <v>12</v>
      </c>
      <c r="Q6" s="1101"/>
      <c r="R6" s="1097"/>
      <c r="S6" s="210" t="s">
        <v>8</v>
      </c>
      <c r="T6" s="211" t="s">
        <v>12</v>
      </c>
      <c r="U6" s="1101"/>
      <c r="V6" s="1092"/>
      <c r="W6" s="1092"/>
      <c r="X6" s="1103"/>
      <c r="Y6" s="488" t="s">
        <v>39</v>
      </c>
      <c r="Z6" s="488" t="s">
        <v>48</v>
      </c>
      <c r="AA6" s="489" t="s">
        <v>88</v>
      </c>
      <c r="AB6" s="576"/>
      <c r="AC6" s="576"/>
    </row>
    <row r="7" spans="1:29" ht="15.75" customHeight="1" thickTop="1">
      <c r="A7" s="1075" t="s">
        <v>57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7"/>
      <c r="AB7" s="576"/>
      <c r="AC7" s="576"/>
    </row>
    <row r="8" spans="1:29" ht="16.5" customHeight="1">
      <c r="A8" s="1078" t="s">
        <v>58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80"/>
      <c r="AB8" s="576"/>
      <c r="AC8" s="576"/>
    </row>
    <row r="9" spans="1:29" ht="14.25" customHeight="1" thickBot="1">
      <c r="A9" s="212" t="s">
        <v>13</v>
      </c>
      <c r="B9" s="1081" t="s">
        <v>59</v>
      </c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  <c r="N9" s="1082"/>
      <c r="O9" s="1082"/>
      <c r="P9" s="1082"/>
      <c r="Q9" s="1082"/>
      <c r="R9" s="1082"/>
      <c r="S9" s="1082"/>
      <c r="T9" s="1082"/>
      <c r="U9" s="1082"/>
      <c r="V9" s="1082"/>
      <c r="W9" s="1082"/>
      <c r="X9" s="1082"/>
      <c r="Y9" s="1082"/>
      <c r="Z9" s="1082"/>
      <c r="AA9" s="1083"/>
      <c r="AB9" s="576"/>
      <c r="AC9" s="576"/>
    </row>
    <row r="10" spans="1:29" ht="15.75" customHeight="1" thickBot="1">
      <c r="A10" s="213" t="s">
        <v>13</v>
      </c>
      <c r="B10" s="25" t="s">
        <v>13</v>
      </c>
      <c r="C10" s="170" t="s">
        <v>42</v>
      </c>
      <c r="D10" s="584"/>
      <c r="E10" s="33"/>
      <c r="F10" s="33"/>
      <c r="G10" s="33"/>
      <c r="H10" s="33"/>
      <c r="I10" s="33"/>
      <c r="J10" s="38"/>
      <c r="K10" s="38"/>
      <c r="L10" s="38"/>
      <c r="M10" s="38"/>
      <c r="N10" s="38"/>
      <c r="O10" s="38"/>
      <c r="P10" s="38"/>
      <c r="Q10" s="38"/>
      <c r="R10" s="33"/>
      <c r="S10" s="33"/>
      <c r="T10" s="33"/>
      <c r="U10" s="33"/>
      <c r="V10" s="33"/>
      <c r="W10" s="33"/>
      <c r="X10" s="33"/>
      <c r="Y10" s="33"/>
      <c r="Z10" s="33"/>
      <c r="AA10" s="233"/>
      <c r="AB10" s="576"/>
      <c r="AC10" s="576"/>
    </row>
    <row r="11" spans="1:29" ht="13.5" customHeight="1">
      <c r="A11" s="772" t="s">
        <v>13</v>
      </c>
      <c r="B11" s="775" t="s">
        <v>13</v>
      </c>
      <c r="C11" s="778" t="s">
        <v>13</v>
      </c>
      <c r="D11" s="1084" t="s">
        <v>200</v>
      </c>
      <c r="E11" s="413" t="s">
        <v>33</v>
      </c>
      <c r="F11" s="787" t="s">
        <v>18</v>
      </c>
      <c r="G11" s="1086" t="s">
        <v>36</v>
      </c>
      <c r="H11" s="793" t="s">
        <v>229</v>
      </c>
      <c r="I11" s="606" t="s">
        <v>17</v>
      </c>
      <c r="J11" s="41">
        <f>K11+M11</f>
        <v>2500</v>
      </c>
      <c r="K11" s="44"/>
      <c r="L11" s="98"/>
      <c r="M11" s="89">
        <v>2500</v>
      </c>
      <c r="N11" s="41">
        <f>O11+Q11</f>
        <v>2554.6</v>
      </c>
      <c r="O11" s="44"/>
      <c r="P11" s="40"/>
      <c r="Q11" s="89">
        <v>2554.6</v>
      </c>
      <c r="R11" s="207">
        <f>+U11</f>
        <v>2554.6</v>
      </c>
      <c r="S11" s="81"/>
      <c r="T11" s="81"/>
      <c r="U11" s="82">
        <v>2554.6</v>
      </c>
      <c r="V11" s="83"/>
      <c r="W11" s="84"/>
      <c r="X11" s="1067" t="s">
        <v>243</v>
      </c>
      <c r="Y11" s="166" t="s">
        <v>95</v>
      </c>
      <c r="Z11" s="173"/>
      <c r="AA11" s="215"/>
      <c r="AB11" s="576"/>
      <c r="AC11" s="576"/>
    </row>
    <row r="12" spans="1:29" ht="15.75" customHeight="1">
      <c r="A12" s="827"/>
      <c r="B12" s="828"/>
      <c r="C12" s="829"/>
      <c r="D12" s="1084"/>
      <c r="E12" s="1070" t="s">
        <v>221</v>
      </c>
      <c r="F12" s="787"/>
      <c r="G12" s="1028"/>
      <c r="H12" s="815"/>
      <c r="I12" s="171" t="s">
        <v>79</v>
      </c>
      <c r="J12" s="51">
        <v>395.3</v>
      </c>
      <c r="K12" s="4"/>
      <c r="L12" s="2"/>
      <c r="M12" s="631">
        <v>395.3</v>
      </c>
      <c r="N12" s="51"/>
      <c r="O12" s="4"/>
      <c r="P12" s="50"/>
      <c r="Q12" s="75"/>
      <c r="R12" s="155"/>
      <c r="S12" s="55"/>
      <c r="T12" s="55"/>
      <c r="U12" s="56"/>
      <c r="V12" s="57"/>
      <c r="W12" s="58"/>
      <c r="X12" s="1068"/>
      <c r="Y12" s="248"/>
      <c r="Z12" s="174"/>
      <c r="AA12" s="217"/>
      <c r="AB12" s="576"/>
      <c r="AC12" s="576"/>
    </row>
    <row r="13" spans="1:29" ht="14.25" customHeight="1">
      <c r="A13" s="827"/>
      <c r="B13" s="828"/>
      <c r="C13" s="829"/>
      <c r="D13" s="1084"/>
      <c r="E13" s="784"/>
      <c r="F13" s="787"/>
      <c r="G13" s="1028"/>
      <c r="H13" s="815"/>
      <c r="I13" s="171"/>
      <c r="J13" s="51"/>
      <c r="K13" s="4"/>
      <c r="L13" s="2"/>
      <c r="M13" s="102"/>
      <c r="N13" s="51"/>
      <c r="O13" s="4"/>
      <c r="P13" s="50"/>
      <c r="Q13" s="102"/>
      <c r="R13" s="155"/>
      <c r="S13" s="55"/>
      <c r="T13" s="55"/>
      <c r="U13" s="56"/>
      <c r="V13" s="57"/>
      <c r="W13" s="58"/>
      <c r="X13" s="1068"/>
      <c r="Y13" s="248"/>
      <c r="Z13" s="174"/>
      <c r="AA13" s="217"/>
      <c r="AB13" s="576"/>
      <c r="AC13" s="576"/>
    </row>
    <row r="14" spans="1:29" ht="14.25" customHeight="1" thickBot="1">
      <c r="A14" s="773"/>
      <c r="B14" s="776"/>
      <c r="C14" s="779"/>
      <c r="D14" s="1085"/>
      <c r="E14" s="785"/>
      <c r="F14" s="788"/>
      <c r="G14" s="1029"/>
      <c r="H14" s="794"/>
      <c r="I14" s="59" t="s">
        <v>31</v>
      </c>
      <c r="J14" s="60">
        <f>SUM(J11:J12)</f>
        <v>2895.3</v>
      </c>
      <c r="K14" s="64"/>
      <c r="L14" s="64"/>
      <c r="M14" s="65">
        <f>SUM(M11:M13)</f>
        <v>2895.3</v>
      </c>
      <c r="N14" s="60">
        <f>SUM(N11:N13)</f>
        <v>2554.6</v>
      </c>
      <c r="O14" s="64"/>
      <c r="P14" s="64"/>
      <c r="Q14" s="65">
        <f>SUM(Q11:Q13)</f>
        <v>2554.6</v>
      </c>
      <c r="R14" s="60">
        <f>SUM(R11:R13)</f>
        <v>2554.6</v>
      </c>
      <c r="S14" s="64"/>
      <c r="T14" s="64"/>
      <c r="U14" s="605">
        <f>SUM(U11:U13)</f>
        <v>2554.6</v>
      </c>
      <c r="V14" s="66"/>
      <c r="W14" s="67"/>
      <c r="X14" s="1069"/>
      <c r="Y14" s="265"/>
      <c r="Z14" s="175"/>
      <c r="AA14" s="218"/>
      <c r="AB14" s="576"/>
      <c r="AC14" s="576"/>
    </row>
    <row r="15" spans="1:29" ht="15.75" customHeight="1">
      <c r="A15" s="771" t="s">
        <v>13</v>
      </c>
      <c r="B15" s="774" t="s">
        <v>13</v>
      </c>
      <c r="C15" s="777" t="s">
        <v>14</v>
      </c>
      <c r="D15" s="1071" t="s">
        <v>197</v>
      </c>
      <c r="E15" s="413" t="s">
        <v>208</v>
      </c>
      <c r="F15" s="1073" t="s">
        <v>22</v>
      </c>
      <c r="G15" s="789" t="s">
        <v>36</v>
      </c>
      <c r="H15" s="971" t="s">
        <v>229</v>
      </c>
      <c r="I15" s="509" t="s">
        <v>17</v>
      </c>
      <c r="J15" s="152">
        <v>190.8</v>
      </c>
      <c r="K15" s="95">
        <v>190.8</v>
      </c>
      <c r="L15" s="95"/>
      <c r="M15" s="96"/>
      <c r="N15" s="152">
        <f>O15+Q15</f>
        <v>512</v>
      </c>
      <c r="O15" s="95">
        <v>412</v>
      </c>
      <c r="P15" s="95"/>
      <c r="Q15" s="96">
        <v>100</v>
      </c>
      <c r="R15" s="154">
        <v>200</v>
      </c>
      <c r="S15" s="46">
        <v>200</v>
      </c>
      <c r="T15" s="46"/>
      <c r="U15" s="47"/>
      <c r="V15" s="386">
        <v>400</v>
      </c>
      <c r="W15" s="48">
        <v>400</v>
      </c>
      <c r="X15" s="390" t="s">
        <v>113</v>
      </c>
      <c r="Y15" s="595">
        <v>4351</v>
      </c>
      <c r="Z15" s="596">
        <v>4461</v>
      </c>
      <c r="AA15" s="597">
        <v>4461</v>
      </c>
      <c r="AB15" s="576"/>
      <c r="AC15" s="576"/>
    </row>
    <row r="16" spans="1:29" ht="13.5" customHeight="1">
      <c r="A16" s="827"/>
      <c r="B16" s="828"/>
      <c r="C16" s="829"/>
      <c r="D16" s="1072"/>
      <c r="E16" s="414"/>
      <c r="F16" s="1074"/>
      <c r="G16" s="834"/>
      <c r="H16" s="972"/>
      <c r="I16" s="510"/>
      <c r="J16" s="73"/>
      <c r="K16" s="1"/>
      <c r="L16" s="1"/>
      <c r="M16" s="75"/>
      <c r="N16" s="73"/>
      <c r="O16" s="1"/>
      <c r="P16" s="1"/>
      <c r="Q16" s="75"/>
      <c r="R16" s="155"/>
      <c r="S16" s="55"/>
      <c r="T16" s="55"/>
      <c r="U16" s="56"/>
      <c r="V16" s="387"/>
      <c r="W16" s="116"/>
      <c r="X16" s="391" t="s">
        <v>179</v>
      </c>
      <c r="Y16" s="392">
        <v>12</v>
      </c>
      <c r="Z16" s="283"/>
      <c r="AA16" s="384"/>
      <c r="AB16" s="576"/>
      <c r="AC16" s="576"/>
    </row>
    <row r="17" spans="1:29" ht="15.75" customHeight="1" thickBot="1">
      <c r="A17" s="827"/>
      <c r="B17" s="828"/>
      <c r="C17" s="829"/>
      <c r="D17" s="1072"/>
      <c r="E17" s="412"/>
      <c r="F17" s="1074"/>
      <c r="G17" s="834"/>
      <c r="H17" s="972"/>
      <c r="I17" s="622" t="s">
        <v>31</v>
      </c>
      <c r="J17" s="60">
        <f>J15+J16</f>
        <v>190.8</v>
      </c>
      <c r="K17" s="64">
        <f>K15+K16</f>
        <v>190.8</v>
      </c>
      <c r="L17" s="64"/>
      <c r="M17" s="65"/>
      <c r="N17" s="60">
        <f>N15+N16</f>
        <v>512</v>
      </c>
      <c r="O17" s="64">
        <f>O15+O16</f>
        <v>412</v>
      </c>
      <c r="P17" s="64"/>
      <c r="Q17" s="65">
        <f>Q15</f>
        <v>100</v>
      </c>
      <c r="R17" s="493">
        <f>+R15</f>
        <v>200</v>
      </c>
      <c r="S17" s="378">
        <f>+S15</f>
        <v>200</v>
      </c>
      <c r="T17" s="378"/>
      <c r="U17" s="379"/>
      <c r="V17" s="388">
        <f>V15</f>
        <v>400</v>
      </c>
      <c r="W17" s="380">
        <f>W15</f>
        <v>400</v>
      </c>
      <c r="X17" s="327" t="s">
        <v>114</v>
      </c>
      <c r="Y17" s="393"/>
      <c r="Z17" s="346">
        <v>2</v>
      </c>
      <c r="AA17" s="347"/>
      <c r="AB17" s="576"/>
      <c r="AC17" s="576"/>
    </row>
    <row r="18" spans="1:29" ht="14.25" customHeight="1">
      <c r="A18" s="256" t="s">
        <v>13</v>
      </c>
      <c r="B18" s="259" t="s">
        <v>13</v>
      </c>
      <c r="C18" s="861" t="s">
        <v>15</v>
      </c>
      <c r="D18" s="864" t="s">
        <v>162</v>
      </c>
      <c r="E18" s="1045"/>
      <c r="F18" s="894" t="s">
        <v>22</v>
      </c>
      <c r="G18" s="1048" t="s">
        <v>36</v>
      </c>
      <c r="H18" s="1016" t="s">
        <v>229</v>
      </c>
      <c r="I18" s="620" t="s">
        <v>17</v>
      </c>
      <c r="J18" s="614"/>
      <c r="K18" s="417"/>
      <c r="L18" s="417"/>
      <c r="M18" s="632"/>
      <c r="N18" s="614">
        <v>1000</v>
      </c>
      <c r="O18" s="417">
        <v>1000</v>
      </c>
      <c r="P18" s="417"/>
      <c r="Q18" s="632"/>
      <c r="R18" s="660">
        <f>U18+S18</f>
        <v>80</v>
      </c>
      <c r="S18" s="350"/>
      <c r="T18" s="133"/>
      <c r="U18" s="134">
        <v>80</v>
      </c>
      <c r="V18" s="330">
        <v>1000</v>
      </c>
      <c r="W18" s="130"/>
      <c r="X18" s="349" t="s">
        <v>46</v>
      </c>
      <c r="Y18" s="382">
        <v>1</v>
      </c>
      <c r="Z18" s="382"/>
      <c r="AA18" s="669"/>
      <c r="AB18" s="576"/>
      <c r="AC18" s="576"/>
    </row>
    <row r="19" spans="1:29" ht="14.25" customHeight="1">
      <c r="A19" s="257"/>
      <c r="B19" s="260"/>
      <c r="C19" s="862"/>
      <c r="D19" s="865"/>
      <c r="E19" s="1046"/>
      <c r="F19" s="895"/>
      <c r="G19" s="1049"/>
      <c r="H19" s="1017"/>
      <c r="I19" s="621"/>
      <c r="J19" s="615"/>
      <c r="K19" s="23"/>
      <c r="L19" s="23"/>
      <c r="M19" s="115"/>
      <c r="N19" s="615"/>
      <c r="O19" s="23"/>
      <c r="P19" s="23"/>
      <c r="Q19" s="115"/>
      <c r="R19" s="496"/>
      <c r="S19" s="291"/>
      <c r="T19" s="291"/>
      <c r="U19" s="335"/>
      <c r="V19" s="351"/>
      <c r="W19" s="340"/>
      <c r="X19" s="150" t="s">
        <v>103</v>
      </c>
      <c r="Y19" s="668"/>
      <c r="Z19" s="667">
        <v>100</v>
      </c>
      <c r="AA19" s="626"/>
      <c r="AB19" s="576"/>
      <c r="AC19" s="576"/>
    </row>
    <row r="20" spans="1:29" ht="15" customHeight="1" thickBot="1">
      <c r="A20" s="258"/>
      <c r="B20" s="261"/>
      <c r="C20" s="863"/>
      <c r="D20" s="866"/>
      <c r="E20" s="1047"/>
      <c r="F20" s="896"/>
      <c r="G20" s="1050"/>
      <c r="H20" s="1018"/>
      <c r="I20" s="480" t="s">
        <v>31</v>
      </c>
      <c r="J20" s="616"/>
      <c r="K20" s="22"/>
      <c r="L20" s="22"/>
      <c r="M20" s="94"/>
      <c r="N20" s="616">
        <f>N18+N19</f>
        <v>1000</v>
      </c>
      <c r="O20" s="22">
        <f>O18+O19</f>
        <v>1000</v>
      </c>
      <c r="P20" s="22"/>
      <c r="Q20" s="94"/>
      <c r="R20" s="491">
        <f>SUM(R18:R19)</f>
        <v>80</v>
      </c>
      <c r="S20" s="22"/>
      <c r="T20" s="22"/>
      <c r="U20" s="94">
        <f>SUM(U18:U19)</f>
        <v>80</v>
      </c>
      <c r="V20" s="337">
        <f>V18</f>
        <v>1000</v>
      </c>
      <c r="W20" s="140"/>
      <c r="X20" s="348"/>
      <c r="Y20" s="346"/>
      <c r="Z20" s="346"/>
      <c r="AA20" s="347"/>
      <c r="AB20" s="576"/>
      <c r="AC20" s="576"/>
    </row>
    <row r="21" spans="1:29" ht="14.25" customHeight="1">
      <c r="A21" s="256" t="s">
        <v>13</v>
      </c>
      <c r="B21" s="259" t="s">
        <v>13</v>
      </c>
      <c r="C21" s="861" t="s">
        <v>18</v>
      </c>
      <c r="D21" s="864" t="s">
        <v>192</v>
      </c>
      <c r="E21" s="1064" t="s">
        <v>222</v>
      </c>
      <c r="F21" s="894" t="s">
        <v>22</v>
      </c>
      <c r="G21" s="1048" t="s">
        <v>36</v>
      </c>
      <c r="H21" s="875" t="s">
        <v>229</v>
      </c>
      <c r="I21" s="620" t="s">
        <v>17</v>
      </c>
      <c r="J21" s="617"/>
      <c r="K21" s="247"/>
      <c r="L21" s="247"/>
      <c r="M21" s="633"/>
      <c r="N21" s="617">
        <v>50</v>
      </c>
      <c r="O21" s="247">
        <v>50</v>
      </c>
      <c r="P21" s="247"/>
      <c r="Q21" s="633"/>
      <c r="R21" s="497"/>
      <c r="S21" s="313"/>
      <c r="T21" s="313"/>
      <c r="U21" s="314"/>
      <c r="V21" s="513">
        <v>100</v>
      </c>
      <c r="W21" s="328">
        <v>100</v>
      </c>
      <c r="X21" s="694" t="s">
        <v>46</v>
      </c>
      <c r="Y21" s="1062"/>
      <c r="Z21" s="926">
        <v>1</v>
      </c>
      <c r="AA21" s="929"/>
      <c r="AB21" s="576"/>
      <c r="AC21" s="576"/>
    </row>
    <row r="22" spans="1:29" ht="14.25" customHeight="1">
      <c r="A22" s="257"/>
      <c r="B22" s="260"/>
      <c r="C22" s="862"/>
      <c r="D22" s="865"/>
      <c r="E22" s="1065"/>
      <c r="F22" s="895"/>
      <c r="G22" s="1049"/>
      <c r="H22" s="876"/>
      <c r="I22" s="621"/>
      <c r="J22" s="618"/>
      <c r="K22" s="495"/>
      <c r="L22" s="495"/>
      <c r="M22" s="634"/>
      <c r="N22" s="618"/>
      <c r="O22" s="495"/>
      <c r="P22" s="495"/>
      <c r="Q22" s="634"/>
      <c r="R22" s="498"/>
      <c r="S22" s="321"/>
      <c r="T22" s="321"/>
      <c r="U22" s="322"/>
      <c r="V22" s="389"/>
      <c r="W22" s="383"/>
      <c r="X22" s="1061"/>
      <c r="Y22" s="1063"/>
      <c r="Z22" s="1053"/>
      <c r="AA22" s="1054"/>
      <c r="AB22" s="576"/>
      <c r="AC22" s="576"/>
    </row>
    <row r="23" spans="1:29" ht="24.75" customHeight="1" thickBot="1">
      <c r="A23" s="258"/>
      <c r="B23" s="261"/>
      <c r="C23" s="863"/>
      <c r="D23" s="866"/>
      <c r="E23" s="1066"/>
      <c r="F23" s="896"/>
      <c r="G23" s="1050"/>
      <c r="H23" s="877"/>
      <c r="I23" s="480" t="s">
        <v>31</v>
      </c>
      <c r="J23" s="385"/>
      <c r="K23" s="276"/>
      <c r="L23" s="276"/>
      <c r="M23" s="277"/>
      <c r="N23" s="385">
        <f>N21+N22</f>
        <v>50</v>
      </c>
      <c r="O23" s="276">
        <f>O21+O22</f>
        <v>50</v>
      </c>
      <c r="P23" s="276"/>
      <c r="Q23" s="277"/>
      <c r="R23" s="492"/>
      <c r="S23" s="276"/>
      <c r="T23" s="276"/>
      <c r="U23" s="277"/>
      <c r="V23" s="545">
        <f>V21</f>
        <v>100</v>
      </c>
      <c r="W23" s="326">
        <f>W21</f>
        <v>100</v>
      </c>
      <c r="X23" s="327" t="s">
        <v>172</v>
      </c>
      <c r="Y23" s="346"/>
      <c r="Z23" s="346"/>
      <c r="AA23" s="347">
        <v>1</v>
      </c>
      <c r="AB23" s="576"/>
      <c r="AC23" s="576"/>
    </row>
    <row r="24" spans="1:29" ht="15.75" customHeight="1">
      <c r="A24" s="771" t="s">
        <v>13</v>
      </c>
      <c r="B24" s="774" t="s">
        <v>13</v>
      </c>
      <c r="C24" s="777" t="s">
        <v>19</v>
      </c>
      <c r="D24" s="1055" t="s">
        <v>253</v>
      </c>
      <c r="E24" s="783" t="s">
        <v>223</v>
      </c>
      <c r="F24" s="1058" t="s">
        <v>22</v>
      </c>
      <c r="G24" s="789" t="s">
        <v>36</v>
      </c>
      <c r="H24" s="792" t="s">
        <v>229</v>
      </c>
      <c r="I24" s="606" t="s">
        <v>17</v>
      </c>
      <c r="J24" s="41"/>
      <c r="K24" s="41"/>
      <c r="L24" s="40"/>
      <c r="M24" s="42"/>
      <c r="N24" s="147">
        <v>250</v>
      </c>
      <c r="O24" s="88">
        <v>250</v>
      </c>
      <c r="P24" s="40"/>
      <c r="Q24" s="42"/>
      <c r="R24" s="154"/>
      <c r="S24" s="46"/>
      <c r="T24" s="46"/>
      <c r="U24" s="47"/>
      <c r="V24" s="145">
        <v>250</v>
      </c>
      <c r="W24" s="49">
        <v>250</v>
      </c>
      <c r="X24" s="694" t="s">
        <v>247</v>
      </c>
      <c r="Y24" s="760" t="s">
        <v>211</v>
      </c>
      <c r="Z24" s="760" t="s">
        <v>211</v>
      </c>
      <c r="AA24" s="763" t="s">
        <v>211</v>
      </c>
      <c r="AB24" s="579"/>
      <c r="AC24" s="579"/>
    </row>
    <row r="25" spans="1:29" ht="17.25" customHeight="1">
      <c r="A25" s="827"/>
      <c r="B25" s="828"/>
      <c r="C25" s="829"/>
      <c r="D25" s="1056"/>
      <c r="E25" s="784"/>
      <c r="F25" s="1059"/>
      <c r="G25" s="834"/>
      <c r="H25" s="815"/>
      <c r="I25" s="171"/>
      <c r="J25" s="51"/>
      <c r="K25" s="51"/>
      <c r="L25" s="50"/>
      <c r="M25" s="52"/>
      <c r="N25" s="51"/>
      <c r="O25" s="4"/>
      <c r="P25" s="50"/>
      <c r="Q25" s="52"/>
      <c r="R25" s="155"/>
      <c r="S25" s="55"/>
      <c r="T25" s="55"/>
      <c r="U25" s="56"/>
      <c r="V25" s="580"/>
      <c r="W25" s="581"/>
      <c r="X25" s="690"/>
      <c r="Y25" s="992"/>
      <c r="Z25" s="992"/>
      <c r="AA25" s="994"/>
      <c r="AB25" s="579"/>
      <c r="AC25" s="579"/>
    </row>
    <row r="26" spans="1:29" ht="18.75" customHeight="1" thickBot="1">
      <c r="A26" s="773"/>
      <c r="B26" s="776"/>
      <c r="C26" s="779"/>
      <c r="D26" s="1057"/>
      <c r="E26" s="785"/>
      <c r="F26" s="1060"/>
      <c r="G26" s="791"/>
      <c r="H26" s="794"/>
      <c r="I26" s="59" t="s">
        <v>31</v>
      </c>
      <c r="J26" s="60"/>
      <c r="K26" s="60"/>
      <c r="L26" s="61"/>
      <c r="M26" s="62"/>
      <c r="N26" s="60">
        <f>N24+N25</f>
        <v>250</v>
      </c>
      <c r="O26" s="64">
        <f>O24+O25</f>
        <v>250</v>
      </c>
      <c r="P26" s="61"/>
      <c r="Q26" s="62"/>
      <c r="R26" s="60"/>
      <c r="S26" s="64"/>
      <c r="T26" s="64"/>
      <c r="U26" s="65"/>
      <c r="V26" s="106">
        <f>V24+V25</f>
        <v>250</v>
      </c>
      <c r="W26" s="67">
        <f>W24+W25</f>
        <v>250</v>
      </c>
      <c r="X26" s="691"/>
      <c r="Y26" s="993"/>
      <c r="Z26" s="993"/>
      <c r="AA26" s="995"/>
      <c r="AB26" s="579"/>
      <c r="AC26" s="579"/>
    </row>
    <row r="27" spans="1:29" ht="25.5" customHeight="1">
      <c r="A27" s="771" t="s">
        <v>13</v>
      </c>
      <c r="B27" s="774" t="s">
        <v>13</v>
      </c>
      <c r="C27" s="1008" t="s">
        <v>20</v>
      </c>
      <c r="D27" s="864" t="s">
        <v>235</v>
      </c>
      <c r="E27" s="1051" t="s">
        <v>224</v>
      </c>
      <c r="F27" s="246" t="s">
        <v>22</v>
      </c>
      <c r="G27" s="1027" t="s">
        <v>36</v>
      </c>
      <c r="H27" s="792" t="s">
        <v>229</v>
      </c>
      <c r="I27" s="509" t="s">
        <v>17</v>
      </c>
      <c r="J27" s="152"/>
      <c r="K27" s="95"/>
      <c r="L27" s="95"/>
      <c r="M27" s="96"/>
      <c r="N27" s="152">
        <v>150</v>
      </c>
      <c r="O27" s="95">
        <v>150</v>
      </c>
      <c r="P27" s="95"/>
      <c r="Q27" s="96"/>
      <c r="R27" s="154"/>
      <c r="S27" s="46"/>
      <c r="T27" s="46"/>
      <c r="U27" s="47"/>
      <c r="V27" s="48"/>
      <c r="W27" s="48"/>
      <c r="X27" s="345" t="s">
        <v>212</v>
      </c>
      <c r="Y27" s="575"/>
      <c r="Z27" s="575">
        <v>1</v>
      </c>
      <c r="AA27" s="678"/>
      <c r="AB27" s="576"/>
      <c r="AC27" s="576"/>
    </row>
    <row r="28" spans="1:29" ht="14.25" customHeight="1">
      <c r="A28" s="827"/>
      <c r="B28" s="828"/>
      <c r="C28" s="688"/>
      <c r="D28" s="865"/>
      <c r="E28" s="1052"/>
      <c r="F28" s="821"/>
      <c r="G28" s="1028"/>
      <c r="H28" s="815"/>
      <c r="I28" s="623" t="s">
        <v>17</v>
      </c>
      <c r="J28" s="73"/>
      <c r="K28" s="1"/>
      <c r="L28" s="2"/>
      <c r="M28" s="75"/>
      <c r="N28" s="73"/>
      <c r="O28" s="1"/>
      <c r="P28" s="2"/>
      <c r="Q28" s="75"/>
      <c r="R28" s="499"/>
      <c r="S28" s="3"/>
      <c r="T28" s="3"/>
      <c r="U28" s="91"/>
      <c r="V28" s="57">
        <v>250</v>
      </c>
      <c r="W28" s="582"/>
      <c r="X28" s="1043" t="s">
        <v>213</v>
      </c>
      <c r="Y28" s="563"/>
      <c r="Z28" s="248"/>
      <c r="AA28" s="679">
        <v>1</v>
      </c>
      <c r="AB28" s="576"/>
      <c r="AC28" s="576"/>
    </row>
    <row r="29" spans="1:29" ht="14.25" customHeight="1" thickBot="1">
      <c r="A29" s="773"/>
      <c r="B29" s="776"/>
      <c r="C29" s="689"/>
      <c r="D29" s="866"/>
      <c r="E29" s="986"/>
      <c r="F29" s="1026"/>
      <c r="G29" s="1029"/>
      <c r="H29" s="794"/>
      <c r="I29" s="511" t="s">
        <v>31</v>
      </c>
      <c r="J29" s="60"/>
      <c r="K29" s="64"/>
      <c r="L29" s="354"/>
      <c r="M29" s="94"/>
      <c r="N29" s="60">
        <f>SUM(N27:N28)</f>
        <v>150</v>
      </c>
      <c r="O29" s="64">
        <f>O27</f>
        <v>150</v>
      </c>
      <c r="P29" s="354"/>
      <c r="Q29" s="65"/>
      <c r="R29" s="60"/>
      <c r="S29" s="64"/>
      <c r="T29" s="64"/>
      <c r="U29" s="65"/>
      <c r="V29" s="66">
        <f>SUM(V27:V28)</f>
        <v>250</v>
      </c>
      <c r="W29" s="66"/>
      <c r="X29" s="1044"/>
      <c r="Y29" s="564"/>
      <c r="Z29" s="175"/>
      <c r="AA29" s="218"/>
      <c r="AB29" s="576"/>
      <c r="AC29" s="576"/>
    </row>
    <row r="30" spans="1:29" ht="13.5" customHeight="1">
      <c r="A30" s="772" t="s">
        <v>13</v>
      </c>
      <c r="B30" s="775" t="s">
        <v>13</v>
      </c>
      <c r="C30" s="778" t="s">
        <v>21</v>
      </c>
      <c r="D30" s="781" t="s">
        <v>132</v>
      </c>
      <c r="E30" s="783" t="s">
        <v>221</v>
      </c>
      <c r="F30" s="996" t="s">
        <v>22</v>
      </c>
      <c r="G30" s="1040" t="s">
        <v>36</v>
      </c>
      <c r="H30" s="792" t="s">
        <v>229</v>
      </c>
      <c r="I30" s="172" t="s">
        <v>17</v>
      </c>
      <c r="J30" s="24"/>
      <c r="K30" s="79"/>
      <c r="L30" s="76"/>
      <c r="M30" s="77"/>
      <c r="N30" s="152"/>
      <c r="O30" s="95"/>
      <c r="P30" s="76"/>
      <c r="Q30" s="96"/>
      <c r="R30" s="207"/>
      <c r="S30" s="81"/>
      <c r="T30" s="81"/>
      <c r="U30" s="82"/>
      <c r="V30" s="83">
        <v>300</v>
      </c>
      <c r="W30" s="84"/>
      <c r="X30" s="345" t="s">
        <v>216</v>
      </c>
      <c r="Y30" s="575"/>
      <c r="Z30" s="575">
        <v>360</v>
      </c>
      <c r="AA30" s="598"/>
      <c r="AB30" s="576"/>
      <c r="AC30" s="576"/>
    </row>
    <row r="31" spans="1:29" ht="24.75" customHeight="1">
      <c r="A31" s="827"/>
      <c r="B31" s="828"/>
      <c r="C31" s="829"/>
      <c r="D31" s="781"/>
      <c r="E31" s="784"/>
      <c r="F31" s="996"/>
      <c r="G31" s="1041"/>
      <c r="H31" s="815"/>
      <c r="I31" s="171"/>
      <c r="J31" s="51"/>
      <c r="K31" s="4"/>
      <c r="L31" s="50"/>
      <c r="M31" s="52"/>
      <c r="N31" s="51"/>
      <c r="O31" s="4"/>
      <c r="P31" s="50"/>
      <c r="Q31" s="52"/>
      <c r="R31" s="155"/>
      <c r="S31" s="55"/>
      <c r="T31" s="55"/>
      <c r="U31" s="56"/>
      <c r="V31" s="57"/>
      <c r="W31" s="58"/>
      <c r="X31" s="373" t="s">
        <v>218</v>
      </c>
      <c r="Y31" s="600"/>
      <c r="Z31" s="600">
        <v>1470</v>
      </c>
      <c r="AA31" s="384"/>
      <c r="AB31" s="576"/>
      <c r="AC31" s="576"/>
    </row>
    <row r="32" spans="1:29" ht="15.75" customHeight="1" thickBot="1">
      <c r="A32" s="773"/>
      <c r="B32" s="776"/>
      <c r="C32" s="779"/>
      <c r="D32" s="782"/>
      <c r="E32" s="785"/>
      <c r="F32" s="973"/>
      <c r="G32" s="1042"/>
      <c r="H32" s="794"/>
      <c r="I32" s="59" t="s">
        <v>31</v>
      </c>
      <c r="J32" s="60"/>
      <c r="K32" s="64"/>
      <c r="L32" s="61"/>
      <c r="M32" s="65"/>
      <c r="N32" s="385"/>
      <c r="O32" s="276"/>
      <c r="P32" s="61"/>
      <c r="Q32" s="65"/>
      <c r="R32" s="60"/>
      <c r="S32" s="64"/>
      <c r="T32" s="64"/>
      <c r="U32" s="65"/>
      <c r="V32" s="66">
        <f>V30</f>
        <v>300</v>
      </c>
      <c r="W32" s="106"/>
      <c r="X32" s="151" t="s">
        <v>217</v>
      </c>
      <c r="Y32" s="564"/>
      <c r="Z32" s="564">
        <v>500</v>
      </c>
      <c r="AA32" s="218"/>
      <c r="AB32" s="576"/>
      <c r="AC32" s="576"/>
    </row>
    <row r="33" spans="1:29" ht="15" customHeight="1">
      <c r="A33" s="771" t="s">
        <v>13</v>
      </c>
      <c r="B33" s="774" t="s">
        <v>13</v>
      </c>
      <c r="C33" s="1008" t="s">
        <v>22</v>
      </c>
      <c r="D33" s="1033" t="s">
        <v>234</v>
      </c>
      <c r="E33" s="411" t="s">
        <v>33</v>
      </c>
      <c r="F33" s="1039" t="s">
        <v>22</v>
      </c>
      <c r="G33" s="1027" t="s">
        <v>36</v>
      </c>
      <c r="H33" s="792" t="s">
        <v>229</v>
      </c>
      <c r="I33" s="202" t="s">
        <v>17</v>
      </c>
      <c r="J33" s="152"/>
      <c r="K33" s="95"/>
      <c r="L33" s="95"/>
      <c r="M33" s="96"/>
      <c r="N33" s="152"/>
      <c r="O33" s="95"/>
      <c r="P33" s="95"/>
      <c r="Q33" s="96"/>
      <c r="R33" s="154"/>
      <c r="S33" s="46"/>
      <c r="T33" s="46"/>
      <c r="U33" s="47"/>
      <c r="V33" s="83">
        <v>1454</v>
      </c>
      <c r="W33" s="83"/>
      <c r="X33" s="1030" t="s">
        <v>244</v>
      </c>
      <c r="Y33" s="926"/>
      <c r="Z33" s="926">
        <v>100</v>
      </c>
      <c r="AA33" s="929"/>
      <c r="AB33" s="576"/>
      <c r="AC33" s="576"/>
    </row>
    <row r="34" spans="1:29" ht="20.25" customHeight="1">
      <c r="A34" s="827"/>
      <c r="B34" s="828"/>
      <c r="C34" s="688"/>
      <c r="D34" s="1034"/>
      <c r="E34" s="985" t="s">
        <v>221</v>
      </c>
      <c r="F34" s="821"/>
      <c r="G34" s="1028"/>
      <c r="H34" s="815"/>
      <c r="I34" s="626"/>
      <c r="J34" s="73"/>
      <c r="K34" s="1"/>
      <c r="L34" s="2"/>
      <c r="M34" s="75"/>
      <c r="N34" s="73"/>
      <c r="O34" s="1"/>
      <c r="P34" s="2"/>
      <c r="Q34" s="75"/>
      <c r="R34" s="499"/>
      <c r="S34" s="3"/>
      <c r="T34" s="3"/>
      <c r="U34" s="91"/>
      <c r="V34" s="57"/>
      <c r="W34" s="57"/>
      <c r="X34" s="1031"/>
      <c r="Y34" s="1022"/>
      <c r="Z34" s="1022"/>
      <c r="AA34" s="1024"/>
      <c r="AB34" s="576"/>
      <c r="AC34" s="576"/>
    </row>
    <row r="35" spans="1:29" ht="23.25" customHeight="1" thickBot="1">
      <c r="A35" s="773"/>
      <c r="B35" s="776"/>
      <c r="C35" s="689"/>
      <c r="D35" s="1035"/>
      <c r="E35" s="986"/>
      <c r="F35" s="822"/>
      <c r="G35" s="1029"/>
      <c r="H35" s="794"/>
      <c r="I35" s="627" t="s">
        <v>31</v>
      </c>
      <c r="J35" s="60"/>
      <c r="K35" s="64"/>
      <c r="L35" s="354"/>
      <c r="M35" s="94"/>
      <c r="N35" s="60"/>
      <c r="O35" s="64"/>
      <c r="P35" s="354"/>
      <c r="Q35" s="65"/>
      <c r="R35" s="60"/>
      <c r="S35" s="64"/>
      <c r="T35" s="64"/>
      <c r="U35" s="65"/>
      <c r="V35" s="66">
        <f>SUM(V33:V34)</f>
        <v>1454</v>
      </c>
      <c r="W35" s="66"/>
      <c r="X35" s="1032"/>
      <c r="Y35" s="1023"/>
      <c r="Z35" s="1023"/>
      <c r="AA35" s="1025"/>
      <c r="AB35" s="576"/>
      <c r="AC35" s="576"/>
    </row>
    <row r="36" spans="1:29" ht="14.25" customHeight="1">
      <c r="A36" s="613" t="s">
        <v>13</v>
      </c>
      <c r="B36" s="774" t="s">
        <v>13</v>
      </c>
      <c r="C36" s="1008" t="s">
        <v>23</v>
      </c>
      <c r="D36" s="1033" t="s">
        <v>233</v>
      </c>
      <c r="E36" s="1036"/>
      <c r="F36" s="246" t="s">
        <v>22</v>
      </c>
      <c r="G36" s="1027" t="s">
        <v>36</v>
      </c>
      <c r="H36" s="792" t="s">
        <v>229</v>
      </c>
      <c r="I36" s="204" t="s">
        <v>17</v>
      </c>
      <c r="J36" s="152">
        <v>100</v>
      </c>
      <c r="K36" s="95">
        <v>100</v>
      </c>
      <c r="L36" s="608"/>
      <c r="M36" s="635"/>
      <c r="N36" s="630"/>
      <c r="O36" s="108"/>
      <c r="P36" s="608"/>
      <c r="Q36" s="109"/>
      <c r="R36" s="648"/>
      <c r="S36" s="609"/>
      <c r="T36" s="609"/>
      <c r="U36" s="610"/>
      <c r="V36" s="611"/>
      <c r="W36" s="611"/>
      <c r="X36" s="1030"/>
      <c r="Y36" s="926"/>
      <c r="Z36" s="926"/>
      <c r="AA36" s="929"/>
      <c r="AB36" s="576"/>
      <c r="AC36" s="576"/>
    </row>
    <row r="37" spans="1:29" ht="14.25" customHeight="1">
      <c r="A37" s="613"/>
      <c r="B37" s="828"/>
      <c r="C37" s="688"/>
      <c r="D37" s="1034"/>
      <c r="E37" s="1037"/>
      <c r="F37" s="821"/>
      <c r="G37" s="1028"/>
      <c r="H37" s="815"/>
      <c r="I37" s="624"/>
      <c r="J37" s="619"/>
      <c r="K37" s="2"/>
      <c r="L37" s="604"/>
      <c r="M37" s="636"/>
      <c r="N37" s="619"/>
      <c r="O37" s="2"/>
      <c r="P37" s="604"/>
      <c r="Q37" s="102"/>
      <c r="R37" s="499"/>
      <c r="S37" s="3"/>
      <c r="T37" s="3"/>
      <c r="U37" s="91"/>
      <c r="V37" s="116"/>
      <c r="W37" s="116"/>
      <c r="X37" s="1031"/>
      <c r="Y37" s="1022"/>
      <c r="Z37" s="1022"/>
      <c r="AA37" s="1024"/>
      <c r="AB37" s="576"/>
      <c r="AC37" s="576"/>
    </row>
    <row r="38" spans="1:29" ht="14.25" customHeight="1" thickBot="1">
      <c r="A38" s="612"/>
      <c r="B38" s="776"/>
      <c r="C38" s="689"/>
      <c r="D38" s="1035"/>
      <c r="E38" s="1038"/>
      <c r="F38" s="1026"/>
      <c r="G38" s="1029"/>
      <c r="H38" s="794"/>
      <c r="I38" s="625"/>
      <c r="J38" s="602">
        <f>J36</f>
        <v>100</v>
      </c>
      <c r="K38" s="602">
        <f>K36</f>
        <v>100</v>
      </c>
      <c r="L38" s="603"/>
      <c r="M38" s="637"/>
      <c r="N38" s="602"/>
      <c r="O38" s="602"/>
      <c r="P38" s="603"/>
      <c r="Q38" s="379"/>
      <c r="R38" s="602"/>
      <c r="S38" s="602"/>
      <c r="T38" s="602"/>
      <c r="U38" s="379"/>
      <c r="V38" s="607"/>
      <c r="W38" s="607"/>
      <c r="X38" s="1032"/>
      <c r="Y38" s="1023"/>
      <c r="Z38" s="1023"/>
      <c r="AA38" s="1025"/>
      <c r="AB38" s="576"/>
      <c r="AC38" s="576"/>
    </row>
    <row r="39" spans="1:29" ht="16.5" customHeight="1" thickBot="1">
      <c r="A39" s="213" t="s">
        <v>13</v>
      </c>
      <c r="B39" s="601" t="s">
        <v>13</v>
      </c>
      <c r="C39" s="699" t="s">
        <v>30</v>
      </c>
      <c r="D39" s="700"/>
      <c r="E39" s="700"/>
      <c r="F39" s="700"/>
      <c r="G39" s="700"/>
      <c r="H39" s="700"/>
      <c r="I39" s="701"/>
      <c r="J39" s="11">
        <f>J35+J29+J26+J23+J17+J32+J20+J14+J38</f>
        <v>3186.1000000000004</v>
      </c>
      <c r="K39" s="11">
        <f>K35+K29+K26+K23+K17+K32+K20+K14+K38</f>
        <v>290.8</v>
      </c>
      <c r="L39" s="11"/>
      <c r="M39" s="10">
        <f>M35+M29+M26+M23+M17+M32+M20+M14</f>
        <v>2895.3</v>
      </c>
      <c r="N39" s="11">
        <f>N35+N29+N26+N23+N17+N32+N20+N14</f>
        <v>4516.6</v>
      </c>
      <c r="O39" s="11">
        <f>O35+O29+O26+O23+O17+O32+O20+O14</f>
        <v>1862</v>
      </c>
      <c r="P39" s="11"/>
      <c r="Q39" s="10">
        <f>Q35+Q29+Q26+Q23+Q17+Q32+Q20+Q14</f>
        <v>2654.6</v>
      </c>
      <c r="R39" s="11">
        <f>R35+R29+R26+R23+R17+R32+R20+R14</f>
        <v>2834.6</v>
      </c>
      <c r="S39" s="11">
        <f>S35+S29+S26+S23+S17+S32+S20+S14</f>
        <v>200</v>
      </c>
      <c r="T39" s="11"/>
      <c r="U39" s="13">
        <f>U35+U29+U26+U23+U17+U32+U20+U14</f>
        <v>2634.6</v>
      </c>
      <c r="V39" s="12">
        <f>V35+V29+V26+V23+V17+V32+V20+V14</f>
        <v>3754</v>
      </c>
      <c r="W39" s="12">
        <f>W35+W26+W23+W17+W32+W20+W14</f>
        <v>750</v>
      </c>
      <c r="X39" s="37"/>
      <c r="Y39" s="37"/>
      <c r="Z39" s="37"/>
      <c r="AA39" s="220"/>
      <c r="AB39" s="576"/>
      <c r="AC39" s="576"/>
    </row>
    <row r="40" spans="1:29" ht="14.25" customHeight="1" thickBot="1">
      <c r="A40" s="213" t="s">
        <v>13</v>
      </c>
      <c r="B40" s="893" t="s">
        <v>32</v>
      </c>
      <c r="C40" s="702"/>
      <c r="D40" s="702"/>
      <c r="E40" s="702"/>
      <c r="F40" s="702"/>
      <c r="G40" s="702"/>
      <c r="H40" s="702"/>
      <c r="I40" s="703"/>
      <c r="J40" s="156">
        <f>J39</f>
        <v>3186.1000000000004</v>
      </c>
      <c r="K40" s="156">
        <f>K39</f>
        <v>290.8</v>
      </c>
      <c r="L40" s="156"/>
      <c r="M40" s="19">
        <f>M39</f>
        <v>2895.3</v>
      </c>
      <c r="N40" s="16">
        <f>N39</f>
        <v>4516.6</v>
      </c>
      <c r="O40" s="156">
        <f>O39</f>
        <v>1862</v>
      </c>
      <c r="P40" s="156"/>
      <c r="Q40" s="544">
        <f>Q39</f>
        <v>2654.6</v>
      </c>
      <c r="R40" s="18">
        <f>R39</f>
        <v>2834.6</v>
      </c>
      <c r="S40" s="156">
        <f>S39</f>
        <v>200</v>
      </c>
      <c r="T40" s="156"/>
      <c r="U40" s="544">
        <f>U39</f>
        <v>2634.6</v>
      </c>
      <c r="V40" s="21">
        <f>V39</f>
        <v>3754</v>
      </c>
      <c r="W40" s="21">
        <f>W39</f>
        <v>750</v>
      </c>
      <c r="X40" s="182"/>
      <c r="Y40" s="183"/>
      <c r="Z40" s="183"/>
      <c r="AA40" s="221"/>
      <c r="AB40" s="576"/>
      <c r="AC40" s="576"/>
    </row>
    <row r="41" spans="1:29" ht="15.75" customHeight="1" thickBot="1">
      <c r="A41" s="213" t="s">
        <v>14</v>
      </c>
      <c r="B41" s="485" t="s">
        <v>68</v>
      </c>
      <c r="C41" s="474"/>
      <c r="D41" s="587"/>
      <c r="E41" s="474"/>
      <c r="F41" s="474"/>
      <c r="G41" s="474"/>
      <c r="H41" s="474"/>
      <c r="I41" s="474"/>
      <c r="J41" s="494"/>
      <c r="K41" s="494"/>
      <c r="L41" s="494"/>
      <c r="M41" s="494"/>
      <c r="N41" s="494"/>
      <c r="O41" s="494"/>
      <c r="P41" s="494"/>
      <c r="Q41" s="494"/>
      <c r="R41" s="474"/>
      <c r="S41" s="474"/>
      <c r="T41" s="153"/>
      <c r="U41" s="153"/>
      <c r="V41" s="31"/>
      <c r="W41" s="31"/>
      <c r="X41" s="31"/>
      <c r="Y41" s="31"/>
      <c r="Z41" s="31"/>
      <c r="AA41" s="222"/>
      <c r="AB41" s="576"/>
      <c r="AC41" s="576"/>
    </row>
    <row r="42" spans="1:29" ht="15.75" customHeight="1" thickBot="1">
      <c r="A42" s="223" t="s">
        <v>14</v>
      </c>
      <c r="B42" s="25" t="s">
        <v>13</v>
      </c>
      <c r="C42" s="990" t="s">
        <v>164</v>
      </c>
      <c r="D42" s="991"/>
      <c r="E42" s="991"/>
      <c r="F42" s="991"/>
      <c r="G42" s="991"/>
      <c r="H42" s="991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35"/>
      <c r="V42" s="35"/>
      <c r="W42" s="35"/>
      <c r="X42" s="35"/>
      <c r="Y42" s="35"/>
      <c r="Z42" s="35"/>
      <c r="AA42" s="224"/>
      <c r="AB42" s="576"/>
      <c r="AC42" s="576"/>
    </row>
    <row r="43" spans="1:29" ht="25.5" customHeight="1">
      <c r="A43" s="807" t="s">
        <v>14</v>
      </c>
      <c r="B43" s="808" t="s">
        <v>13</v>
      </c>
      <c r="C43" s="809" t="s">
        <v>13</v>
      </c>
      <c r="D43" s="949" t="s">
        <v>242</v>
      </c>
      <c r="E43" s="363" t="s">
        <v>67</v>
      </c>
      <c r="F43" s="971" t="s">
        <v>20</v>
      </c>
      <c r="G43" s="798" t="s">
        <v>36</v>
      </c>
      <c r="H43" s="940" t="s">
        <v>229</v>
      </c>
      <c r="I43" s="509" t="s">
        <v>28</v>
      </c>
      <c r="J43" s="73">
        <f>K43+M43</f>
        <v>3553.3</v>
      </c>
      <c r="K43" s="1"/>
      <c r="L43" s="2"/>
      <c r="M43" s="89">
        <v>3553.3</v>
      </c>
      <c r="N43" s="73">
        <f>Q43+O43</f>
        <v>4208.4</v>
      </c>
      <c r="O43" s="1"/>
      <c r="P43" s="2"/>
      <c r="Q43" s="89">
        <v>4208.4</v>
      </c>
      <c r="R43" s="155">
        <f>U43</f>
        <v>2747.5</v>
      </c>
      <c r="S43" s="55"/>
      <c r="T43" s="55"/>
      <c r="U43" s="56">
        <v>2747.5</v>
      </c>
      <c r="V43" s="57"/>
      <c r="W43" s="101"/>
      <c r="X43" s="537" t="s">
        <v>248</v>
      </c>
      <c r="Y43" s="181">
        <v>168</v>
      </c>
      <c r="Z43" s="566"/>
      <c r="AA43" s="567"/>
      <c r="AB43" s="576"/>
      <c r="AC43" s="576"/>
    </row>
    <row r="44" spans="1:29" ht="24" customHeight="1">
      <c r="A44" s="692"/>
      <c r="B44" s="685"/>
      <c r="C44" s="810"/>
      <c r="D44" s="950"/>
      <c r="E44" s="364" t="s">
        <v>33</v>
      </c>
      <c r="F44" s="972"/>
      <c r="G44" s="799"/>
      <c r="H44" s="941"/>
      <c r="I44" s="510" t="s">
        <v>79</v>
      </c>
      <c r="J44" s="73"/>
      <c r="K44" s="1"/>
      <c r="L44" s="2"/>
      <c r="M44" s="75"/>
      <c r="N44" s="73"/>
      <c r="O44" s="1"/>
      <c r="P44" s="2"/>
      <c r="Q44" s="75"/>
      <c r="R44" s="155">
        <f>U44</f>
        <v>1460.9</v>
      </c>
      <c r="S44" s="55"/>
      <c r="T44" s="55"/>
      <c r="U44" s="56">
        <v>1460.9</v>
      </c>
      <c r="V44" s="57"/>
      <c r="W44" s="104"/>
      <c r="X44" s="1011" t="s">
        <v>249</v>
      </c>
      <c r="Y44" s="262">
        <v>18330</v>
      </c>
      <c r="Z44" s="571"/>
      <c r="AA44" s="590"/>
      <c r="AB44" s="576"/>
      <c r="AC44" s="576"/>
    </row>
    <row r="45" spans="1:29" ht="35.25" customHeight="1" thickBot="1">
      <c r="A45" s="684"/>
      <c r="B45" s="686"/>
      <c r="C45" s="811"/>
      <c r="D45" s="951"/>
      <c r="E45" s="365"/>
      <c r="F45" s="973"/>
      <c r="G45" s="800"/>
      <c r="H45" s="942"/>
      <c r="I45" s="511" t="s">
        <v>31</v>
      </c>
      <c r="J45" s="60">
        <f>SUM(J43:J44)</f>
        <v>3553.3</v>
      </c>
      <c r="K45" s="64"/>
      <c r="L45" s="268"/>
      <c r="M45" s="65">
        <f>SUM(M43:M44)</f>
        <v>3553.3</v>
      </c>
      <c r="N45" s="60">
        <f>SUM(N43:N44)</f>
        <v>4208.4</v>
      </c>
      <c r="O45" s="64"/>
      <c r="P45" s="64"/>
      <c r="Q45" s="65">
        <f>SUM(Q43:Q44)</f>
        <v>4208.4</v>
      </c>
      <c r="R45" s="60">
        <f>R44+R43</f>
        <v>4208.4</v>
      </c>
      <c r="S45" s="64"/>
      <c r="T45" s="64"/>
      <c r="U45" s="65">
        <f>U44+U43</f>
        <v>4208.4</v>
      </c>
      <c r="V45" s="66"/>
      <c r="W45" s="66"/>
      <c r="X45" s="874"/>
      <c r="Y45" s="190"/>
      <c r="Z45" s="190"/>
      <c r="AA45" s="228"/>
      <c r="AB45" s="576"/>
      <c r="AC45" s="576"/>
    </row>
    <row r="46" spans="1:29" ht="17.25" customHeight="1">
      <c r="A46" s="223" t="s">
        <v>14</v>
      </c>
      <c r="B46" s="26" t="s">
        <v>13</v>
      </c>
      <c r="C46" s="810" t="s">
        <v>14</v>
      </c>
      <c r="D46" s="950" t="s">
        <v>64</v>
      </c>
      <c r="E46" s="363" t="s">
        <v>67</v>
      </c>
      <c r="F46" s="998" t="s">
        <v>20</v>
      </c>
      <c r="G46" s="799" t="s">
        <v>36</v>
      </c>
      <c r="H46" s="941" t="s">
        <v>229</v>
      </c>
      <c r="I46" s="510" t="s">
        <v>28</v>
      </c>
      <c r="J46" s="505"/>
      <c r="K46" s="1"/>
      <c r="L46" s="113"/>
      <c r="M46" s="75"/>
      <c r="N46" s="505"/>
      <c r="O46" s="1"/>
      <c r="P46" s="1"/>
      <c r="Q46" s="75"/>
      <c r="R46" s="155"/>
      <c r="S46" s="55"/>
      <c r="T46" s="55"/>
      <c r="U46" s="56"/>
      <c r="V46" s="57">
        <v>250</v>
      </c>
      <c r="W46" s="48">
        <v>160</v>
      </c>
      <c r="X46" s="568" t="s">
        <v>46</v>
      </c>
      <c r="Y46" s="565"/>
      <c r="Z46" s="569" t="s">
        <v>205</v>
      </c>
      <c r="AA46" s="570"/>
      <c r="AB46" s="576"/>
      <c r="AC46" s="576"/>
    </row>
    <row r="47" spans="1:29" ht="26.25" customHeight="1" thickBot="1">
      <c r="A47" s="223"/>
      <c r="B47" s="26"/>
      <c r="C47" s="810"/>
      <c r="D47" s="950"/>
      <c r="E47" s="365"/>
      <c r="F47" s="998"/>
      <c r="G47" s="799"/>
      <c r="H47" s="941"/>
      <c r="I47" s="512" t="s">
        <v>31</v>
      </c>
      <c r="J47" s="506"/>
      <c r="K47" s="117"/>
      <c r="L47" s="118"/>
      <c r="M47" s="120"/>
      <c r="N47" s="506"/>
      <c r="O47" s="117"/>
      <c r="P47" s="119"/>
      <c r="Q47" s="120"/>
      <c r="R47" s="507"/>
      <c r="S47" s="117"/>
      <c r="T47" s="117"/>
      <c r="U47" s="120"/>
      <c r="V47" s="66">
        <f>V46</f>
        <v>250</v>
      </c>
      <c r="W47" s="121">
        <f>W46</f>
        <v>160</v>
      </c>
      <c r="X47" s="270"/>
      <c r="Y47" s="559"/>
      <c r="Z47" s="503"/>
      <c r="AA47" s="504"/>
      <c r="AB47" s="576"/>
      <c r="AC47" s="576"/>
    </row>
    <row r="48" spans="1:29" ht="19.5" customHeight="1">
      <c r="A48" s="962" t="s">
        <v>14</v>
      </c>
      <c r="B48" s="774" t="s">
        <v>13</v>
      </c>
      <c r="C48" s="1008" t="s">
        <v>15</v>
      </c>
      <c r="D48" s="1009" t="s">
        <v>89</v>
      </c>
      <c r="E48" s="1000"/>
      <c r="F48" s="1002"/>
      <c r="G48" s="1004" t="s">
        <v>36</v>
      </c>
      <c r="H48" s="1006" t="s">
        <v>229</v>
      </c>
      <c r="I48" s="550" t="s">
        <v>17</v>
      </c>
      <c r="J48" s="147"/>
      <c r="K48" s="88"/>
      <c r="L48" s="551"/>
      <c r="M48" s="89"/>
      <c r="N48" s="147"/>
      <c r="O48" s="88"/>
      <c r="P48" s="551"/>
      <c r="Q48" s="89"/>
      <c r="R48" s="508"/>
      <c r="S48" s="272"/>
      <c r="T48" s="272"/>
      <c r="U48" s="273"/>
      <c r="V48" s="48">
        <v>60</v>
      </c>
      <c r="W48" s="48">
        <v>50</v>
      </c>
      <c r="X48" s="541" t="s">
        <v>46</v>
      </c>
      <c r="Y48" s="558"/>
      <c r="Z48" s="178" t="s">
        <v>205</v>
      </c>
      <c r="AA48" s="205"/>
      <c r="AB48" s="576"/>
      <c r="AC48" s="576"/>
    </row>
    <row r="49" spans="1:29" ht="29.25" customHeight="1" thickBot="1">
      <c r="A49" s="963"/>
      <c r="B49" s="776"/>
      <c r="C49" s="689"/>
      <c r="D49" s="1010"/>
      <c r="E49" s="1001"/>
      <c r="F49" s="1003"/>
      <c r="G49" s="1005"/>
      <c r="H49" s="1007"/>
      <c r="I49" s="552" t="s">
        <v>31</v>
      </c>
      <c r="J49" s="60"/>
      <c r="K49" s="64"/>
      <c r="L49" s="60"/>
      <c r="M49" s="65"/>
      <c r="N49" s="60"/>
      <c r="O49" s="64"/>
      <c r="P49" s="60"/>
      <c r="Q49" s="65"/>
      <c r="R49" s="60"/>
      <c r="S49" s="64"/>
      <c r="T49" s="64"/>
      <c r="U49" s="65"/>
      <c r="V49" s="66">
        <f>V48</f>
        <v>60</v>
      </c>
      <c r="W49" s="66">
        <f>SUM(W48:W48)</f>
        <v>50</v>
      </c>
      <c r="X49" s="553"/>
      <c r="Y49" s="560"/>
      <c r="Z49" s="561"/>
      <c r="AA49" s="562"/>
      <c r="AB49" s="576"/>
      <c r="AC49" s="576"/>
    </row>
    <row r="50" spans="1:29" ht="16.5" customHeight="1" thickBot="1">
      <c r="A50" s="213" t="s">
        <v>14</v>
      </c>
      <c r="B50" s="25" t="s">
        <v>13</v>
      </c>
      <c r="C50" s="699" t="s">
        <v>30</v>
      </c>
      <c r="D50" s="700"/>
      <c r="E50" s="700"/>
      <c r="F50" s="700"/>
      <c r="G50" s="700"/>
      <c r="H50" s="700"/>
      <c r="I50" s="701"/>
      <c r="J50" s="8">
        <f>J49+J47+J45</f>
        <v>3553.3</v>
      </c>
      <c r="K50" s="7"/>
      <c r="L50" s="7"/>
      <c r="M50" s="8">
        <f>M49+M47+M45</f>
        <v>3553.3</v>
      </c>
      <c r="N50" s="9">
        <f>N49+N47+N45</f>
        <v>4208.4</v>
      </c>
      <c r="O50" s="8"/>
      <c r="P50" s="13"/>
      <c r="Q50" s="10">
        <f>Q49+Q47+Q45</f>
        <v>4208.4</v>
      </c>
      <c r="R50" s="9">
        <f>R45</f>
        <v>4208.4</v>
      </c>
      <c r="S50" s="8"/>
      <c r="T50" s="13"/>
      <c r="U50" s="10">
        <f>U45</f>
        <v>4208.4</v>
      </c>
      <c r="V50" s="6">
        <f>V49+V47+V45</f>
        <v>310</v>
      </c>
      <c r="W50" s="12">
        <f>W49+W47+W45</f>
        <v>210</v>
      </c>
      <c r="X50" s="36"/>
      <c r="Y50" s="37"/>
      <c r="Z50" s="37"/>
      <c r="AA50" s="220"/>
      <c r="AB50" s="576"/>
      <c r="AC50" s="576"/>
    </row>
    <row r="51" spans="1:29" ht="15.75" customHeight="1" thickBot="1">
      <c r="A51" s="223" t="s">
        <v>14</v>
      </c>
      <c r="B51" s="26" t="s">
        <v>14</v>
      </c>
      <c r="C51" s="170" t="s">
        <v>163</v>
      </c>
      <c r="D51" s="584"/>
      <c r="E51" s="33"/>
      <c r="F51" s="33"/>
      <c r="G51" s="33"/>
      <c r="H51" s="33"/>
      <c r="I51" s="476" t="s">
        <v>167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3"/>
      <c r="AB51" s="576"/>
      <c r="AC51" s="576"/>
    </row>
    <row r="52" spans="1:29" ht="50.25" customHeight="1">
      <c r="A52" s="807" t="s">
        <v>14</v>
      </c>
      <c r="B52" s="808" t="s">
        <v>14</v>
      </c>
      <c r="C52" s="809" t="s">
        <v>13</v>
      </c>
      <c r="D52" s="884" t="s">
        <v>133</v>
      </c>
      <c r="E52" s="409" t="s">
        <v>67</v>
      </c>
      <c r="F52" s="971" t="s">
        <v>19</v>
      </c>
      <c r="G52" s="798" t="s">
        <v>36</v>
      </c>
      <c r="H52" s="940" t="s">
        <v>229</v>
      </c>
      <c r="I52" s="176" t="s">
        <v>17</v>
      </c>
      <c r="J52" s="97"/>
      <c r="K52" s="88"/>
      <c r="L52" s="98"/>
      <c r="M52" s="99"/>
      <c r="N52" s="97">
        <v>238</v>
      </c>
      <c r="O52" s="88">
        <v>238</v>
      </c>
      <c r="P52" s="98"/>
      <c r="Q52" s="89"/>
      <c r="R52" s="45">
        <f>+S52+U52</f>
        <v>100</v>
      </c>
      <c r="S52" s="46">
        <v>100</v>
      </c>
      <c r="T52" s="46"/>
      <c r="U52" s="47"/>
      <c r="V52" s="48">
        <v>282</v>
      </c>
      <c r="W52" s="101">
        <v>32</v>
      </c>
      <c r="X52" s="180" t="s">
        <v>126</v>
      </c>
      <c r="Y52" s="181"/>
      <c r="Z52" s="181">
        <v>50</v>
      </c>
      <c r="AA52" s="219">
        <v>100</v>
      </c>
      <c r="AB52" s="576"/>
      <c r="AC52" s="576"/>
    </row>
    <row r="53" spans="1:29" ht="17.25" customHeight="1">
      <c r="A53" s="692"/>
      <c r="B53" s="685"/>
      <c r="C53" s="810"/>
      <c r="D53" s="816"/>
      <c r="E53" s="475"/>
      <c r="F53" s="972"/>
      <c r="G53" s="799"/>
      <c r="H53" s="941"/>
      <c r="I53" s="184"/>
      <c r="J53" s="74"/>
      <c r="K53" s="1"/>
      <c r="L53" s="2"/>
      <c r="M53" s="102"/>
      <c r="N53" s="74"/>
      <c r="O53" s="1"/>
      <c r="P53" s="2"/>
      <c r="Q53" s="102"/>
      <c r="R53" s="90"/>
      <c r="S53" s="3"/>
      <c r="T53" s="3"/>
      <c r="U53" s="91"/>
      <c r="V53" s="104"/>
      <c r="W53" s="104"/>
      <c r="X53" s="408" t="s">
        <v>127</v>
      </c>
      <c r="Y53" s="189">
        <v>30</v>
      </c>
      <c r="Z53" s="189">
        <v>100</v>
      </c>
      <c r="AA53" s="232"/>
      <c r="AB53" s="576"/>
      <c r="AC53" s="576"/>
    </row>
    <row r="54" spans="1:29" ht="27.75" customHeight="1" thickBot="1">
      <c r="A54" s="684"/>
      <c r="B54" s="686"/>
      <c r="C54" s="811"/>
      <c r="D54" s="817"/>
      <c r="E54" s="410"/>
      <c r="F54" s="973"/>
      <c r="G54" s="800"/>
      <c r="H54" s="942"/>
      <c r="I54" s="111" t="s">
        <v>31</v>
      </c>
      <c r="J54" s="63"/>
      <c r="K54" s="64"/>
      <c r="L54" s="64"/>
      <c r="M54" s="65"/>
      <c r="N54" s="63">
        <f>N52</f>
        <v>238</v>
      </c>
      <c r="O54" s="64">
        <f>O52</f>
        <v>238</v>
      </c>
      <c r="P54" s="64"/>
      <c r="Q54" s="65"/>
      <c r="R54" s="63">
        <f>R52</f>
        <v>100</v>
      </c>
      <c r="S54" s="64">
        <f>S52</f>
        <v>100</v>
      </c>
      <c r="T54" s="64"/>
      <c r="U54" s="65"/>
      <c r="V54" s="66">
        <f>V52</f>
        <v>282</v>
      </c>
      <c r="W54" s="66">
        <f>W52</f>
        <v>32</v>
      </c>
      <c r="X54" s="415" t="s">
        <v>128</v>
      </c>
      <c r="Y54" s="486">
        <v>13</v>
      </c>
      <c r="Z54" s="486"/>
      <c r="AA54" s="416"/>
      <c r="AB54" s="576"/>
      <c r="AC54" s="576"/>
    </row>
    <row r="55" spans="1:29" ht="15.75" customHeight="1">
      <c r="A55" s="807" t="s">
        <v>14</v>
      </c>
      <c r="B55" s="808" t="s">
        <v>14</v>
      </c>
      <c r="C55" s="809" t="s">
        <v>14</v>
      </c>
      <c r="D55" s="884" t="s">
        <v>165</v>
      </c>
      <c r="E55" s="795"/>
      <c r="F55" s="971" t="s">
        <v>19</v>
      </c>
      <c r="G55" s="798" t="s">
        <v>36</v>
      </c>
      <c r="H55" s="940" t="s">
        <v>229</v>
      </c>
      <c r="I55" s="176" t="s">
        <v>17</v>
      </c>
      <c r="J55" s="97">
        <v>554.5</v>
      </c>
      <c r="K55" s="88">
        <v>554.5</v>
      </c>
      <c r="L55" s="98"/>
      <c r="M55" s="99"/>
      <c r="N55" s="97">
        <v>836.3</v>
      </c>
      <c r="O55" s="88">
        <v>836.3</v>
      </c>
      <c r="P55" s="98"/>
      <c r="Q55" s="89"/>
      <c r="R55" s="45">
        <f>+S55+U55</f>
        <v>600</v>
      </c>
      <c r="S55" s="46">
        <v>600</v>
      </c>
      <c r="T55" s="46"/>
      <c r="U55" s="47"/>
      <c r="V55" s="48">
        <v>1004.6</v>
      </c>
      <c r="W55" s="48">
        <v>1005.1</v>
      </c>
      <c r="X55" s="286" t="s">
        <v>98</v>
      </c>
      <c r="Y55" s="287"/>
      <c r="Z55" s="287"/>
      <c r="AA55" s="288"/>
      <c r="AB55" s="576"/>
      <c r="AC55" s="576"/>
    </row>
    <row r="56" spans="1:29" ht="14.25" customHeight="1">
      <c r="A56" s="692"/>
      <c r="B56" s="685"/>
      <c r="C56" s="810"/>
      <c r="D56" s="816"/>
      <c r="E56" s="796"/>
      <c r="F56" s="996"/>
      <c r="G56" s="799"/>
      <c r="H56" s="941"/>
      <c r="I56" s="188"/>
      <c r="J56" s="107"/>
      <c r="K56" s="95"/>
      <c r="L56" s="108"/>
      <c r="M56" s="109"/>
      <c r="N56" s="107"/>
      <c r="O56" s="95"/>
      <c r="P56" s="108"/>
      <c r="Q56" s="96"/>
      <c r="R56" s="80"/>
      <c r="S56" s="81"/>
      <c r="T56" s="81"/>
      <c r="U56" s="82"/>
      <c r="V56" s="83"/>
      <c r="W56" s="83"/>
      <c r="X56" s="289" t="s">
        <v>99</v>
      </c>
      <c r="Y56" s="248">
        <v>13.8491</v>
      </c>
      <c r="Z56" s="248">
        <v>13.8491</v>
      </c>
      <c r="AA56" s="554">
        <v>13.8491</v>
      </c>
      <c r="AB56" s="576"/>
      <c r="AC56" s="576"/>
    </row>
    <row r="57" spans="1:29" ht="14.25" customHeight="1">
      <c r="A57" s="692"/>
      <c r="B57" s="685"/>
      <c r="C57" s="810"/>
      <c r="D57" s="816"/>
      <c r="E57" s="796"/>
      <c r="F57" s="996"/>
      <c r="G57" s="799"/>
      <c r="H57" s="941"/>
      <c r="I57" s="188"/>
      <c r="J57" s="107"/>
      <c r="K57" s="95"/>
      <c r="L57" s="108"/>
      <c r="M57" s="109"/>
      <c r="N57" s="107"/>
      <c r="O57" s="95"/>
      <c r="P57" s="108"/>
      <c r="Q57" s="96"/>
      <c r="R57" s="80"/>
      <c r="S57" s="81"/>
      <c r="T57" s="81"/>
      <c r="U57" s="82"/>
      <c r="V57" s="83"/>
      <c r="W57" s="83"/>
      <c r="X57" s="289" t="s">
        <v>100</v>
      </c>
      <c r="Y57" s="248">
        <v>60.3</v>
      </c>
      <c r="Z57" s="248">
        <v>60.3</v>
      </c>
      <c r="AA57" s="554">
        <v>60.3</v>
      </c>
      <c r="AB57" s="576"/>
      <c r="AC57" s="576"/>
    </row>
    <row r="58" spans="1:29" ht="15.75" customHeight="1">
      <c r="A58" s="692"/>
      <c r="B58" s="685"/>
      <c r="C58" s="810"/>
      <c r="D58" s="816"/>
      <c r="E58" s="796"/>
      <c r="F58" s="996"/>
      <c r="G58" s="799"/>
      <c r="H58" s="941"/>
      <c r="I58" s="188"/>
      <c r="J58" s="107"/>
      <c r="K58" s="95"/>
      <c r="L58" s="108"/>
      <c r="M58" s="109"/>
      <c r="N58" s="107"/>
      <c r="O58" s="95"/>
      <c r="P58" s="108"/>
      <c r="Q58" s="96"/>
      <c r="R58" s="80"/>
      <c r="S58" s="81"/>
      <c r="T58" s="81"/>
      <c r="U58" s="82"/>
      <c r="V58" s="83"/>
      <c r="W58" s="83"/>
      <c r="X58" s="289" t="s">
        <v>101</v>
      </c>
      <c r="Y58" s="248">
        <v>14.32</v>
      </c>
      <c r="Z58" s="248">
        <v>14.32</v>
      </c>
      <c r="AA58" s="554">
        <v>14.32</v>
      </c>
      <c r="AB58" s="576"/>
      <c r="AC58" s="576"/>
    </row>
    <row r="59" spans="1:29" ht="37.5" customHeight="1">
      <c r="A59" s="692"/>
      <c r="B59" s="685"/>
      <c r="C59" s="810"/>
      <c r="D59" s="816"/>
      <c r="E59" s="796"/>
      <c r="F59" s="972"/>
      <c r="G59" s="799"/>
      <c r="H59" s="941"/>
      <c r="I59" s="184"/>
      <c r="J59" s="74"/>
      <c r="K59" s="1"/>
      <c r="L59" s="2"/>
      <c r="M59" s="102"/>
      <c r="N59" s="74"/>
      <c r="O59" s="1"/>
      <c r="P59" s="2"/>
      <c r="Q59" s="102"/>
      <c r="R59" s="54"/>
      <c r="S59" s="55"/>
      <c r="T59" s="55"/>
      <c r="U59" s="56"/>
      <c r="V59" s="104"/>
      <c r="W59" s="104"/>
      <c r="X59" s="374" t="s">
        <v>102</v>
      </c>
      <c r="Y59" s="375">
        <v>100</v>
      </c>
      <c r="Z59" s="375">
        <v>100</v>
      </c>
      <c r="AA59" s="376">
        <v>100</v>
      </c>
      <c r="AB59" s="576"/>
      <c r="AC59" s="576"/>
    </row>
    <row r="60" spans="1:29" ht="24" customHeight="1" thickBot="1">
      <c r="A60" s="684"/>
      <c r="B60" s="686"/>
      <c r="C60" s="811"/>
      <c r="D60" s="817"/>
      <c r="E60" s="797"/>
      <c r="F60" s="973"/>
      <c r="G60" s="800"/>
      <c r="H60" s="942"/>
      <c r="I60" s="111" t="s">
        <v>31</v>
      </c>
      <c r="J60" s="63">
        <f>SUM(J55:J59)</f>
        <v>554.5</v>
      </c>
      <c r="K60" s="64">
        <f>K59+K55</f>
        <v>554.5</v>
      </c>
      <c r="L60" s="105"/>
      <c r="M60" s="112"/>
      <c r="N60" s="63">
        <f>SUM(N55:N59)</f>
        <v>836.3</v>
      </c>
      <c r="O60" s="64">
        <f>O59+O55</f>
        <v>836.3</v>
      </c>
      <c r="P60" s="93"/>
      <c r="Q60" s="129"/>
      <c r="R60" s="63">
        <f>SUM(R55:R59)</f>
        <v>600</v>
      </c>
      <c r="S60" s="64">
        <f>S59+S55</f>
        <v>600</v>
      </c>
      <c r="T60" s="93"/>
      <c r="U60" s="129"/>
      <c r="V60" s="66">
        <f>SUM(V55:V59)</f>
        <v>1004.6</v>
      </c>
      <c r="W60" s="66">
        <f>SUM(W55:W59)</f>
        <v>1005.1</v>
      </c>
      <c r="X60" s="186" t="s">
        <v>238</v>
      </c>
      <c r="Y60" s="187">
        <v>12</v>
      </c>
      <c r="Z60" s="187">
        <v>12</v>
      </c>
      <c r="AA60" s="226">
        <v>12</v>
      </c>
      <c r="AB60" s="576"/>
      <c r="AC60" s="576"/>
    </row>
    <row r="61" spans="1:29" ht="16.5" customHeight="1">
      <c r="A61" s="772" t="s">
        <v>14</v>
      </c>
      <c r="B61" s="775" t="s">
        <v>14</v>
      </c>
      <c r="C61" s="778" t="s">
        <v>15</v>
      </c>
      <c r="D61" s="781" t="s">
        <v>25</v>
      </c>
      <c r="E61" s="831"/>
      <c r="F61" s="996" t="s">
        <v>19</v>
      </c>
      <c r="G61" s="790" t="s">
        <v>36</v>
      </c>
      <c r="H61" s="996" t="s">
        <v>229</v>
      </c>
      <c r="I61" s="172" t="s">
        <v>17</v>
      </c>
      <c r="J61" s="24">
        <v>60.9</v>
      </c>
      <c r="K61" s="24">
        <v>60.9</v>
      </c>
      <c r="L61" s="76"/>
      <c r="M61" s="77"/>
      <c r="N61" s="24">
        <v>173.4</v>
      </c>
      <c r="O61" s="79">
        <v>173.4</v>
      </c>
      <c r="P61" s="76"/>
      <c r="Q61" s="77"/>
      <c r="R61" s="207">
        <f>+S61+U61</f>
        <v>100</v>
      </c>
      <c r="S61" s="81">
        <v>100</v>
      </c>
      <c r="T61" s="81"/>
      <c r="U61" s="82"/>
      <c r="V61" s="83">
        <v>173.4</v>
      </c>
      <c r="W61" s="84">
        <v>173.4</v>
      </c>
      <c r="X61" s="690" t="s">
        <v>56</v>
      </c>
      <c r="Y61" s="992" t="s">
        <v>55</v>
      </c>
      <c r="Z61" s="992" t="s">
        <v>55</v>
      </c>
      <c r="AA61" s="994" t="s">
        <v>55</v>
      </c>
      <c r="AB61" s="576"/>
      <c r="AC61" s="576"/>
    </row>
    <row r="62" spans="1:29" ht="18" customHeight="1">
      <c r="A62" s="827"/>
      <c r="B62" s="828"/>
      <c r="C62" s="829"/>
      <c r="D62" s="781"/>
      <c r="E62" s="832"/>
      <c r="F62" s="996"/>
      <c r="G62" s="834"/>
      <c r="H62" s="972"/>
      <c r="I62" s="171"/>
      <c r="J62" s="51"/>
      <c r="K62" s="51"/>
      <c r="L62" s="50"/>
      <c r="M62" s="52"/>
      <c r="N62" s="51"/>
      <c r="O62" s="4"/>
      <c r="P62" s="50"/>
      <c r="Q62" s="52"/>
      <c r="R62" s="155"/>
      <c r="S62" s="55"/>
      <c r="T62" s="55"/>
      <c r="U62" s="56"/>
      <c r="V62" s="57"/>
      <c r="W62" s="58"/>
      <c r="X62" s="690"/>
      <c r="Y62" s="992"/>
      <c r="Z62" s="992"/>
      <c r="AA62" s="994"/>
      <c r="AB62" s="576"/>
      <c r="AC62" s="576"/>
    </row>
    <row r="63" spans="1:29" ht="18.75" customHeight="1" thickBot="1">
      <c r="A63" s="773"/>
      <c r="B63" s="776"/>
      <c r="C63" s="779"/>
      <c r="D63" s="782"/>
      <c r="E63" s="833"/>
      <c r="F63" s="973"/>
      <c r="G63" s="791"/>
      <c r="H63" s="973"/>
      <c r="I63" s="59" t="s">
        <v>31</v>
      </c>
      <c r="J63" s="63">
        <f>J61+J62</f>
        <v>60.9</v>
      </c>
      <c r="K63" s="60">
        <f>K61+K62</f>
        <v>60.9</v>
      </c>
      <c r="L63" s="61"/>
      <c r="M63" s="62"/>
      <c r="N63" s="63">
        <f>N61+N62</f>
        <v>173.4</v>
      </c>
      <c r="O63" s="64">
        <f>O61+O62</f>
        <v>173.4</v>
      </c>
      <c r="P63" s="61"/>
      <c r="Q63" s="62"/>
      <c r="R63" s="63">
        <f>R61+R62</f>
        <v>100</v>
      </c>
      <c r="S63" s="64">
        <f>S61+S62</f>
        <v>100</v>
      </c>
      <c r="T63" s="61"/>
      <c r="U63" s="62"/>
      <c r="V63" s="66">
        <f>V61+V62</f>
        <v>173.4</v>
      </c>
      <c r="W63" s="67">
        <f>W61+W62</f>
        <v>173.4</v>
      </c>
      <c r="X63" s="691"/>
      <c r="Y63" s="993"/>
      <c r="Z63" s="993"/>
      <c r="AA63" s="995"/>
      <c r="AB63" s="576"/>
      <c r="AC63" s="576"/>
    </row>
    <row r="64" spans="1:29" ht="16.5" customHeight="1">
      <c r="A64" s="807" t="s">
        <v>14</v>
      </c>
      <c r="B64" s="808" t="s">
        <v>14</v>
      </c>
      <c r="C64" s="809" t="s">
        <v>18</v>
      </c>
      <c r="D64" s="884" t="s">
        <v>44</v>
      </c>
      <c r="E64" s="795" t="s">
        <v>67</v>
      </c>
      <c r="F64" s="971" t="s">
        <v>20</v>
      </c>
      <c r="G64" s="798" t="s">
        <v>36</v>
      </c>
      <c r="H64" s="940" t="s">
        <v>229</v>
      </c>
      <c r="I64" s="176" t="s">
        <v>17</v>
      </c>
      <c r="J64" s="97"/>
      <c r="K64" s="88"/>
      <c r="L64" s="98"/>
      <c r="M64" s="99"/>
      <c r="N64" s="97">
        <v>55</v>
      </c>
      <c r="O64" s="88">
        <v>55</v>
      </c>
      <c r="P64" s="98"/>
      <c r="Q64" s="89"/>
      <c r="R64" s="45"/>
      <c r="S64" s="46"/>
      <c r="T64" s="46"/>
      <c r="U64" s="47"/>
      <c r="V64" s="48">
        <v>490</v>
      </c>
      <c r="W64" s="48">
        <v>220</v>
      </c>
      <c r="X64" s="180" t="s">
        <v>80</v>
      </c>
      <c r="Y64" s="181">
        <v>20</v>
      </c>
      <c r="Z64" s="181">
        <v>60</v>
      </c>
      <c r="AA64" s="219">
        <v>100</v>
      </c>
      <c r="AB64" s="576"/>
      <c r="AC64" s="576"/>
    </row>
    <row r="65" spans="1:29" ht="37.5" customHeight="1">
      <c r="A65" s="692"/>
      <c r="B65" s="685"/>
      <c r="C65" s="810"/>
      <c r="D65" s="816"/>
      <c r="E65" s="796"/>
      <c r="F65" s="996"/>
      <c r="G65" s="799"/>
      <c r="H65" s="941"/>
      <c r="I65" s="188"/>
      <c r="J65" s="107"/>
      <c r="K65" s="95"/>
      <c r="L65" s="108"/>
      <c r="M65" s="109"/>
      <c r="N65" s="107"/>
      <c r="O65" s="95"/>
      <c r="P65" s="108"/>
      <c r="Q65" s="96"/>
      <c r="R65" s="80"/>
      <c r="S65" s="81"/>
      <c r="T65" s="81"/>
      <c r="U65" s="82"/>
      <c r="V65" s="83"/>
      <c r="W65" s="83"/>
      <c r="X65" s="269" t="s">
        <v>81</v>
      </c>
      <c r="Y65" s="262">
        <v>1</v>
      </c>
      <c r="Z65" s="262"/>
      <c r="AA65" s="264"/>
      <c r="AB65" s="576"/>
      <c r="AC65" s="576"/>
    </row>
    <row r="66" spans="1:29" ht="15.75" customHeight="1">
      <c r="A66" s="692"/>
      <c r="B66" s="685"/>
      <c r="C66" s="810"/>
      <c r="D66" s="816"/>
      <c r="E66" s="796"/>
      <c r="F66" s="972"/>
      <c r="G66" s="799"/>
      <c r="H66" s="941"/>
      <c r="I66" s="184"/>
      <c r="J66" s="74"/>
      <c r="K66" s="1"/>
      <c r="L66" s="2"/>
      <c r="M66" s="102"/>
      <c r="N66" s="74"/>
      <c r="O66" s="1"/>
      <c r="P66" s="2"/>
      <c r="Q66" s="102"/>
      <c r="R66" s="54"/>
      <c r="S66" s="55"/>
      <c r="T66" s="55"/>
      <c r="U66" s="56"/>
      <c r="V66" s="104"/>
      <c r="W66" s="104"/>
      <c r="X66" s="270" t="s">
        <v>83</v>
      </c>
      <c r="Y66" s="189"/>
      <c r="Z66" s="189">
        <v>100</v>
      </c>
      <c r="AA66" s="227"/>
      <c r="AB66" s="576"/>
      <c r="AC66" s="576"/>
    </row>
    <row r="67" spans="1:29" ht="26.25" customHeight="1">
      <c r="A67" s="692"/>
      <c r="B67" s="685"/>
      <c r="C67" s="810"/>
      <c r="D67" s="816"/>
      <c r="E67" s="796"/>
      <c r="F67" s="999"/>
      <c r="G67" s="799"/>
      <c r="H67" s="941"/>
      <c r="I67" s="193"/>
      <c r="J67" s="124"/>
      <c r="K67" s="125"/>
      <c r="L67" s="126"/>
      <c r="M67" s="127"/>
      <c r="N67" s="124"/>
      <c r="O67" s="125"/>
      <c r="P67" s="126"/>
      <c r="Q67" s="127"/>
      <c r="R67" s="85"/>
      <c r="S67" s="86"/>
      <c r="T67" s="86"/>
      <c r="U67" s="87"/>
      <c r="V67" s="128"/>
      <c r="W67" s="128"/>
      <c r="X67" s="549" t="s">
        <v>207</v>
      </c>
      <c r="Y67" s="283"/>
      <c r="Z67" s="283"/>
      <c r="AA67" s="282">
        <v>100</v>
      </c>
      <c r="AB67" s="578"/>
      <c r="AC67" s="576"/>
    </row>
    <row r="68" spans="1:29" ht="24.75" customHeight="1">
      <c r="A68" s="692"/>
      <c r="B68" s="685"/>
      <c r="C68" s="810"/>
      <c r="D68" s="816"/>
      <c r="E68" s="796"/>
      <c r="F68" s="999"/>
      <c r="G68" s="799"/>
      <c r="H68" s="941"/>
      <c r="I68" s="193"/>
      <c r="J68" s="124"/>
      <c r="K68" s="125"/>
      <c r="L68" s="126"/>
      <c r="M68" s="127"/>
      <c r="N68" s="124"/>
      <c r="O68" s="125"/>
      <c r="P68" s="126"/>
      <c r="Q68" s="127"/>
      <c r="R68" s="85"/>
      <c r="S68" s="86"/>
      <c r="T68" s="86"/>
      <c r="U68" s="87"/>
      <c r="V68" s="128"/>
      <c r="W68" s="128"/>
      <c r="X68" s="269" t="s">
        <v>82</v>
      </c>
      <c r="Y68" s="189">
        <v>70</v>
      </c>
      <c r="Z68" s="189">
        <v>90</v>
      </c>
      <c r="AA68" s="227">
        <v>100</v>
      </c>
      <c r="AB68" s="576"/>
      <c r="AC68" s="576"/>
    </row>
    <row r="69" spans="1:29" ht="27.75" customHeight="1" thickBot="1">
      <c r="A69" s="684"/>
      <c r="B69" s="686"/>
      <c r="C69" s="811"/>
      <c r="D69" s="817"/>
      <c r="E69" s="797"/>
      <c r="F69" s="973"/>
      <c r="G69" s="800"/>
      <c r="H69" s="942"/>
      <c r="I69" s="111" t="s">
        <v>31</v>
      </c>
      <c r="J69" s="63"/>
      <c r="K69" s="64"/>
      <c r="L69" s="105"/>
      <c r="M69" s="112"/>
      <c r="N69" s="63">
        <f>N64</f>
        <v>55</v>
      </c>
      <c r="O69" s="64">
        <f>O64</f>
        <v>55</v>
      </c>
      <c r="P69" s="93"/>
      <c r="Q69" s="65"/>
      <c r="R69" s="63"/>
      <c r="S69" s="64"/>
      <c r="T69" s="93"/>
      <c r="U69" s="65"/>
      <c r="V69" s="66">
        <f>V65+V64</f>
        <v>490</v>
      </c>
      <c r="W69" s="66">
        <f>W64</f>
        <v>220</v>
      </c>
      <c r="X69" s="255" t="s">
        <v>206</v>
      </c>
      <c r="Y69" s="187"/>
      <c r="Z69" s="187">
        <v>60</v>
      </c>
      <c r="AA69" s="271">
        <v>100</v>
      </c>
      <c r="AB69" s="576"/>
      <c r="AC69" s="576"/>
    </row>
    <row r="70" spans="1:29" ht="15.75" customHeight="1">
      <c r="A70" s="229" t="s">
        <v>14</v>
      </c>
      <c r="B70" s="122" t="s">
        <v>14</v>
      </c>
      <c r="C70" s="809" t="s">
        <v>19</v>
      </c>
      <c r="D70" s="884" t="s">
        <v>43</v>
      </c>
      <c r="E70" s="795" t="s">
        <v>67</v>
      </c>
      <c r="F70" s="997" t="s">
        <v>19</v>
      </c>
      <c r="G70" s="369" t="s">
        <v>36</v>
      </c>
      <c r="H70" s="362" t="s">
        <v>229</v>
      </c>
      <c r="I70" s="176" t="s">
        <v>17</v>
      </c>
      <c r="J70" s="97"/>
      <c r="K70" s="88"/>
      <c r="L70" s="98"/>
      <c r="M70" s="99"/>
      <c r="N70" s="97">
        <v>220</v>
      </c>
      <c r="O70" s="88">
        <v>220</v>
      </c>
      <c r="P70" s="88"/>
      <c r="Q70" s="89"/>
      <c r="R70" s="45"/>
      <c r="S70" s="46"/>
      <c r="T70" s="46"/>
      <c r="U70" s="47"/>
      <c r="V70" s="48">
        <v>518</v>
      </c>
      <c r="W70" s="48">
        <v>430</v>
      </c>
      <c r="X70" s="547" t="s">
        <v>90</v>
      </c>
      <c r="Y70" s="279">
        <v>100</v>
      </c>
      <c r="Z70" s="192"/>
      <c r="AA70" s="230"/>
      <c r="AB70" s="576"/>
      <c r="AC70" s="576"/>
    </row>
    <row r="71" spans="1:29" ht="15" customHeight="1">
      <c r="A71" s="231"/>
      <c r="B71" s="123"/>
      <c r="C71" s="810"/>
      <c r="D71" s="816"/>
      <c r="E71" s="796"/>
      <c r="F71" s="998"/>
      <c r="G71" s="370"/>
      <c r="H71" s="368"/>
      <c r="I71" s="188"/>
      <c r="J71" s="107"/>
      <c r="K71" s="95"/>
      <c r="L71" s="108"/>
      <c r="M71" s="109"/>
      <c r="N71" s="107"/>
      <c r="O71" s="95"/>
      <c r="P71" s="95"/>
      <c r="Q71" s="96"/>
      <c r="R71" s="80"/>
      <c r="S71" s="81"/>
      <c r="T71" s="81"/>
      <c r="U71" s="82"/>
      <c r="V71" s="110"/>
      <c r="W71" s="110"/>
      <c r="X71" s="548" t="s">
        <v>91</v>
      </c>
      <c r="Y71" s="189">
        <v>80</v>
      </c>
      <c r="Z71" s="189">
        <v>100</v>
      </c>
      <c r="AA71" s="227"/>
      <c r="AB71" s="576"/>
      <c r="AC71" s="576"/>
    </row>
    <row r="72" spans="1:29" ht="15" customHeight="1">
      <c r="A72" s="231"/>
      <c r="B72" s="123"/>
      <c r="C72" s="810"/>
      <c r="D72" s="816"/>
      <c r="E72" s="796"/>
      <c r="F72" s="998"/>
      <c r="G72" s="370"/>
      <c r="H72" s="368"/>
      <c r="I72" s="266"/>
      <c r="J72" s="254"/>
      <c r="K72" s="253"/>
      <c r="L72" s="267"/>
      <c r="M72" s="280"/>
      <c r="N72" s="254"/>
      <c r="O72" s="253"/>
      <c r="P72" s="253"/>
      <c r="Q72" s="251"/>
      <c r="R72" s="249"/>
      <c r="S72" s="119"/>
      <c r="T72" s="119"/>
      <c r="U72" s="250"/>
      <c r="V72" s="252"/>
      <c r="W72" s="252"/>
      <c r="X72" s="168" t="s">
        <v>80</v>
      </c>
      <c r="Y72" s="284">
        <v>40</v>
      </c>
      <c r="Z72" s="284">
        <v>70</v>
      </c>
      <c r="AA72" s="282">
        <v>100</v>
      </c>
      <c r="AB72" s="576"/>
      <c r="AC72" s="576"/>
    </row>
    <row r="73" spans="1:29" ht="24.75" customHeight="1">
      <c r="A73" s="231"/>
      <c r="B73" s="123"/>
      <c r="C73" s="810"/>
      <c r="D73" s="816"/>
      <c r="E73" s="796"/>
      <c r="F73" s="998"/>
      <c r="G73" s="370"/>
      <c r="H73" s="368"/>
      <c r="I73" s="266"/>
      <c r="J73" s="254"/>
      <c r="K73" s="253"/>
      <c r="L73" s="267"/>
      <c r="M73" s="280"/>
      <c r="N73" s="254"/>
      <c r="O73" s="253"/>
      <c r="P73" s="253"/>
      <c r="Q73" s="251"/>
      <c r="R73" s="249"/>
      <c r="S73" s="119"/>
      <c r="T73" s="119"/>
      <c r="U73" s="250"/>
      <c r="V73" s="252"/>
      <c r="W73" s="252"/>
      <c r="X73" s="263" t="s">
        <v>72</v>
      </c>
      <c r="Y73" s="189">
        <v>50</v>
      </c>
      <c r="Z73" s="189">
        <v>100</v>
      </c>
      <c r="AA73" s="227"/>
      <c r="AB73" s="576"/>
      <c r="AC73" s="576"/>
    </row>
    <row r="74" spans="1:29" ht="14.25" customHeight="1">
      <c r="A74" s="231"/>
      <c r="B74" s="123"/>
      <c r="C74" s="810"/>
      <c r="D74" s="816"/>
      <c r="E74" s="796"/>
      <c r="F74" s="998"/>
      <c r="G74" s="370"/>
      <c r="H74" s="368"/>
      <c r="I74" s="193"/>
      <c r="J74" s="124"/>
      <c r="K74" s="125"/>
      <c r="L74" s="126"/>
      <c r="M74" s="127"/>
      <c r="N74" s="124"/>
      <c r="O74" s="125"/>
      <c r="P74" s="126"/>
      <c r="Q74" s="127"/>
      <c r="R74" s="85"/>
      <c r="S74" s="86"/>
      <c r="T74" s="86"/>
      <c r="U74" s="87"/>
      <c r="V74" s="128"/>
      <c r="W74" s="128"/>
      <c r="X74" s="270" t="s">
        <v>92</v>
      </c>
      <c r="Y74" s="189">
        <v>20</v>
      </c>
      <c r="Z74" s="189">
        <v>80</v>
      </c>
      <c r="AA74" s="227">
        <v>100</v>
      </c>
      <c r="AB74" s="576"/>
      <c r="AC74" s="576"/>
    </row>
    <row r="75" spans="1:29" ht="25.5" customHeight="1">
      <c r="A75" s="231"/>
      <c r="B75" s="123"/>
      <c r="C75" s="810"/>
      <c r="D75" s="816"/>
      <c r="E75" s="796"/>
      <c r="F75" s="998"/>
      <c r="G75" s="370"/>
      <c r="H75" s="368"/>
      <c r="I75" s="193"/>
      <c r="J75" s="124"/>
      <c r="K75" s="125"/>
      <c r="L75" s="126"/>
      <c r="M75" s="127"/>
      <c r="N75" s="124"/>
      <c r="O75" s="125"/>
      <c r="P75" s="126"/>
      <c r="Q75" s="127"/>
      <c r="R75" s="85"/>
      <c r="S75" s="86"/>
      <c r="T75" s="86"/>
      <c r="U75" s="87"/>
      <c r="V75" s="128"/>
      <c r="W75" s="128"/>
      <c r="X75" s="270" t="s">
        <v>96</v>
      </c>
      <c r="Y75" s="503" t="s">
        <v>94</v>
      </c>
      <c r="Z75" s="503" t="s">
        <v>95</v>
      </c>
      <c r="AA75" s="555"/>
      <c r="AB75" s="576"/>
      <c r="AC75" s="576"/>
    </row>
    <row r="76" spans="1:29" ht="27" customHeight="1">
      <c r="A76" s="231"/>
      <c r="B76" s="123"/>
      <c r="C76" s="810"/>
      <c r="D76" s="816"/>
      <c r="E76" s="796"/>
      <c r="F76" s="998"/>
      <c r="G76" s="370"/>
      <c r="H76" s="368"/>
      <c r="I76" s="193"/>
      <c r="J76" s="124"/>
      <c r="K76" s="125"/>
      <c r="L76" s="126"/>
      <c r="M76" s="127"/>
      <c r="N76" s="124"/>
      <c r="O76" s="125"/>
      <c r="P76" s="126"/>
      <c r="Q76" s="127"/>
      <c r="R76" s="85"/>
      <c r="S76" s="86"/>
      <c r="T76" s="86"/>
      <c r="U76" s="87"/>
      <c r="V76" s="128"/>
      <c r="W76" s="128"/>
      <c r="X76" s="530" t="s">
        <v>93</v>
      </c>
      <c r="Y76" s="279"/>
      <c r="Z76" s="279">
        <v>60</v>
      </c>
      <c r="AA76" s="556">
        <v>100</v>
      </c>
      <c r="AB76" s="576"/>
      <c r="AC76" s="576"/>
    </row>
    <row r="77" spans="1:29" ht="17.25" customHeight="1" thickBot="1">
      <c r="A77" s="231"/>
      <c r="B77" s="123"/>
      <c r="C77" s="810"/>
      <c r="D77" s="816"/>
      <c r="E77" s="796"/>
      <c r="F77" s="998"/>
      <c r="G77" s="370"/>
      <c r="H77" s="368"/>
      <c r="I77" s="111" t="s">
        <v>31</v>
      </c>
      <c r="J77" s="63"/>
      <c r="K77" s="64"/>
      <c r="L77" s="64"/>
      <c r="M77" s="65"/>
      <c r="N77" s="63">
        <f>N70</f>
        <v>220</v>
      </c>
      <c r="O77" s="64">
        <f>O70</f>
        <v>220</v>
      </c>
      <c r="P77" s="64"/>
      <c r="Q77" s="65"/>
      <c r="R77" s="63"/>
      <c r="S77" s="64"/>
      <c r="T77" s="64"/>
      <c r="U77" s="65"/>
      <c r="V77" s="66">
        <f>V70</f>
        <v>518</v>
      </c>
      <c r="W77" s="66">
        <f>W70</f>
        <v>430</v>
      </c>
      <c r="X77" s="281" t="s">
        <v>97</v>
      </c>
      <c r="Y77" s="290"/>
      <c r="Z77" s="557"/>
      <c r="AA77" s="282">
        <v>1</v>
      </c>
      <c r="AB77" s="576"/>
      <c r="AC77" s="576"/>
    </row>
    <row r="78" spans="1:29" ht="16.5" customHeight="1" thickBot="1">
      <c r="A78" s="213" t="s">
        <v>14</v>
      </c>
      <c r="B78" s="25" t="s">
        <v>14</v>
      </c>
      <c r="C78" s="699" t="s">
        <v>30</v>
      </c>
      <c r="D78" s="700"/>
      <c r="E78" s="700"/>
      <c r="F78" s="700"/>
      <c r="G78" s="700"/>
      <c r="H78" s="700"/>
      <c r="I78" s="701"/>
      <c r="J78" s="9">
        <f>J63+J60+J54+J77+J69</f>
        <v>615.4</v>
      </c>
      <c r="K78" s="7">
        <f>K63+K60</f>
        <v>615.4</v>
      </c>
      <c r="L78" s="7"/>
      <c r="M78" s="10"/>
      <c r="N78" s="9">
        <f>N63+N60+N54+N77+N69</f>
        <v>1522.6999999999998</v>
      </c>
      <c r="O78" s="7">
        <f>O63+O60+O54+O77+O69</f>
        <v>1522.6999999999998</v>
      </c>
      <c r="P78" s="7"/>
      <c r="Q78" s="10"/>
      <c r="R78" s="9">
        <f>R63+R60+R54+R77+R69</f>
        <v>800</v>
      </c>
      <c r="S78" s="7">
        <f>S63+S60+S54+S77+S69</f>
        <v>800</v>
      </c>
      <c r="T78" s="7"/>
      <c r="U78" s="10"/>
      <c r="V78" s="12">
        <f>V63+V60+V54+V77+V69</f>
        <v>2468</v>
      </c>
      <c r="W78" s="12">
        <f>W63+W60+W54+W77+W69</f>
        <v>1860.5</v>
      </c>
      <c r="X78" s="195"/>
      <c r="Y78" s="196"/>
      <c r="Z78" s="196"/>
      <c r="AA78" s="235"/>
      <c r="AB78" s="576"/>
      <c r="AC78" s="576"/>
    </row>
    <row r="79" spans="1:29" ht="14.25" customHeight="1" thickBot="1">
      <c r="A79" s="213" t="s">
        <v>14</v>
      </c>
      <c r="B79" s="893" t="s">
        <v>32</v>
      </c>
      <c r="C79" s="702"/>
      <c r="D79" s="702"/>
      <c r="E79" s="702"/>
      <c r="F79" s="702"/>
      <c r="G79" s="702"/>
      <c r="H79" s="702"/>
      <c r="I79" s="703"/>
      <c r="J79" s="18">
        <f>J78+J50</f>
        <v>4168.7</v>
      </c>
      <c r="K79" s="15">
        <f>K78+K50</f>
        <v>615.4</v>
      </c>
      <c r="L79" s="15"/>
      <c r="M79" s="19">
        <f>M50</f>
        <v>3553.3</v>
      </c>
      <c r="N79" s="156">
        <f>N78+N50</f>
        <v>5731.099999999999</v>
      </c>
      <c r="O79" s="156">
        <f>O78+O50</f>
        <v>1522.6999999999998</v>
      </c>
      <c r="P79" s="156"/>
      <c r="Q79" s="19">
        <f>Q78+Q50</f>
        <v>4208.4</v>
      </c>
      <c r="R79" s="156">
        <f>R78+R50</f>
        <v>5008.4</v>
      </c>
      <c r="S79" s="156">
        <f>S78+S50</f>
        <v>800</v>
      </c>
      <c r="T79" s="156"/>
      <c r="U79" s="19">
        <f>U78+U50</f>
        <v>4208.4</v>
      </c>
      <c r="V79" s="21">
        <f>V78+V50</f>
        <v>2778</v>
      </c>
      <c r="W79" s="18">
        <f>W78+W50</f>
        <v>2070.5</v>
      </c>
      <c r="X79" s="182"/>
      <c r="Y79" s="183"/>
      <c r="Z79" s="183"/>
      <c r="AA79" s="221"/>
      <c r="AB79" s="576"/>
      <c r="AC79" s="576"/>
    </row>
    <row r="80" spans="1:29" ht="17.25" customHeight="1" thickBot="1">
      <c r="A80" s="213" t="s">
        <v>15</v>
      </c>
      <c r="B80" s="472" t="s">
        <v>40</v>
      </c>
      <c r="C80" s="396"/>
      <c r="D80" s="58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153"/>
      <c r="Q80" s="153"/>
      <c r="R80" s="31"/>
      <c r="S80" s="31"/>
      <c r="T80" s="31"/>
      <c r="U80" s="31"/>
      <c r="V80" s="31"/>
      <c r="W80" s="31"/>
      <c r="X80" s="31"/>
      <c r="Y80" s="31"/>
      <c r="Z80" s="31"/>
      <c r="AA80" s="222"/>
      <c r="AB80" s="576"/>
      <c r="AC80" s="576"/>
    </row>
    <row r="81" spans="1:29" ht="15.75" customHeight="1" thickBot="1">
      <c r="A81" s="223" t="s">
        <v>15</v>
      </c>
      <c r="B81" s="26" t="s">
        <v>13</v>
      </c>
      <c r="C81" s="990" t="s">
        <v>45</v>
      </c>
      <c r="D81" s="991"/>
      <c r="E81" s="991"/>
      <c r="F81" s="991"/>
      <c r="G81" s="991"/>
      <c r="H81" s="991"/>
      <c r="I81" s="991"/>
      <c r="J81" s="473"/>
      <c r="K81" s="473"/>
      <c r="L81" s="473"/>
      <c r="M81" s="473"/>
      <c r="N81" s="473"/>
      <c r="O81" s="473"/>
      <c r="P81" s="473"/>
      <c r="Q81" s="35"/>
      <c r="R81" s="35"/>
      <c r="S81" s="35"/>
      <c r="T81" s="35"/>
      <c r="U81" s="35"/>
      <c r="V81" s="35"/>
      <c r="W81" s="35"/>
      <c r="X81" s="39"/>
      <c r="Y81" s="39"/>
      <c r="Z81" s="39"/>
      <c r="AA81" s="236"/>
      <c r="AB81" s="576"/>
      <c r="AC81" s="576"/>
    </row>
    <row r="82" spans="1:29" ht="15" customHeight="1">
      <c r="A82" s="943" t="s">
        <v>15</v>
      </c>
      <c r="B82" s="946" t="s">
        <v>13</v>
      </c>
      <c r="C82" s="861" t="s">
        <v>13</v>
      </c>
      <c r="D82" s="987" t="s">
        <v>230</v>
      </c>
      <c r="E82" s="411" t="s">
        <v>33</v>
      </c>
      <c r="F82" s="979" t="s">
        <v>20</v>
      </c>
      <c r="G82" s="937" t="s">
        <v>36</v>
      </c>
      <c r="H82" s="982" t="s">
        <v>229</v>
      </c>
      <c r="I82" s="197" t="s">
        <v>17</v>
      </c>
      <c r="J82" s="130">
        <f>M82+K82</f>
        <v>725</v>
      </c>
      <c r="K82" s="131"/>
      <c r="L82" s="131"/>
      <c r="M82" s="100">
        <v>725</v>
      </c>
      <c r="N82" s="130">
        <f>Q82+O82</f>
        <v>2175</v>
      </c>
      <c r="O82" s="131"/>
      <c r="P82" s="131"/>
      <c r="Q82" s="100">
        <v>2175</v>
      </c>
      <c r="R82" s="132">
        <f>+S82+U82</f>
        <v>2175</v>
      </c>
      <c r="S82" s="133"/>
      <c r="T82" s="133"/>
      <c r="U82" s="134">
        <v>2175</v>
      </c>
      <c r="V82" s="135"/>
      <c r="W82" s="135"/>
      <c r="X82" s="149" t="s">
        <v>232</v>
      </c>
      <c r="Y82" s="638">
        <v>21750</v>
      </c>
      <c r="Z82" s="638"/>
      <c r="AA82" s="644"/>
      <c r="AB82" s="576"/>
      <c r="AC82" s="576"/>
    </row>
    <row r="83" spans="1:29" ht="21" customHeight="1">
      <c r="A83" s="944"/>
      <c r="B83" s="947"/>
      <c r="C83" s="862"/>
      <c r="D83" s="988"/>
      <c r="E83" s="985" t="s">
        <v>231</v>
      </c>
      <c r="F83" s="980"/>
      <c r="G83" s="938"/>
      <c r="H83" s="983"/>
      <c r="I83" s="198"/>
      <c r="J83" s="114"/>
      <c r="K83" s="23"/>
      <c r="L83" s="30"/>
      <c r="M83" s="115"/>
      <c r="N83" s="114"/>
      <c r="O83" s="23"/>
      <c r="P83" s="30"/>
      <c r="Q83" s="115"/>
      <c r="R83" s="136"/>
      <c r="S83" s="520"/>
      <c r="T83" s="28"/>
      <c r="U83" s="137"/>
      <c r="V83" s="138"/>
      <c r="W83" s="138"/>
      <c r="X83" s="150"/>
      <c r="Y83" s="253"/>
      <c r="Z83" s="563"/>
      <c r="AA83" s="573"/>
      <c r="AB83" s="576"/>
      <c r="AC83" s="576"/>
    </row>
    <row r="84" spans="1:29" ht="21.75" customHeight="1" thickBot="1">
      <c r="A84" s="945"/>
      <c r="B84" s="948"/>
      <c r="C84" s="863"/>
      <c r="D84" s="989"/>
      <c r="E84" s="986"/>
      <c r="F84" s="981"/>
      <c r="G84" s="939"/>
      <c r="H84" s="984"/>
      <c r="I84" s="139" t="s">
        <v>31</v>
      </c>
      <c r="J84" s="140">
        <f>J82</f>
        <v>725</v>
      </c>
      <c r="K84" s="22"/>
      <c r="L84" s="141"/>
      <c r="M84" s="94">
        <f>M82</f>
        <v>725</v>
      </c>
      <c r="N84" s="140">
        <f>SUM(N82:N83)</f>
        <v>2175</v>
      </c>
      <c r="O84" s="22"/>
      <c r="P84" s="141"/>
      <c r="Q84" s="94">
        <f>SUM(Q82:Q83)</f>
        <v>2175</v>
      </c>
      <c r="R84" s="653">
        <f>SUM(R82:R83)</f>
        <v>2175</v>
      </c>
      <c r="S84" s="356"/>
      <c r="T84" s="654"/>
      <c r="U84" s="144">
        <f>SUM(U82:U83)</f>
        <v>2175</v>
      </c>
      <c r="V84" s="143"/>
      <c r="W84" s="143"/>
      <c r="X84" s="151"/>
      <c r="Y84" s="572"/>
      <c r="Z84" s="564"/>
      <c r="AA84" s="574"/>
      <c r="AB84" s="576"/>
      <c r="AC84" s="576"/>
    </row>
    <row r="85" spans="1:29" ht="15.75" customHeight="1">
      <c r="A85" s="943" t="s">
        <v>15</v>
      </c>
      <c r="B85" s="946" t="s">
        <v>13</v>
      </c>
      <c r="C85" s="861" t="s">
        <v>14</v>
      </c>
      <c r="D85" s="987" t="s">
        <v>201</v>
      </c>
      <c r="E85" s="411" t="s">
        <v>33</v>
      </c>
      <c r="F85" s="979" t="s">
        <v>19</v>
      </c>
      <c r="G85" s="937" t="s">
        <v>36</v>
      </c>
      <c r="H85" s="982" t="s">
        <v>229</v>
      </c>
      <c r="I85" s="197" t="s">
        <v>17</v>
      </c>
      <c r="J85" s="130">
        <v>775</v>
      </c>
      <c r="K85" s="131"/>
      <c r="L85" s="131"/>
      <c r="M85" s="100">
        <v>775</v>
      </c>
      <c r="N85" s="130">
        <v>4052.9</v>
      </c>
      <c r="O85" s="131"/>
      <c r="P85" s="131"/>
      <c r="Q85" s="100">
        <v>4052.9</v>
      </c>
      <c r="R85" s="660"/>
      <c r="S85" s="133"/>
      <c r="T85" s="133"/>
      <c r="U85" s="134"/>
      <c r="V85" s="536">
        <v>6041</v>
      </c>
      <c r="W85" s="135"/>
      <c r="X85" s="694" t="s">
        <v>245</v>
      </c>
      <c r="Y85" s="638">
        <v>45</v>
      </c>
      <c r="Z85" s="638">
        <v>100</v>
      </c>
      <c r="AA85" s="644"/>
      <c r="AB85" s="576"/>
      <c r="AC85" s="576"/>
    </row>
    <row r="86" spans="1:29" ht="21" customHeight="1">
      <c r="A86" s="944"/>
      <c r="B86" s="947"/>
      <c r="C86" s="862"/>
      <c r="D86" s="988"/>
      <c r="E86" s="985" t="s">
        <v>225</v>
      </c>
      <c r="F86" s="980"/>
      <c r="G86" s="938"/>
      <c r="H86" s="983"/>
      <c r="I86" s="198" t="s">
        <v>79</v>
      </c>
      <c r="J86" s="114"/>
      <c r="K86" s="23"/>
      <c r="L86" s="30"/>
      <c r="M86" s="115"/>
      <c r="N86" s="114"/>
      <c r="O86" s="23"/>
      <c r="P86" s="30"/>
      <c r="Q86" s="115"/>
      <c r="R86" s="675">
        <v>4052.9</v>
      </c>
      <c r="S86" s="28"/>
      <c r="T86" s="28"/>
      <c r="U86" s="137">
        <v>4052.9</v>
      </c>
      <c r="V86" s="652"/>
      <c r="W86" s="138"/>
      <c r="X86" s="690"/>
      <c r="Y86" s="253"/>
      <c r="Z86" s="563"/>
      <c r="AA86" s="573"/>
      <c r="AB86" s="576"/>
      <c r="AC86" s="576"/>
    </row>
    <row r="87" spans="1:29" ht="21.75" customHeight="1" thickBot="1">
      <c r="A87" s="945"/>
      <c r="B87" s="948"/>
      <c r="C87" s="863"/>
      <c r="D87" s="989"/>
      <c r="E87" s="986"/>
      <c r="F87" s="981"/>
      <c r="G87" s="939"/>
      <c r="H87" s="984"/>
      <c r="I87" s="139" t="s">
        <v>31</v>
      </c>
      <c r="J87" s="140">
        <f>J85</f>
        <v>775</v>
      </c>
      <c r="K87" s="22"/>
      <c r="L87" s="141"/>
      <c r="M87" s="94">
        <f>M85</f>
        <v>775</v>
      </c>
      <c r="N87" s="140">
        <f>SUM(N85:N86)</f>
        <v>4052.9</v>
      </c>
      <c r="O87" s="22"/>
      <c r="P87" s="141"/>
      <c r="Q87" s="94">
        <f>SUM(Q85:Q86)</f>
        <v>4052.9</v>
      </c>
      <c r="R87" s="616">
        <f>SUM(R85:R86)</f>
        <v>4052.9</v>
      </c>
      <c r="S87" s="22"/>
      <c r="T87" s="141"/>
      <c r="U87" s="94">
        <f>SUM(U85:U86)</f>
        <v>4052.9</v>
      </c>
      <c r="V87" s="655">
        <f>SUM(V85:V86)</f>
        <v>6041</v>
      </c>
      <c r="W87" s="143"/>
      <c r="X87" s="691"/>
      <c r="Y87" s="572"/>
      <c r="Z87" s="564"/>
      <c r="AA87" s="574"/>
      <c r="AB87" s="576"/>
      <c r="AC87" s="576"/>
    </row>
    <row r="88" spans="1:29" ht="19.5" customHeight="1">
      <c r="A88" s="807" t="s">
        <v>15</v>
      </c>
      <c r="B88" s="808" t="s">
        <v>13</v>
      </c>
      <c r="C88" s="809" t="s">
        <v>15</v>
      </c>
      <c r="D88" s="949" t="s">
        <v>134</v>
      </c>
      <c r="E88" s="409" t="s">
        <v>33</v>
      </c>
      <c r="F88" s="971" t="s">
        <v>19</v>
      </c>
      <c r="G88" s="937" t="s">
        <v>36</v>
      </c>
      <c r="H88" s="940" t="s">
        <v>229</v>
      </c>
      <c r="I88" s="176" t="s">
        <v>17</v>
      </c>
      <c r="J88" s="97">
        <v>297</v>
      </c>
      <c r="K88" s="88"/>
      <c r="L88" s="98"/>
      <c r="M88" s="89">
        <v>297</v>
      </c>
      <c r="N88" s="97">
        <v>200</v>
      </c>
      <c r="O88" s="88"/>
      <c r="P88" s="98"/>
      <c r="Q88" s="89">
        <v>200</v>
      </c>
      <c r="R88" s="80">
        <f>+S88+U88</f>
        <v>200</v>
      </c>
      <c r="S88" s="81"/>
      <c r="T88" s="81"/>
      <c r="U88" s="82">
        <v>200</v>
      </c>
      <c r="V88" s="48">
        <v>300</v>
      </c>
      <c r="W88" s="48">
        <v>400</v>
      </c>
      <c r="X88" s="977" t="s">
        <v>237</v>
      </c>
      <c r="Y88" s="181">
        <v>1</v>
      </c>
      <c r="Z88" s="181"/>
      <c r="AA88" s="219"/>
      <c r="AB88" s="576"/>
      <c r="AC88" s="576"/>
    </row>
    <row r="89" spans="1:29" ht="19.5" customHeight="1">
      <c r="A89" s="692"/>
      <c r="B89" s="685"/>
      <c r="C89" s="810"/>
      <c r="D89" s="950"/>
      <c r="E89" s="475"/>
      <c r="F89" s="972"/>
      <c r="G89" s="938"/>
      <c r="H89" s="941"/>
      <c r="I89" s="184"/>
      <c r="J89" s="74"/>
      <c r="K89" s="1"/>
      <c r="L89" s="2"/>
      <c r="M89" s="102"/>
      <c r="N89" s="74"/>
      <c r="O89" s="1"/>
      <c r="P89" s="2"/>
      <c r="Q89" s="75"/>
      <c r="R89" s="54"/>
      <c r="S89" s="55"/>
      <c r="T89" s="55"/>
      <c r="U89" s="56"/>
      <c r="V89" s="104"/>
      <c r="W89" s="104"/>
      <c r="X89" s="978"/>
      <c r="Y89" s="662"/>
      <c r="Z89" s="663"/>
      <c r="AA89" s="664"/>
      <c r="AB89" s="576"/>
      <c r="AC89" s="576"/>
    </row>
    <row r="90" spans="1:29" ht="15" customHeight="1" thickBot="1">
      <c r="A90" s="684"/>
      <c r="B90" s="686"/>
      <c r="C90" s="811"/>
      <c r="D90" s="951"/>
      <c r="E90" s="410"/>
      <c r="F90" s="973"/>
      <c r="G90" s="939"/>
      <c r="H90" s="942"/>
      <c r="I90" s="111" t="s">
        <v>31</v>
      </c>
      <c r="J90" s="63">
        <f>SUM(J88:J89)</f>
        <v>297</v>
      </c>
      <c r="K90" s="64"/>
      <c r="L90" s="105"/>
      <c r="M90" s="65">
        <f>M88</f>
        <v>297</v>
      </c>
      <c r="N90" s="63">
        <f>N88+N89</f>
        <v>200</v>
      </c>
      <c r="O90" s="64"/>
      <c r="P90" s="93"/>
      <c r="Q90" s="65">
        <f>SUM(Q88:Q89)</f>
        <v>200</v>
      </c>
      <c r="R90" s="63">
        <f>R88+R89</f>
        <v>200</v>
      </c>
      <c r="S90" s="64"/>
      <c r="T90" s="93"/>
      <c r="U90" s="65">
        <f>SUM(U88:U89)</f>
        <v>200</v>
      </c>
      <c r="V90" s="66">
        <f>V88+V89</f>
        <v>300</v>
      </c>
      <c r="W90" s="66">
        <f>W88+W89</f>
        <v>400</v>
      </c>
      <c r="X90" s="186" t="s">
        <v>103</v>
      </c>
      <c r="Y90" s="185">
        <v>20</v>
      </c>
      <c r="Z90" s="185">
        <v>60</v>
      </c>
      <c r="AA90" s="225">
        <v>100</v>
      </c>
      <c r="AB90" s="576"/>
      <c r="AC90" s="576"/>
    </row>
    <row r="91" spans="1:29" ht="24" customHeight="1">
      <c r="A91" s="962" t="s">
        <v>15</v>
      </c>
      <c r="B91" s="964" t="s">
        <v>13</v>
      </c>
      <c r="C91" s="966" t="s">
        <v>18</v>
      </c>
      <c r="D91" s="968" t="s">
        <v>111</v>
      </c>
      <c r="E91" s="531" t="s">
        <v>33</v>
      </c>
      <c r="F91" s="952" t="s">
        <v>20</v>
      </c>
      <c r="G91" s="955" t="s">
        <v>36</v>
      </c>
      <c r="H91" s="958" t="s">
        <v>229</v>
      </c>
      <c r="I91" s="68" t="s">
        <v>17</v>
      </c>
      <c r="J91" s="69"/>
      <c r="K91" s="70"/>
      <c r="L91" s="71"/>
      <c r="M91" s="72"/>
      <c r="N91" s="307">
        <v>1002.5</v>
      </c>
      <c r="O91" s="131"/>
      <c r="P91" s="131"/>
      <c r="Q91" s="100">
        <v>1002.5</v>
      </c>
      <c r="R91" s="308">
        <f>+S91+U91</f>
        <v>420</v>
      </c>
      <c r="S91" s="309"/>
      <c r="T91" s="309"/>
      <c r="U91" s="310">
        <v>420</v>
      </c>
      <c r="V91" s="536">
        <v>1000</v>
      </c>
      <c r="W91" s="135">
        <v>1000</v>
      </c>
      <c r="X91" s="541" t="s">
        <v>112</v>
      </c>
      <c r="Y91" s="500">
        <v>1</v>
      </c>
      <c r="Z91" s="500">
        <v>5</v>
      </c>
      <c r="AA91" s="546">
        <v>4</v>
      </c>
      <c r="AB91" s="576"/>
      <c r="AC91" s="576"/>
    </row>
    <row r="92" spans="1:29" ht="18" customHeight="1">
      <c r="A92" s="944"/>
      <c r="B92" s="947"/>
      <c r="C92" s="862"/>
      <c r="D92" s="969"/>
      <c r="E92" s="960" t="s">
        <v>226</v>
      </c>
      <c r="F92" s="953"/>
      <c r="G92" s="956"/>
      <c r="H92" s="876"/>
      <c r="I92" s="293"/>
      <c r="J92" s="294"/>
      <c r="K92" s="295"/>
      <c r="L92" s="296"/>
      <c r="M92" s="297"/>
      <c r="N92" s="294"/>
      <c r="O92" s="295"/>
      <c r="P92" s="298"/>
      <c r="Q92" s="299"/>
      <c r="R92" s="300"/>
      <c r="S92" s="300"/>
      <c r="T92" s="301"/>
      <c r="U92" s="302"/>
      <c r="V92" s="303"/>
      <c r="W92" s="543"/>
      <c r="X92" s="592" t="s">
        <v>51</v>
      </c>
      <c r="Y92" s="593">
        <v>1</v>
      </c>
      <c r="Z92" s="593">
        <v>7</v>
      </c>
      <c r="AA92" s="594">
        <v>4</v>
      </c>
      <c r="AB92" s="576"/>
      <c r="AC92" s="576"/>
    </row>
    <row r="93" spans="1:29" ht="24" customHeight="1" thickBot="1">
      <c r="A93" s="963"/>
      <c r="B93" s="965"/>
      <c r="C93" s="967"/>
      <c r="D93" s="970"/>
      <c r="E93" s="961"/>
      <c r="F93" s="954"/>
      <c r="G93" s="957"/>
      <c r="H93" s="959"/>
      <c r="I93" s="479" t="s">
        <v>31</v>
      </c>
      <c r="J93" s="275"/>
      <c r="K93" s="385"/>
      <c r="L93" s="276"/>
      <c r="M93" s="277"/>
      <c r="N93" s="306">
        <f>SUM(N91:N91)</f>
        <v>1002.5</v>
      </c>
      <c r="O93" s="276"/>
      <c r="P93" s="276"/>
      <c r="Q93" s="277">
        <f>SUM(Q91:Q91)</f>
        <v>1002.5</v>
      </c>
      <c r="R93" s="306">
        <f>SUM(R91:R91)</f>
        <v>420</v>
      </c>
      <c r="S93" s="276"/>
      <c r="T93" s="276"/>
      <c r="U93" s="277">
        <f>SUM(U91:U91)</f>
        <v>420</v>
      </c>
      <c r="V93" s="385">
        <f>SUM(V91:V91)</f>
        <v>1000</v>
      </c>
      <c r="W93" s="326">
        <f>SUM(W91:W91)</f>
        <v>1000</v>
      </c>
      <c r="X93" s="542"/>
      <c r="Y93" s="175"/>
      <c r="Z93" s="175"/>
      <c r="AA93" s="218"/>
      <c r="AB93" s="576"/>
      <c r="AC93" s="576"/>
    </row>
    <row r="94" spans="1:29" ht="14.25" customHeight="1">
      <c r="A94" s="943" t="s">
        <v>15</v>
      </c>
      <c r="B94" s="946" t="s">
        <v>13</v>
      </c>
      <c r="C94" s="861" t="s">
        <v>19</v>
      </c>
      <c r="D94" s="949" t="s">
        <v>258</v>
      </c>
      <c r="E94" s="934" t="s">
        <v>168</v>
      </c>
      <c r="F94" s="366" t="s">
        <v>20</v>
      </c>
      <c r="G94" s="937" t="s">
        <v>36</v>
      </c>
      <c r="H94" s="940" t="s">
        <v>229</v>
      </c>
      <c r="I94" s="670" t="s">
        <v>17</v>
      </c>
      <c r="J94" s="671">
        <v>192.3</v>
      </c>
      <c r="K94" s="131">
        <v>8.9</v>
      </c>
      <c r="L94" s="131"/>
      <c r="M94" s="100">
        <v>183.4</v>
      </c>
      <c r="N94" s="49">
        <v>150.1</v>
      </c>
      <c r="O94" s="88"/>
      <c r="P94" s="88"/>
      <c r="Q94" s="89">
        <v>150.1</v>
      </c>
      <c r="R94" s="80">
        <f>S94+U94</f>
        <v>150.1</v>
      </c>
      <c r="S94" s="656"/>
      <c r="T94" s="81"/>
      <c r="U94" s="82">
        <v>150.1</v>
      </c>
      <c r="V94" s="48"/>
      <c r="W94" s="48"/>
      <c r="X94" s="694" t="s">
        <v>241</v>
      </c>
      <c r="Y94" s="926">
        <v>1</v>
      </c>
      <c r="Z94" s="926"/>
      <c r="AA94" s="929"/>
      <c r="AB94" s="576"/>
      <c r="AC94" s="576"/>
    </row>
    <row r="95" spans="1:29" ht="14.25" customHeight="1">
      <c r="A95" s="944"/>
      <c r="B95" s="947"/>
      <c r="C95" s="862"/>
      <c r="D95" s="950"/>
      <c r="E95" s="935"/>
      <c r="F95" s="367"/>
      <c r="G95" s="938"/>
      <c r="H95" s="941"/>
      <c r="I95" s="672" t="s">
        <v>236</v>
      </c>
      <c r="J95" s="673">
        <v>576.6</v>
      </c>
      <c r="K95" s="332"/>
      <c r="L95" s="332"/>
      <c r="M95" s="333">
        <v>576.6</v>
      </c>
      <c r="N95" s="84"/>
      <c r="O95" s="95"/>
      <c r="P95" s="95"/>
      <c r="Q95" s="96"/>
      <c r="R95" s="80"/>
      <c r="S95" s="656"/>
      <c r="T95" s="81"/>
      <c r="U95" s="82"/>
      <c r="V95" s="576"/>
      <c r="W95" s="83"/>
      <c r="X95" s="690"/>
      <c r="Y95" s="927"/>
      <c r="Z95" s="927"/>
      <c r="AA95" s="930"/>
      <c r="AB95" s="576"/>
      <c r="AC95" s="576"/>
    </row>
    <row r="96" spans="1:29" ht="20.25" customHeight="1">
      <c r="A96" s="944"/>
      <c r="B96" s="947"/>
      <c r="C96" s="862"/>
      <c r="D96" s="950"/>
      <c r="E96" s="935"/>
      <c r="F96" s="932"/>
      <c r="G96" s="938"/>
      <c r="H96" s="941"/>
      <c r="I96" s="674"/>
      <c r="J96" s="615"/>
      <c r="K96" s="23"/>
      <c r="L96" s="23"/>
      <c r="M96" s="115"/>
      <c r="N96" s="58"/>
      <c r="O96" s="1"/>
      <c r="P96" s="2"/>
      <c r="Q96" s="75"/>
      <c r="R96" s="54"/>
      <c r="S96" s="657"/>
      <c r="T96" s="55"/>
      <c r="U96" s="56"/>
      <c r="V96" s="57"/>
      <c r="W96" s="57"/>
      <c r="X96" s="690"/>
      <c r="Y96" s="927"/>
      <c r="Z96" s="927"/>
      <c r="AA96" s="930"/>
      <c r="AB96" s="576"/>
      <c r="AC96" s="576"/>
    </row>
    <row r="97" spans="1:29" ht="17.25" customHeight="1" thickBot="1">
      <c r="A97" s="945"/>
      <c r="B97" s="948"/>
      <c r="C97" s="863"/>
      <c r="D97" s="951"/>
      <c r="E97" s="936"/>
      <c r="F97" s="933"/>
      <c r="G97" s="939"/>
      <c r="H97" s="942"/>
      <c r="I97" s="481" t="s">
        <v>31</v>
      </c>
      <c r="J97" s="355">
        <f>SUM(J94:J96)</f>
        <v>768.9000000000001</v>
      </c>
      <c r="K97" s="355">
        <f>SUM(K94:K96)</f>
        <v>8.9</v>
      </c>
      <c r="L97" s="356"/>
      <c r="M97" s="144">
        <f>M95+M94</f>
        <v>760</v>
      </c>
      <c r="N97" s="63">
        <f>SUM(N94:N96)</f>
        <v>150.1</v>
      </c>
      <c r="O97" s="64">
        <f>SUM(O94:O96)</f>
        <v>0</v>
      </c>
      <c r="P97" s="93"/>
      <c r="Q97" s="65">
        <f>Q94</f>
        <v>150.1</v>
      </c>
      <c r="R97" s="63">
        <f>SUM(R94:R96)</f>
        <v>150.1</v>
      </c>
      <c r="S97" s="658"/>
      <c r="T97" s="93"/>
      <c r="U97" s="65">
        <f>U94</f>
        <v>150.1</v>
      </c>
      <c r="V97" s="66"/>
      <c r="W97" s="66"/>
      <c r="X97" s="691"/>
      <c r="Y97" s="928"/>
      <c r="Z97" s="928"/>
      <c r="AA97" s="931"/>
      <c r="AB97" s="576"/>
      <c r="AC97" s="576"/>
    </row>
    <row r="98" spans="1:29" ht="19.5" customHeight="1">
      <c r="A98" s="807" t="s">
        <v>15</v>
      </c>
      <c r="B98" s="808" t="s">
        <v>13</v>
      </c>
      <c r="C98" s="809" t="s">
        <v>20</v>
      </c>
      <c r="D98" s="949" t="s">
        <v>202</v>
      </c>
      <c r="E98" s="409" t="s">
        <v>33</v>
      </c>
      <c r="F98" s="971" t="s">
        <v>19</v>
      </c>
      <c r="G98" s="937" t="s">
        <v>36</v>
      </c>
      <c r="H98" s="940" t="s">
        <v>229</v>
      </c>
      <c r="I98" s="176" t="s">
        <v>17</v>
      </c>
      <c r="J98" s="97"/>
      <c r="K98" s="88"/>
      <c r="L98" s="98"/>
      <c r="M98" s="89"/>
      <c r="N98" s="97"/>
      <c r="O98" s="88"/>
      <c r="P98" s="98"/>
      <c r="Q98" s="89"/>
      <c r="R98" s="650"/>
      <c r="S98" s="46"/>
      <c r="T98" s="46"/>
      <c r="U98" s="47"/>
      <c r="V98" s="48">
        <v>4000</v>
      </c>
      <c r="W98" s="48">
        <v>4000</v>
      </c>
      <c r="X98" s="974" t="s">
        <v>209</v>
      </c>
      <c r="Y98" s="181"/>
      <c r="Z98" s="181">
        <v>40</v>
      </c>
      <c r="AA98" s="219">
        <v>80</v>
      </c>
      <c r="AB98" s="576"/>
      <c r="AC98" s="576"/>
    </row>
    <row r="99" spans="1:29" ht="19.5" customHeight="1">
      <c r="A99" s="692"/>
      <c r="B99" s="685"/>
      <c r="C99" s="810"/>
      <c r="D99" s="950"/>
      <c r="E99" s="475"/>
      <c r="F99" s="972"/>
      <c r="G99" s="938"/>
      <c r="H99" s="941"/>
      <c r="I99" s="184"/>
      <c r="J99" s="74"/>
      <c r="K99" s="1"/>
      <c r="L99" s="2"/>
      <c r="M99" s="102"/>
      <c r="N99" s="74"/>
      <c r="O99" s="1"/>
      <c r="P99" s="2"/>
      <c r="Q99" s="75"/>
      <c r="R99" s="54"/>
      <c r="S99" s="55"/>
      <c r="T99" s="55"/>
      <c r="U99" s="56"/>
      <c r="V99" s="104"/>
      <c r="W99" s="104"/>
      <c r="X99" s="975"/>
      <c r="Y99" s="185"/>
      <c r="Z99" s="185"/>
      <c r="AA99" s="225"/>
      <c r="AB99" s="576"/>
      <c r="AC99" s="576"/>
    </row>
    <row r="100" spans="1:29" ht="25.5" customHeight="1" thickBot="1">
      <c r="A100" s="684"/>
      <c r="B100" s="686"/>
      <c r="C100" s="811"/>
      <c r="D100" s="951"/>
      <c r="E100" s="410"/>
      <c r="F100" s="973"/>
      <c r="G100" s="939"/>
      <c r="H100" s="942"/>
      <c r="I100" s="111" t="s">
        <v>31</v>
      </c>
      <c r="J100" s="63"/>
      <c r="K100" s="64"/>
      <c r="L100" s="105"/>
      <c r="M100" s="65"/>
      <c r="N100" s="63"/>
      <c r="O100" s="64"/>
      <c r="P100" s="93"/>
      <c r="Q100" s="65"/>
      <c r="R100" s="63"/>
      <c r="S100" s="64"/>
      <c r="T100" s="93"/>
      <c r="U100" s="65"/>
      <c r="V100" s="66">
        <f>V98+V99</f>
        <v>4000</v>
      </c>
      <c r="W100" s="66">
        <f>W98+W99</f>
        <v>4000</v>
      </c>
      <c r="X100" s="976"/>
      <c r="Y100" s="484"/>
      <c r="Z100" s="484"/>
      <c r="AA100" s="218"/>
      <c r="AB100" s="576"/>
      <c r="AC100" s="576"/>
    </row>
    <row r="101" spans="1:29" ht="19.5" customHeight="1">
      <c r="A101" s="807" t="s">
        <v>15</v>
      </c>
      <c r="B101" s="808" t="s">
        <v>13</v>
      </c>
      <c r="C101" s="809" t="s">
        <v>21</v>
      </c>
      <c r="D101" s="949" t="s">
        <v>203</v>
      </c>
      <c r="E101" s="409" t="s">
        <v>33</v>
      </c>
      <c r="F101" s="971" t="s">
        <v>19</v>
      </c>
      <c r="G101" s="937" t="s">
        <v>36</v>
      </c>
      <c r="H101" s="940" t="s">
        <v>229</v>
      </c>
      <c r="I101" s="176" t="s">
        <v>17</v>
      </c>
      <c r="J101" s="97"/>
      <c r="K101" s="88"/>
      <c r="L101" s="98"/>
      <c r="M101" s="89"/>
      <c r="N101" s="97"/>
      <c r="O101" s="88"/>
      <c r="P101" s="98"/>
      <c r="Q101" s="89"/>
      <c r="R101" s="45"/>
      <c r="S101" s="46"/>
      <c r="T101" s="46"/>
      <c r="U101" s="47"/>
      <c r="V101" s="48">
        <v>5573</v>
      </c>
      <c r="W101" s="48">
        <v>3522.1</v>
      </c>
      <c r="X101" s="974" t="s">
        <v>210</v>
      </c>
      <c r="Y101" s="181"/>
      <c r="Z101" s="181">
        <v>60</v>
      </c>
      <c r="AA101" s="219">
        <v>100</v>
      </c>
      <c r="AB101" s="576"/>
      <c r="AC101" s="576"/>
    </row>
    <row r="102" spans="1:29" ht="16.5" customHeight="1">
      <c r="A102" s="692"/>
      <c r="B102" s="685"/>
      <c r="C102" s="810"/>
      <c r="D102" s="950"/>
      <c r="E102" s="475"/>
      <c r="F102" s="972"/>
      <c r="G102" s="938"/>
      <c r="H102" s="941"/>
      <c r="I102" s="184"/>
      <c r="J102" s="74"/>
      <c r="K102" s="1"/>
      <c r="L102" s="2"/>
      <c r="M102" s="102"/>
      <c r="N102" s="74"/>
      <c r="O102" s="1"/>
      <c r="P102" s="2"/>
      <c r="Q102" s="75"/>
      <c r="R102" s="54"/>
      <c r="S102" s="55"/>
      <c r="T102" s="55"/>
      <c r="U102" s="56"/>
      <c r="V102" s="104"/>
      <c r="W102" s="104"/>
      <c r="X102" s="975"/>
      <c r="Y102" s="185"/>
      <c r="Z102" s="185"/>
      <c r="AA102" s="225"/>
      <c r="AB102" s="576"/>
      <c r="AC102" s="576"/>
    </row>
    <row r="103" spans="1:29" ht="19.5" customHeight="1" thickBot="1">
      <c r="A103" s="684"/>
      <c r="B103" s="686"/>
      <c r="C103" s="811"/>
      <c r="D103" s="951"/>
      <c r="E103" s="410"/>
      <c r="F103" s="973"/>
      <c r="G103" s="939"/>
      <c r="H103" s="942"/>
      <c r="I103" s="111" t="s">
        <v>31</v>
      </c>
      <c r="J103" s="63"/>
      <c r="K103" s="64"/>
      <c r="L103" s="105"/>
      <c r="M103" s="65"/>
      <c r="N103" s="63"/>
      <c r="O103" s="64"/>
      <c r="P103" s="93"/>
      <c r="Q103" s="65"/>
      <c r="R103" s="63"/>
      <c r="S103" s="64"/>
      <c r="T103" s="93"/>
      <c r="U103" s="65"/>
      <c r="V103" s="66">
        <f>V101+V102</f>
        <v>5573</v>
      </c>
      <c r="W103" s="66">
        <f>W101+W102</f>
        <v>3522.1</v>
      </c>
      <c r="X103" s="976"/>
      <c r="Y103" s="484"/>
      <c r="Z103" s="484"/>
      <c r="AA103" s="218"/>
      <c r="AB103" s="576"/>
      <c r="AC103" s="576"/>
    </row>
    <row r="104" spans="1:29" ht="14.25" customHeight="1">
      <c r="A104" s="807" t="s">
        <v>15</v>
      </c>
      <c r="B104" s="808" t="s">
        <v>13</v>
      </c>
      <c r="C104" s="809" t="s">
        <v>22</v>
      </c>
      <c r="D104" s="923" t="s">
        <v>173</v>
      </c>
      <c r="E104" s="911" t="s">
        <v>33</v>
      </c>
      <c r="F104" s="914" t="s">
        <v>20</v>
      </c>
      <c r="G104" s="917" t="s">
        <v>36</v>
      </c>
      <c r="H104" s="920" t="s">
        <v>229</v>
      </c>
      <c r="I104" s="176" t="s">
        <v>17</v>
      </c>
      <c r="J104" s="97">
        <f>SUM(K104:M104)</f>
        <v>940.8</v>
      </c>
      <c r="K104" s="88"/>
      <c r="L104" s="98"/>
      <c r="M104" s="89">
        <v>940.8</v>
      </c>
      <c r="N104" s="97"/>
      <c r="O104" s="88"/>
      <c r="P104" s="98"/>
      <c r="Q104" s="100"/>
      <c r="R104" s="45"/>
      <c r="S104" s="46"/>
      <c r="T104" s="46"/>
      <c r="U104" s="47"/>
      <c r="V104" s="48"/>
      <c r="W104" s="48"/>
      <c r="X104" s="147"/>
      <c r="Y104" s="88"/>
      <c r="Z104" s="88"/>
      <c r="AA104" s="145"/>
      <c r="AB104" s="576"/>
      <c r="AC104" s="576"/>
    </row>
    <row r="105" spans="1:29" ht="15" customHeight="1">
      <c r="A105" s="692"/>
      <c r="B105" s="685"/>
      <c r="C105" s="810"/>
      <c r="D105" s="924"/>
      <c r="E105" s="912"/>
      <c r="F105" s="915"/>
      <c r="G105" s="918"/>
      <c r="H105" s="921"/>
      <c r="I105" s="490"/>
      <c r="J105" s="74"/>
      <c r="K105" s="1"/>
      <c r="L105" s="2"/>
      <c r="M105" s="102"/>
      <c r="N105" s="74"/>
      <c r="O105" s="1"/>
      <c r="P105" s="2"/>
      <c r="Q105" s="102"/>
      <c r="R105" s="54"/>
      <c r="S105" s="55"/>
      <c r="T105" s="55"/>
      <c r="U105" s="56"/>
      <c r="V105" s="57"/>
      <c r="W105" s="57"/>
      <c r="X105" s="73"/>
      <c r="Y105" s="1"/>
      <c r="Z105" s="4"/>
      <c r="AA105" s="103"/>
      <c r="AB105" s="576"/>
      <c r="AC105" s="576"/>
    </row>
    <row r="106" spans="1:29" ht="14.25" customHeight="1" thickBot="1">
      <c r="A106" s="684"/>
      <c r="B106" s="686"/>
      <c r="C106" s="811"/>
      <c r="D106" s="925"/>
      <c r="E106" s="913"/>
      <c r="F106" s="916"/>
      <c r="G106" s="919"/>
      <c r="H106" s="922"/>
      <c r="I106" s="92" t="s">
        <v>31</v>
      </c>
      <c r="J106" s="63">
        <f>SUM(J104)</f>
        <v>940.8</v>
      </c>
      <c r="K106" s="64"/>
      <c r="L106" s="105"/>
      <c r="M106" s="65">
        <f>M104+M105</f>
        <v>940.8</v>
      </c>
      <c r="N106" s="63"/>
      <c r="O106" s="64"/>
      <c r="P106" s="93"/>
      <c r="Q106" s="94"/>
      <c r="R106" s="63"/>
      <c r="S106" s="64"/>
      <c r="T106" s="64"/>
      <c r="U106" s="65"/>
      <c r="V106" s="66"/>
      <c r="W106" s="66"/>
      <c r="X106" s="84"/>
      <c r="Y106" s="534"/>
      <c r="Z106" s="534"/>
      <c r="AA106" s="535"/>
      <c r="AB106" s="576"/>
      <c r="AC106" s="576"/>
    </row>
    <row r="107" spans="1:29" ht="15" customHeight="1" thickBot="1">
      <c r="A107" s="213" t="s">
        <v>15</v>
      </c>
      <c r="B107" s="25" t="s">
        <v>13</v>
      </c>
      <c r="C107" s="699" t="s">
        <v>30</v>
      </c>
      <c r="D107" s="700"/>
      <c r="E107" s="700"/>
      <c r="F107" s="700"/>
      <c r="G107" s="700"/>
      <c r="H107" s="700"/>
      <c r="I107" s="701"/>
      <c r="J107" s="11">
        <f>J106+J97+J93+J103+J100+J90+J87+J84</f>
        <v>3506.7</v>
      </c>
      <c r="K107" s="11">
        <f>K106+K97+K93+K103+K100+K90+K87</f>
        <v>8.9</v>
      </c>
      <c r="L107" s="11"/>
      <c r="M107" s="10">
        <f>M106+M97+M93+M103+M100+M90+M87+M84</f>
        <v>3497.8</v>
      </c>
      <c r="N107" s="11">
        <f>N106+N97+N93+N103+N100+N90+N87+N84</f>
        <v>7580.5</v>
      </c>
      <c r="O107" s="11">
        <f>O106+O97+O93+O103+O100+O90+O87</f>
        <v>0</v>
      </c>
      <c r="P107" s="11"/>
      <c r="Q107" s="10">
        <f>Q106+Q97+Q93+Q103+Q100+Q90+Q87+Q84</f>
        <v>7580.5</v>
      </c>
      <c r="R107" s="9">
        <f>R106+R97+R93+R103+R100+R90+R87+R84</f>
        <v>6998</v>
      </c>
      <c r="S107" s="11"/>
      <c r="T107" s="11"/>
      <c r="U107" s="10">
        <f>U106+U97+U93+U103+U100+U90+U87+U84</f>
        <v>6998</v>
      </c>
      <c r="V107" s="6">
        <f>V106+V97+V93+V103+V100+V90+V87</f>
        <v>16914</v>
      </c>
      <c r="W107" s="12">
        <f>W106+W97+W93+W103+W100+W90+W87</f>
        <v>8922.1</v>
      </c>
      <c r="X107" s="32"/>
      <c r="Y107" s="34"/>
      <c r="Z107" s="34"/>
      <c r="AA107" s="237"/>
      <c r="AB107" s="576"/>
      <c r="AC107" s="576"/>
    </row>
    <row r="108" spans="1:29" ht="15" customHeight="1" thickBot="1">
      <c r="A108" s="213" t="s">
        <v>15</v>
      </c>
      <c r="B108" s="25" t="s">
        <v>14</v>
      </c>
      <c r="C108" s="471" t="s">
        <v>76</v>
      </c>
      <c r="D108" s="585"/>
      <c r="E108" s="397"/>
      <c r="F108" s="397"/>
      <c r="G108" s="397"/>
      <c r="H108" s="397"/>
      <c r="I108" s="397"/>
      <c r="J108" s="397"/>
      <c r="K108" s="397"/>
      <c r="L108" s="397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233"/>
      <c r="AB108" s="576"/>
      <c r="AC108" s="576"/>
    </row>
    <row r="109" spans="1:29" ht="14.25" customHeight="1">
      <c r="A109" s="256" t="s">
        <v>15</v>
      </c>
      <c r="B109" s="259" t="s">
        <v>14</v>
      </c>
      <c r="C109" s="861" t="s">
        <v>13</v>
      </c>
      <c r="D109" s="864" t="s">
        <v>69</v>
      </c>
      <c r="E109" s="867"/>
      <c r="F109" s="894" t="s">
        <v>19</v>
      </c>
      <c r="G109" s="870" t="s">
        <v>36</v>
      </c>
      <c r="H109" s="875" t="s">
        <v>229</v>
      </c>
      <c r="I109" s="197" t="s">
        <v>17</v>
      </c>
      <c r="J109" s="307">
        <v>245</v>
      </c>
      <c r="K109" s="131">
        <v>245</v>
      </c>
      <c r="L109" s="131"/>
      <c r="M109" s="100"/>
      <c r="N109" s="307">
        <v>300</v>
      </c>
      <c r="O109" s="131">
        <v>300</v>
      </c>
      <c r="P109" s="131"/>
      <c r="Q109" s="100"/>
      <c r="R109" s="132">
        <f>+S109+U109</f>
        <v>300</v>
      </c>
      <c r="S109" s="133">
        <v>300</v>
      </c>
      <c r="T109" s="133"/>
      <c r="U109" s="134"/>
      <c r="V109" s="330">
        <v>400</v>
      </c>
      <c r="W109" s="135">
        <v>400</v>
      </c>
      <c r="X109" s="903" t="s">
        <v>49</v>
      </c>
      <c r="Y109" s="905">
        <v>26.2</v>
      </c>
      <c r="Z109" s="905">
        <v>26.2</v>
      </c>
      <c r="AA109" s="908">
        <v>26.2</v>
      </c>
      <c r="AB109" s="576"/>
      <c r="AC109" s="576"/>
    </row>
    <row r="110" spans="1:29" ht="14.25" customHeight="1">
      <c r="A110" s="257"/>
      <c r="B110" s="260"/>
      <c r="C110" s="862"/>
      <c r="D110" s="865"/>
      <c r="E110" s="868"/>
      <c r="F110" s="895"/>
      <c r="G110" s="871"/>
      <c r="H110" s="876"/>
      <c r="I110" s="316"/>
      <c r="J110" s="317"/>
      <c r="K110" s="318"/>
      <c r="L110" s="318"/>
      <c r="M110" s="319"/>
      <c r="N110" s="317"/>
      <c r="O110" s="318"/>
      <c r="P110" s="318"/>
      <c r="Q110" s="319"/>
      <c r="R110" s="320"/>
      <c r="S110" s="321"/>
      <c r="T110" s="321"/>
      <c r="U110" s="322"/>
      <c r="V110" s="323"/>
      <c r="W110" s="329"/>
      <c r="X110" s="904"/>
      <c r="Y110" s="906"/>
      <c r="Z110" s="906"/>
      <c r="AA110" s="909"/>
      <c r="AB110" s="576"/>
      <c r="AC110" s="576"/>
    </row>
    <row r="111" spans="1:29" ht="24.75" customHeight="1" thickBot="1">
      <c r="A111" s="258"/>
      <c r="B111" s="261"/>
      <c r="C111" s="863"/>
      <c r="D111" s="866"/>
      <c r="E111" s="869"/>
      <c r="F111" s="896"/>
      <c r="G111" s="872"/>
      <c r="H111" s="877"/>
      <c r="I111" s="479" t="s">
        <v>31</v>
      </c>
      <c r="J111" s="275">
        <f>J109+J110</f>
        <v>245</v>
      </c>
      <c r="K111" s="276">
        <f>K109+K110</f>
        <v>245</v>
      </c>
      <c r="L111" s="276"/>
      <c r="M111" s="277"/>
      <c r="N111" s="306">
        <f>N109+N110</f>
        <v>300</v>
      </c>
      <c r="O111" s="276">
        <f>O109+O110</f>
        <v>300</v>
      </c>
      <c r="P111" s="276"/>
      <c r="Q111" s="277"/>
      <c r="R111" s="306">
        <f>R109+R110</f>
        <v>300</v>
      </c>
      <c r="S111" s="276">
        <f>S109+S110</f>
        <v>300</v>
      </c>
      <c r="T111" s="276"/>
      <c r="U111" s="277"/>
      <c r="V111" s="325">
        <f>V109</f>
        <v>400</v>
      </c>
      <c r="W111" s="326">
        <f>W109</f>
        <v>400</v>
      </c>
      <c r="X111" s="327"/>
      <c r="Y111" s="907"/>
      <c r="Z111" s="907"/>
      <c r="AA111" s="910"/>
      <c r="AB111" s="576"/>
      <c r="AC111" s="576"/>
    </row>
    <row r="112" spans="1:29" ht="14.25" customHeight="1">
      <c r="A112" s="256" t="s">
        <v>15</v>
      </c>
      <c r="B112" s="259" t="s">
        <v>14</v>
      </c>
      <c r="C112" s="861" t="s">
        <v>14</v>
      </c>
      <c r="D112" s="864" t="s">
        <v>50</v>
      </c>
      <c r="E112" s="867"/>
      <c r="F112" s="894" t="s">
        <v>20</v>
      </c>
      <c r="G112" s="870" t="s">
        <v>36</v>
      </c>
      <c r="H112" s="875" t="s">
        <v>229</v>
      </c>
      <c r="I112" s="197" t="s">
        <v>17</v>
      </c>
      <c r="J112" s="307">
        <v>1927</v>
      </c>
      <c r="K112" s="131">
        <v>1927</v>
      </c>
      <c r="L112" s="131"/>
      <c r="M112" s="100"/>
      <c r="N112" s="307">
        <v>2035</v>
      </c>
      <c r="O112" s="131">
        <v>2035</v>
      </c>
      <c r="P112" s="131"/>
      <c r="Q112" s="100"/>
      <c r="R112" s="132">
        <f>+S112+U112</f>
        <v>2035</v>
      </c>
      <c r="S112" s="133">
        <v>2035</v>
      </c>
      <c r="T112" s="133"/>
      <c r="U112" s="134"/>
      <c r="V112" s="330">
        <v>2200</v>
      </c>
      <c r="W112" s="135">
        <v>2500</v>
      </c>
      <c r="X112" s="901" t="s">
        <v>75</v>
      </c>
      <c r="Y112" s="899">
        <v>11.8</v>
      </c>
      <c r="Z112" s="889">
        <v>12.4</v>
      </c>
      <c r="AA112" s="891">
        <v>13</v>
      </c>
      <c r="AB112" s="576"/>
      <c r="AC112" s="576"/>
    </row>
    <row r="113" spans="1:29" ht="14.25" customHeight="1">
      <c r="A113" s="257"/>
      <c r="B113" s="260"/>
      <c r="C113" s="862"/>
      <c r="D113" s="865"/>
      <c r="E113" s="868"/>
      <c r="F113" s="895"/>
      <c r="G113" s="871"/>
      <c r="H113" s="876"/>
      <c r="I113" s="316"/>
      <c r="J113" s="331"/>
      <c r="K113" s="332"/>
      <c r="L113" s="332"/>
      <c r="M113" s="333"/>
      <c r="N113" s="331"/>
      <c r="O113" s="332"/>
      <c r="P113" s="332"/>
      <c r="Q113" s="333"/>
      <c r="R113" s="334"/>
      <c r="S113" s="291"/>
      <c r="T113" s="291"/>
      <c r="U113" s="335"/>
      <c r="V113" s="336"/>
      <c r="W113" s="340"/>
      <c r="X113" s="902"/>
      <c r="Y113" s="900"/>
      <c r="Z113" s="890"/>
      <c r="AA113" s="892"/>
      <c r="AB113" s="576"/>
      <c r="AC113" s="576"/>
    </row>
    <row r="114" spans="1:29" ht="24.75" customHeight="1" thickBot="1">
      <c r="A114" s="258"/>
      <c r="B114" s="261"/>
      <c r="C114" s="863"/>
      <c r="D114" s="866"/>
      <c r="E114" s="869"/>
      <c r="F114" s="896"/>
      <c r="G114" s="872"/>
      <c r="H114" s="877"/>
      <c r="I114" s="479" t="s">
        <v>31</v>
      </c>
      <c r="J114" s="142">
        <f>J112+J113</f>
        <v>1927</v>
      </c>
      <c r="K114" s="22">
        <f>K112+K113</f>
        <v>1927</v>
      </c>
      <c r="L114" s="22"/>
      <c r="M114" s="94"/>
      <c r="N114" s="140">
        <f>N112+N113</f>
        <v>2035</v>
      </c>
      <c r="O114" s="22">
        <f>O112+O113</f>
        <v>2035</v>
      </c>
      <c r="P114" s="22"/>
      <c r="Q114" s="94"/>
      <c r="R114" s="140">
        <f>R112+R113</f>
        <v>2035</v>
      </c>
      <c r="S114" s="22">
        <f>S112+S113</f>
        <v>2035</v>
      </c>
      <c r="T114" s="22"/>
      <c r="U114" s="94"/>
      <c r="V114" s="337">
        <f>V112</f>
        <v>2200</v>
      </c>
      <c r="W114" s="143">
        <f>W112</f>
        <v>2500</v>
      </c>
      <c r="X114" s="327"/>
      <c r="Y114" s="338"/>
      <c r="Z114" s="338"/>
      <c r="AA114" s="339"/>
      <c r="AB114" s="576"/>
      <c r="AC114" s="576"/>
    </row>
    <row r="115" spans="1:29" ht="14.25" customHeight="1">
      <c r="A115" s="257" t="s">
        <v>15</v>
      </c>
      <c r="B115" s="260" t="s">
        <v>14</v>
      </c>
      <c r="C115" s="862" t="s">
        <v>15</v>
      </c>
      <c r="D115" s="864" t="s">
        <v>239</v>
      </c>
      <c r="E115" s="867"/>
      <c r="F115" s="894" t="s">
        <v>20</v>
      </c>
      <c r="G115" s="870" t="s">
        <v>36</v>
      </c>
      <c r="H115" s="875" t="s">
        <v>229</v>
      </c>
      <c r="I115" s="197" t="s">
        <v>17</v>
      </c>
      <c r="J115" s="304">
        <v>2360</v>
      </c>
      <c r="K115" s="311">
        <v>2360</v>
      </c>
      <c r="L115" s="311"/>
      <c r="M115" s="305"/>
      <c r="N115" s="304">
        <v>2700</v>
      </c>
      <c r="O115" s="311">
        <v>2700</v>
      </c>
      <c r="P115" s="311"/>
      <c r="Q115" s="305"/>
      <c r="R115" s="312">
        <f>+S115+U115</f>
        <v>2700</v>
      </c>
      <c r="S115" s="313">
        <v>2700</v>
      </c>
      <c r="T115" s="313"/>
      <c r="U115" s="314"/>
      <c r="V115" s="315">
        <v>3000</v>
      </c>
      <c r="W115" s="328">
        <v>3000</v>
      </c>
      <c r="X115" s="897"/>
      <c r="Y115" s="899"/>
      <c r="Z115" s="889"/>
      <c r="AA115" s="891"/>
      <c r="AB115" s="576"/>
      <c r="AC115" s="576"/>
    </row>
    <row r="116" spans="1:29" ht="14.25" customHeight="1">
      <c r="A116" s="257"/>
      <c r="B116" s="260"/>
      <c r="C116" s="862"/>
      <c r="D116" s="865"/>
      <c r="E116" s="868"/>
      <c r="F116" s="895"/>
      <c r="G116" s="871"/>
      <c r="H116" s="876"/>
      <c r="I116" s="316"/>
      <c r="J116" s="317"/>
      <c r="K116" s="318"/>
      <c r="L116" s="318"/>
      <c r="M116" s="319"/>
      <c r="N116" s="317"/>
      <c r="O116" s="318"/>
      <c r="P116" s="318"/>
      <c r="Q116" s="319"/>
      <c r="R116" s="320"/>
      <c r="S116" s="321"/>
      <c r="T116" s="321"/>
      <c r="U116" s="322"/>
      <c r="V116" s="323"/>
      <c r="W116" s="324"/>
      <c r="X116" s="898"/>
      <c r="Y116" s="900"/>
      <c r="Z116" s="890"/>
      <c r="AA116" s="892"/>
      <c r="AB116" s="576"/>
      <c r="AC116" s="576"/>
    </row>
    <row r="117" spans="1:29" ht="24.75" customHeight="1" thickBot="1">
      <c r="A117" s="257"/>
      <c r="B117" s="260"/>
      <c r="C117" s="863"/>
      <c r="D117" s="866"/>
      <c r="E117" s="869"/>
      <c r="F117" s="896"/>
      <c r="G117" s="872"/>
      <c r="H117" s="877"/>
      <c r="I117" s="479" t="s">
        <v>31</v>
      </c>
      <c r="J117" s="275">
        <f>J115+J116</f>
        <v>2360</v>
      </c>
      <c r="K117" s="276">
        <f>K115+K116</f>
        <v>2360</v>
      </c>
      <c r="L117" s="276"/>
      <c r="M117" s="277"/>
      <c r="N117" s="275">
        <f>N115+N116</f>
        <v>2700</v>
      </c>
      <c r="O117" s="276">
        <f>O115+O116</f>
        <v>2700</v>
      </c>
      <c r="P117" s="276"/>
      <c r="Q117" s="277"/>
      <c r="R117" s="275">
        <f>R115+R116</f>
        <v>2700</v>
      </c>
      <c r="S117" s="276">
        <f>S115+S116</f>
        <v>2700</v>
      </c>
      <c r="T117" s="276"/>
      <c r="U117" s="277"/>
      <c r="V117" s="325">
        <f>V115</f>
        <v>3000</v>
      </c>
      <c r="W117" s="326">
        <f>W115</f>
        <v>3000</v>
      </c>
      <c r="X117" s="327"/>
      <c r="Y117" s="338"/>
      <c r="Z117" s="338"/>
      <c r="AA117" s="339"/>
      <c r="AB117" s="576"/>
      <c r="AC117" s="576"/>
    </row>
    <row r="118" spans="1:29" ht="14.25" customHeight="1" thickBot="1">
      <c r="A118" s="213" t="s">
        <v>15</v>
      </c>
      <c r="B118" s="25" t="s">
        <v>14</v>
      </c>
      <c r="C118" s="699" t="s">
        <v>30</v>
      </c>
      <c r="D118" s="700"/>
      <c r="E118" s="700"/>
      <c r="F118" s="700"/>
      <c r="G118" s="700"/>
      <c r="H118" s="700"/>
      <c r="I118" s="701"/>
      <c r="J118" s="9">
        <f>J117+J114+J111</f>
        <v>4532</v>
      </c>
      <c r="K118" s="7">
        <f>K117+K114+K111</f>
        <v>4532</v>
      </c>
      <c r="L118" s="7"/>
      <c r="M118" s="10"/>
      <c r="N118" s="6">
        <f>N117+N114+N111</f>
        <v>5035</v>
      </c>
      <c r="O118" s="7">
        <f>O117+O114+O111</f>
        <v>5035</v>
      </c>
      <c r="P118" s="7"/>
      <c r="Q118" s="10"/>
      <c r="R118" s="6">
        <f>R117+R114+R111</f>
        <v>5035</v>
      </c>
      <c r="S118" s="7">
        <f>S117+S114+S111</f>
        <v>5035</v>
      </c>
      <c r="T118" s="7"/>
      <c r="U118" s="10"/>
      <c r="V118" s="12">
        <f>V117+V114+V111</f>
        <v>5600</v>
      </c>
      <c r="W118" s="14">
        <f>W117+W114+W111</f>
        <v>5900</v>
      </c>
      <c r="X118" s="36"/>
      <c r="Y118" s="37"/>
      <c r="Z118" s="37"/>
      <c r="AA118" s="220"/>
      <c r="AB118" s="576"/>
      <c r="AC118" s="576"/>
    </row>
    <row r="119" spans="1:29" ht="14.25" customHeight="1" thickBot="1">
      <c r="A119" s="213" t="s">
        <v>15</v>
      </c>
      <c r="B119" s="893" t="s">
        <v>32</v>
      </c>
      <c r="C119" s="702"/>
      <c r="D119" s="702"/>
      <c r="E119" s="702"/>
      <c r="F119" s="702"/>
      <c r="G119" s="702"/>
      <c r="H119" s="702"/>
      <c r="I119" s="703"/>
      <c r="J119" s="18">
        <f>J118+J107</f>
        <v>8038.7</v>
      </c>
      <c r="K119" s="15">
        <f>K118+K107</f>
        <v>4540.9</v>
      </c>
      <c r="L119" s="15"/>
      <c r="M119" s="19">
        <f>M118+M107</f>
        <v>3497.8</v>
      </c>
      <c r="N119" s="156">
        <f>N118+N107</f>
        <v>12615.5</v>
      </c>
      <c r="O119" s="157">
        <f>O118+O107</f>
        <v>5035</v>
      </c>
      <c r="P119" s="157"/>
      <c r="Q119" s="158">
        <f>Q118+Q107</f>
        <v>7580.5</v>
      </c>
      <c r="R119" s="156">
        <f>R118+R107</f>
        <v>12033</v>
      </c>
      <c r="S119" s="157">
        <f>S118+S107</f>
        <v>5035</v>
      </c>
      <c r="T119" s="157"/>
      <c r="U119" s="158">
        <f>U118+U107</f>
        <v>6998</v>
      </c>
      <c r="V119" s="21">
        <f>V118+V107</f>
        <v>22514</v>
      </c>
      <c r="W119" s="18">
        <f>W118+W107</f>
        <v>14822.1</v>
      </c>
      <c r="X119" s="182"/>
      <c r="Y119" s="183"/>
      <c r="Z119" s="183"/>
      <c r="AA119" s="221"/>
      <c r="AB119" s="576"/>
      <c r="AC119" s="576"/>
    </row>
    <row r="120" spans="1:29" ht="16.5" customHeight="1" thickBot="1">
      <c r="A120" s="213" t="s">
        <v>18</v>
      </c>
      <c r="B120" s="885" t="s">
        <v>41</v>
      </c>
      <c r="C120" s="886"/>
      <c r="D120" s="886"/>
      <c r="E120" s="886"/>
      <c r="F120" s="886"/>
      <c r="G120" s="886"/>
      <c r="H120" s="886"/>
      <c r="I120" s="886"/>
      <c r="J120" s="886"/>
      <c r="K120" s="886"/>
      <c r="L120" s="886"/>
      <c r="M120" s="886"/>
      <c r="N120" s="886"/>
      <c r="O120" s="533"/>
      <c r="P120" s="533"/>
      <c r="Q120" s="533"/>
      <c r="R120" s="533"/>
      <c r="S120" s="31"/>
      <c r="T120" s="31"/>
      <c r="U120" s="31"/>
      <c r="V120" s="31"/>
      <c r="W120" s="31"/>
      <c r="X120" s="31"/>
      <c r="Y120" s="31"/>
      <c r="Z120" s="31"/>
      <c r="AA120" s="222"/>
      <c r="AB120" s="576"/>
      <c r="AC120" s="576"/>
    </row>
    <row r="121" spans="1:29" ht="18" customHeight="1" thickBot="1">
      <c r="A121" s="238" t="s">
        <v>18</v>
      </c>
      <c r="B121" s="27" t="s">
        <v>13</v>
      </c>
      <c r="C121" s="887" t="s">
        <v>34</v>
      </c>
      <c r="D121" s="888"/>
      <c r="E121" s="888"/>
      <c r="F121" s="888"/>
      <c r="G121" s="888"/>
      <c r="H121" s="888"/>
      <c r="I121" s="888"/>
      <c r="J121" s="888"/>
      <c r="K121" s="888"/>
      <c r="L121" s="888"/>
      <c r="M121" s="888"/>
      <c r="N121" s="888"/>
      <c r="O121" s="470"/>
      <c r="P121" s="470"/>
      <c r="Q121" s="470"/>
      <c r="R121" s="470"/>
      <c r="S121" s="470"/>
      <c r="T121" s="33"/>
      <c r="U121" s="33"/>
      <c r="V121" s="33"/>
      <c r="W121" s="33"/>
      <c r="X121" s="38"/>
      <c r="Y121" s="38"/>
      <c r="Z121" s="38"/>
      <c r="AA121" s="214"/>
      <c r="AB121" s="576"/>
      <c r="AC121" s="576"/>
    </row>
    <row r="122" spans="1:29" ht="24.75" customHeight="1">
      <c r="A122" s="771" t="s">
        <v>18</v>
      </c>
      <c r="B122" s="774" t="s">
        <v>13</v>
      </c>
      <c r="C122" s="777" t="s">
        <v>13</v>
      </c>
      <c r="D122" s="780" t="s">
        <v>52</v>
      </c>
      <c r="E122" s="830"/>
      <c r="F122" s="786" t="s">
        <v>19</v>
      </c>
      <c r="G122" s="789" t="s">
        <v>36</v>
      </c>
      <c r="H122" s="792" t="s">
        <v>229</v>
      </c>
      <c r="I122" s="199" t="s">
        <v>17</v>
      </c>
      <c r="J122" s="41">
        <v>324.6</v>
      </c>
      <c r="K122" s="41">
        <v>324.6</v>
      </c>
      <c r="L122" s="40"/>
      <c r="M122" s="42"/>
      <c r="N122" s="43">
        <v>390</v>
      </c>
      <c r="O122" s="44">
        <v>390</v>
      </c>
      <c r="P122" s="40"/>
      <c r="Q122" s="160"/>
      <c r="R122" s="154">
        <f>+S122+U122</f>
        <v>350</v>
      </c>
      <c r="S122" s="46">
        <v>350</v>
      </c>
      <c r="T122" s="46"/>
      <c r="U122" s="47"/>
      <c r="V122" s="145">
        <v>410</v>
      </c>
      <c r="W122" s="48">
        <v>420</v>
      </c>
      <c r="X122" s="177" t="s">
        <v>251</v>
      </c>
      <c r="Y122" s="178" t="s">
        <v>53</v>
      </c>
      <c r="Z122" s="178" t="s">
        <v>53</v>
      </c>
      <c r="AA122" s="205" t="s">
        <v>53</v>
      </c>
      <c r="AB122" s="576"/>
      <c r="AC122" s="576"/>
    </row>
    <row r="123" spans="1:29" ht="25.5" customHeight="1">
      <c r="A123" s="827"/>
      <c r="B123" s="828"/>
      <c r="C123" s="829"/>
      <c r="D123" s="781"/>
      <c r="E123" s="832"/>
      <c r="F123" s="787"/>
      <c r="G123" s="834"/>
      <c r="H123" s="815"/>
      <c r="I123" s="201"/>
      <c r="J123" s="51"/>
      <c r="K123" s="51"/>
      <c r="L123" s="50"/>
      <c r="M123" s="52"/>
      <c r="N123" s="53"/>
      <c r="O123" s="4"/>
      <c r="P123" s="50"/>
      <c r="Q123" s="52"/>
      <c r="R123" s="155"/>
      <c r="S123" s="55"/>
      <c r="T123" s="55"/>
      <c r="U123" s="56"/>
      <c r="V123" s="146"/>
      <c r="W123" s="57"/>
      <c r="X123" s="373" t="s">
        <v>180</v>
      </c>
      <c r="Y123" s="503" t="s">
        <v>54</v>
      </c>
      <c r="Z123" s="503" t="s">
        <v>54</v>
      </c>
      <c r="AA123" s="504" t="s">
        <v>54</v>
      </c>
      <c r="AB123" s="576"/>
      <c r="AC123" s="576"/>
    </row>
    <row r="124" spans="1:29" ht="27" customHeight="1" thickBot="1">
      <c r="A124" s="773"/>
      <c r="B124" s="776"/>
      <c r="C124" s="779"/>
      <c r="D124" s="782"/>
      <c r="E124" s="833"/>
      <c r="F124" s="788"/>
      <c r="G124" s="791"/>
      <c r="H124" s="794"/>
      <c r="I124" s="164" t="s">
        <v>31</v>
      </c>
      <c r="J124" s="60">
        <f>J122+J123</f>
        <v>324.6</v>
      </c>
      <c r="K124" s="60">
        <f>K122+K123</f>
        <v>324.6</v>
      </c>
      <c r="L124" s="61"/>
      <c r="M124" s="62"/>
      <c r="N124" s="63">
        <f>N122+N123</f>
        <v>390</v>
      </c>
      <c r="O124" s="64">
        <f>O122</f>
        <v>390</v>
      </c>
      <c r="P124" s="61"/>
      <c r="Q124" s="65"/>
      <c r="R124" s="63">
        <f>R122+R123</f>
        <v>350</v>
      </c>
      <c r="S124" s="64">
        <f>S122</f>
        <v>350</v>
      </c>
      <c r="T124" s="61"/>
      <c r="U124" s="65"/>
      <c r="V124" s="106">
        <f>V122+V123</f>
        <v>410</v>
      </c>
      <c r="W124" s="66">
        <f>W122+W123</f>
        <v>420</v>
      </c>
      <c r="X124" s="151" t="s">
        <v>250</v>
      </c>
      <c r="Y124" s="167" t="s">
        <v>54</v>
      </c>
      <c r="Z124" s="167" t="s">
        <v>181</v>
      </c>
      <c r="AA124" s="502" t="s">
        <v>182</v>
      </c>
      <c r="AB124" s="576"/>
      <c r="AC124" s="576"/>
    </row>
    <row r="125" spans="1:29" ht="14.25" customHeight="1">
      <c r="A125" s="807" t="s">
        <v>18</v>
      </c>
      <c r="B125" s="808" t="s">
        <v>13</v>
      </c>
      <c r="C125" s="809" t="s">
        <v>14</v>
      </c>
      <c r="D125" s="884" t="s">
        <v>257</v>
      </c>
      <c r="E125" s="880" t="s">
        <v>227</v>
      </c>
      <c r="F125" s="786" t="s">
        <v>19</v>
      </c>
      <c r="G125" s="798" t="s">
        <v>36</v>
      </c>
      <c r="H125" s="801" t="s">
        <v>229</v>
      </c>
      <c r="I125" s="202" t="s">
        <v>28</v>
      </c>
      <c r="J125" s="147">
        <v>350</v>
      </c>
      <c r="K125" s="88"/>
      <c r="L125" s="98"/>
      <c r="M125" s="89">
        <v>350</v>
      </c>
      <c r="N125" s="97">
        <f>Q125+O125</f>
        <v>668.8</v>
      </c>
      <c r="O125" s="88"/>
      <c r="P125" s="98"/>
      <c r="Q125" s="89">
        <v>668.8</v>
      </c>
      <c r="R125" s="154">
        <v>518.8</v>
      </c>
      <c r="S125" s="46"/>
      <c r="T125" s="46"/>
      <c r="U125" s="47">
        <v>518.8</v>
      </c>
      <c r="V125" s="145">
        <v>500</v>
      </c>
      <c r="W125" s="48">
        <v>500</v>
      </c>
      <c r="X125" s="873" t="s">
        <v>194</v>
      </c>
      <c r="Y125" s="767">
        <v>1</v>
      </c>
      <c r="Z125" s="767">
        <v>1</v>
      </c>
      <c r="AA125" s="878">
        <v>1</v>
      </c>
      <c r="AB125" s="576"/>
      <c r="AC125" s="576"/>
    </row>
    <row r="126" spans="1:29" ht="14.25" customHeight="1">
      <c r="A126" s="692"/>
      <c r="B126" s="685"/>
      <c r="C126" s="810"/>
      <c r="D126" s="816"/>
      <c r="E126" s="881"/>
      <c r="F126" s="883"/>
      <c r="G126" s="799"/>
      <c r="H126" s="802"/>
      <c r="I126" s="203"/>
      <c r="J126" s="73"/>
      <c r="K126" s="1"/>
      <c r="L126" s="2"/>
      <c r="M126" s="102"/>
      <c r="N126" s="74"/>
      <c r="O126" s="1"/>
      <c r="P126" s="2"/>
      <c r="Q126" s="75"/>
      <c r="R126" s="646"/>
      <c r="S126" s="55"/>
      <c r="T126" s="55"/>
      <c r="U126" s="56"/>
      <c r="V126" s="103"/>
      <c r="W126" s="104"/>
      <c r="X126" s="873"/>
      <c r="Y126" s="767"/>
      <c r="Z126" s="767"/>
      <c r="AA126" s="878"/>
      <c r="AB126" s="576"/>
      <c r="AC126" s="576"/>
    </row>
    <row r="127" spans="1:29" ht="18.75" customHeight="1" thickBot="1">
      <c r="A127" s="684"/>
      <c r="B127" s="686"/>
      <c r="C127" s="811"/>
      <c r="D127" s="817"/>
      <c r="E127" s="882"/>
      <c r="F127" s="788"/>
      <c r="G127" s="800"/>
      <c r="H127" s="803"/>
      <c r="I127" s="164" t="s">
        <v>31</v>
      </c>
      <c r="J127" s="60">
        <f>SUM(J125:J126)</f>
        <v>350</v>
      </c>
      <c r="K127" s="64"/>
      <c r="L127" s="105"/>
      <c r="M127" s="65">
        <f>SUM(M125:M126)</f>
        <v>350</v>
      </c>
      <c r="N127" s="63">
        <f>SUM(N125:N126)</f>
        <v>668.8</v>
      </c>
      <c r="O127" s="64"/>
      <c r="P127" s="93"/>
      <c r="Q127" s="65">
        <f>SUM(Q125:Q126)</f>
        <v>668.8</v>
      </c>
      <c r="R127" s="63">
        <f>SUM(R125:R126)</f>
        <v>518.8</v>
      </c>
      <c r="S127" s="64"/>
      <c r="T127" s="93"/>
      <c r="U127" s="65">
        <f>SUM(U125:U126)</f>
        <v>518.8</v>
      </c>
      <c r="V127" s="106">
        <f>SUM(V125:V126)</f>
        <v>500</v>
      </c>
      <c r="W127" s="66">
        <f>SUM(W125:W126)</f>
        <v>500</v>
      </c>
      <c r="X127" s="874"/>
      <c r="Y127" s="768"/>
      <c r="Z127" s="768"/>
      <c r="AA127" s="879"/>
      <c r="AB127" s="576"/>
      <c r="AC127" s="576"/>
    </row>
    <row r="128" spans="1:29" ht="21.75" customHeight="1">
      <c r="A128" s="256" t="s">
        <v>18</v>
      </c>
      <c r="B128" s="259" t="s">
        <v>13</v>
      </c>
      <c r="C128" s="861" t="s">
        <v>15</v>
      </c>
      <c r="D128" s="864" t="s">
        <v>198</v>
      </c>
      <c r="E128" s="867"/>
      <c r="F128" s="538" t="s">
        <v>19</v>
      </c>
      <c r="G128" s="870" t="s">
        <v>36</v>
      </c>
      <c r="H128" s="875" t="s">
        <v>229</v>
      </c>
      <c r="I128" s="371" t="s">
        <v>17</v>
      </c>
      <c r="J128" s="307">
        <f>K128+M128</f>
        <v>11651.1</v>
      </c>
      <c r="K128" s="131">
        <v>11651.1</v>
      </c>
      <c r="L128" s="341"/>
      <c r="M128" s="100"/>
      <c r="N128" s="307">
        <v>16672</v>
      </c>
      <c r="O128" s="417">
        <v>16672</v>
      </c>
      <c r="P128" s="341"/>
      <c r="Q128" s="100"/>
      <c r="R128" s="132">
        <f>+S128+U128</f>
        <v>11923.4</v>
      </c>
      <c r="S128" s="133">
        <f>11500+180+100+108+100+34.8+322-100-2-319.4</f>
        <v>11923.4</v>
      </c>
      <c r="T128" s="133"/>
      <c r="U128" s="134"/>
      <c r="V128" s="330">
        <v>17192</v>
      </c>
      <c r="W128" s="130">
        <v>18242</v>
      </c>
      <c r="X128" s="285" t="s">
        <v>196</v>
      </c>
      <c r="Y128" s="192">
        <v>1000</v>
      </c>
      <c r="Z128" s="192">
        <v>1000</v>
      </c>
      <c r="AA128" s="230">
        <v>1000</v>
      </c>
      <c r="AB128" s="576"/>
      <c r="AC128" s="576"/>
    </row>
    <row r="129" spans="1:29" ht="21" customHeight="1">
      <c r="A129" s="257"/>
      <c r="B129" s="260"/>
      <c r="C129" s="862"/>
      <c r="D129" s="865"/>
      <c r="E129" s="868"/>
      <c r="F129" s="649" t="s">
        <v>13</v>
      </c>
      <c r="G129" s="871"/>
      <c r="H129" s="876"/>
      <c r="I129" s="191" t="s">
        <v>73</v>
      </c>
      <c r="J129" s="516"/>
      <c r="K129" s="23"/>
      <c r="L129" s="517"/>
      <c r="M129" s="115"/>
      <c r="N129" s="516">
        <v>40</v>
      </c>
      <c r="O129" s="23">
        <v>40</v>
      </c>
      <c r="P129" s="517"/>
      <c r="Q129" s="115"/>
      <c r="R129" s="136"/>
      <c r="S129" s="28"/>
      <c r="T129" s="28"/>
      <c r="U129" s="137"/>
      <c r="V129" s="518">
        <v>40</v>
      </c>
      <c r="W129" s="57">
        <v>40</v>
      </c>
      <c r="X129" s="269" t="s">
        <v>183</v>
      </c>
      <c r="Y129" s="189">
        <v>16</v>
      </c>
      <c r="Z129" s="189">
        <v>16</v>
      </c>
      <c r="AA129" s="227">
        <v>16</v>
      </c>
      <c r="AB129" s="576"/>
      <c r="AC129" s="576"/>
    </row>
    <row r="130" spans="1:29" ht="27" customHeight="1">
      <c r="A130" s="257"/>
      <c r="B130" s="260"/>
      <c r="C130" s="862"/>
      <c r="D130" s="865"/>
      <c r="E130" s="868"/>
      <c r="F130" s="539"/>
      <c r="G130" s="871"/>
      <c r="H130" s="876"/>
      <c r="I130" s="191"/>
      <c r="J130" s="516"/>
      <c r="K130" s="23"/>
      <c r="L130" s="517"/>
      <c r="M130" s="115"/>
      <c r="N130" s="516"/>
      <c r="O130" s="23"/>
      <c r="P130" s="517"/>
      <c r="Q130" s="115"/>
      <c r="R130" s="519"/>
      <c r="S130" s="28"/>
      <c r="T130" s="520"/>
      <c r="U130" s="137"/>
      <c r="V130" s="518"/>
      <c r="W130" s="57"/>
      <c r="X130" s="269" t="s">
        <v>184</v>
      </c>
      <c r="Y130" s="189">
        <v>39</v>
      </c>
      <c r="Z130" s="189">
        <v>30</v>
      </c>
      <c r="AA130" s="227">
        <v>30</v>
      </c>
      <c r="AB130" s="576"/>
      <c r="AC130" s="576"/>
    </row>
    <row r="131" spans="1:29" ht="24.75" customHeight="1">
      <c r="A131" s="257"/>
      <c r="B131" s="260"/>
      <c r="C131" s="862"/>
      <c r="D131" s="865"/>
      <c r="E131" s="868"/>
      <c r="F131" s="539"/>
      <c r="G131" s="871"/>
      <c r="H131" s="876"/>
      <c r="I131" s="372"/>
      <c r="J131" s="331"/>
      <c r="K131" s="332"/>
      <c r="L131" s="342"/>
      <c r="M131" s="333"/>
      <c r="N131" s="331"/>
      <c r="O131" s="332"/>
      <c r="P131" s="342"/>
      <c r="Q131" s="333"/>
      <c r="R131" s="514"/>
      <c r="S131" s="291"/>
      <c r="T131" s="515"/>
      <c r="U131" s="335"/>
      <c r="V131" s="343"/>
      <c r="W131" s="83"/>
      <c r="X131" s="269" t="s">
        <v>185</v>
      </c>
      <c r="Y131" s="189">
        <v>23338</v>
      </c>
      <c r="Z131" s="189">
        <v>23338</v>
      </c>
      <c r="AA131" s="227">
        <v>23338</v>
      </c>
      <c r="AB131" s="576"/>
      <c r="AC131" s="576"/>
    </row>
    <row r="132" spans="1:29" ht="22.5" customHeight="1" thickBot="1">
      <c r="A132" s="258"/>
      <c r="B132" s="261"/>
      <c r="C132" s="863"/>
      <c r="D132" s="866"/>
      <c r="E132" s="869"/>
      <c r="F132" s="540"/>
      <c r="G132" s="872"/>
      <c r="H132" s="877"/>
      <c r="I132" s="482" t="s">
        <v>31</v>
      </c>
      <c r="J132" s="142">
        <f>J128+J129</f>
        <v>11651.1</v>
      </c>
      <c r="K132" s="22">
        <f>K128+K129</f>
        <v>11651.1</v>
      </c>
      <c r="L132" s="278"/>
      <c r="M132" s="94"/>
      <c r="N132" s="142">
        <f>N128+N129</f>
        <v>16712</v>
      </c>
      <c r="O132" s="22">
        <f>O128+O129</f>
        <v>16712</v>
      </c>
      <c r="P132" s="278"/>
      <c r="Q132" s="94"/>
      <c r="R132" s="142">
        <f>R128+R129</f>
        <v>11923.4</v>
      </c>
      <c r="S132" s="22">
        <f>S128+S129</f>
        <v>11923.4</v>
      </c>
      <c r="T132" s="278"/>
      <c r="U132" s="94"/>
      <c r="V132" s="337">
        <f>V129+V128</f>
        <v>17232</v>
      </c>
      <c r="W132" s="337">
        <f>W129+W128</f>
        <v>18282</v>
      </c>
      <c r="X132" s="344" t="s">
        <v>131</v>
      </c>
      <c r="Y132" s="279">
        <v>20202</v>
      </c>
      <c r="Z132" s="279">
        <v>20202</v>
      </c>
      <c r="AA132" s="226">
        <v>20202</v>
      </c>
      <c r="AB132" s="576"/>
      <c r="AC132" s="576"/>
    </row>
    <row r="133" spans="1:29" ht="21.75" customHeight="1">
      <c r="A133" s="771" t="s">
        <v>18</v>
      </c>
      <c r="B133" s="774" t="s">
        <v>13</v>
      </c>
      <c r="C133" s="777" t="s">
        <v>18</v>
      </c>
      <c r="D133" s="780" t="s">
        <v>105</v>
      </c>
      <c r="E133" s="830"/>
      <c r="F133" s="786" t="s">
        <v>19</v>
      </c>
      <c r="G133" s="789" t="s">
        <v>36</v>
      </c>
      <c r="H133" s="792" t="s">
        <v>229</v>
      </c>
      <c r="I133" s="199" t="s">
        <v>17</v>
      </c>
      <c r="J133" s="41"/>
      <c r="K133" s="41"/>
      <c r="L133" s="40"/>
      <c r="M133" s="42"/>
      <c r="N133" s="97">
        <f>O133+Q133</f>
        <v>320</v>
      </c>
      <c r="O133" s="88">
        <v>320</v>
      </c>
      <c r="P133" s="40"/>
      <c r="Q133" s="42"/>
      <c r="R133" s="45">
        <f>S133+U133</f>
        <v>200</v>
      </c>
      <c r="S133" s="46">
        <v>200</v>
      </c>
      <c r="T133" s="46"/>
      <c r="U133" s="661"/>
      <c r="V133" s="478"/>
      <c r="W133" s="49"/>
      <c r="X133" s="694" t="s">
        <v>246</v>
      </c>
      <c r="Y133" s="165" t="s">
        <v>205</v>
      </c>
      <c r="Z133" s="165"/>
      <c r="AA133" s="159"/>
      <c r="AB133" s="576"/>
      <c r="AC133" s="576"/>
    </row>
    <row r="134" spans="1:29" ht="15.75" customHeight="1">
      <c r="A134" s="772"/>
      <c r="B134" s="775"/>
      <c r="C134" s="778"/>
      <c r="D134" s="781"/>
      <c r="E134" s="831"/>
      <c r="F134" s="787"/>
      <c r="G134" s="790"/>
      <c r="H134" s="793"/>
      <c r="I134" s="200"/>
      <c r="J134" s="24"/>
      <c r="K134" s="24"/>
      <c r="L134" s="76"/>
      <c r="M134" s="77"/>
      <c r="N134" s="78"/>
      <c r="O134" s="79"/>
      <c r="P134" s="76"/>
      <c r="Q134" s="77"/>
      <c r="R134" s="80"/>
      <c r="S134" s="81"/>
      <c r="T134" s="81"/>
      <c r="U134" s="665"/>
      <c r="V134" s="83"/>
      <c r="W134" s="84"/>
      <c r="X134" s="690"/>
      <c r="Y134" s="173"/>
      <c r="Z134" s="173"/>
      <c r="AA134" s="215"/>
      <c r="AB134" s="576"/>
      <c r="AC134" s="576"/>
    </row>
    <row r="135" spans="1:29" ht="19.5" customHeight="1" thickBot="1">
      <c r="A135" s="773"/>
      <c r="B135" s="776"/>
      <c r="C135" s="779"/>
      <c r="D135" s="782"/>
      <c r="E135" s="833"/>
      <c r="F135" s="788"/>
      <c r="G135" s="791"/>
      <c r="H135" s="794"/>
      <c r="I135" s="164" t="s">
        <v>31</v>
      </c>
      <c r="J135" s="60"/>
      <c r="K135" s="60"/>
      <c r="L135" s="61"/>
      <c r="M135" s="62"/>
      <c r="N135" s="63">
        <f>N133</f>
        <v>320</v>
      </c>
      <c r="O135" s="64">
        <f>O133</f>
        <v>320</v>
      </c>
      <c r="P135" s="61"/>
      <c r="Q135" s="62"/>
      <c r="R135" s="63">
        <f>R133</f>
        <v>200</v>
      </c>
      <c r="S135" s="64">
        <f>S133</f>
        <v>200</v>
      </c>
      <c r="T135" s="61"/>
      <c r="U135" s="666"/>
      <c r="V135" s="66"/>
      <c r="W135" s="67"/>
      <c r="X135" s="691"/>
      <c r="Y135" s="179"/>
      <c r="Z135" s="179"/>
      <c r="AA135" s="216"/>
      <c r="AB135" s="576"/>
      <c r="AC135" s="576"/>
    </row>
    <row r="136" spans="1:29" ht="27" customHeight="1">
      <c r="A136" s="771" t="s">
        <v>18</v>
      </c>
      <c r="B136" s="774" t="s">
        <v>13</v>
      </c>
      <c r="C136" s="777" t="s">
        <v>19</v>
      </c>
      <c r="D136" s="780" t="s">
        <v>63</v>
      </c>
      <c r="E136" s="830"/>
      <c r="F136" s="786" t="s">
        <v>19</v>
      </c>
      <c r="G136" s="789" t="s">
        <v>36</v>
      </c>
      <c r="H136" s="801" t="s">
        <v>229</v>
      </c>
      <c r="I136" s="199" t="s">
        <v>17</v>
      </c>
      <c r="J136" s="41">
        <v>253.6</v>
      </c>
      <c r="K136" s="41">
        <v>253.6</v>
      </c>
      <c r="L136" s="40"/>
      <c r="M136" s="292"/>
      <c r="N136" s="43">
        <v>450</v>
      </c>
      <c r="O136" s="44">
        <v>450</v>
      </c>
      <c r="P136" s="40"/>
      <c r="Q136" s="42"/>
      <c r="R136" s="45">
        <f>+S136+U136</f>
        <v>275</v>
      </c>
      <c r="S136" s="46">
        <v>275</v>
      </c>
      <c r="T136" s="46"/>
      <c r="U136" s="47"/>
      <c r="V136" s="48">
        <v>450</v>
      </c>
      <c r="W136" s="49">
        <v>450</v>
      </c>
      <c r="X136" s="345" t="s">
        <v>26</v>
      </c>
      <c r="Y136" s="178" t="s">
        <v>104</v>
      </c>
      <c r="Z136" s="178" t="s">
        <v>104</v>
      </c>
      <c r="AA136" s="205" t="s">
        <v>104</v>
      </c>
      <c r="AB136" s="576"/>
      <c r="AC136" s="576"/>
    </row>
    <row r="137" spans="1:29" ht="17.25" customHeight="1">
      <c r="A137" s="772"/>
      <c r="B137" s="775"/>
      <c r="C137" s="778"/>
      <c r="D137" s="781"/>
      <c r="E137" s="831"/>
      <c r="F137" s="787"/>
      <c r="G137" s="790"/>
      <c r="H137" s="802"/>
      <c r="I137" s="200"/>
      <c r="J137" s="24"/>
      <c r="K137" s="24"/>
      <c r="L137" s="76"/>
      <c r="M137" s="77"/>
      <c r="N137" s="78"/>
      <c r="O137" s="79"/>
      <c r="P137" s="76"/>
      <c r="Q137" s="77"/>
      <c r="R137" s="80"/>
      <c r="S137" s="81"/>
      <c r="T137" s="81"/>
      <c r="U137" s="82"/>
      <c r="V137" s="83"/>
      <c r="W137" s="84"/>
      <c r="X137" s="373" t="s">
        <v>27</v>
      </c>
      <c r="Y137" s="503" t="s">
        <v>24</v>
      </c>
      <c r="Z137" s="503" t="s">
        <v>24</v>
      </c>
      <c r="AA137" s="504" t="s">
        <v>24</v>
      </c>
      <c r="AB137" s="576"/>
      <c r="AC137" s="576"/>
    </row>
    <row r="138" spans="1:29" ht="26.25" customHeight="1" thickBot="1">
      <c r="A138" s="773"/>
      <c r="B138" s="776"/>
      <c r="C138" s="779"/>
      <c r="D138" s="782"/>
      <c r="E138" s="833"/>
      <c r="F138" s="788"/>
      <c r="G138" s="791"/>
      <c r="H138" s="803"/>
      <c r="I138" s="164" t="s">
        <v>31</v>
      </c>
      <c r="J138" s="63">
        <f>J136</f>
        <v>253.6</v>
      </c>
      <c r="K138" s="60">
        <f>K136</f>
        <v>253.6</v>
      </c>
      <c r="L138" s="61"/>
      <c r="M138" s="65"/>
      <c r="N138" s="63">
        <f>N136</f>
        <v>450</v>
      </c>
      <c r="O138" s="64">
        <f>O136</f>
        <v>450</v>
      </c>
      <c r="P138" s="61"/>
      <c r="Q138" s="62"/>
      <c r="R138" s="63">
        <f>R136</f>
        <v>275</v>
      </c>
      <c r="S138" s="64">
        <f>S136</f>
        <v>275</v>
      </c>
      <c r="T138" s="61"/>
      <c r="U138" s="62"/>
      <c r="V138" s="66">
        <f>V136</f>
        <v>450</v>
      </c>
      <c r="W138" s="66">
        <f>W136</f>
        <v>450</v>
      </c>
      <c r="X138" s="151" t="s">
        <v>186</v>
      </c>
      <c r="Y138" s="167" t="s">
        <v>187</v>
      </c>
      <c r="Z138" s="167" t="s">
        <v>187</v>
      </c>
      <c r="AA138" s="502" t="s">
        <v>187</v>
      </c>
      <c r="AB138" s="576"/>
      <c r="AC138" s="576"/>
    </row>
    <row r="139" spans="1:29" ht="12.75" customHeight="1">
      <c r="A139" s="772" t="s">
        <v>18</v>
      </c>
      <c r="B139" s="775" t="s">
        <v>13</v>
      </c>
      <c r="C139" s="778" t="s">
        <v>20</v>
      </c>
      <c r="D139" s="781" t="s">
        <v>199</v>
      </c>
      <c r="E139" s="831"/>
      <c r="F139" s="854" t="s">
        <v>22</v>
      </c>
      <c r="G139" s="790" t="s">
        <v>36</v>
      </c>
      <c r="H139" s="793" t="s">
        <v>229</v>
      </c>
      <c r="I139" s="849" t="s">
        <v>17</v>
      </c>
      <c r="J139" s="843">
        <f>K139+M139</f>
        <v>301.4</v>
      </c>
      <c r="K139" s="851">
        <v>281.4</v>
      </c>
      <c r="L139" s="847"/>
      <c r="M139" s="841">
        <v>20</v>
      </c>
      <c r="N139" s="843">
        <v>720</v>
      </c>
      <c r="O139" s="845">
        <v>550</v>
      </c>
      <c r="P139" s="847"/>
      <c r="Q139" s="835">
        <v>170</v>
      </c>
      <c r="R139" s="837">
        <f>S139+U139</f>
        <v>371</v>
      </c>
      <c r="S139" s="839">
        <v>284</v>
      </c>
      <c r="T139" s="839"/>
      <c r="U139" s="823">
        <v>87</v>
      </c>
      <c r="V139" s="825">
        <v>720</v>
      </c>
      <c r="W139" s="825">
        <v>720</v>
      </c>
      <c r="X139" s="345" t="s">
        <v>176</v>
      </c>
      <c r="Y139" s="192">
        <v>20</v>
      </c>
      <c r="Z139" s="192">
        <v>100</v>
      </c>
      <c r="AA139" s="230">
        <v>100</v>
      </c>
      <c r="AB139" s="576"/>
      <c r="AC139" s="576"/>
    </row>
    <row r="140" spans="1:29" ht="14.25" customHeight="1">
      <c r="A140" s="827"/>
      <c r="B140" s="828"/>
      <c r="C140" s="829"/>
      <c r="D140" s="781"/>
      <c r="E140" s="832"/>
      <c r="F140" s="854"/>
      <c r="G140" s="834"/>
      <c r="H140" s="815"/>
      <c r="I140" s="850"/>
      <c r="J140" s="844"/>
      <c r="K140" s="852"/>
      <c r="L140" s="848"/>
      <c r="M140" s="842"/>
      <c r="N140" s="844"/>
      <c r="O140" s="846"/>
      <c r="P140" s="848"/>
      <c r="Q140" s="836"/>
      <c r="R140" s="838"/>
      <c r="S140" s="840"/>
      <c r="T140" s="840"/>
      <c r="U140" s="824"/>
      <c r="V140" s="826"/>
      <c r="W140" s="826"/>
      <c r="X140" s="373" t="s">
        <v>177</v>
      </c>
      <c r="Y140" s="189">
        <v>8</v>
      </c>
      <c r="Z140" s="189">
        <v>20</v>
      </c>
      <c r="AA140" s="227">
        <v>20</v>
      </c>
      <c r="AB140" s="576"/>
      <c r="AC140" s="576"/>
    </row>
    <row r="141" spans="1:29" ht="24" customHeight="1">
      <c r="A141" s="827"/>
      <c r="B141" s="828"/>
      <c r="C141" s="829"/>
      <c r="D141" s="781"/>
      <c r="E141" s="832"/>
      <c r="F141" s="854"/>
      <c r="G141" s="834"/>
      <c r="H141" s="815"/>
      <c r="I141" s="850"/>
      <c r="J141" s="844"/>
      <c r="K141" s="852"/>
      <c r="L141" s="848"/>
      <c r="M141" s="842"/>
      <c r="N141" s="844"/>
      <c r="O141" s="846"/>
      <c r="P141" s="848"/>
      <c r="Q141" s="836"/>
      <c r="R141" s="838"/>
      <c r="S141" s="840"/>
      <c r="T141" s="840"/>
      <c r="U141" s="824"/>
      <c r="V141" s="826"/>
      <c r="W141" s="826"/>
      <c r="X141" s="373" t="s">
        <v>178</v>
      </c>
      <c r="Y141" s="189">
        <v>3</v>
      </c>
      <c r="Z141" s="189">
        <v>3</v>
      </c>
      <c r="AA141" s="227">
        <v>3</v>
      </c>
      <c r="AB141" s="576"/>
      <c r="AC141" s="576"/>
    </row>
    <row r="142" spans="1:29" ht="26.25" customHeight="1">
      <c r="A142" s="858"/>
      <c r="B142" s="859"/>
      <c r="C142" s="860"/>
      <c r="D142" s="781"/>
      <c r="E142" s="853"/>
      <c r="F142" s="854"/>
      <c r="G142" s="856"/>
      <c r="H142" s="857"/>
      <c r="I142" s="524"/>
      <c r="J142" s="522"/>
      <c r="K142" s="525"/>
      <c r="L142" s="523"/>
      <c r="M142" s="521"/>
      <c r="N142" s="522"/>
      <c r="O142" s="253"/>
      <c r="P142" s="523"/>
      <c r="Q142" s="251"/>
      <c r="R142" s="249"/>
      <c r="S142" s="119"/>
      <c r="T142" s="119"/>
      <c r="U142" s="250"/>
      <c r="V142" s="252"/>
      <c r="W142" s="252"/>
      <c r="X142" s="373" t="s">
        <v>188</v>
      </c>
      <c r="Y142" s="189">
        <v>10</v>
      </c>
      <c r="Z142" s="189">
        <v>20</v>
      </c>
      <c r="AA142" s="227">
        <v>20</v>
      </c>
      <c r="AB142" s="576"/>
      <c r="AC142" s="576"/>
    </row>
    <row r="143" spans="1:29" ht="13.5" customHeight="1">
      <c r="A143" s="858"/>
      <c r="B143" s="859"/>
      <c r="C143" s="860"/>
      <c r="D143" s="781"/>
      <c r="E143" s="853"/>
      <c r="F143" s="854"/>
      <c r="G143" s="856"/>
      <c r="H143" s="857"/>
      <c r="I143" s="524"/>
      <c r="J143" s="522"/>
      <c r="K143" s="525"/>
      <c r="L143" s="523"/>
      <c r="M143" s="521"/>
      <c r="N143" s="522"/>
      <c r="O143" s="253"/>
      <c r="P143" s="523"/>
      <c r="Q143" s="251"/>
      <c r="R143" s="249"/>
      <c r="S143" s="119"/>
      <c r="T143" s="119"/>
      <c r="U143" s="250"/>
      <c r="V143" s="252"/>
      <c r="W143" s="252"/>
      <c r="X143" s="373" t="s">
        <v>189</v>
      </c>
      <c r="Y143" s="189">
        <v>135</v>
      </c>
      <c r="Z143" s="189">
        <v>30</v>
      </c>
      <c r="AA143" s="227">
        <v>30</v>
      </c>
      <c r="AB143" s="576"/>
      <c r="AC143" s="576"/>
    </row>
    <row r="144" spans="1:29" ht="24" customHeight="1">
      <c r="A144" s="858"/>
      <c r="B144" s="859"/>
      <c r="C144" s="860"/>
      <c r="D144" s="781"/>
      <c r="E144" s="853"/>
      <c r="F144" s="854"/>
      <c r="G144" s="856"/>
      <c r="H144" s="857"/>
      <c r="I144" s="524"/>
      <c r="J144" s="522"/>
      <c r="K144" s="525"/>
      <c r="L144" s="523"/>
      <c r="M144" s="521"/>
      <c r="N144" s="522"/>
      <c r="O144" s="253"/>
      <c r="P144" s="523"/>
      <c r="Q144" s="251"/>
      <c r="R144" s="249"/>
      <c r="S144" s="119"/>
      <c r="T144" s="119"/>
      <c r="U144" s="250"/>
      <c r="V144" s="252"/>
      <c r="W144" s="252"/>
      <c r="X144" s="373" t="s">
        <v>190</v>
      </c>
      <c r="Y144" s="189"/>
      <c r="Z144" s="189">
        <v>15</v>
      </c>
      <c r="AA144" s="227">
        <v>5</v>
      </c>
      <c r="AB144" s="576"/>
      <c r="AC144" s="576"/>
    </row>
    <row r="145" spans="1:29" ht="24" customHeight="1" thickBot="1">
      <c r="A145" s="773"/>
      <c r="B145" s="776"/>
      <c r="C145" s="779"/>
      <c r="D145" s="782"/>
      <c r="E145" s="833"/>
      <c r="F145" s="855"/>
      <c r="G145" s="791"/>
      <c r="H145" s="794"/>
      <c r="I145" s="164" t="s">
        <v>31</v>
      </c>
      <c r="J145" s="63">
        <f>J141+J140+J139</f>
        <v>301.4</v>
      </c>
      <c r="K145" s="60">
        <f>K141+K140+K139</f>
        <v>281.4</v>
      </c>
      <c r="L145" s="61"/>
      <c r="M145" s="65">
        <f>M139</f>
        <v>20</v>
      </c>
      <c r="N145" s="63">
        <f>N139+N140+N141</f>
        <v>720</v>
      </c>
      <c r="O145" s="64">
        <f>O139+O140+O141</f>
        <v>550</v>
      </c>
      <c r="P145" s="61"/>
      <c r="Q145" s="65">
        <f>Q139</f>
        <v>170</v>
      </c>
      <c r="R145" s="63">
        <f>R139+R140+R141</f>
        <v>371</v>
      </c>
      <c r="S145" s="64">
        <f>SUM(S139:S144)</f>
        <v>284</v>
      </c>
      <c r="T145" s="61"/>
      <c r="U145" s="65">
        <f>SUM(U139:U144)</f>
        <v>87</v>
      </c>
      <c r="V145" s="66">
        <f>V139+V140+V141</f>
        <v>720</v>
      </c>
      <c r="W145" s="66">
        <f>W139+W140+W141</f>
        <v>720</v>
      </c>
      <c r="X145" s="255" t="s">
        <v>60</v>
      </c>
      <c r="Y145" s="187">
        <v>54</v>
      </c>
      <c r="Z145" s="187">
        <v>250</v>
      </c>
      <c r="AA145" s="226">
        <v>250</v>
      </c>
      <c r="AB145" s="576"/>
      <c r="AC145" s="576"/>
    </row>
    <row r="146" spans="1:29" ht="13.5" customHeight="1">
      <c r="A146" s="771" t="s">
        <v>18</v>
      </c>
      <c r="B146" s="774" t="s">
        <v>13</v>
      </c>
      <c r="C146" s="777" t="s">
        <v>21</v>
      </c>
      <c r="D146" s="780" t="s">
        <v>191</v>
      </c>
      <c r="E146" s="830"/>
      <c r="F146" s="786" t="s">
        <v>22</v>
      </c>
      <c r="G146" s="789" t="s">
        <v>36</v>
      </c>
      <c r="H146" s="792" t="s">
        <v>229</v>
      </c>
      <c r="I146" s="199" t="s">
        <v>17</v>
      </c>
      <c r="J146" s="41">
        <f>K146+M146</f>
        <v>70.8</v>
      </c>
      <c r="K146" s="41">
        <v>70.8</v>
      </c>
      <c r="L146" s="40"/>
      <c r="M146" s="42"/>
      <c r="N146" s="43">
        <v>80</v>
      </c>
      <c r="O146" s="44">
        <v>80</v>
      </c>
      <c r="P146" s="40"/>
      <c r="Q146" s="42"/>
      <c r="R146" s="45">
        <f>+S146+U146</f>
        <v>50</v>
      </c>
      <c r="S146" s="46">
        <v>50</v>
      </c>
      <c r="T146" s="46"/>
      <c r="U146" s="47"/>
      <c r="V146" s="48">
        <v>120</v>
      </c>
      <c r="W146" s="48">
        <v>160</v>
      </c>
      <c r="X146" s="149" t="s">
        <v>106</v>
      </c>
      <c r="Y146" s="165" t="s">
        <v>54</v>
      </c>
      <c r="Z146" s="165" t="s">
        <v>181</v>
      </c>
      <c r="AA146" s="159" t="s">
        <v>182</v>
      </c>
      <c r="AB146" s="576"/>
      <c r="AC146" s="576"/>
    </row>
    <row r="147" spans="1:29" ht="13.5" customHeight="1">
      <c r="A147" s="772"/>
      <c r="B147" s="775"/>
      <c r="C147" s="778"/>
      <c r="D147" s="781"/>
      <c r="E147" s="831"/>
      <c r="F147" s="787"/>
      <c r="G147" s="790"/>
      <c r="H147" s="793"/>
      <c r="I147" s="200"/>
      <c r="J147" s="24"/>
      <c r="K147" s="24"/>
      <c r="L147" s="76"/>
      <c r="M147" s="77"/>
      <c r="N147" s="78"/>
      <c r="O147" s="79"/>
      <c r="P147" s="76"/>
      <c r="Q147" s="77"/>
      <c r="R147" s="80"/>
      <c r="S147" s="81"/>
      <c r="T147" s="81"/>
      <c r="U147" s="82"/>
      <c r="V147" s="83"/>
      <c r="W147" s="83"/>
      <c r="X147" s="150"/>
      <c r="Y147" s="166"/>
      <c r="Z147" s="166"/>
      <c r="AA147" s="206"/>
      <c r="AB147" s="576"/>
      <c r="AC147" s="576"/>
    </row>
    <row r="148" spans="1:29" ht="12.75" customHeight="1">
      <c r="A148" s="827"/>
      <c r="B148" s="828"/>
      <c r="C148" s="829"/>
      <c r="D148" s="781"/>
      <c r="E148" s="832"/>
      <c r="F148" s="787"/>
      <c r="G148" s="834"/>
      <c r="H148" s="815"/>
      <c r="I148" s="201"/>
      <c r="J148" s="74"/>
      <c r="K148" s="1"/>
      <c r="L148" s="50"/>
      <c r="M148" s="52"/>
      <c r="N148" s="53"/>
      <c r="O148" s="4"/>
      <c r="P148" s="50"/>
      <c r="Q148" s="52"/>
      <c r="R148" s="54"/>
      <c r="S148" s="55"/>
      <c r="T148" s="55"/>
      <c r="U148" s="56"/>
      <c r="V148" s="57"/>
      <c r="W148" s="57"/>
      <c r="X148" s="527"/>
      <c r="Y148" s="166"/>
      <c r="Z148" s="166"/>
      <c r="AA148" s="206"/>
      <c r="AB148" s="576"/>
      <c r="AC148" s="576"/>
    </row>
    <row r="149" spans="1:29" ht="15" customHeight="1" thickBot="1">
      <c r="A149" s="773"/>
      <c r="B149" s="776"/>
      <c r="C149" s="779"/>
      <c r="D149" s="782"/>
      <c r="E149" s="833"/>
      <c r="F149" s="788"/>
      <c r="G149" s="791"/>
      <c r="H149" s="794"/>
      <c r="I149" s="164" t="s">
        <v>31</v>
      </c>
      <c r="J149" s="63">
        <f>J146</f>
        <v>70.8</v>
      </c>
      <c r="K149" s="60">
        <f>K146</f>
        <v>70.8</v>
      </c>
      <c r="L149" s="61"/>
      <c r="M149" s="62"/>
      <c r="N149" s="63">
        <f>N146</f>
        <v>80</v>
      </c>
      <c r="O149" s="64">
        <f>O146</f>
        <v>80</v>
      </c>
      <c r="P149" s="61"/>
      <c r="Q149" s="62"/>
      <c r="R149" s="63">
        <f>R146</f>
        <v>50</v>
      </c>
      <c r="S149" s="64">
        <f>S146</f>
        <v>50</v>
      </c>
      <c r="T149" s="61"/>
      <c r="U149" s="62"/>
      <c r="V149" s="66">
        <f>V146</f>
        <v>120</v>
      </c>
      <c r="W149" s="66">
        <f>W146</f>
        <v>160</v>
      </c>
      <c r="X149" s="526"/>
      <c r="Y149" s="179"/>
      <c r="Z149" s="179"/>
      <c r="AA149" s="216"/>
      <c r="AB149" s="576"/>
      <c r="AC149" s="576"/>
    </row>
    <row r="150" spans="1:29" ht="24" customHeight="1">
      <c r="A150" s="692" t="s">
        <v>18</v>
      </c>
      <c r="B150" s="685" t="s">
        <v>13</v>
      </c>
      <c r="C150" s="687" t="s">
        <v>22</v>
      </c>
      <c r="D150" s="816" t="s">
        <v>215</v>
      </c>
      <c r="E150" s="818" t="s">
        <v>228</v>
      </c>
      <c r="F150" s="821" t="s">
        <v>19</v>
      </c>
      <c r="G150" s="799" t="s">
        <v>36</v>
      </c>
      <c r="H150" s="802" t="s">
        <v>229</v>
      </c>
      <c r="I150" s="204" t="s">
        <v>17</v>
      </c>
      <c r="J150" s="152">
        <v>50</v>
      </c>
      <c r="K150" s="95">
        <v>50</v>
      </c>
      <c r="L150" s="108"/>
      <c r="M150" s="109"/>
      <c r="N150" s="107">
        <v>131</v>
      </c>
      <c r="O150" s="95">
        <v>131</v>
      </c>
      <c r="P150" s="108"/>
      <c r="Q150" s="109"/>
      <c r="R150" s="80">
        <f>+S150+U150</f>
        <v>80</v>
      </c>
      <c r="S150" s="81">
        <v>80</v>
      </c>
      <c r="T150" s="81"/>
      <c r="U150" s="82"/>
      <c r="V150" s="83">
        <v>75</v>
      </c>
      <c r="W150" s="84">
        <v>75</v>
      </c>
      <c r="X150" s="345" t="s">
        <v>61</v>
      </c>
      <c r="Y150" s="192">
        <v>2</v>
      </c>
      <c r="Z150" s="192">
        <v>2</v>
      </c>
      <c r="AA150" s="230">
        <v>2</v>
      </c>
      <c r="AB150" s="576"/>
      <c r="AC150" s="576"/>
    </row>
    <row r="151" spans="1:29" ht="16.5" customHeight="1">
      <c r="A151" s="692"/>
      <c r="B151" s="685"/>
      <c r="C151" s="688"/>
      <c r="D151" s="816"/>
      <c r="E151" s="819"/>
      <c r="F151" s="821"/>
      <c r="G151" s="799"/>
      <c r="H151" s="802"/>
      <c r="I151" s="203"/>
      <c r="J151" s="73"/>
      <c r="K151" s="1"/>
      <c r="L151" s="2"/>
      <c r="M151" s="102"/>
      <c r="N151" s="74"/>
      <c r="O151" s="1"/>
      <c r="P151" s="2"/>
      <c r="Q151" s="102"/>
      <c r="R151" s="54"/>
      <c r="S151" s="55"/>
      <c r="T151" s="55"/>
      <c r="U151" s="56"/>
      <c r="V151" s="57"/>
      <c r="W151" s="58"/>
      <c r="X151" s="373" t="s">
        <v>174</v>
      </c>
      <c r="Y151" s="290">
        <v>3</v>
      </c>
      <c r="Z151" s="290">
        <v>5</v>
      </c>
      <c r="AA151" s="227">
        <v>7</v>
      </c>
      <c r="AB151" s="576"/>
      <c r="AC151" s="576"/>
    </row>
    <row r="152" spans="1:29" ht="27" customHeight="1" thickBot="1">
      <c r="A152" s="684"/>
      <c r="B152" s="686"/>
      <c r="C152" s="689"/>
      <c r="D152" s="817"/>
      <c r="E152" s="820"/>
      <c r="F152" s="822"/>
      <c r="G152" s="800"/>
      <c r="H152" s="803"/>
      <c r="I152" s="164" t="s">
        <v>31</v>
      </c>
      <c r="J152" s="63">
        <f>J150</f>
        <v>50</v>
      </c>
      <c r="K152" s="64">
        <f>SUM(J152)</f>
        <v>50</v>
      </c>
      <c r="L152" s="105"/>
      <c r="M152" s="112"/>
      <c r="N152" s="63">
        <f>N150</f>
        <v>131</v>
      </c>
      <c r="O152" s="64">
        <f>SUM(O150:O151)</f>
        <v>131</v>
      </c>
      <c r="P152" s="93"/>
      <c r="Q152" s="129"/>
      <c r="R152" s="63">
        <f>R150</f>
        <v>80</v>
      </c>
      <c r="S152" s="64">
        <f>SUM(S150:S151)</f>
        <v>80</v>
      </c>
      <c r="T152" s="93"/>
      <c r="U152" s="129"/>
      <c r="V152" s="66">
        <f>V150</f>
        <v>75</v>
      </c>
      <c r="W152" s="67">
        <f>W150</f>
        <v>75</v>
      </c>
      <c r="X152" s="150" t="s">
        <v>220</v>
      </c>
      <c r="Y152" s="248">
        <v>20</v>
      </c>
      <c r="Z152" s="248">
        <v>20</v>
      </c>
      <c r="AA152" s="225">
        <v>20</v>
      </c>
      <c r="AB152" s="576"/>
      <c r="AC152" s="576"/>
    </row>
    <row r="153" spans="1:29" ht="17.25" customHeight="1">
      <c r="A153" s="807" t="s">
        <v>18</v>
      </c>
      <c r="B153" s="808" t="s">
        <v>13</v>
      </c>
      <c r="C153" s="809" t="s">
        <v>23</v>
      </c>
      <c r="D153" s="812" t="s">
        <v>240</v>
      </c>
      <c r="E153" s="795"/>
      <c r="F153" s="246" t="s">
        <v>19</v>
      </c>
      <c r="G153" s="798" t="s">
        <v>36</v>
      </c>
      <c r="H153" s="801" t="s">
        <v>229</v>
      </c>
      <c r="I153" s="641" t="s">
        <v>17</v>
      </c>
      <c r="J153" s="97">
        <f>K153+M153</f>
        <v>628.3</v>
      </c>
      <c r="K153" s="88">
        <v>628.3</v>
      </c>
      <c r="L153" s="98"/>
      <c r="M153" s="99"/>
      <c r="N153" s="97"/>
      <c r="O153" s="88"/>
      <c r="P153" s="98"/>
      <c r="Q153" s="89"/>
      <c r="R153" s="45"/>
      <c r="S153" s="46"/>
      <c r="T153" s="46"/>
      <c r="U153" s="47"/>
      <c r="V153" s="48"/>
      <c r="W153" s="48"/>
      <c r="X153" s="147"/>
      <c r="Y153" s="88"/>
      <c r="Z153" s="44"/>
      <c r="AA153" s="642"/>
      <c r="AB153" s="804"/>
      <c r="AC153" s="766"/>
    </row>
    <row r="154" spans="1:29" ht="18" customHeight="1">
      <c r="A154" s="692"/>
      <c r="B154" s="685"/>
      <c r="C154" s="810"/>
      <c r="D154" s="813"/>
      <c r="E154" s="796"/>
      <c r="F154" s="769" t="s">
        <v>13</v>
      </c>
      <c r="G154" s="799"/>
      <c r="H154" s="802"/>
      <c r="I154" s="639" t="s">
        <v>73</v>
      </c>
      <c r="J154" s="640">
        <f>K154+M154</f>
        <v>38.3</v>
      </c>
      <c r="K154" s="125">
        <v>38.3</v>
      </c>
      <c r="L154" s="126"/>
      <c r="M154" s="127"/>
      <c r="N154" s="124"/>
      <c r="O154" s="125"/>
      <c r="P154" s="126"/>
      <c r="Q154" s="127"/>
      <c r="R154" s="85"/>
      <c r="S154" s="86"/>
      <c r="T154" s="86"/>
      <c r="U154" s="87"/>
      <c r="V154" s="599"/>
      <c r="W154" s="599"/>
      <c r="X154" s="640"/>
      <c r="Y154" s="125"/>
      <c r="Z154" s="591"/>
      <c r="AA154" s="643"/>
      <c r="AB154" s="805"/>
      <c r="AC154" s="767"/>
    </row>
    <row r="155" spans="1:29" ht="13.5" customHeight="1" thickBot="1">
      <c r="A155" s="684"/>
      <c r="B155" s="686"/>
      <c r="C155" s="811"/>
      <c r="D155" s="814"/>
      <c r="E155" s="797"/>
      <c r="F155" s="770"/>
      <c r="G155" s="800"/>
      <c r="H155" s="803"/>
      <c r="I155" s="164" t="s">
        <v>31</v>
      </c>
      <c r="J155" s="60">
        <f>SUM(J153:J154)</f>
        <v>666.5999999999999</v>
      </c>
      <c r="K155" s="64">
        <f>SUM(K153:K154)</f>
        <v>666.5999999999999</v>
      </c>
      <c r="L155" s="105"/>
      <c r="M155" s="112"/>
      <c r="N155" s="63"/>
      <c r="O155" s="64"/>
      <c r="P155" s="93"/>
      <c r="Q155" s="129"/>
      <c r="R155" s="63"/>
      <c r="S155" s="64"/>
      <c r="T155" s="64"/>
      <c r="U155" s="65"/>
      <c r="V155" s="66"/>
      <c r="W155" s="66"/>
      <c r="X155" s="60"/>
      <c r="Y155" s="64"/>
      <c r="Z155" s="64"/>
      <c r="AA155" s="106"/>
      <c r="AB155" s="806"/>
      <c r="AC155" s="768"/>
    </row>
    <row r="156" spans="1:29" ht="18.75" customHeight="1">
      <c r="A156" s="771" t="s">
        <v>18</v>
      </c>
      <c r="B156" s="774" t="s">
        <v>13</v>
      </c>
      <c r="C156" s="777" t="s">
        <v>211</v>
      </c>
      <c r="D156" s="780" t="s">
        <v>71</v>
      </c>
      <c r="E156" s="783"/>
      <c r="F156" s="786" t="s">
        <v>19</v>
      </c>
      <c r="G156" s="789" t="s">
        <v>36</v>
      </c>
      <c r="H156" s="792" t="s">
        <v>229</v>
      </c>
      <c r="I156" s="199" t="s">
        <v>17</v>
      </c>
      <c r="J156" s="41">
        <v>3</v>
      </c>
      <c r="K156" s="41"/>
      <c r="L156" s="40"/>
      <c r="M156" s="292">
        <v>3</v>
      </c>
      <c r="N156" s="43"/>
      <c r="O156" s="44"/>
      <c r="P156" s="40"/>
      <c r="Q156" s="89"/>
      <c r="R156" s="45"/>
      <c r="S156" s="46"/>
      <c r="T156" s="46"/>
      <c r="U156" s="47"/>
      <c r="V156" s="48"/>
      <c r="W156" s="48"/>
      <c r="X156" s="681"/>
      <c r="Y156" s="760"/>
      <c r="Z156" s="760"/>
      <c r="AA156" s="763"/>
      <c r="AB156" s="576"/>
      <c r="AC156" s="576"/>
    </row>
    <row r="157" spans="1:29" ht="17.25" customHeight="1">
      <c r="A157" s="772"/>
      <c r="B157" s="775"/>
      <c r="C157" s="778"/>
      <c r="D157" s="781"/>
      <c r="E157" s="784"/>
      <c r="F157" s="787"/>
      <c r="G157" s="790"/>
      <c r="H157" s="793"/>
      <c r="I157" s="200"/>
      <c r="J157" s="24"/>
      <c r="K157" s="24"/>
      <c r="L157" s="76"/>
      <c r="M157" s="77"/>
      <c r="N157" s="78"/>
      <c r="O157" s="79"/>
      <c r="P157" s="76"/>
      <c r="Q157" s="77"/>
      <c r="R157" s="80"/>
      <c r="S157" s="81"/>
      <c r="T157" s="81"/>
      <c r="U157" s="82"/>
      <c r="V157" s="83"/>
      <c r="W157" s="83"/>
      <c r="X157" s="758"/>
      <c r="Y157" s="761"/>
      <c r="Z157" s="761"/>
      <c r="AA157" s="764"/>
      <c r="AB157" s="576"/>
      <c r="AC157" s="576"/>
    </row>
    <row r="158" spans="1:29" ht="15" customHeight="1" thickBot="1">
      <c r="A158" s="773"/>
      <c r="B158" s="776"/>
      <c r="C158" s="779"/>
      <c r="D158" s="782"/>
      <c r="E158" s="785"/>
      <c r="F158" s="788"/>
      <c r="G158" s="791"/>
      <c r="H158" s="794"/>
      <c r="I158" s="164" t="s">
        <v>31</v>
      </c>
      <c r="J158" s="63">
        <f>J156</f>
        <v>3</v>
      </c>
      <c r="K158" s="60"/>
      <c r="L158" s="61"/>
      <c r="M158" s="65">
        <f>M156</f>
        <v>3</v>
      </c>
      <c r="N158" s="63"/>
      <c r="O158" s="148"/>
      <c r="P158" s="148"/>
      <c r="Q158" s="65"/>
      <c r="R158" s="63"/>
      <c r="S158" s="64"/>
      <c r="T158" s="64"/>
      <c r="U158" s="65"/>
      <c r="V158" s="66"/>
      <c r="W158" s="66"/>
      <c r="X158" s="759"/>
      <c r="Y158" s="762"/>
      <c r="Z158" s="762"/>
      <c r="AA158" s="765"/>
      <c r="AB158" s="576"/>
      <c r="AC158" s="576"/>
    </row>
    <row r="159" spans="1:29" ht="15.75" customHeight="1" thickBot="1">
      <c r="A159" s="213" t="s">
        <v>18</v>
      </c>
      <c r="B159" s="25" t="s">
        <v>13</v>
      </c>
      <c r="C159" s="699" t="s">
        <v>30</v>
      </c>
      <c r="D159" s="700"/>
      <c r="E159" s="700"/>
      <c r="F159" s="700"/>
      <c r="G159" s="700"/>
      <c r="H159" s="700"/>
      <c r="I159" s="701"/>
      <c r="J159" s="9">
        <f>J158+J152+J149+J145+J155+J138+J135+J132+J127+J124</f>
        <v>13671.1</v>
      </c>
      <c r="K159" s="8">
        <f>K158+K152+K149+K145+K138+K155+K135+K132+K127+K124</f>
        <v>13298.1</v>
      </c>
      <c r="L159" s="7"/>
      <c r="M159" s="11">
        <f>M158+M152+M149+M145+M138+M135+M132+M127+M124</f>
        <v>373</v>
      </c>
      <c r="N159" s="6">
        <f>N158+N152+N149+N145+N138+N135+N132+N127+N124</f>
        <v>19471.8</v>
      </c>
      <c r="O159" s="13">
        <f>O158+O152+O149+O145+O138+O135+O132+O127+O124</f>
        <v>18633</v>
      </c>
      <c r="P159" s="13"/>
      <c r="Q159" s="10">
        <f>Q158+Q152+Q149+Q145+Q138+Q135+Q132+Q127+Q124</f>
        <v>838.8</v>
      </c>
      <c r="R159" s="6">
        <f>R158+R152+R149+R145+R138+R135+R132+R127+R124</f>
        <v>13768.199999999999</v>
      </c>
      <c r="S159" s="13">
        <f>S158+S152+S149+S145+S138+S135+S132+S127+S124</f>
        <v>13162.4</v>
      </c>
      <c r="T159" s="13"/>
      <c r="U159" s="10">
        <f>U158+U152+U149+U145+U138+U135+U132+U127+U124</f>
        <v>605.8</v>
      </c>
      <c r="V159" s="9">
        <f>V158+V152+V149+V145+V138+V135+V132+V127+V124</f>
        <v>19507</v>
      </c>
      <c r="W159" s="9">
        <f>W158+W152+W149+W145+W138+W135+W132+W127+W124</f>
        <v>20607</v>
      </c>
      <c r="X159" s="195"/>
      <c r="Y159" s="196"/>
      <c r="Z159" s="196"/>
      <c r="AA159" s="235"/>
      <c r="AB159" s="576"/>
      <c r="AC159" s="576"/>
    </row>
    <row r="160" spans="1:29" ht="17.25" customHeight="1" thickBot="1">
      <c r="A160" s="213" t="s">
        <v>13</v>
      </c>
      <c r="B160" s="25" t="s">
        <v>14</v>
      </c>
      <c r="C160" s="887" t="s">
        <v>65</v>
      </c>
      <c r="D160" s="888"/>
      <c r="E160" s="888"/>
      <c r="F160" s="888"/>
      <c r="G160" s="888"/>
      <c r="H160" s="888"/>
      <c r="I160" s="888"/>
      <c r="J160" s="888"/>
      <c r="K160" s="888"/>
      <c r="L160" s="888"/>
      <c r="M160" s="888"/>
      <c r="N160" s="470"/>
      <c r="O160" s="470"/>
      <c r="P160" s="470"/>
      <c r="Q160" s="470"/>
      <c r="R160" s="33"/>
      <c r="S160" s="33"/>
      <c r="T160" s="33"/>
      <c r="U160" s="33"/>
      <c r="V160" s="33"/>
      <c r="W160" s="33"/>
      <c r="X160" s="33"/>
      <c r="Y160" s="33"/>
      <c r="Z160" s="33"/>
      <c r="AA160" s="233"/>
      <c r="AB160" s="576"/>
      <c r="AC160" s="576"/>
    </row>
    <row r="161" spans="1:29" ht="16.5" customHeight="1">
      <c r="A161" s="771" t="s">
        <v>13</v>
      </c>
      <c r="B161" s="774" t="s">
        <v>14</v>
      </c>
      <c r="C161" s="1008" t="s">
        <v>13</v>
      </c>
      <c r="D161" s="884" t="s">
        <v>166</v>
      </c>
      <c r="E161" s="1019"/>
      <c r="F161" s="786" t="s">
        <v>19</v>
      </c>
      <c r="G161" s="789" t="s">
        <v>36</v>
      </c>
      <c r="H161" s="801" t="s">
        <v>229</v>
      </c>
      <c r="I161" s="202" t="s">
        <v>17</v>
      </c>
      <c r="J161" s="147">
        <f>K161+M161</f>
        <v>539.5</v>
      </c>
      <c r="K161" s="88">
        <v>539.5</v>
      </c>
      <c r="L161" s="88"/>
      <c r="M161" s="89"/>
      <c r="N161" s="147">
        <v>910</v>
      </c>
      <c r="O161" s="88">
        <v>910</v>
      </c>
      <c r="P161" s="88"/>
      <c r="Q161" s="89"/>
      <c r="R161" s="154">
        <f>+S161</f>
        <v>500</v>
      </c>
      <c r="S161" s="46">
        <v>500</v>
      </c>
      <c r="T161" s="46"/>
      <c r="U161" s="47"/>
      <c r="V161" s="162">
        <v>910</v>
      </c>
      <c r="W161" s="162">
        <v>910</v>
      </c>
      <c r="X161" s="349" t="s">
        <v>62</v>
      </c>
      <c r="Y161" s="382">
        <v>700</v>
      </c>
      <c r="Z161" s="382">
        <v>700</v>
      </c>
      <c r="AA161" s="381">
        <v>700</v>
      </c>
      <c r="AB161" s="576"/>
      <c r="AC161" s="576"/>
    </row>
    <row r="162" spans="1:29" ht="27" customHeight="1">
      <c r="A162" s="772"/>
      <c r="B162" s="775"/>
      <c r="C162" s="687"/>
      <c r="D162" s="816"/>
      <c r="E162" s="1020"/>
      <c r="F162" s="787"/>
      <c r="G162" s="790"/>
      <c r="H162" s="802"/>
      <c r="I162" s="204"/>
      <c r="J162" s="152"/>
      <c r="K162" s="95"/>
      <c r="L162" s="95"/>
      <c r="M162" s="96"/>
      <c r="N162" s="152"/>
      <c r="O162" s="95"/>
      <c r="P162" s="95"/>
      <c r="Q162" s="96"/>
      <c r="R162" s="207"/>
      <c r="S162" s="81"/>
      <c r="T162" s="81"/>
      <c r="U162" s="82"/>
      <c r="V162" s="161"/>
      <c r="W162" s="161"/>
      <c r="X162" s="528" t="s">
        <v>193</v>
      </c>
      <c r="Y162" s="375">
        <v>12</v>
      </c>
      <c r="Z162" s="375">
        <v>12</v>
      </c>
      <c r="AA162" s="529">
        <v>12</v>
      </c>
      <c r="AB162" s="576"/>
      <c r="AC162" s="576"/>
    </row>
    <row r="163" spans="1:29" ht="27.75" customHeight="1">
      <c r="A163" s="827"/>
      <c r="B163" s="828"/>
      <c r="C163" s="688"/>
      <c r="D163" s="816"/>
      <c r="E163" s="1020"/>
      <c r="F163" s="883"/>
      <c r="G163" s="834"/>
      <c r="H163" s="802"/>
      <c r="I163" s="203"/>
      <c r="J163" s="73"/>
      <c r="K163" s="1"/>
      <c r="L163" s="1"/>
      <c r="M163" s="75"/>
      <c r="N163" s="73"/>
      <c r="O163" s="1"/>
      <c r="P163" s="1"/>
      <c r="Q163" s="75"/>
      <c r="R163" s="155"/>
      <c r="S163" s="55"/>
      <c r="T163" s="55"/>
      <c r="U163" s="56"/>
      <c r="V163" s="104"/>
      <c r="W163" s="104"/>
      <c r="X163" s="391" t="s">
        <v>130</v>
      </c>
      <c r="Y163" s="290">
        <v>720</v>
      </c>
      <c r="Z163" s="290">
        <v>720</v>
      </c>
      <c r="AA163" s="282"/>
      <c r="AB163" s="576"/>
      <c r="AC163" s="576"/>
    </row>
    <row r="164" spans="1:29" ht="27" customHeight="1" thickBot="1">
      <c r="A164" s="773"/>
      <c r="B164" s="776"/>
      <c r="C164" s="689"/>
      <c r="D164" s="817"/>
      <c r="E164" s="1021"/>
      <c r="F164" s="788"/>
      <c r="G164" s="791"/>
      <c r="H164" s="803"/>
      <c r="I164" s="164" t="s">
        <v>31</v>
      </c>
      <c r="J164" s="357">
        <f>SUM(J161)</f>
        <v>539.5</v>
      </c>
      <c r="K164" s="64">
        <f>SUM(K161)</f>
        <v>539.5</v>
      </c>
      <c r="L164" s="105"/>
      <c r="M164" s="112"/>
      <c r="N164" s="357">
        <f>SUM(N161)</f>
        <v>910</v>
      </c>
      <c r="O164" s="64">
        <f>SUM(O161)</f>
        <v>910</v>
      </c>
      <c r="P164" s="93"/>
      <c r="Q164" s="129"/>
      <c r="R164" s="357">
        <f>SUM(R161)</f>
        <v>500</v>
      </c>
      <c r="S164" s="64">
        <f>SUM(S161)</f>
        <v>500</v>
      </c>
      <c r="T164" s="93"/>
      <c r="U164" s="129"/>
      <c r="V164" s="66">
        <f>SUM(V161)</f>
        <v>910</v>
      </c>
      <c r="W164" s="60">
        <f>SUM(W161)</f>
        <v>910</v>
      </c>
      <c r="X164" s="348" t="s">
        <v>129</v>
      </c>
      <c r="Y164" s="265">
        <v>27</v>
      </c>
      <c r="Z164" s="265">
        <v>27</v>
      </c>
      <c r="AA164" s="377"/>
      <c r="AB164" s="576"/>
      <c r="AC164" s="576"/>
    </row>
    <row r="165" spans="1:29" ht="17.25" customHeight="1">
      <c r="A165" s="692" t="s">
        <v>13</v>
      </c>
      <c r="B165" s="685" t="s">
        <v>14</v>
      </c>
      <c r="C165" s="687" t="s">
        <v>14</v>
      </c>
      <c r="D165" s="682" t="s">
        <v>66</v>
      </c>
      <c r="E165" s="1012"/>
      <c r="F165" s="787" t="s">
        <v>19</v>
      </c>
      <c r="G165" s="790" t="s">
        <v>36</v>
      </c>
      <c r="H165" s="792" t="s">
        <v>229</v>
      </c>
      <c r="I165" s="204" t="s">
        <v>17</v>
      </c>
      <c r="J165" s="24">
        <v>35</v>
      </c>
      <c r="K165" s="79">
        <v>35</v>
      </c>
      <c r="L165" s="208"/>
      <c r="M165" s="359"/>
      <c r="N165" s="24">
        <v>35</v>
      </c>
      <c r="O165" s="79">
        <v>35</v>
      </c>
      <c r="P165" s="108"/>
      <c r="Q165" s="96"/>
      <c r="R165" s="207">
        <v>35</v>
      </c>
      <c r="S165" s="81">
        <v>35</v>
      </c>
      <c r="T165" s="81"/>
      <c r="U165" s="82"/>
      <c r="V165" s="161">
        <v>35</v>
      </c>
      <c r="W165" s="209">
        <v>35</v>
      </c>
      <c r="X165" s="694" t="s">
        <v>204</v>
      </c>
      <c r="Y165" s="185">
        <v>3</v>
      </c>
      <c r="Z165" s="185">
        <v>3</v>
      </c>
      <c r="AA165" s="225">
        <v>3</v>
      </c>
      <c r="AB165" s="576"/>
      <c r="AC165" s="576"/>
    </row>
    <row r="166" spans="1:29" ht="15" customHeight="1">
      <c r="A166" s="692"/>
      <c r="B166" s="685"/>
      <c r="C166" s="688"/>
      <c r="D166" s="683"/>
      <c r="E166" s="1013"/>
      <c r="F166" s="883"/>
      <c r="G166" s="834"/>
      <c r="H166" s="815"/>
      <c r="I166" s="203"/>
      <c r="J166" s="51"/>
      <c r="K166" s="4"/>
      <c r="L166" s="5"/>
      <c r="M166" s="360"/>
      <c r="N166" s="51"/>
      <c r="O166" s="4"/>
      <c r="P166" s="2"/>
      <c r="Q166" s="102"/>
      <c r="R166" s="155"/>
      <c r="S166" s="55"/>
      <c r="T166" s="55"/>
      <c r="U166" s="56"/>
      <c r="V166" s="57"/>
      <c r="W166" s="146"/>
      <c r="X166" s="690"/>
      <c r="Y166" s="194"/>
      <c r="Z166" s="194"/>
      <c r="AA166" s="234"/>
      <c r="AB166" s="576"/>
      <c r="AC166" s="576"/>
    </row>
    <row r="167" spans="1:29" ht="14.25" customHeight="1" thickBot="1">
      <c r="A167" s="684"/>
      <c r="B167" s="686"/>
      <c r="C167" s="689"/>
      <c r="D167" s="680"/>
      <c r="E167" s="1014"/>
      <c r="F167" s="788"/>
      <c r="G167" s="791"/>
      <c r="H167" s="794"/>
      <c r="I167" s="164" t="s">
        <v>31</v>
      </c>
      <c r="J167" s="60">
        <f>SUM(J165)</f>
        <v>35</v>
      </c>
      <c r="K167" s="64">
        <f>SUM(K165)</f>
        <v>35</v>
      </c>
      <c r="L167" s="105"/>
      <c r="M167" s="112"/>
      <c r="N167" s="60">
        <f>N165</f>
        <v>35</v>
      </c>
      <c r="O167" s="64">
        <f>SUM(O165)</f>
        <v>35</v>
      </c>
      <c r="P167" s="93"/>
      <c r="Q167" s="65"/>
      <c r="R167" s="60">
        <f>+R165</f>
        <v>35</v>
      </c>
      <c r="S167" s="64">
        <f>+S165</f>
        <v>35</v>
      </c>
      <c r="T167" s="64"/>
      <c r="U167" s="65"/>
      <c r="V167" s="66">
        <f>V165</f>
        <v>35</v>
      </c>
      <c r="W167" s="106">
        <f>W165</f>
        <v>35</v>
      </c>
      <c r="X167" s="691"/>
      <c r="Y167" s="190"/>
      <c r="Z167" s="190"/>
      <c r="AA167" s="228"/>
      <c r="AB167" s="576"/>
      <c r="AC167" s="576"/>
    </row>
    <row r="168" spans="1:29" ht="17.25" customHeight="1">
      <c r="A168" s="692" t="s">
        <v>13</v>
      </c>
      <c r="B168" s="685" t="s">
        <v>14</v>
      </c>
      <c r="C168" s="687" t="s">
        <v>15</v>
      </c>
      <c r="D168" s="682" t="s">
        <v>107</v>
      </c>
      <c r="E168" s="1012"/>
      <c r="F168" s="787" t="s">
        <v>19</v>
      </c>
      <c r="G168" s="790" t="s">
        <v>175</v>
      </c>
      <c r="H168" s="792" t="s">
        <v>108</v>
      </c>
      <c r="I168" s="204" t="s">
        <v>17</v>
      </c>
      <c r="J168" s="24">
        <v>33</v>
      </c>
      <c r="K168" s="79">
        <v>33</v>
      </c>
      <c r="L168" s="79">
        <v>8.5</v>
      </c>
      <c r="M168" s="359"/>
      <c r="N168" s="24">
        <v>39.3</v>
      </c>
      <c r="O168" s="79">
        <v>39.3</v>
      </c>
      <c r="P168" s="95">
        <v>9.4</v>
      </c>
      <c r="Q168" s="96"/>
      <c r="R168" s="207">
        <f>+S168</f>
        <v>39.3</v>
      </c>
      <c r="S168" s="81">
        <v>39.3</v>
      </c>
      <c r="T168" s="81">
        <v>9.4</v>
      </c>
      <c r="U168" s="82"/>
      <c r="V168" s="161">
        <v>39.3</v>
      </c>
      <c r="W168" s="209">
        <v>39.3</v>
      </c>
      <c r="X168" s="150" t="s">
        <v>110</v>
      </c>
      <c r="Y168" s="185">
        <v>3</v>
      </c>
      <c r="Z168" s="185">
        <v>3</v>
      </c>
      <c r="AA168" s="225">
        <v>3</v>
      </c>
      <c r="AB168" s="576"/>
      <c r="AC168" s="576"/>
    </row>
    <row r="169" spans="1:29" ht="17.25" customHeight="1">
      <c r="A169" s="692"/>
      <c r="B169" s="685"/>
      <c r="C169" s="687"/>
      <c r="D169" s="682"/>
      <c r="E169" s="1012"/>
      <c r="F169" s="787"/>
      <c r="G169" s="790"/>
      <c r="H169" s="793"/>
      <c r="I169" s="204" t="s">
        <v>195</v>
      </c>
      <c r="J169" s="24">
        <v>0.8</v>
      </c>
      <c r="K169" s="79">
        <v>0.8</v>
      </c>
      <c r="L169" s="79">
        <v>0.6</v>
      </c>
      <c r="M169" s="359"/>
      <c r="N169" s="24"/>
      <c r="O169" s="79"/>
      <c r="P169" s="95"/>
      <c r="Q169" s="96"/>
      <c r="R169" s="207"/>
      <c r="S169" s="81"/>
      <c r="T169" s="81"/>
      <c r="U169" s="82"/>
      <c r="V169" s="161"/>
      <c r="W169" s="209"/>
      <c r="X169" s="150"/>
      <c r="Y169" s="185"/>
      <c r="Z169" s="185"/>
      <c r="AA169" s="225"/>
      <c r="AB169" s="576"/>
      <c r="AC169" s="576"/>
    </row>
    <row r="170" spans="1:29" ht="17.25" customHeight="1">
      <c r="A170" s="692"/>
      <c r="B170" s="685"/>
      <c r="C170" s="688"/>
      <c r="D170" s="683"/>
      <c r="E170" s="1013"/>
      <c r="F170" s="883"/>
      <c r="G170" s="834"/>
      <c r="H170" s="815"/>
      <c r="I170" s="203" t="s">
        <v>109</v>
      </c>
      <c r="J170" s="51">
        <v>22.7</v>
      </c>
      <c r="K170" s="4">
        <v>22.7</v>
      </c>
      <c r="L170" s="4">
        <v>17.3</v>
      </c>
      <c r="M170" s="645"/>
      <c r="N170" s="51">
        <v>23.8</v>
      </c>
      <c r="O170" s="4">
        <v>23.8</v>
      </c>
      <c r="P170" s="1">
        <v>18.2</v>
      </c>
      <c r="Q170" s="102"/>
      <c r="R170" s="155">
        <v>23.8</v>
      </c>
      <c r="S170" s="55">
        <v>23.8</v>
      </c>
      <c r="T170" s="55">
        <v>18.2</v>
      </c>
      <c r="U170" s="56"/>
      <c r="V170" s="57">
        <v>27</v>
      </c>
      <c r="W170" s="146">
        <v>27</v>
      </c>
      <c r="X170" s="150"/>
      <c r="Y170" s="194"/>
      <c r="Z170" s="194"/>
      <c r="AA170" s="234"/>
      <c r="AB170" s="576"/>
      <c r="AC170" s="576"/>
    </row>
    <row r="171" spans="1:29" ht="14.25" customHeight="1" thickBot="1">
      <c r="A171" s="684"/>
      <c r="B171" s="686"/>
      <c r="C171" s="689"/>
      <c r="D171" s="680"/>
      <c r="E171" s="1014"/>
      <c r="F171" s="788"/>
      <c r="G171" s="791"/>
      <c r="H171" s="794"/>
      <c r="I171" s="164" t="s">
        <v>31</v>
      </c>
      <c r="J171" s="60">
        <f>SUM(J168:J170)</f>
        <v>56.5</v>
      </c>
      <c r="K171" s="60">
        <f>SUM(K168:K170)</f>
        <v>56.5</v>
      </c>
      <c r="L171" s="60">
        <f>SUM(L168:L170)</f>
        <v>26.4</v>
      </c>
      <c r="M171" s="65"/>
      <c r="N171" s="60">
        <f>N168+N170</f>
        <v>63.099999999999994</v>
      </c>
      <c r="O171" s="64">
        <f>SUM(O168:O170)</f>
        <v>63.099999999999994</v>
      </c>
      <c r="P171" s="64">
        <f>P170+P168</f>
        <v>27.6</v>
      </c>
      <c r="Q171" s="65"/>
      <c r="R171" s="60">
        <f>+R168+R169+R170</f>
        <v>63.099999999999994</v>
      </c>
      <c r="S171" s="64">
        <f>+S168+S169+S170</f>
        <v>63.099999999999994</v>
      </c>
      <c r="T171" s="64">
        <f>+T168+T169+T170</f>
        <v>27.6</v>
      </c>
      <c r="U171" s="65"/>
      <c r="V171" s="66">
        <f>V170+V168</f>
        <v>66.3</v>
      </c>
      <c r="W171" s="106">
        <f>W170+W168</f>
        <v>66.3</v>
      </c>
      <c r="X171" s="151"/>
      <c r="Y171" s="190"/>
      <c r="Z171" s="190"/>
      <c r="AA171" s="228"/>
      <c r="AB171" s="576"/>
      <c r="AC171" s="576"/>
    </row>
    <row r="172" spans="1:29" ht="14.25" customHeight="1">
      <c r="A172" s="257" t="s">
        <v>13</v>
      </c>
      <c r="B172" s="260" t="s">
        <v>14</v>
      </c>
      <c r="C172" s="862" t="s">
        <v>18</v>
      </c>
      <c r="D172" s="1015" t="s">
        <v>169</v>
      </c>
      <c r="E172" s="867"/>
      <c r="F172" s="894" t="s">
        <v>22</v>
      </c>
      <c r="G172" s="870" t="s">
        <v>36</v>
      </c>
      <c r="H172" s="1016" t="s">
        <v>229</v>
      </c>
      <c r="I172" s="197" t="s">
        <v>17</v>
      </c>
      <c r="J172" s="304"/>
      <c r="K172" s="311"/>
      <c r="L172" s="311"/>
      <c r="M172" s="305"/>
      <c r="N172" s="628">
        <v>100</v>
      </c>
      <c r="O172" s="247">
        <v>100</v>
      </c>
      <c r="P172" s="311"/>
      <c r="Q172" s="305"/>
      <c r="R172" s="312"/>
      <c r="S172" s="313"/>
      <c r="T172" s="313"/>
      <c r="U172" s="314"/>
      <c r="V172" s="315">
        <v>200</v>
      </c>
      <c r="W172" s="328">
        <v>200</v>
      </c>
      <c r="X172" s="537"/>
      <c r="Y172" s="181"/>
      <c r="Z172" s="181"/>
      <c r="AA172" s="219"/>
      <c r="AB172" s="576"/>
      <c r="AC172" s="576"/>
    </row>
    <row r="173" spans="1:29" ht="26.25" customHeight="1">
      <c r="A173" s="257"/>
      <c r="B173" s="260"/>
      <c r="C173" s="862"/>
      <c r="D173" s="865"/>
      <c r="E173" s="868"/>
      <c r="F173" s="895"/>
      <c r="G173" s="871"/>
      <c r="H173" s="1017"/>
      <c r="I173" s="316"/>
      <c r="J173" s="317"/>
      <c r="K173" s="318"/>
      <c r="L173" s="318"/>
      <c r="M173" s="319"/>
      <c r="N173" s="629"/>
      <c r="O173" s="318"/>
      <c r="P173" s="318"/>
      <c r="Q173" s="319"/>
      <c r="R173" s="320"/>
      <c r="S173" s="321"/>
      <c r="T173" s="321"/>
      <c r="U173" s="322"/>
      <c r="V173" s="352"/>
      <c r="W173" s="353"/>
      <c r="X173" s="589"/>
      <c r="Y173" s="185"/>
      <c r="Z173" s="185"/>
      <c r="AA173" s="225"/>
      <c r="AB173" s="576"/>
      <c r="AC173" s="576"/>
    </row>
    <row r="174" spans="1:29" ht="15.75" customHeight="1" thickBot="1">
      <c r="A174" s="258"/>
      <c r="B174" s="261"/>
      <c r="C174" s="863"/>
      <c r="D174" s="866"/>
      <c r="E174" s="869"/>
      <c r="F174" s="896"/>
      <c r="G174" s="872"/>
      <c r="H174" s="1018"/>
      <c r="I174" s="480" t="s">
        <v>31</v>
      </c>
      <c r="J174" s="142"/>
      <c r="K174" s="22"/>
      <c r="L174" s="22"/>
      <c r="M174" s="94"/>
      <c r="N174" s="491">
        <f>N172+N173</f>
        <v>100</v>
      </c>
      <c r="O174" s="22">
        <f>O172+O173</f>
        <v>100</v>
      </c>
      <c r="P174" s="22"/>
      <c r="Q174" s="94"/>
      <c r="R174" s="140"/>
      <c r="S174" s="22"/>
      <c r="T174" s="278"/>
      <c r="U174" s="94"/>
      <c r="V174" s="394">
        <f>V173+V172</f>
        <v>200</v>
      </c>
      <c r="W174" s="337">
        <f>W173+W172</f>
        <v>200</v>
      </c>
      <c r="X174" s="255"/>
      <c r="Y174" s="187"/>
      <c r="Z174" s="187"/>
      <c r="AA174" s="226"/>
      <c r="AB174" s="576"/>
      <c r="AC174" s="576"/>
    </row>
    <row r="175" spans="1:29" ht="24.75" customHeight="1">
      <c r="A175" s="807" t="s">
        <v>13</v>
      </c>
      <c r="B175" s="808" t="s">
        <v>14</v>
      </c>
      <c r="C175" s="809" t="s">
        <v>19</v>
      </c>
      <c r="D175" s="949" t="s">
        <v>214</v>
      </c>
      <c r="E175" s="795" t="s">
        <v>33</v>
      </c>
      <c r="F175" s="786" t="s">
        <v>20</v>
      </c>
      <c r="G175" s="798" t="s">
        <v>36</v>
      </c>
      <c r="H175" s="801" t="s">
        <v>229</v>
      </c>
      <c r="I175" s="202" t="s">
        <v>17</v>
      </c>
      <c r="J175" s="147"/>
      <c r="K175" s="88"/>
      <c r="L175" s="98"/>
      <c r="M175" s="99"/>
      <c r="N175" s="147">
        <v>200</v>
      </c>
      <c r="O175" s="88"/>
      <c r="P175" s="98"/>
      <c r="Q175" s="89">
        <v>200</v>
      </c>
      <c r="R175" s="659"/>
      <c r="S175" s="46"/>
      <c r="T175" s="46"/>
      <c r="U175" s="661"/>
      <c r="V175" s="162">
        <v>200</v>
      </c>
      <c r="W175" s="163">
        <v>200</v>
      </c>
      <c r="X175" s="975" t="s">
        <v>46</v>
      </c>
      <c r="Y175" s="767"/>
      <c r="Z175" s="767">
        <v>1</v>
      </c>
      <c r="AA175" s="878"/>
      <c r="AB175" s="576"/>
      <c r="AC175" s="576"/>
    </row>
    <row r="176" spans="1:29" ht="13.5" customHeight="1">
      <c r="A176" s="692"/>
      <c r="B176" s="685"/>
      <c r="C176" s="810"/>
      <c r="D176" s="950"/>
      <c r="E176" s="796"/>
      <c r="F176" s="883"/>
      <c r="G176" s="799"/>
      <c r="H176" s="802"/>
      <c r="I176" s="203"/>
      <c r="J176" s="73"/>
      <c r="K176" s="1"/>
      <c r="L176" s="2"/>
      <c r="M176" s="102"/>
      <c r="N176" s="73"/>
      <c r="O176" s="1"/>
      <c r="P176" s="2"/>
      <c r="Q176" s="102"/>
      <c r="R176" s="155"/>
      <c r="S176" s="55"/>
      <c r="T176" s="55"/>
      <c r="U176" s="56"/>
      <c r="V176" s="104"/>
      <c r="W176" s="103"/>
      <c r="X176" s="975"/>
      <c r="Y176" s="767"/>
      <c r="Z176" s="767"/>
      <c r="AA176" s="878"/>
      <c r="AB176" s="576"/>
      <c r="AC176" s="576"/>
    </row>
    <row r="177" spans="1:29" ht="18" customHeight="1" thickBot="1">
      <c r="A177" s="684"/>
      <c r="B177" s="686"/>
      <c r="C177" s="811"/>
      <c r="D177" s="951"/>
      <c r="E177" s="797"/>
      <c r="F177" s="788"/>
      <c r="G177" s="800"/>
      <c r="H177" s="803"/>
      <c r="I177" s="164" t="s">
        <v>31</v>
      </c>
      <c r="J177" s="60">
        <f>SUM(J175)</f>
        <v>0</v>
      </c>
      <c r="K177" s="64">
        <f>SUM(K175)</f>
        <v>0</v>
      </c>
      <c r="L177" s="105"/>
      <c r="M177" s="112"/>
      <c r="N177" s="60">
        <f>SUM(N175)</f>
        <v>200</v>
      </c>
      <c r="O177" s="64"/>
      <c r="P177" s="93"/>
      <c r="Q177" s="65">
        <f>Q175</f>
        <v>200</v>
      </c>
      <c r="R177" s="60"/>
      <c r="S177" s="64"/>
      <c r="T177" s="64"/>
      <c r="U177" s="65"/>
      <c r="V177" s="66">
        <f>SUM(V175)</f>
        <v>200</v>
      </c>
      <c r="W177" s="106">
        <f>SUM(W175)</f>
        <v>200</v>
      </c>
      <c r="X177" s="976"/>
      <c r="Y177" s="768"/>
      <c r="Z177" s="768"/>
      <c r="AA177" s="879"/>
      <c r="AB177" s="576"/>
      <c r="AC177" s="576"/>
    </row>
    <row r="178" spans="1:29" ht="16.5" customHeight="1" thickBot="1">
      <c r="A178" s="213" t="s">
        <v>13</v>
      </c>
      <c r="B178" s="25" t="s">
        <v>14</v>
      </c>
      <c r="C178" s="699" t="s">
        <v>30</v>
      </c>
      <c r="D178" s="700"/>
      <c r="E178" s="700"/>
      <c r="F178" s="700"/>
      <c r="G178" s="700"/>
      <c r="H178" s="700"/>
      <c r="I178" s="701"/>
      <c r="J178" s="8">
        <f>J171+J167+J174+J164+J177</f>
        <v>631</v>
      </c>
      <c r="K178" s="13">
        <f>K171+K167+K174+K164+K177</f>
        <v>631</v>
      </c>
      <c r="L178" s="7">
        <f>L171+L167+L164+L177</f>
        <v>26.4</v>
      </c>
      <c r="M178" s="10"/>
      <c r="N178" s="8">
        <f>N171+N167+N164+N177+N174</f>
        <v>1308.1</v>
      </c>
      <c r="O178" s="13">
        <f>O171+O167+O174+O164+O177</f>
        <v>1108.1</v>
      </c>
      <c r="P178" s="7">
        <f>P171+P167+P164+P177</f>
        <v>27.6</v>
      </c>
      <c r="Q178" s="8">
        <f>Q171+Q167+Q164+Q177</f>
        <v>200</v>
      </c>
      <c r="R178" s="9">
        <f>R171+R167+R164+R177+R174</f>
        <v>598.1</v>
      </c>
      <c r="S178" s="13">
        <f>S171+S167+S174+S164+S177</f>
        <v>598.1</v>
      </c>
      <c r="T178" s="7">
        <f>T171+T167+T164+T177</f>
        <v>27.6</v>
      </c>
      <c r="U178" s="8">
        <f>U171+U167+U164+U177</f>
        <v>0</v>
      </c>
      <c r="V178" s="12">
        <f>V171+V167+V174+V164+V177</f>
        <v>1411.3</v>
      </c>
      <c r="W178" s="12">
        <f>W171+W167+W174+W164+W177</f>
        <v>1411.3</v>
      </c>
      <c r="X178" s="195"/>
      <c r="Y178" s="196"/>
      <c r="Z178" s="196"/>
      <c r="AA178" s="235"/>
      <c r="AB178" s="576"/>
      <c r="AC178" s="576"/>
    </row>
    <row r="179" spans="1:29" ht="13.5" customHeight="1" thickBot="1">
      <c r="A179" s="213" t="s">
        <v>18</v>
      </c>
      <c r="B179" s="399"/>
      <c r="C179" s="396"/>
      <c r="D179" s="586"/>
      <c r="E179" s="396"/>
      <c r="F179" s="396"/>
      <c r="G179" s="702" t="s">
        <v>32</v>
      </c>
      <c r="H179" s="702"/>
      <c r="I179" s="703"/>
      <c r="J179" s="17">
        <f>J159+J178</f>
        <v>14302.1</v>
      </c>
      <c r="K179" s="15">
        <f>K159+K178</f>
        <v>13929.1</v>
      </c>
      <c r="L179" s="15">
        <f>L178+L159</f>
        <v>26.4</v>
      </c>
      <c r="M179" s="19">
        <f>M159</f>
        <v>373</v>
      </c>
      <c r="N179" s="16">
        <f>N159+N178</f>
        <v>20779.899999999998</v>
      </c>
      <c r="O179" s="15">
        <f>O159+O178</f>
        <v>19741.1</v>
      </c>
      <c r="P179" s="15">
        <f>P178</f>
        <v>27.6</v>
      </c>
      <c r="Q179" s="19">
        <f>Q159+Q178</f>
        <v>1038.8</v>
      </c>
      <c r="R179" s="16">
        <f>R159+R178</f>
        <v>14366.3</v>
      </c>
      <c r="S179" s="15">
        <f>S159+S178</f>
        <v>13760.5</v>
      </c>
      <c r="T179" s="15">
        <f>T178</f>
        <v>27.6</v>
      </c>
      <c r="U179" s="19">
        <f>U159</f>
        <v>605.8</v>
      </c>
      <c r="V179" s="20">
        <f>V159+V178</f>
        <v>20918.3</v>
      </c>
      <c r="W179" s="17">
        <f>W159+W178</f>
        <v>22018.3</v>
      </c>
      <c r="X179" s="182"/>
      <c r="Y179" s="183"/>
      <c r="Z179" s="183"/>
      <c r="AA179" s="221"/>
      <c r="AB179" s="576"/>
      <c r="AC179" s="576"/>
    </row>
    <row r="180" spans="1:29" ht="13.5" customHeight="1" thickBot="1">
      <c r="A180" s="400" t="s">
        <v>21</v>
      </c>
      <c r="B180" s="401"/>
      <c r="C180" s="395"/>
      <c r="D180" s="588"/>
      <c r="E180" s="395"/>
      <c r="F180" s="395"/>
      <c r="G180" s="704" t="s">
        <v>35</v>
      </c>
      <c r="H180" s="704"/>
      <c r="I180" s="693"/>
      <c r="J180" s="398">
        <f>J179+J119+J79+J40</f>
        <v>29695.6</v>
      </c>
      <c r="K180" s="239">
        <f>K179+K119+K79+K40</f>
        <v>19376.2</v>
      </c>
      <c r="L180" s="239">
        <f>L179+L119+L79+L40</f>
        <v>26.4</v>
      </c>
      <c r="M180" s="241">
        <f>M119+M79+M40+M179</f>
        <v>10319.400000000001</v>
      </c>
      <c r="N180" s="358">
        <f aca="true" t="shared" si="0" ref="N180:W180">N179+N119+N79+N40</f>
        <v>43643.09999999999</v>
      </c>
      <c r="O180" s="240">
        <f t="shared" si="0"/>
        <v>28160.8</v>
      </c>
      <c r="P180" s="240">
        <f t="shared" si="0"/>
        <v>27.6</v>
      </c>
      <c r="Q180" s="361">
        <f t="shared" si="0"/>
        <v>15482.3</v>
      </c>
      <c r="R180" s="358">
        <f t="shared" si="0"/>
        <v>34242.299999999996</v>
      </c>
      <c r="S180" s="240">
        <f t="shared" si="0"/>
        <v>19795.5</v>
      </c>
      <c r="T180" s="240">
        <f t="shared" si="0"/>
        <v>27.6</v>
      </c>
      <c r="U180" s="361">
        <f t="shared" si="0"/>
        <v>14446.800000000001</v>
      </c>
      <c r="V180" s="477">
        <f t="shared" si="0"/>
        <v>49964.3</v>
      </c>
      <c r="W180" s="242">
        <f t="shared" si="0"/>
        <v>39660.9</v>
      </c>
      <c r="X180" s="243"/>
      <c r="Y180" s="244"/>
      <c r="Z180" s="244"/>
      <c r="AA180" s="245"/>
      <c r="AB180" s="576"/>
      <c r="AC180" s="576"/>
    </row>
    <row r="181" spans="1:29" ht="17.25" customHeight="1" thickTop="1">
      <c r="A181" s="696" t="s">
        <v>254</v>
      </c>
      <c r="B181" s="696"/>
      <c r="C181" s="696"/>
      <c r="D181" s="696"/>
      <c r="E181" s="696"/>
      <c r="F181" s="696"/>
      <c r="G181" s="696"/>
      <c r="H181" s="696"/>
      <c r="I181" s="696"/>
      <c r="J181" s="696"/>
      <c r="K181" s="696"/>
      <c r="L181" s="696"/>
      <c r="M181" s="696"/>
      <c r="N181" s="696"/>
      <c r="O181" s="696"/>
      <c r="P181" s="696"/>
      <c r="Q181" s="696"/>
      <c r="R181" s="696"/>
      <c r="S181" s="696"/>
      <c r="T181" s="696"/>
      <c r="U181" s="696"/>
      <c r="V181" s="696"/>
      <c r="W181" s="696"/>
      <c r="X181" s="696"/>
      <c r="Y181" s="696"/>
      <c r="Z181" s="696"/>
      <c r="AA181" s="696"/>
      <c r="AB181" s="576"/>
      <c r="AC181" s="576"/>
    </row>
    <row r="182" spans="1:29" ht="17.25" customHeight="1">
      <c r="A182" s="696" t="s">
        <v>259</v>
      </c>
      <c r="B182" s="696"/>
      <c r="C182" s="696"/>
      <c r="D182" s="696"/>
      <c r="E182" s="696"/>
      <c r="F182" s="696"/>
      <c r="G182" s="696"/>
      <c r="H182" s="696"/>
      <c r="I182" s="696"/>
      <c r="J182" s="696"/>
      <c r="K182" s="696"/>
      <c r="L182" s="696"/>
      <c r="M182" s="696"/>
      <c r="N182" s="696"/>
      <c r="O182" s="696"/>
      <c r="P182" s="696"/>
      <c r="Q182" s="696"/>
      <c r="R182" s="696"/>
      <c r="S182" s="696"/>
      <c r="T182" s="696"/>
      <c r="U182" s="696"/>
      <c r="V182" s="696"/>
      <c r="W182" s="696"/>
      <c r="X182" s="696"/>
      <c r="Y182" s="651"/>
      <c r="Z182" s="651"/>
      <c r="AA182" s="651"/>
      <c r="AB182" s="576"/>
      <c r="AC182" s="576"/>
    </row>
    <row r="183" spans="1:29" ht="27.75" customHeight="1">
      <c r="A183" s="696" t="s">
        <v>255</v>
      </c>
      <c r="B183" s="696"/>
      <c r="C183" s="696"/>
      <c r="D183" s="696"/>
      <c r="E183" s="696"/>
      <c r="F183" s="696"/>
      <c r="G183" s="696"/>
      <c r="H183" s="696"/>
      <c r="I183" s="696"/>
      <c r="J183" s="696"/>
      <c r="K183" s="696"/>
      <c r="L183" s="696"/>
      <c r="M183" s="696"/>
      <c r="N183" s="696"/>
      <c r="O183" s="696"/>
      <c r="P183" s="696"/>
      <c r="Q183" s="696"/>
      <c r="R183" s="696"/>
      <c r="S183" s="696"/>
      <c r="T183" s="696"/>
      <c r="U183" s="696"/>
      <c r="V183" s="696"/>
      <c r="W183" s="696"/>
      <c r="X183" s="696"/>
      <c r="Y183" s="696"/>
      <c r="Z183" s="696"/>
      <c r="AA183" s="696"/>
      <c r="AB183" s="576"/>
      <c r="AC183" s="576"/>
    </row>
    <row r="184" spans="1:29" ht="16.5" customHeight="1">
      <c r="A184" s="696" t="s">
        <v>256</v>
      </c>
      <c r="B184" s="696"/>
      <c r="C184" s="696"/>
      <c r="D184" s="696"/>
      <c r="E184" s="696"/>
      <c r="F184" s="696"/>
      <c r="G184" s="696"/>
      <c r="H184" s="696"/>
      <c r="I184" s="696"/>
      <c r="J184" s="696"/>
      <c r="K184" s="651"/>
      <c r="L184" s="651"/>
      <c r="M184" s="651"/>
      <c r="N184" s="651"/>
      <c r="O184" s="651"/>
      <c r="P184" s="651"/>
      <c r="Q184" s="651"/>
      <c r="R184" s="651"/>
      <c r="S184" s="651"/>
      <c r="T184" s="651"/>
      <c r="U184" s="651"/>
      <c r="V184" s="651"/>
      <c r="W184" s="651"/>
      <c r="X184" s="651"/>
      <c r="Y184" s="651"/>
      <c r="Z184" s="651"/>
      <c r="AA184" s="651"/>
      <c r="AB184" s="576"/>
      <c r="AC184" s="576"/>
    </row>
    <row r="185" spans="1:29" ht="15" customHeight="1">
      <c r="A185" s="402"/>
      <c r="B185" s="403"/>
      <c r="C185" s="403"/>
      <c r="D185" s="403"/>
      <c r="E185" s="532"/>
      <c r="F185" s="532"/>
      <c r="G185" s="403"/>
      <c r="H185" s="483"/>
      <c r="I185" s="697" t="s">
        <v>124</v>
      </c>
      <c r="J185" s="698"/>
      <c r="K185" s="698"/>
      <c r="L185" s="698"/>
      <c r="M185" s="698"/>
      <c r="N185" s="698"/>
      <c r="O185" s="698"/>
      <c r="P185" s="698"/>
      <c r="Q185" s="698"/>
      <c r="R185" s="404"/>
      <c r="S185" s="404"/>
      <c r="T185" s="404"/>
      <c r="U185" s="404"/>
      <c r="V185" s="404"/>
      <c r="W185" s="404"/>
      <c r="X185" s="405"/>
      <c r="Y185" s="404"/>
      <c r="Z185" s="404"/>
      <c r="AA185" s="406"/>
      <c r="AB185" s="576"/>
      <c r="AC185" s="576"/>
    </row>
    <row r="186" spans="1:29" ht="15.75" customHeight="1" thickBot="1">
      <c r="A186" s="402"/>
      <c r="B186" s="403"/>
      <c r="C186" s="403"/>
      <c r="D186" s="403"/>
      <c r="E186" s="532"/>
      <c r="F186" s="532"/>
      <c r="G186" s="403"/>
      <c r="H186" s="483"/>
      <c r="I186" s="483"/>
      <c r="J186" s="404"/>
      <c r="K186" s="404"/>
      <c r="L186" s="404"/>
      <c r="M186" s="404"/>
      <c r="N186" s="404"/>
      <c r="O186" s="404"/>
      <c r="P186" s="405"/>
      <c r="Q186" s="404"/>
      <c r="R186" s="501" t="s">
        <v>125</v>
      </c>
      <c r="S186" s="404"/>
      <c r="T186" s="407"/>
      <c r="U186" s="576"/>
      <c r="V186" s="576"/>
      <c r="W186" s="576"/>
      <c r="X186" s="407"/>
      <c r="Y186" s="404"/>
      <c r="Z186" s="404"/>
      <c r="AA186" s="406"/>
      <c r="AB186" s="576"/>
      <c r="AC186" s="576"/>
    </row>
    <row r="187" spans="1:29" ht="32.25" customHeight="1" thickBot="1">
      <c r="A187" s="705" t="s">
        <v>70</v>
      </c>
      <c r="B187" s="706"/>
      <c r="C187" s="706"/>
      <c r="D187" s="706"/>
      <c r="E187" s="706"/>
      <c r="F187" s="706"/>
      <c r="G187" s="706"/>
      <c r="H187" s="706"/>
      <c r="I187" s="707"/>
      <c r="J187" s="708" t="s">
        <v>84</v>
      </c>
      <c r="K187" s="709"/>
      <c r="L187" s="709"/>
      <c r="M187" s="710"/>
      <c r="N187" s="711" t="s">
        <v>85</v>
      </c>
      <c r="O187" s="709"/>
      <c r="P187" s="709"/>
      <c r="Q187" s="695"/>
      <c r="R187" s="708" t="s">
        <v>115</v>
      </c>
      <c r="S187" s="709"/>
      <c r="T187" s="709"/>
      <c r="U187" s="695"/>
      <c r="V187" s="717"/>
      <c r="W187" s="717"/>
      <c r="X187" s="576"/>
      <c r="Y187" s="576"/>
      <c r="Z187" s="274"/>
      <c r="AA187" s="274"/>
      <c r="AB187" s="576"/>
      <c r="AC187" s="576"/>
    </row>
    <row r="188" spans="1:29" ht="13.5" customHeight="1" thickBot="1">
      <c r="A188" s="755" t="s">
        <v>116</v>
      </c>
      <c r="B188" s="756"/>
      <c r="C188" s="756"/>
      <c r="D188" s="756"/>
      <c r="E188" s="756"/>
      <c r="F188" s="756"/>
      <c r="G188" s="756"/>
      <c r="H188" s="756"/>
      <c r="I188" s="757"/>
      <c r="J188" s="738">
        <f>SUM(J189:M194)</f>
        <v>29300.299999999996</v>
      </c>
      <c r="K188" s="738"/>
      <c r="L188" s="738"/>
      <c r="M188" s="739"/>
      <c r="N188" s="728">
        <f>SUM(N189:Q194)</f>
        <v>43643.100000000006</v>
      </c>
      <c r="O188" s="738"/>
      <c r="P188" s="738"/>
      <c r="Q188" s="739"/>
      <c r="R188" s="728">
        <f>SUM(R189:U194)</f>
        <v>28728.499999999996</v>
      </c>
      <c r="S188" s="738"/>
      <c r="T188" s="738"/>
      <c r="U188" s="739"/>
      <c r="V188" s="747"/>
      <c r="W188" s="747"/>
      <c r="X188" s="576"/>
      <c r="Y188" s="576"/>
      <c r="Z188" s="274"/>
      <c r="AA188" s="274"/>
      <c r="AB188" s="576"/>
      <c r="AC188" s="576"/>
    </row>
    <row r="189" spans="1:29" ht="13.5" customHeight="1">
      <c r="A189" s="722" t="s">
        <v>117</v>
      </c>
      <c r="B189" s="712"/>
      <c r="C189" s="712"/>
      <c r="D189" s="712"/>
      <c r="E189" s="712"/>
      <c r="F189" s="712"/>
      <c r="G189" s="712"/>
      <c r="H189" s="712"/>
      <c r="I189" s="713"/>
      <c r="J189" s="714">
        <f>SUMIF(I11:I177,"SB",J11:J177)</f>
        <v>24758.6</v>
      </c>
      <c r="K189" s="714"/>
      <c r="L189" s="714"/>
      <c r="M189" s="715"/>
      <c r="N189" s="716">
        <f>SUMIF(I11:I177,"sb",N11:N177)</f>
        <v>38702.100000000006</v>
      </c>
      <c r="O189" s="714"/>
      <c r="P189" s="714"/>
      <c r="Q189" s="715"/>
      <c r="R189" s="716">
        <f>SUMIF(I11:I177,"sb",R11:R177)</f>
        <v>25438.399999999998</v>
      </c>
      <c r="S189" s="714"/>
      <c r="T189" s="714"/>
      <c r="U189" s="715"/>
      <c r="V189" s="754"/>
      <c r="W189" s="754"/>
      <c r="X189" s="576"/>
      <c r="Y189" s="576"/>
      <c r="Z189" s="274"/>
      <c r="AA189" s="274"/>
      <c r="AB189" s="576"/>
      <c r="AC189" s="576"/>
    </row>
    <row r="190" spans="1:29" ht="26.25" customHeight="1">
      <c r="A190" s="719" t="s">
        <v>252</v>
      </c>
      <c r="B190" s="720"/>
      <c r="C190" s="720"/>
      <c r="D190" s="720"/>
      <c r="E190" s="720"/>
      <c r="F190" s="720"/>
      <c r="G190" s="720"/>
      <c r="H190" s="720"/>
      <c r="I190" s="721"/>
      <c r="J190" s="723">
        <f>SUMIF(I11:I158,"SB(ES)",J11:J158)</f>
        <v>576.6</v>
      </c>
      <c r="K190" s="724"/>
      <c r="L190" s="724"/>
      <c r="M190" s="725"/>
      <c r="N190" s="723"/>
      <c r="O190" s="724"/>
      <c r="P190" s="724"/>
      <c r="Q190" s="725"/>
      <c r="R190" s="723"/>
      <c r="S190" s="724"/>
      <c r="T190" s="724"/>
      <c r="U190" s="725"/>
      <c r="V190" s="647"/>
      <c r="W190" s="647"/>
      <c r="X190" s="576"/>
      <c r="Y190" s="576"/>
      <c r="Z190" s="274"/>
      <c r="AA190" s="274"/>
      <c r="AB190" s="576"/>
      <c r="AC190" s="576"/>
    </row>
    <row r="191" spans="1:29" ht="14.25" customHeight="1">
      <c r="A191" s="726" t="s">
        <v>118</v>
      </c>
      <c r="B191" s="727"/>
      <c r="C191" s="727"/>
      <c r="D191" s="727"/>
      <c r="E191" s="727"/>
      <c r="F191" s="727"/>
      <c r="G191" s="727"/>
      <c r="H191" s="727"/>
      <c r="I191" s="718"/>
      <c r="J191" s="724">
        <f>SUMIF(I11:I171,"SB(SP)",J11:J180)</f>
        <v>22.7</v>
      </c>
      <c r="K191" s="724"/>
      <c r="L191" s="724"/>
      <c r="M191" s="725"/>
      <c r="N191" s="723">
        <f>SUMIF(I11:I171,"SB(SP)",N11:N180)</f>
        <v>23.8</v>
      </c>
      <c r="O191" s="724"/>
      <c r="P191" s="724"/>
      <c r="Q191" s="725"/>
      <c r="R191" s="723">
        <f>R170</f>
        <v>23.8</v>
      </c>
      <c r="S191" s="724"/>
      <c r="T191" s="724"/>
      <c r="U191" s="725"/>
      <c r="V191" s="754"/>
      <c r="W191" s="754"/>
      <c r="X191" s="576"/>
      <c r="Y191" s="576"/>
      <c r="Z191" s="274"/>
      <c r="AA191" s="274"/>
      <c r="AB191" s="576"/>
      <c r="AC191" s="576"/>
    </row>
    <row r="192" spans="1:29" ht="13.5" customHeight="1">
      <c r="A192" s="726" t="s">
        <v>119</v>
      </c>
      <c r="B192" s="727"/>
      <c r="C192" s="727"/>
      <c r="D192" s="727"/>
      <c r="E192" s="727"/>
      <c r="F192" s="727"/>
      <c r="G192" s="727"/>
      <c r="H192" s="727"/>
      <c r="I192" s="718"/>
      <c r="J192" s="724">
        <f>SUMIF(I11:I158,"SB(VB)",J11:J158)</f>
        <v>38.3</v>
      </c>
      <c r="K192" s="724"/>
      <c r="L192" s="724"/>
      <c r="M192" s="725"/>
      <c r="N192" s="723">
        <f>SUMIF(I11:I158,"SB(VB)",N11:N158)</f>
        <v>40</v>
      </c>
      <c r="O192" s="724"/>
      <c r="P192" s="724"/>
      <c r="Q192" s="725"/>
      <c r="R192" s="723">
        <f>+R129</f>
        <v>0</v>
      </c>
      <c r="S192" s="724"/>
      <c r="T192" s="724"/>
      <c r="U192" s="725"/>
      <c r="V192" s="754"/>
      <c r="W192" s="754"/>
      <c r="X192" s="576"/>
      <c r="Y192" s="576"/>
      <c r="Z192" s="274"/>
      <c r="AA192" s="274"/>
      <c r="AB192" s="576"/>
      <c r="AC192" s="576"/>
    </row>
    <row r="193" spans="1:29" ht="16.5" customHeight="1">
      <c r="A193" s="735" t="s">
        <v>120</v>
      </c>
      <c r="B193" s="736"/>
      <c r="C193" s="736"/>
      <c r="D193" s="736"/>
      <c r="E193" s="736"/>
      <c r="F193" s="736"/>
      <c r="G193" s="736"/>
      <c r="H193" s="736"/>
      <c r="I193" s="737"/>
      <c r="J193" s="723">
        <f>SUMIF(I11:I171,"SB(TA)",J11:J180)</f>
        <v>0.8</v>
      </c>
      <c r="K193" s="724"/>
      <c r="L193" s="724"/>
      <c r="M193" s="725"/>
      <c r="N193" s="723">
        <f>SUMIF(I11:I171,"SB(TA)",N11:N180)</f>
        <v>0</v>
      </c>
      <c r="O193" s="724"/>
      <c r="P193" s="724"/>
      <c r="Q193" s="725"/>
      <c r="R193" s="723">
        <v>0</v>
      </c>
      <c r="S193" s="724"/>
      <c r="T193" s="724"/>
      <c r="U193" s="725"/>
      <c r="V193" s="754"/>
      <c r="W193" s="754"/>
      <c r="X193" s="576"/>
      <c r="Y193" s="576"/>
      <c r="Z193" s="274"/>
      <c r="AA193" s="274"/>
      <c r="AB193" s="576"/>
      <c r="AC193" s="576"/>
    </row>
    <row r="194" spans="1:29" ht="13.5" customHeight="1" thickBot="1">
      <c r="A194" s="729" t="s">
        <v>77</v>
      </c>
      <c r="B194" s="730"/>
      <c r="C194" s="730"/>
      <c r="D194" s="730"/>
      <c r="E194" s="730"/>
      <c r="F194" s="730"/>
      <c r="G194" s="730"/>
      <c r="H194" s="730"/>
      <c r="I194" s="731"/>
      <c r="J194" s="732">
        <f>SUMIF(I11:I158,"PF",J11:J158)</f>
        <v>3903.3</v>
      </c>
      <c r="K194" s="732"/>
      <c r="L194" s="732"/>
      <c r="M194" s="733"/>
      <c r="N194" s="734">
        <f>SUMIF(I11:I158,"PF",N11:N158)</f>
        <v>4877.2</v>
      </c>
      <c r="O194" s="732"/>
      <c r="P194" s="732"/>
      <c r="Q194" s="733"/>
      <c r="R194" s="734">
        <f>R43+R125</f>
        <v>3266.3</v>
      </c>
      <c r="S194" s="732"/>
      <c r="T194" s="732"/>
      <c r="U194" s="733"/>
      <c r="V194" s="754"/>
      <c r="W194" s="754"/>
      <c r="X194" s="576"/>
      <c r="Y194" s="576"/>
      <c r="Z194" s="274"/>
      <c r="AA194" s="274"/>
      <c r="AB194" s="576"/>
      <c r="AC194" s="576"/>
    </row>
    <row r="195" spans="1:29" ht="13.5" customHeight="1" thickBot="1">
      <c r="A195" s="755" t="s">
        <v>121</v>
      </c>
      <c r="B195" s="756"/>
      <c r="C195" s="756"/>
      <c r="D195" s="756"/>
      <c r="E195" s="756"/>
      <c r="F195" s="756"/>
      <c r="G195" s="756"/>
      <c r="H195" s="756"/>
      <c r="I195" s="757"/>
      <c r="J195" s="738">
        <f>J196</f>
        <v>395.3</v>
      </c>
      <c r="K195" s="738"/>
      <c r="L195" s="738"/>
      <c r="M195" s="739"/>
      <c r="N195" s="728">
        <f>N196</f>
        <v>0</v>
      </c>
      <c r="O195" s="738"/>
      <c r="P195" s="738"/>
      <c r="Q195" s="739"/>
      <c r="R195" s="728">
        <f>R196</f>
        <v>5513.8</v>
      </c>
      <c r="S195" s="738"/>
      <c r="T195" s="738"/>
      <c r="U195" s="739"/>
      <c r="V195" s="747"/>
      <c r="W195" s="747"/>
      <c r="X195" s="576"/>
      <c r="Y195" s="576"/>
      <c r="Z195" s="274"/>
      <c r="AA195" s="274"/>
      <c r="AB195" s="576"/>
      <c r="AC195" s="576"/>
    </row>
    <row r="196" spans="1:29" ht="13.5" customHeight="1" thickBot="1">
      <c r="A196" s="748" t="s">
        <v>122</v>
      </c>
      <c r="B196" s="749"/>
      <c r="C196" s="749"/>
      <c r="D196" s="749"/>
      <c r="E196" s="749"/>
      <c r="F196" s="749"/>
      <c r="G196" s="749"/>
      <c r="H196" s="749"/>
      <c r="I196" s="750"/>
      <c r="J196" s="751">
        <f>SUMIF(I11:I171,"Kt",J11:J180)</f>
        <v>395.3</v>
      </c>
      <c r="K196" s="751"/>
      <c r="L196" s="751"/>
      <c r="M196" s="752"/>
      <c r="N196" s="753">
        <f>SUMIF(I11:I171,"Kt",N11:N180)</f>
        <v>0</v>
      </c>
      <c r="O196" s="751"/>
      <c r="P196" s="751"/>
      <c r="Q196" s="752"/>
      <c r="R196" s="753">
        <f>SUMIF(I11:I158,"Kt",R11:R158)</f>
        <v>5513.8</v>
      </c>
      <c r="S196" s="751"/>
      <c r="T196" s="751"/>
      <c r="U196" s="752"/>
      <c r="V196" s="754"/>
      <c r="W196" s="754"/>
      <c r="X196" s="576"/>
      <c r="Y196" s="576"/>
      <c r="Z196" s="29"/>
      <c r="AA196" s="29"/>
      <c r="AB196" s="576"/>
      <c r="AC196" s="576"/>
    </row>
    <row r="197" spans="1:29" ht="13.5" customHeight="1" thickBot="1">
      <c r="A197" s="741" t="s">
        <v>123</v>
      </c>
      <c r="B197" s="742"/>
      <c r="C197" s="742"/>
      <c r="D197" s="742"/>
      <c r="E197" s="742"/>
      <c r="F197" s="742"/>
      <c r="G197" s="742"/>
      <c r="H197" s="742"/>
      <c r="I197" s="743"/>
      <c r="J197" s="744">
        <f>J195+J188</f>
        <v>29695.599999999995</v>
      </c>
      <c r="K197" s="744"/>
      <c r="L197" s="744"/>
      <c r="M197" s="745"/>
      <c r="N197" s="746">
        <f>N195+N188</f>
        <v>43643.100000000006</v>
      </c>
      <c r="O197" s="744"/>
      <c r="P197" s="744"/>
      <c r="Q197" s="745"/>
      <c r="R197" s="746">
        <f>R195+R188</f>
        <v>34242.299999999996</v>
      </c>
      <c r="S197" s="744"/>
      <c r="T197" s="744"/>
      <c r="U197" s="745"/>
      <c r="V197" s="740"/>
      <c r="W197" s="740"/>
      <c r="X197" s="577"/>
      <c r="Y197" s="577"/>
      <c r="Z197" s="29"/>
      <c r="AA197" s="29"/>
      <c r="AB197" s="576"/>
      <c r="AC197" s="576"/>
    </row>
  </sheetData>
  <mergeCells count="497">
    <mergeCell ref="A2:AA2"/>
    <mergeCell ref="A3:X3"/>
    <mergeCell ref="Y3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Q4"/>
    <mergeCell ref="J5:J6"/>
    <mergeCell ref="K5:L5"/>
    <mergeCell ref="M5:M6"/>
    <mergeCell ref="N5:N6"/>
    <mergeCell ref="O5:P5"/>
    <mergeCell ref="Q5:Q6"/>
    <mergeCell ref="R4:U4"/>
    <mergeCell ref="V4:V6"/>
    <mergeCell ref="W4:W6"/>
    <mergeCell ref="X4:AA4"/>
    <mergeCell ref="R5:R6"/>
    <mergeCell ref="S5:T5"/>
    <mergeCell ref="U5:U6"/>
    <mergeCell ref="X5:X6"/>
    <mergeCell ref="Y5:AA5"/>
    <mergeCell ref="A7:AA7"/>
    <mergeCell ref="A8:AA8"/>
    <mergeCell ref="B9:AA9"/>
    <mergeCell ref="A11:A14"/>
    <mergeCell ref="B11:B14"/>
    <mergeCell ref="C11:C14"/>
    <mergeCell ref="D11:D14"/>
    <mergeCell ref="F11:F14"/>
    <mergeCell ref="G11:G14"/>
    <mergeCell ref="H11:H14"/>
    <mergeCell ref="X11:X14"/>
    <mergeCell ref="E12:E14"/>
    <mergeCell ref="A15:A17"/>
    <mergeCell ref="B15:B17"/>
    <mergeCell ref="C15:C17"/>
    <mergeCell ref="D15:D17"/>
    <mergeCell ref="F15:F17"/>
    <mergeCell ref="G15:G17"/>
    <mergeCell ref="H15:H17"/>
    <mergeCell ref="C21:C23"/>
    <mergeCell ref="D21:D23"/>
    <mergeCell ref="E21:E23"/>
    <mergeCell ref="F21:F23"/>
    <mergeCell ref="G21:G23"/>
    <mergeCell ref="H21:H23"/>
    <mergeCell ref="X21:X22"/>
    <mergeCell ref="Y21:Y22"/>
    <mergeCell ref="Z21:Z22"/>
    <mergeCell ref="AA21:AA22"/>
    <mergeCell ref="A24:A26"/>
    <mergeCell ref="B24:B26"/>
    <mergeCell ref="C24:C26"/>
    <mergeCell ref="D24:D26"/>
    <mergeCell ref="E24:E26"/>
    <mergeCell ref="F24:F26"/>
    <mergeCell ref="G24:G26"/>
    <mergeCell ref="H24:H26"/>
    <mergeCell ref="X24:X26"/>
    <mergeCell ref="Y24:Y26"/>
    <mergeCell ref="Z24:Z26"/>
    <mergeCell ref="AA24:AA26"/>
    <mergeCell ref="F28:F29"/>
    <mergeCell ref="A27:A29"/>
    <mergeCell ref="B27:B29"/>
    <mergeCell ref="C27:C29"/>
    <mergeCell ref="D27:D29"/>
    <mergeCell ref="X28:X29"/>
    <mergeCell ref="C18:C20"/>
    <mergeCell ref="D18:D20"/>
    <mergeCell ref="E18:E20"/>
    <mergeCell ref="F18:F20"/>
    <mergeCell ref="G18:G20"/>
    <mergeCell ref="H18:H20"/>
    <mergeCell ref="E27:E29"/>
    <mergeCell ref="G27:G29"/>
    <mergeCell ref="H27:H29"/>
    <mergeCell ref="A30:A32"/>
    <mergeCell ref="B30:B32"/>
    <mergeCell ref="C30:C32"/>
    <mergeCell ref="D30:D32"/>
    <mergeCell ref="E30:E32"/>
    <mergeCell ref="F30:F32"/>
    <mergeCell ref="G30:G32"/>
    <mergeCell ref="H30:H32"/>
    <mergeCell ref="A33:A35"/>
    <mergeCell ref="B33:B35"/>
    <mergeCell ref="C33:C35"/>
    <mergeCell ref="D33:D35"/>
    <mergeCell ref="Y33:Y35"/>
    <mergeCell ref="Z33:Z35"/>
    <mergeCell ref="AA33:AA35"/>
    <mergeCell ref="E34:E35"/>
    <mergeCell ref="F33:F35"/>
    <mergeCell ref="G33:G35"/>
    <mergeCell ref="H33:H35"/>
    <mergeCell ref="X33:X35"/>
    <mergeCell ref="B36:B38"/>
    <mergeCell ref="C36:C38"/>
    <mergeCell ref="D36:D38"/>
    <mergeCell ref="E36:E38"/>
    <mergeCell ref="Z36:Z38"/>
    <mergeCell ref="AA36:AA38"/>
    <mergeCell ref="F37:F38"/>
    <mergeCell ref="C39:I39"/>
    <mergeCell ref="G36:G38"/>
    <mergeCell ref="H36:H38"/>
    <mergeCell ref="X36:X38"/>
    <mergeCell ref="Y36:Y38"/>
    <mergeCell ref="C160:M160"/>
    <mergeCell ref="C172:C174"/>
    <mergeCell ref="D172:D174"/>
    <mergeCell ref="E172:E174"/>
    <mergeCell ref="F172:F174"/>
    <mergeCell ref="G172:G174"/>
    <mergeCell ref="H172:H174"/>
    <mergeCell ref="E161:E164"/>
    <mergeCell ref="F161:F164"/>
    <mergeCell ref="G161:G16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X175:X177"/>
    <mergeCell ref="Y175:Y177"/>
    <mergeCell ref="Z175:Z177"/>
    <mergeCell ref="AA175:AA177"/>
    <mergeCell ref="A161:A164"/>
    <mergeCell ref="B161:B164"/>
    <mergeCell ref="C161:C164"/>
    <mergeCell ref="D161:D164"/>
    <mergeCell ref="H161:H164"/>
    <mergeCell ref="F165:F167"/>
    <mergeCell ref="G165:G167"/>
    <mergeCell ref="H165:H167"/>
    <mergeCell ref="E165:E167"/>
    <mergeCell ref="A165:A167"/>
    <mergeCell ref="B165:B167"/>
    <mergeCell ref="C165:C167"/>
    <mergeCell ref="D165:D167"/>
    <mergeCell ref="E168:E171"/>
    <mergeCell ref="F168:F171"/>
    <mergeCell ref="G168:G171"/>
    <mergeCell ref="H168:H171"/>
    <mergeCell ref="B40:I40"/>
    <mergeCell ref="C42:H42"/>
    <mergeCell ref="A43:A45"/>
    <mergeCell ref="B43:B45"/>
    <mergeCell ref="C43:C45"/>
    <mergeCell ref="D43:D45"/>
    <mergeCell ref="F43:F45"/>
    <mergeCell ref="G43:G45"/>
    <mergeCell ref="H43:H45"/>
    <mergeCell ref="X44:X45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C50:I50"/>
    <mergeCell ref="A64:A69"/>
    <mergeCell ref="B64:B69"/>
    <mergeCell ref="C64:C69"/>
    <mergeCell ref="D64:D69"/>
    <mergeCell ref="E64:E69"/>
    <mergeCell ref="F64:F69"/>
    <mergeCell ref="G64:G69"/>
    <mergeCell ref="H64:H69"/>
    <mergeCell ref="A52:A54"/>
    <mergeCell ref="C70:C77"/>
    <mergeCell ref="D70:D77"/>
    <mergeCell ref="E70:E77"/>
    <mergeCell ref="F70:F77"/>
    <mergeCell ref="B52:B54"/>
    <mergeCell ref="C52:C54"/>
    <mergeCell ref="D52:D54"/>
    <mergeCell ref="F52:F54"/>
    <mergeCell ref="G52:G54"/>
    <mergeCell ref="H52:H54"/>
    <mergeCell ref="A55:A60"/>
    <mergeCell ref="B55:B60"/>
    <mergeCell ref="C55:C60"/>
    <mergeCell ref="D55:D60"/>
    <mergeCell ref="E55:E60"/>
    <mergeCell ref="F55:F60"/>
    <mergeCell ref="G55:G60"/>
    <mergeCell ref="H55:H60"/>
    <mergeCell ref="A61:A63"/>
    <mergeCell ref="B61:B63"/>
    <mergeCell ref="C61:C63"/>
    <mergeCell ref="D61:D63"/>
    <mergeCell ref="E61:E63"/>
    <mergeCell ref="F61:F63"/>
    <mergeCell ref="G61:G63"/>
    <mergeCell ref="H61:H63"/>
    <mergeCell ref="X61:X63"/>
    <mergeCell ref="Y61:Y63"/>
    <mergeCell ref="Z61:Z63"/>
    <mergeCell ref="AA61:AA63"/>
    <mergeCell ref="C78:I78"/>
    <mergeCell ref="B79:I79"/>
    <mergeCell ref="C81:I81"/>
    <mergeCell ref="A82:A84"/>
    <mergeCell ref="B82:B84"/>
    <mergeCell ref="C82:C84"/>
    <mergeCell ref="D82:D84"/>
    <mergeCell ref="F82:F84"/>
    <mergeCell ref="G82:G84"/>
    <mergeCell ref="H82:H84"/>
    <mergeCell ref="E83:E84"/>
    <mergeCell ref="A85:A87"/>
    <mergeCell ref="B85:B87"/>
    <mergeCell ref="C85:C87"/>
    <mergeCell ref="D85:D87"/>
    <mergeCell ref="E86:E87"/>
    <mergeCell ref="F85:F87"/>
    <mergeCell ref="G85:G87"/>
    <mergeCell ref="H85:H87"/>
    <mergeCell ref="X85:X87"/>
    <mergeCell ref="A88:A90"/>
    <mergeCell ref="B88:B90"/>
    <mergeCell ref="C88:C90"/>
    <mergeCell ref="D88:D90"/>
    <mergeCell ref="F88:F90"/>
    <mergeCell ref="G88:G90"/>
    <mergeCell ref="H88:H90"/>
    <mergeCell ref="X88:X89"/>
    <mergeCell ref="A98:A100"/>
    <mergeCell ref="B98:B100"/>
    <mergeCell ref="C98:C100"/>
    <mergeCell ref="D98:D100"/>
    <mergeCell ref="F98:F100"/>
    <mergeCell ref="G98:G100"/>
    <mergeCell ref="H98:H100"/>
    <mergeCell ref="X98:X100"/>
    <mergeCell ref="A101:A103"/>
    <mergeCell ref="B101:B103"/>
    <mergeCell ref="C101:C103"/>
    <mergeCell ref="D101:D103"/>
    <mergeCell ref="F101:F103"/>
    <mergeCell ref="G101:G103"/>
    <mergeCell ref="H101:H103"/>
    <mergeCell ref="X101:X103"/>
    <mergeCell ref="A91:A93"/>
    <mergeCell ref="B91:B93"/>
    <mergeCell ref="C91:C93"/>
    <mergeCell ref="D91:D93"/>
    <mergeCell ref="F91:F93"/>
    <mergeCell ref="G91:G93"/>
    <mergeCell ref="H91:H93"/>
    <mergeCell ref="E92:E93"/>
    <mergeCell ref="A94:A97"/>
    <mergeCell ref="B94:B97"/>
    <mergeCell ref="C94:C97"/>
    <mergeCell ref="D94:D97"/>
    <mergeCell ref="E94:E97"/>
    <mergeCell ref="G94:G97"/>
    <mergeCell ref="H94:H97"/>
    <mergeCell ref="X94:X97"/>
    <mergeCell ref="Y94:Y97"/>
    <mergeCell ref="Z94:Z97"/>
    <mergeCell ref="AA94:AA97"/>
    <mergeCell ref="F96:F97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C107:I107"/>
    <mergeCell ref="C109:C111"/>
    <mergeCell ref="D109:D111"/>
    <mergeCell ref="E109:E111"/>
    <mergeCell ref="F109:F111"/>
    <mergeCell ref="G109:G111"/>
    <mergeCell ref="H109:H111"/>
    <mergeCell ref="X109:X110"/>
    <mergeCell ref="Y109:Y111"/>
    <mergeCell ref="Z109:Z111"/>
    <mergeCell ref="AA109:AA111"/>
    <mergeCell ref="C112:C114"/>
    <mergeCell ref="D112:D114"/>
    <mergeCell ref="E112:E114"/>
    <mergeCell ref="F112:F114"/>
    <mergeCell ref="G112:G114"/>
    <mergeCell ref="H112:H114"/>
    <mergeCell ref="X112:X113"/>
    <mergeCell ref="Y112:Y113"/>
    <mergeCell ref="Z112:Z113"/>
    <mergeCell ref="AA112:AA113"/>
    <mergeCell ref="C115:C117"/>
    <mergeCell ref="D115:D117"/>
    <mergeCell ref="E115:E117"/>
    <mergeCell ref="F115:F117"/>
    <mergeCell ref="G115:G117"/>
    <mergeCell ref="H115:H117"/>
    <mergeCell ref="X115:X116"/>
    <mergeCell ref="Y115:Y116"/>
    <mergeCell ref="Z115:Z116"/>
    <mergeCell ref="AA115:AA116"/>
    <mergeCell ref="C118:I118"/>
    <mergeCell ref="B119:I119"/>
    <mergeCell ref="B120:N120"/>
    <mergeCell ref="C121:N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A125:A127"/>
    <mergeCell ref="B125:B127"/>
    <mergeCell ref="C125:C127"/>
    <mergeCell ref="D125:D127"/>
    <mergeCell ref="Y125:Y127"/>
    <mergeCell ref="Z125:Z127"/>
    <mergeCell ref="AA125:AA127"/>
    <mergeCell ref="E125:E127"/>
    <mergeCell ref="F125:F127"/>
    <mergeCell ref="G125:G127"/>
    <mergeCell ref="H125:H127"/>
    <mergeCell ref="D128:D132"/>
    <mergeCell ref="E128:E132"/>
    <mergeCell ref="G128:G132"/>
    <mergeCell ref="X125:X127"/>
    <mergeCell ref="H128:H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C128:C132"/>
    <mergeCell ref="X133:X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A139:A145"/>
    <mergeCell ref="B139:B145"/>
    <mergeCell ref="C139:C145"/>
    <mergeCell ref="D139:D145"/>
    <mergeCell ref="E139:E145"/>
    <mergeCell ref="F139:F145"/>
    <mergeCell ref="G139:G145"/>
    <mergeCell ref="H139:H145"/>
    <mergeCell ref="I139:I141"/>
    <mergeCell ref="J139:J141"/>
    <mergeCell ref="K139:K141"/>
    <mergeCell ref="L139:L141"/>
    <mergeCell ref="M139:M141"/>
    <mergeCell ref="N139:N141"/>
    <mergeCell ref="O139:O141"/>
    <mergeCell ref="P139:P141"/>
    <mergeCell ref="Q139:Q141"/>
    <mergeCell ref="R139:R141"/>
    <mergeCell ref="S139:S141"/>
    <mergeCell ref="T139:T141"/>
    <mergeCell ref="U139:U141"/>
    <mergeCell ref="V139:V141"/>
    <mergeCell ref="W139:W141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50:A152"/>
    <mergeCell ref="B150:B152"/>
    <mergeCell ref="C150:C152"/>
    <mergeCell ref="D150:D152"/>
    <mergeCell ref="E150:E152"/>
    <mergeCell ref="F150:F152"/>
    <mergeCell ref="G150:G152"/>
    <mergeCell ref="H150:H152"/>
    <mergeCell ref="A153:A155"/>
    <mergeCell ref="B153:B155"/>
    <mergeCell ref="C153:C155"/>
    <mergeCell ref="D153:D155"/>
    <mergeCell ref="E153:E155"/>
    <mergeCell ref="G153:G155"/>
    <mergeCell ref="H153:H155"/>
    <mergeCell ref="AB153:AB155"/>
    <mergeCell ref="AC153:AC155"/>
    <mergeCell ref="F154:F155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X156:X158"/>
    <mergeCell ref="Y156:Y158"/>
    <mergeCell ref="Z156:Z158"/>
    <mergeCell ref="AA156:AA158"/>
    <mergeCell ref="C159:I159"/>
    <mergeCell ref="G179:I179"/>
    <mergeCell ref="G180:I180"/>
    <mergeCell ref="A181:AA181"/>
    <mergeCell ref="C178:I178"/>
    <mergeCell ref="X165:X167"/>
    <mergeCell ref="A168:A171"/>
    <mergeCell ref="B168:B171"/>
    <mergeCell ref="C168:C171"/>
    <mergeCell ref="D168:D171"/>
    <mergeCell ref="A183:AA183"/>
    <mergeCell ref="A184:J184"/>
    <mergeCell ref="I185:Q185"/>
    <mergeCell ref="A182:X182"/>
    <mergeCell ref="V187:W187"/>
    <mergeCell ref="A188:I188"/>
    <mergeCell ref="J188:M188"/>
    <mergeCell ref="N188:Q188"/>
    <mergeCell ref="R188:U188"/>
    <mergeCell ref="V188:W188"/>
    <mergeCell ref="A187:I187"/>
    <mergeCell ref="J187:M187"/>
    <mergeCell ref="N187:Q187"/>
    <mergeCell ref="R187:U187"/>
    <mergeCell ref="V189:W189"/>
    <mergeCell ref="A190:I190"/>
    <mergeCell ref="J190:M190"/>
    <mergeCell ref="N190:Q190"/>
    <mergeCell ref="R190:U190"/>
    <mergeCell ref="A189:I189"/>
    <mergeCell ref="J189:M189"/>
    <mergeCell ref="N189:Q189"/>
    <mergeCell ref="R189:U189"/>
    <mergeCell ref="V191:W191"/>
    <mergeCell ref="A192:I192"/>
    <mergeCell ref="J192:M192"/>
    <mergeCell ref="N192:Q192"/>
    <mergeCell ref="R192:U192"/>
    <mergeCell ref="V192:W192"/>
    <mergeCell ref="A191:I191"/>
    <mergeCell ref="J191:M191"/>
    <mergeCell ref="N191:Q191"/>
    <mergeCell ref="R191:U191"/>
    <mergeCell ref="V193:W193"/>
    <mergeCell ref="A194:I194"/>
    <mergeCell ref="J194:M194"/>
    <mergeCell ref="N194:Q194"/>
    <mergeCell ref="R194:U194"/>
    <mergeCell ref="V194:W194"/>
    <mergeCell ref="A193:I193"/>
    <mergeCell ref="J193:M193"/>
    <mergeCell ref="N193:Q193"/>
    <mergeCell ref="R193:U193"/>
    <mergeCell ref="V195:W195"/>
    <mergeCell ref="A196:I196"/>
    <mergeCell ref="J196:M196"/>
    <mergeCell ref="N196:Q196"/>
    <mergeCell ref="R196:U196"/>
    <mergeCell ref="V196:W196"/>
    <mergeCell ref="A195:I195"/>
    <mergeCell ref="J195:M195"/>
    <mergeCell ref="N195:Q195"/>
    <mergeCell ref="R195:U195"/>
    <mergeCell ref="V197:W197"/>
    <mergeCell ref="A197:I197"/>
    <mergeCell ref="J197:M197"/>
    <mergeCell ref="N197:Q197"/>
    <mergeCell ref="R197:U197"/>
  </mergeCells>
  <printOptions horizontalCentered="1"/>
  <pageMargins left="0.75" right="0.75" top="0.7874015748031497" bottom="0.5905511811023623" header="0" footer="0"/>
  <pageSetup horizontalDpi="600" verticalDpi="600" orientation="landscape" paperSize="9" scale="76" r:id="rId1"/>
  <rowBreaks count="7" manualBreakCount="7">
    <brk id="32" max="255" man="1"/>
    <brk id="54" max="255" man="1"/>
    <brk id="80" max="26" man="1"/>
    <brk id="108" max="255" man="1"/>
    <brk id="135" max="26" man="1"/>
    <brk id="160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4">
      <selection activeCell="H11" sqref="H11"/>
    </sheetView>
  </sheetViews>
  <sheetFormatPr defaultColWidth="9.140625" defaultRowHeight="12.75"/>
  <cols>
    <col min="1" max="1" width="35.8515625" style="0" customWidth="1"/>
    <col min="2" max="2" width="11.7109375" style="0" customWidth="1"/>
    <col min="3" max="3" width="11.8515625" style="0" customWidth="1"/>
    <col min="4" max="4" width="11.00390625" style="0" customWidth="1"/>
    <col min="5" max="6" width="11.28125" style="0" customWidth="1"/>
  </cols>
  <sheetData>
    <row r="1" spans="5:6" ht="15.75">
      <c r="E1" s="677" t="s">
        <v>135</v>
      </c>
      <c r="F1" s="418"/>
    </row>
    <row r="2" spans="5:6" ht="15.75">
      <c r="E2" s="677"/>
      <c r="F2" s="418"/>
    </row>
    <row r="3" spans="1:6" ht="15.75" customHeight="1">
      <c r="A3" s="1133" t="s">
        <v>161</v>
      </c>
      <c r="B3" s="1133"/>
      <c r="C3" s="1133"/>
      <c r="D3" s="1133"/>
      <c r="E3" s="1133"/>
      <c r="F3" s="1133"/>
    </row>
    <row r="4" ht="16.5" thickBot="1">
      <c r="F4" s="676" t="s">
        <v>136</v>
      </c>
    </row>
    <row r="5" spans="1:6" ht="12.75" customHeight="1" thickTop="1">
      <c r="A5" s="1134" t="s">
        <v>37</v>
      </c>
      <c r="B5" s="1137" t="s">
        <v>137</v>
      </c>
      <c r="C5" s="1137" t="s">
        <v>138</v>
      </c>
      <c r="D5" s="1137" t="s">
        <v>139</v>
      </c>
      <c r="E5" s="1137" t="s">
        <v>140</v>
      </c>
      <c r="F5" s="1140" t="s">
        <v>141</v>
      </c>
    </row>
    <row r="6" spans="1:6" ht="12.75">
      <c r="A6" s="1135"/>
      <c r="B6" s="1138"/>
      <c r="C6" s="1143"/>
      <c r="D6" s="1138"/>
      <c r="E6" s="1138"/>
      <c r="F6" s="1141"/>
    </row>
    <row r="7" spans="1:8" ht="12.75">
      <c r="A7" s="1135"/>
      <c r="B7" s="1138"/>
      <c r="C7" s="1143"/>
      <c r="D7" s="1138"/>
      <c r="E7" s="1138"/>
      <c r="F7" s="1141"/>
      <c r="G7" s="419"/>
      <c r="H7" s="419"/>
    </row>
    <row r="8" spans="1:8" ht="21.75" customHeight="1" thickBot="1">
      <c r="A8" s="1136"/>
      <c r="B8" s="1139"/>
      <c r="C8" s="1144"/>
      <c r="D8" s="1139"/>
      <c r="E8" s="1139"/>
      <c r="F8" s="1142"/>
      <c r="G8" s="419"/>
      <c r="H8" s="419"/>
    </row>
    <row r="9" spans="1:8" ht="21" customHeight="1" thickTop="1">
      <c r="A9" s="420" t="s">
        <v>142</v>
      </c>
      <c r="B9" s="421">
        <f>B10+B12</f>
        <v>29695.600000000002</v>
      </c>
      <c r="C9" s="422">
        <f>C10+C12</f>
        <v>43643.1</v>
      </c>
      <c r="D9" s="423">
        <f>D10+D12</f>
        <v>34242.3</v>
      </c>
      <c r="E9" s="423">
        <f>SUM('1 lentelė'!V180)</f>
        <v>49964.3</v>
      </c>
      <c r="F9" s="424">
        <v>39660.9</v>
      </c>
      <c r="G9" s="425"/>
      <c r="H9" s="419"/>
    </row>
    <row r="10" spans="1:8" ht="17.25" customHeight="1">
      <c r="A10" s="426" t="s">
        <v>143</v>
      </c>
      <c r="B10" s="427">
        <f>SUM('1 lentelė'!K180)</f>
        <v>19376.2</v>
      </c>
      <c r="C10" s="428">
        <f>SUM('1 lentelė'!O180)</f>
        <v>28160.8</v>
      </c>
      <c r="D10" s="429">
        <f>SUM('1 lentelė'!S180)</f>
        <v>19795.5</v>
      </c>
      <c r="E10" s="427">
        <v>0</v>
      </c>
      <c r="F10" s="430">
        <v>0</v>
      </c>
      <c r="G10" s="419"/>
      <c r="H10" s="419"/>
    </row>
    <row r="11" spans="1:8" ht="17.25" customHeight="1">
      <c r="A11" s="431" t="s">
        <v>144</v>
      </c>
      <c r="B11" s="432">
        <f>SUM('1 lentelė'!L180)</f>
        <v>26.4</v>
      </c>
      <c r="C11" s="433">
        <f>SUM('1 lentelė'!P180)</f>
        <v>27.6</v>
      </c>
      <c r="D11" s="434">
        <f>SUM('1 lentelė'!T180)</f>
        <v>27.6</v>
      </c>
      <c r="E11" s="427">
        <v>0</v>
      </c>
      <c r="F11" s="435">
        <v>0</v>
      </c>
      <c r="G11" s="419"/>
      <c r="H11" s="419"/>
    </row>
    <row r="12" spans="1:8" ht="27.75" customHeight="1" thickBot="1">
      <c r="A12" s="436" t="s">
        <v>38</v>
      </c>
      <c r="B12" s="437">
        <f>SUM('1 lentelė'!M180)</f>
        <v>10319.400000000001</v>
      </c>
      <c r="C12" s="438">
        <f>SUM('1 lentelė'!Q180)</f>
        <v>15482.3</v>
      </c>
      <c r="D12" s="439">
        <f>SUM('1 lentelė'!U180)</f>
        <v>14446.800000000001</v>
      </c>
      <c r="E12" s="437">
        <v>0</v>
      </c>
      <c r="F12" s="440">
        <v>0</v>
      </c>
      <c r="G12" s="419"/>
      <c r="H12" s="419"/>
    </row>
    <row r="13" spans="1:6" ht="21.75" customHeight="1" thickBot="1" thickTop="1">
      <c r="A13" s="441" t="s">
        <v>145</v>
      </c>
      <c r="B13" s="442">
        <f>B14+B23</f>
        <v>29695.599999999995</v>
      </c>
      <c r="C13" s="442">
        <f>C14+C23</f>
        <v>43643.100000000006</v>
      </c>
      <c r="D13" s="442">
        <f>D14+D23</f>
        <v>34242.299999999996</v>
      </c>
      <c r="E13" s="442">
        <f>E14+E23</f>
        <v>49964.3</v>
      </c>
      <c r="F13" s="443">
        <f>F14+F23</f>
        <v>39660.9</v>
      </c>
    </row>
    <row r="14" spans="1:6" ht="18" customHeight="1" thickBot="1">
      <c r="A14" s="444" t="s">
        <v>146</v>
      </c>
      <c r="B14" s="445">
        <f>B15+B22</f>
        <v>29300.299999999996</v>
      </c>
      <c r="C14" s="445">
        <f>C15+C22</f>
        <v>43643.100000000006</v>
      </c>
      <c r="D14" s="445">
        <f>D15+D22</f>
        <v>28728.499999999996</v>
      </c>
      <c r="E14" s="445">
        <f>E15+E22</f>
        <v>49964.3</v>
      </c>
      <c r="F14" s="446">
        <f>F15+F22</f>
        <v>39660.9</v>
      </c>
    </row>
    <row r="15" spans="1:6" ht="20.25" customHeight="1">
      <c r="A15" s="447" t="s">
        <v>147</v>
      </c>
      <c r="B15" s="448">
        <f>SUM(B16:B21)</f>
        <v>25396.999999999996</v>
      </c>
      <c r="C15" s="448">
        <f>C16+C17+C18+C19+C20+C21</f>
        <v>38765.90000000001</v>
      </c>
      <c r="D15" s="449">
        <f>D16+D17+D18+D19+D20+D21</f>
        <v>25462.199999999997</v>
      </c>
      <c r="E15" s="448">
        <f>SUM(E16:E21)</f>
        <v>49214.3</v>
      </c>
      <c r="F15" s="450">
        <f>F16+F17+F18+F19+F20+F21</f>
        <v>39000.9</v>
      </c>
    </row>
    <row r="16" spans="1:6" ht="25.5" customHeight="1">
      <c r="A16" s="451" t="s">
        <v>148</v>
      </c>
      <c r="B16" s="452">
        <f>SUM('1 lentelė'!J189:M189)</f>
        <v>24758.6</v>
      </c>
      <c r="C16" s="452">
        <f>SUM('1 lentelė'!N189:Q189)</f>
        <v>38702.100000000006</v>
      </c>
      <c r="D16" s="434">
        <f>SUM('1 lentelė'!R189:U189)</f>
        <v>25438.399999999998</v>
      </c>
      <c r="E16" s="452">
        <f>SUMIF('1 lentelė'!J177:'1 lentelė'!I11,"sb",'1 lentelė'!V11:'1 lentelė'!V177)</f>
        <v>49147.3</v>
      </c>
      <c r="F16" s="453">
        <f>SUMIF('1 lentelė'!I177:'1 lentelė'!I11,"sb",'1 lentelė'!W11:'1 lentelė'!W177)</f>
        <v>38933.9</v>
      </c>
    </row>
    <row r="17" spans="1:6" ht="39.75" customHeight="1">
      <c r="A17" s="431" t="s">
        <v>149</v>
      </c>
      <c r="B17" s="427">
        <v>0</v>
      </c>
      <c r="C17" s="427">
        <v>0</v>
      </c>
      <c r="D17" s="429">
        <v>0</v>
      </c>
      <c r="E17" s="427">
        <v>0</v>
      </c>
      <c r="F17" s="454">
        <v>0</v>
      </c>
    </row>
    <row r="18" spans="1:6" ht="39.75" customHeight="1">
      <c r="A18" s="431" t="s">
        <v>150</v>
      </c>
      <c r="B18" s="455">
        <f>SUM('1 lentelė'!J191:M191)</f>
        <v>22.7</v>
      </c>
      <c r="C18" s="455">
        <f>SUM('1 lentelė'!N191:Q191)</f>
        <v>23.8</v>
      </c>
      <c r="D18" s="456">
        <f>SUM('1 lentelė'!R191:U191)</f>
        <v>23.8</v>
      </c>
      <c r="E18" s="455">
        <f>SUMIF('1 lentelė'!I177:'1 lentelė'!I11,"sb(sp)",'1 lentelė'!V11:'1 lentelė'!V177)</f>
        <v>27</v>
      </c>
      <c r="F18" s="457">
        <f>SUMIF('1 lentelė'!I177:'1 lentelė'!I11,"sb(sp)",'1 lentelė'!W11:'1 lentelė'!W177)</f>
        <v>27</v>
      </c>
    </row>
    <row r="19" spans="1:6" ht="39.75" customHeight="1">
      <c r="A19" s="431" t="s">
        <v>151</v>
      </c>
      <c r="B19" s="427">
        <f>SUM('1 lentelė'!J192:M192)</f>
        <v>38.3</v>
      </c>
      <c r="C19" s="427">
        <f>SUM('1 lentelė'!N192:Q192)</f>
        <v>40</v>
      </c>
      <c r="D19" s="429">
        <v>0</v>
      </c>
      <c r="E19" s="427">
        <f>SUMIF('1 lentelė'!I158:'1 lentelė'!I11,"sb(vb)",'1 lentelė'!V11:'1 lentelė'!V158)</f>
        <v>40</v>
      </c>
      <c r="F19" s="454">
        <f>SUMIF('1 lentelė'!I11:'1 lentelė'!I158,"sb(vb)",'1 lentelė'!W158:'1 lentelė'!W11)</f>
        <v>40</v>
      </c>
    </row>
    <row r="20" spans="1:6" ht="54" customHeight="1">
      <c r="A20" s="431" t="s">
        <v>219</v>
      </c>
      <c r="B20" s="427">
        <f>SUM('1 lentelė'!J190:M190)</f>
        <v>576.6</v>
      </c>
      <c r="C20" s="427">
        <v>0</v>
      </c>
      <c r="D20" s="429">
        <v>0</v>
      </c>
      <c r="E20" s="427">
        <v>0</v>
      </c>
      <c r="F20" s="454">
        <v>0</v>
      </c>
    </row>
    <row r="21" spans="1:6" ht="39.75" customHeight="1">
      <c r="A21" s="431" t="s">
        <v>152</v>
      </c>
      <c r="B21" s="452">
        <f>SUM('1 lentelė'!J193:M193)</f>
        <v>0.8</v>
      </c>
      <c r="C21" s="452">
        <v>0</v>
      </c>
      <c r="D21" s="434">
        <v>0</v>
      </c>
      <c r="E21" s="452">
        <v>0</v>
      </c>
      <c r="F21" s="453">
        <v>0</v>
      </c>
    </row>
    <row r="22" spans="1:6" ht="25.5" customHeight="1" thickBot="1">
      <c r="A22" s="458" t="s">
        <v>153</v>
      </c>
      <c r="B22" s="448">
        <f>SUM('1 lentelė'!J194:M194)</f>
        <v>3903.3</v>
      </c>
      <c r="C22" s="448">
        <f>SUM('1 lentelė'!N194:Q194)</f>
        <v>4877.2</v>
      </c>
      <c r="D22" s="449">
        <f>SUM('1 lentelė'!R194:U194)</f>
        <v>3266.3</v>
      </c>
      <c r="E22" s="448">
        <f>SUMIF('1 lentelė'!I11:'1 lentelė'!I158,"pf",'1 lentelė'!V158:'1 lentelė'!V11)</f>
        <v>750</v>
      </c>
      <c r="F22" s="450">
        <f>SUMIF('1 lentelė'!I11:'1 lentelė'!I158,"pf",'1 lentelė'!W158:'1 lentelė'!W11)</f>
        <v>660</v>
      </c>
    </row>
    <row r="23" spans="1:6" ht="17.25" customHeight="1" thickBot="1">
      <c r="A23" s="459" t="s">
        <v>154</v>
      </c>
      <c r="B23" s="445">
        <f>B24+B25+B26+B27+B28+B29</f>
        <v>395.3</v>
      </c>
      <c r="C23" s="445">
        <f>C24+C25+C26+C27+C28+C29</f>
        <v>0</v>
      </c>
      <c r="D23" s="445">
        <f>D24+D25+D26+D27+D28+D29</f>
        <v>5513.8</v>
      </c>
      <c r="E23" s="445">
        <f>E24+E25+E26+E27+E28+E29</f>
        <v>0</v>
      </c>
      <c r="F23" s="446">
        <f>F24+F25+F26+F27+F28+F29</f>
        <v>0</v>
      </c>
    </row>
    <row r="24" spans="1:6" ht="15.75" customHeight="1">
      <c r="A24" s="431" t="s">
        <v>155</v>
      </c>
      <c r="B24" s="427">
        <v>0</v>
      </c>
      <c r="C24" s="427">
        <v>0</v>
      </c>
      <c r="D24" s="429">
        <v>0</v>
      </c>
      <c r="E24" s="427">
        <v>0</v>
      </c>
      <c r="F24" s="454">
        <v>0</v>
      </c>
    </row>
    <row r="25" spans="1:6" ht="28.5" customHeight="1">
      <c r="A25" s="431" t="s">
        <v>156</v>
      </c>
      <c r="B25" s="427">
        <v>0</v>
      </c>
      <c r="C25" s="427">
        <v>0</v>
      </c>
      <c r="D25" s="429">
        <v>0</v>
      </c>
      <c r="E25" s="427">
        <v>0</v>
      </c>
      <c r="F25" s="454">
        <v>0</v>
      </c>
    </row>
    <row r="26" spans="1:6" ht="26.25" customHeight="1">
      <c r="A26" s="451" t="s">
        <v>157</v>
      </c>
      <c r="B26" s="452">
        <v>0</v>
      </c>
      <c r="C26" s="452">
        <v>0</v>
      </c>
      <c r="D26" s="434">
        <v>0</v>
      </c>
      <c r="E26" s="452">
        <v>0</v>
      </c>
      <c r="F26" s="453">
        <v>0</v>
      </c>
    </row>
    <row r="27" spans="1:6" ht="18" customHeight="1">
      <c r="A27" s="460" t="s">
        <v>158</v>
      </c>
      <c r="B27" s="461">
        <v>0</v>
      </c>
      <c r="C27" s="461">
        <v>0</v>
      </c>
      <c r="D27" s="439">
        <v>0</v>
      </c>
      <c r="E27" s="461">
        <v>0</v>
      </c>
      <c r="F27" s="462">
        <v>0</v>
      </c>
    </row>
    <row r="28" spans="1:6" ht="17.25" customHeight="1">
      <c r="A28" s="460" t="s">
        <v>159</v>
      </c>
      <c r="B28" s="461">
        <v>0</v>
      </c>
      <c r="C28" s="461">
        <v>0</v>
      </c>
      <c r="D28" s="439">
        <v>0</v>
      </c>
      <c r="E28" s="461">
        <v>0</v>
      </c>
      <c r="F28" s="462">
        <v>0</v>
      </c>
    </row>
    <row r="29" spans="1:6" ht="18" customHeight="1" thickBot="1">
      <c r="A29" s="463" t="s">
        <v>160</v>
      </c>
      <c r="B29" s="464">
        <f>SUM('1 lentelė'!J196:M196)</f>
        <v>395.3</v>
      </c>
      <c r="C29" s="464">
        <v>0</v>
      </c>
      <c r="D29" s="465">
        <f>SUM('1 lentelė'!R196:U196)</f>
        <v>5513.8</v>
      </c>
      <c r="E29" s="464">
        <v>0</v>
      </c>
      <c r="F29" s="466">
        <v>0</v>
      </c>
    </row>
    <row r="30" ht="13.5" thickTop="1"/>
    <row r="31" spans="1:5" ht="14.25" customHeight="1">
      <c r="A31" s="467"/>
      <c r="B31" s="468"/>
      <c r="C31" s="468"/>
      <c r="E31" s="467"/>
    </row>
    <row r="32" ht="9.75" customHeight="1">
      <c r="A32" s="467"/>
    </row>
    <row r="33" spans="1:5" ht="12.75">
      <c r="A33" s="467"/>
      <c r="B33" s="467"/>
      <c r="C33" s="468"/>
      <c r="E33" s="467"/>
    </row>
    <row r="34" ht="12.75">
      <c r="A34" s="467"/>
    </row>
    <row r="35" ht="7.5" customHeight="1">
      <c r="A35" s="467"/>
    </row>
    <row r="36" ht="12.75">
      <c r="A36" s="469"/>
    </row>
    <row r="37" spans="1:5" ht="12.75">
      <c r="A37" s="467"/>
      <c r="C37" s="468"/>
      <c r="E37" s="467"/>
    </row>
    <row r="40" ht="12.75">
      <c r="A40" s="467"/>
    </row>
  </sheetData>
  <mergeCells count="7">
    <mergeCell ref="A3:F3"/>
    <mergeCell ref="A5:A8"/>
    <mergeCell ref="E5:E8"/>
    <mergeCell ref="F5:F8"/>
    <mergeCell ref="B5:B8"/>
    <mergeCell ref="C5:C8"/>
    <mergeCell ref="D5:D8"/>
  </mergeCells>
  <printOptions/>
  <pageMargins left="0.984251968503937" right="0.75" top="0.7874015748031497" bottom="0.7874015748031497" header="0.2362204724409449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I.Buteniene</cp:lastModifiedBy>
  <cp:lastPrinted>2008-01-18T06:31:31Z</cp:lastPrinted>
  <dcterms:created xsi:type="dcterms:W3CDTF">2004-04-19T12:01:47Z</dcterms:created>
  <dcterms:modified xsi:type="dcterms:W3CDTF">2008-02-26T09:18:11Z</dcterms:modified>
  <cp:category/>
  <cp:version/>
  <cp:contentType/>
  <cp:contentStatus/>
</cp:coreProperties>
</file>