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11580" activeTab="1"/>
  </bookViews>
  <sheets>
    <sheet name="1pr. pajamos" sheetId="1" r:id="rId1"/>
    <sheet name="1 pr.asignavimai" sheetId="2" r:id="rId2"/>
    <sheet name="2pr." sheetId="3" r:id="rId3"/>
    <sheet name="3pr." sheetId="4" r:id="rId4"/>
    <sheet name="4 pr. " sheetId="5" r:id="rId5"/>
  </sheets>
  <definedNames>
    <definedName name="_xlnm.Print_Titles" localSheetId="1">'1 pr.asignavimai'!$3:$6</definedName>
    <definedName name="_xlnm.Print_Titles" localSheetId="0">'1pr. pajamos'!$11:$12</definedName>
    <definedName name="_xlnm.Print_Titles" localSheetId="2">'2pr.'!$13:$16</definedName>
    <definedName name="_xlnm.Print_Titles" localSheetId="4">'4 pr. '!$13:$15</definedName>
  </definedNames>
  <calcPr fullCalcOnLoad="1" fullPrecision="0"/>
</workbook>
</file>

<file path=xl/sharedStrings.xml><?xml version="1.0" encoding="utf-8"?>
<sst xmlns="http://schemas.openxmlformats.org/spreadsheetml/2006/main" count="541" uniqueCount="347">
  <si>
    <t xml:space="preserve"> Klaipėdos miesto savivaldybės tarybos</t>
  </si>
  <si>
    <t>Eil. Nr.</t>
  </si>
  <si>
    <t>2</t>
  </si>
  <si>
    <t>3</t>
  </si>
  <si>
    <t>4</t>
  </si>
  <si>
    <t>Savivaldybės administracija</t>
  </si>
  <si>
    <t>Klaipėdos miesto skęstančiųjų gelbėjimo tarnyba</t>
  </si>
  <si>
    <t>Neįgaliųjų  centras „Klaipėdos lakštutė“</t>
  </si>
  <si>
    <t>Klaipėdos miesto sporto centras</t>
  </si>
  <si>
    <t>Klaipėdos kultūrų komunikacijų centras</t>
  </si>
  <si>
    <t>Iš viso</t>
  </si>
  <si>
    <t>Miesto ūkio departamentas</t>
  </si>
  <si>
    <t>Ugdymo ir kultūros departamentas</t>
  </si>
  <si>
    <t>Socialinių reikalų departamentas</t>
  </si>
  <si>
    <t>(tūkst. Lt)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</si>
  <si>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</si>
  <si>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</si>
  <si>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</si>
  <si>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iš jų:</t>
  </si>
  <si>
    <t>6</t>
  </si>
  <si>
    <t>PAJAMOS</t>
  </si>
  <si>
    <t>Pavadinimas</t>
  </si>
  <si>
    <t>Pajamos,                     tūkst. Lt</t>
  </si>
  <si>
    <t>MOKESČIAI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</si>
  <si>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</si>
  <si>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</si>
  <si>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</si>
  <si>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</si>
  <si>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</si>
  <si>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</si>
  <si>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</si>
  <si>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</t>
  </si>
  <si>
    <t>Europos Sąjungos finansinės paramos lėšos</t>
  </si>
  <si>
    <t>Einamiesiems tikslams</t>
  </si>
  <si>
    <t>Kapitalui formuoti</t>
  </si>
  <si>
    <t>Specialiosios tikslinės dotacijos</t>
  </si>
  <si>
    <t>Mokinio krepšeliui finansuoti</t>
  </si>
  <si>
    <t>Aglomeracijų strateginiams triukšmo žemėlapiams parengti</t>
  </si>
  <si>
    <t>KITOS PAJAMOS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</si>
  <si>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</si>
  <si>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</si>
  <si>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</si>
  <si>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</si>
  <si>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</si>
  <si>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</si>
  <si>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</si>
  <si>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</si>
  <si>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</si>
  <si>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</si>
  <si>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SANDORIAI DĖL MATERIALIOJO IR NEMATERIALIOJO TURTO BEI FINANSINIŲ ĮSIPAREIGOJIMŲ PRISIĖMIMAS</t>
  </si>
  <si>
    <t>MATERIALIOJO IR NEMATERIALIOJO TURTO REALIZAVIMO PAJAMOS</t>
  </si>
  <si>
    <t>Ilgalaikio materialiojo turto realizavimo pajamos</t>
  </si>
  <si>
    <t>Žemė</t>
  </si>
  <si>
    <t>Pastatai ir statiniai</t>
  </si>
  <si>
    <t>Apyvartos lėšos biudžeto lėšų stygiui dengti</t>
  </si>
  <si>
    <t>Iš kitų savivaldybių gautos mokinio krepšelio lėšos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</si>
  <si>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</si>
  <si>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</si>
  <si>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</si>
  <si>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</si>
  <si>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</si>
  <si>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</si>
  <si>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</si>
  <si>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Bendrosios dotacijos kompensacija</t>
  </si>
  <si>
    <t>Gyvenamosios vietos deklaravimas</t>
  </si>
  <si>
    <t>Archyvinių dokumentų tvarkymas</t>
  </si>
  <si>
    <t>Jaunimo teisių apsauga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</si>
  <si>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</si>
  <si>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</si>
  <si>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</si>
  <si>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</si>
  <si>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</si>
  <si>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</si>
  <si>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</si>
  <si>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</si>
  <si>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</si>
  <si>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 xml:space="preserve">Aplinkos apsaugos programa </t>
  </si>
  <si>
    <t>Aplinkos apsaugos rėmimo specialioji programa</t>
  </si>
  <si>
    <t>Žemės ūkio funkcijoms vykdyti</t>
  </si>
  <si>
    <t>Urbanistinės plėtros departamentas</t>
  </si>
  <si>
    <t xml:space="preserve">Miesto infrastruktūros objektų priežiūros ir modernizavimo programa </t>
  </si>
  <si>
    <t>Aplinkos apsaugos programa</t>
  </si>
  <si>
    <t>Ugdymo proceso užtikrinimo programa</t>
  </si>
  <si>
    <t xml:space="preserve">Miesto kultūrinio savitumo puoselėjimo bei kultūrinių paslaugų gerinimo programa </t>
  </si>
  <si>
    <t>Kūno kultūros ir sporto plėtros programa</t>
  </si>
  <si>
    <t>Socialinės atskirties mažinimo programa</t>
  </si>
  <si>
    <t>Gyvenamųjų patalpų nuompinigių panaudojimo specialioji programa</t>
  </si>
  <si>
    <t>Visuomenės sveikatos rėmimo specialioji programa</t>
  </si>
  <si>
    <t xml:space="preserve">Socialinės paslaugos </t>
  </si>
  <si>
    <t>Socialinėms išmokoms ir kompensacijoms mokėti</t>
  </si>
  <si>
    <t>Socialinė parama mokiniams</t>
  </si>
  <si>
    <t xml:space="preserve">Iš viso </t>
  </si>
  <si>
    <t xml:space="preserve">Mokesčiai už valstybinius gamtos išteklius </t>
  </si>
  <si>
    <t>(tūkst.Lt)</t>
  </si>
  <si>
    <t>Turtui įsigyti</t>
  </si>
  <si>
    <t>Miesto urbanistinio planavimo programa</t>
  </si>
  <si>
    <t>Subalansuoto turizmo skatinimo ir vystymo programa</t>
  </si>
  <si>
    <t>Miesto kultūrinio savitumo puoselėjimo bei kultūrinių paslaugų gerinimo programa</t>
  </si>
  <si>
    <t>Susisiekimo sistemos priežiūros ir plėtros programa</t>
  </si>
  <si>
    <t>Miesto infrastruktūros objektų priežiūros ir modernizavimo pograma</t>
  </si>
  <si>
    <t xml:space="preserve">Iš viso: 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</si>
  <si>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</si>
  <si>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 xml:space="preserve">Ugdymo proceso užtikrinimo programa 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</si>
  <si>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</si>
  <si>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 xml:space="preserve">Socialinės atskirties mažinimo programa 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</si>
  <si>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</si>
  <si>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</si>
  <si>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</si>
  <si>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</si>
  <si>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>Savivaldybės valdymo  programa (asignavimų valdytojo pajamų įmokos)</t>
  </si>
  <si>
    <r>
      <t xml:space="preserve">Bendrosios dotacijos kompensacija </t>
    </r>
    <r>
      <rPr>
        <sz val="12"/>
        <rFont val="Times New Roman"/>
        <family val="1"/>
      </rPr>
      <t>(savivaldybės biudžeto lėšos)</t>
    </r>
  </si>
  <si>
    <t xml:space="preserve">Subalansuoto turizmo skatinimo ir vystymo programa (paskolų lėšos) </t>
  </si>
  <si>
    <t>Subalansuoto turizmo skatinimo ir vystymo programa (savivaldybės biudžeto lėšos)</t>
  </si>
  <si>
    <t>Ugdymo proceso užtikrinimo programa (savivaldybės biudžeto lėšos)</t>
  </si>
  <si>
    <t xml:space="preserve">Ugdymo proceso užtikrinimo programa (paskolų lėšos) </t>
  </si>
  <si>
    <t>Susisiekimo sistemos priežiūros ir plėtros programa (savivaldybės biudžeto lėšos)</t>
  </si>
  <si>
    <t xml:space="preserve">Susisiekimo sistemos priežiūros ir plėtros programa (paskolų lėšos) </t>
  </si>
  <si>
    <t>Aplinkos apsaugos programa (savivaldybės biudžeto lėšos)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</si>
  <si>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</si>
  <si>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Miesto infrastruktūros objektų priežiūros ir modernizavimo programa (savivaldybės biudžeto lėšos)</t>
  </si>
  <si>
    <t>Miesto infrastruktūros objektų priežiūros ir modernizavimo programa (asignavimų valdytojo pajamų įmokos)</t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</si>
  <si>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</si>
  <si>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t>Ugdymo proceso užtikrinimo programa  (savivaldybės biudžeto lėšos)</t>
  </si>
  <si>
    <t>Ugdymo proceso užtikrinimo programa (specialiosios tikslinės dotacijos mokinio krepšeliui finansuoti lėšos)</t>
  </si>
  <si>
    <t>Ugdymo proceso užtikrinimo programa (asignavimų valdytojo pajamų įmokos)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</si>
  <si>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</si>
  <si>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</si>
  <si>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</si>
  <si>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</si>
  <si>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 (asignavimų valdytojo pajamų įmokos)</t>
  </si>
  <si>
    <t>Socialinės atskirties mažinimo programa (savivaldybės biudžeto lėšos)</t>
  </si>
  <si>
    <t>Visuomenės sveikatos rėmimo specialioji programa (savivaldybės biudžeto lėšos)</t>
  </si>
  <si>
    <t xml:space="preserve">valstybės biudžeto specialiųjų tikslinių dotacijų lėšos </t>
  </si>
  <si>
    <t>Iš viso programai</t>
  </si>
  <si>
    <t>ASIGNAVIMAI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</si>
  <si>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</si>
  <si>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</si>
  <si>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</si>
  <si>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</si>
  <si>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</si>
  <si>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</si>
  <si>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</si>
  <si>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</si>
  <si>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</si>
  <si>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</si>
  <si>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</si>
  <si>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</si>
  <si>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</si>
  <si>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</si>
  <si>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</si>
  <si>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Subalansuoto turizmo skatinimo ir vystymo programa </t>
  </si>
  <si>
    <t xml:space="preserve">Susisiekimo sistemos priežiūros ir plėtros programa </t>
  </si>
  <si>
    <t xml:space="preserve">Kūno kultūros ir sporto plėtros programa </t>
  </si>
  <si>
    <t xml:space="preserve"> 4 priedas</t>
  </si>
  <si>
    <t>Asignavimų valdytojo / įstaigos pavadinimas</t>
  </si>
  <si>
    <t>Valstybinėms (valstybės perduotoms savivaldybėms) funkcijoms atlikti</t>
  </si>
  <si>
    <t>Iš apskričių perduotoms įstaigoms išlaikyti</t>
  </si>
  <si>
    <t>Ugdymo proceso užtikrinimo programa (specialiosios tikslinės dotacijos iš apskričių perduotoms įstaigoms išlaikyti lėšos)</t>
  </si>
  <si>
    <t>Socialinės atskirties mažinimo programa (specialiosios tikslinės dotacijos iš apskričių perduotoms įstaigoms išlaikyti lėšos)</t>
  </si>
  <si>
    <t>Išlaidos turtui įsigyti</t>
  </si>
  <si>
    <t>Programos pavadinimas</t>
  </si>
  <si>
    <t>Asignavimų valdytojas</t>
  </si>
  <si>
    <t>Klaipėdos „Gintaro“ sporto centras</t>
  </si>
  <si>
    <t>Klaipėdos futbolo sporto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</si>
  <si>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</si>
  <si>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</si>
  <si>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</si>
  <si>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etnokultūros centras</t>
  </si>
  <si>
    <t>Klaipėdos miesto savivaldybės koncertinė įstaiga Klaipėdos koncertų salė</t>
  </si>
  <si>
    <t>Klaipėdos miesto savivaldybės kultūros centras Žvejų rūmai</t>
  </si>
  <si>
    <t>Klaipėdos Vytauto Didžiojo gimnazija</t>
  </si>
  <si>
    <t>Klaipėdos „Žaliakalnio“ gimnazija</t>
  </si>
  <si>
    <t>Klaipėdos „Žemynos“ gimnazija</t>
  </si>
  <si>
    <t>Klaipėdos Baltijos gimnazija</t>
  </si>
  <si>
    <t>Klaipėdos „Varpo“ gimnazija</t>
  </si>
  <si>
    <t>Klaipėdos Vydūno vidurinė mokykla</t>
  </si>
  <si>
    <t>Klaipėdos Hermano Zudermano gimnazija</t>
  </si>
  <si>
    <t>Klaipėdos Maksimo Gorkio pagrindinė mokykla</t>
  </si>
  <si>
    <t>Klaipėdos „Vyturio“ pagrindinė mokykla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</si>
  <si>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</si>
  <si>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</si>
  <si>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</si>
  <si>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</si>
  <si>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</si>
  <si>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</si>
  <si>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Gedminų pagrindinė mokykla</t>
  </si>
  <si>
    <t>Klaipėdos Ievos Simonaitytės  pagrindinė mokykla</t>
  </si>
  <si>
    <t>Klaipėdos Naujakiemio suaugusiųjų vidurinė mokykla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</si>
  <si>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</si>
  <si>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</si>
  <si>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</si>
  <si>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</si>
  <si>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</si>
  <si>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</si>
  <si>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</si>
  <si>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„Pakalnutės“ mokykla-darželis</t>
  </si>
  <si>
    <t>Klaipėdos lopšelis-darželis „Berželis“</t>
  </si>
  <si>
    <t>Klaipėdos lopšelis-darželis „Švyturėlis“</t>
  </si>
  <si>
    <t>Klaipėdos lopšelis-darželis „Čiauškutė“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</si>
  <si>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</si>
  <si>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</si>
  <si>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</si>
  <si>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</si>
  <si>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</si>
  <si>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</si>
  <si>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</si>
  <si>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</si>
  <si>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</si>
  <si>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</si>
  <si>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</si>
  <si>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</si>
  <si>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</si>
  <si>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</si>
  <si>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</si>
  <si>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</si>
  <si>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</si>
  <si>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</si>
  <si>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</si>
  <si>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</si>
  <si>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</si>
  <si>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</si>
  <si>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</si>
  <si>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</si>
  <si>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</si>
  <si>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</si>
  <si>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</si>
  <si>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</si>
  <si>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</si>
  <si>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</si>
  <si>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</si>
  <si>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</si>
  <si>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</si>
  <si>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 lopšelis-darželis „Vyturėlis“</t>
  </si>
  <si>
    <t>Klaipėdos darželis „Gintarėlis“</t>
  </si>
  <si>
    <t>Klaipėdos Marijos Montessori mokykla-darželis</t>
  </si>
  <si>
    <t>Klaipėdos „Versmės“ specialioji mokykla-darželis</t>
  </si>
  <si>
    <t>Klaipėdos lopšelis-darželis „Bitutė“</t>
  </si>
  <si>
    <t>Klaipėdos Juozo Karoso muzikos mokykla</t>
  </si>
  <si>
    <t>Klaipėdos Adomo Brako dailės mokykla</t>
  </si>
  <si>
    <t>Klaipėdos Jeronimo Kačinsko muzikos mokykla</t>
  </si>
  <si>
    <t>Klaipėdos moksleivių saviraiškos centras</t>
  </si>
  <si>
    <t>Klaipėdos regos ugdymo centras</t>
  </si>
  <si>
    <t>Klaipėdos pedagogų švietimo ir kultūros centras</t>
  </si>
  <si>
    <t>Klaipėdos jaunimo centras</t>
  </si>
  <si>
    <t>Klaipėdos pedagoginė psichologinė tarnyba</t>
  </si>
  <si>
    <t xml:space="preserve">Klaipėdos vaikų laisvalaikio centras </t>
  </si>
  <si>
    <t>Klaipėdos miesto globos namai</t>
  </si>
  <si>
    <t>Klaipėdos miesto nakvynės namai</t>
  </si>
  <si>
    <t>Klaipėdos vaikų globos namai „Smiltelė“</t>
  </si>
  <si>
    <t>Klaipėdos vaikų globos namai „Rytas“</t>
  </si>
  <si>
    <t>Klaipėdos priklausomybės ligų centras</t>
  </si>
  <si>
    <t>Klaipėdos miesto socialinės paramos centras</t>
  </si>
  <si>
    <t>KLAIPĖDOS MIESTO SAVIVALDYBĖS 2012 M. BIUDŽETO ASIGNAVIMAI INVESTICIJŲ PROJEKTAMS FINANSUOTI PAGAL PROGRAMAS IŠ PASKOLŲ LĖŠŲ</t>
  </si>
  <si>
    <t>2012 METŲ BIUDŽETINIŲ ĮSTAIGŲ PAJAMŲ ĮMOKOS Į SAVIVALDYBĖS BIUDŽETĄ PAGAL ASIGNAVIMŲ VALDYTOJUS</t>
  </si>
  <si>
    <t>Klaipėdos „Ąžuolyno“ gimnazija</t>
  </si>
  <si>
    <t>Klaipėdos Simono Dacho  progimnazija</t>
  </si>
  <si>
    <t>Klaipėdos Prano Mašioto  progimnazija</t>
  </si>
  <si>
    <t>Klaipėdos „Versmės“ progimnazija</t>
  </si>
  <si>
    <t>Klaipėdos „Smeltės“ progimnazija</t>
  </si>
  <si>
    <t>Klaipėdos Martyno Mažvydo  progimnazija</t>
  </si>
  <si>
    <t>Klaipėdos Tauralaukio progimnazija</t>
  </si>
  <si>
    <t>Klaipėdos „Gabijos“ progimnazija</t>
  </si>
  <si>
    <t>Klaipėdos Sendvario pagrindinė mokykla</t>
  </si>
  <si>
    <t>Klaipėdos „Viesulo“ sporto centras</t>
  </si>
  <si>
    <t>Klaipėdos Vlado Knašiaus krepšinio mokykla</t>
  </si>
  <si>
    <t>Savivaldybės valdymo  programa (specialiosios tikslinės dotacijos valstybinėms (valstybės perduotoms savivaldybėms) funkcijoms atlikti lėšos)</t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</si>
  <si>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</si>
  <si>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t>KLAIPĖDOS MIESTO SAVIVALDYBĖS 2012 METŲ BIUDŽETAS</t>
  </si>
  <si>
    <t>Vaikų ir jaunimo teisių apsauga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</si>
  <si>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</si>
  <si>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</si>
  <si>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</si>
  <si>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Darbo rinkos politikos priemonių ir gyventojų užimtumo programų rengimo ir įgyvendinimo administravimas</t>
  </si>
  <si>
    <t>Valstybinės žemės ir kito valstybės turto valdymas, naudojimas ir disponavimas juo patikėjimo teise</t>
  </si>
  <si>
    <t>Duomenų teikimas Suteiktos valstybės pagalbos registrui</t>
  </si>
  <si>
    <t>Politinių kalinių ir tremtinių šeimų sugrįžimo į Lietuvą ir jų aprūpinimo programos įgyvendinimas savivaldybėse</t>
  </si>
  <si>
    <t>Valstybės kapitalo investicijų programoje numatytiems projektams finansuoti</t>
  </si>
  <si>
    <t>Vaikų teisių apsauga</t>
  </si>
  <si>
    <t>Socialinės atskirties mažinimo programa (specialiosios tikslinės dotacijos valstybinėms (valstybės perduotoms savivaldybėms) funkcijoms atlikti lėšos)</t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</si>
  <si>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</si>
  <si>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t xml:space="preserve">Savivaldybės administracijos direktoriaus rezervas </t>
    </r>
    <r>
      <rPr>
        <sz val="12"/>
        <rFont val="Times New Roman"/>
        <family val="1"/>
      </rPr>
      <t xml:space="preserve">(savivaldybės biudžeto lėšos) </t>
    </r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</si>
  <si>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</si>
  <si>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</si>
  <si>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Smulkaus ir vidutinio verslo plėtros programa</t>
  </si>
  <si>
    <t>Savivaldybės kontrolės ir audito  tarnybos veiklos programa</t>
  </si>
  <si>
    <t>Jaunimo politikos plėtros programa</t>
  </si>
  <si>
    <t xml:space="preserve">Savivaldybės administracijos direktoriaus rezervas </t>
  </si>
  <si>
    <t>1.</t>
  </si>
  <si>
    <t>2.</t>
  </si>
  <si>
    <t>Socialinės atskirties mažinimo programa (specialiosios tikslinės dotacijos valstybės kapitalo investicijų programoje numatytiems projektams finansuoti lėšos)</t>
  </si>
  <si>
    <r>
      <t xml:space="preserve">Savivaldybės valdymo  programa </t>
    </r>
    <r>
      <rPr>
        <sz val="12"/>
        <rFont val="Times New Roman"/>
        <family val="1"/>
      </rPr>
      <t>(specialiosios tikslinės dotacijos valstybinėms (valstybės perduotoms savivaldybėms) funkcijoms atlikti lėšos)</t>
    </r>
  </si>
  <si>
    <t>Smulkaus ir vidutinio verslo plėtros programa (savivaldybės biudžeto lėšos)</t>
  </si>
  <si>
    <t xml:space="preserve">Smulkaus ir vidutinio verslo plėtros programa </t>
  </si>
  <si>
    <t xml:space="preserve">Smulkaus ir vidutinio verslo plėtros programa (paskolų lėšos) 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</si>
  <si>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</si>
  <si>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 xml:space="preserve">Miesto infrastruktūros objektų priežiūros ir modernizavimo programa (paskolų lėšos) </t>
  </si>
  <si>
    <t>Sveikatos apsaugos programa</t>
  </si>
  <si>
    <t>Sveikatos apsaugos programa (savivaldybės biudžeto lėšos)</t>
  </si>
  <si>
    <t>Sveikatos apsaugos programa (specialiosios tikslinės dotacijos iš apskričių perduotoms įstaigoms išlaikyti lėšos)</t>
  </si>
  <si>
    <t>Sveikatos apsaugos programa (asignavimų valdytojo pajamų įmokos)</t>
  </si>
  <si>
    <t>Sveikatos apsaugos  programa</t>
  </si>
  <si>
    <t>Socialinės atskirties mažinimo programa (paskolų lėšos)</t>
  </si>
  <si>
    <t xml:space="preserve">Miesto kultūrinio savitumo puoselėjimo bei kultūrinių paslaugų gerinimo programa (paskolų lėšos) </t>
  </si>
  <si>
    <t>Miesto kultūrinio savitumo puoselėjimo bei kultūrinių paslaugų gerinimo programa (specialiosios tikslinės dotacijos valstybės kapitalo investicijų programoje numatytiems projektams finansuoti lėšos)</t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</si>
  <si>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</si>
  <si>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</si>
  <si>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Klaipėdos miesto savivaldybės Mažosios Lietuvos istorijos muziejaus saugyklos pastato Didžioji Vandens g. 2, statyba</t>
  </si>
  <si>
    <t>Aplinkos apsaugos programa (specialiosios tikslinės dotacijos aglomeracijų strateginiams triukšmo žemėlapiams parengti lėšos)</t>
  </si>
  <si>
    <t xml:space="preserve"> 2012 m. vasario 28 d. sprendimo Nr. T2-36</t>
  </si>
  <si>
    <t>Socialinės atskirties mažinimo programa (lėšos, gautos iš valstybės biudžeto pagal tarpusavio atsiskaitymus)</t>
  </si>
  <si>
    <t>Kitos dotacijos ir lėšos iš kitų valdymo lygių</t>
  </si>
  <si>
    <t>Lėšos, gautos iš valstybės biudžeto pagal tarpusavio atsiskaitymus</t>
  </si>
  <si>
    <t xml:space="preserve">Pastabos </t>
  </si>
  <si>
    <t>MMA didinti: SB-8,0 t. Lt;</t>
  </si>
  <si>
    <t>MMA- SB- 482,9 T. Lt, apskr.  Įstaigoms-16,6 tūkst. Lt</t>
  </si>
  <si>
    <t>MMA-apskr.įst.-21,3 t.Lt</t>
  </si>
  <si>
    <t>MMA-17,7 t. Lt, 4,1 t. Lt keitimas + DU Tautinių kultūrų centre-kitos išlaidos, Viešajai bibliotekai - 4,0 t.Lt</t>
  </si>
  <si>
    <t>MMA-SB-5,5 t. Lt, apskr.įst.-6,7 t.Lt, Socialinės globos paslaugoms apmokėti -133 t. Lt, pakeitimai mažina DU 17,8 t.Lt Moterų krizių centras didina prekėms įsigyti</t>
  </si>
  <si>
    <t>MT 2012-05-24 Nr. T2-156 dėl įvesto etato</t>
  </si>
  <si>
    <t>MMA didinti: SB-1,9 t. Lt, VB-1,6 t. Lt, dėl perkelto etato minus 23,1 t. Lt, 210,9 t. lt pagal vykdom. Raštą</t>
  </si>
  <si>
    <t>Patvirtintas planas</t>
  </si>
  <si>
    <t>Siūlomas keitimas</t>
  </si>
  <si>
    <t>Projektas</t>
  </si>
  <si>
    <t>(Klaipėdos miesto savivaldybės tarybos</t>
  </si>
  <si>
    <t>redakcija)</t>
  </si>
  <si>
    <t xml:space="preserve">2012 m.                  d. sprendimo Nr. T2- </t>
  </si>
  <si>
    <t>2012 m. vasario 28 d. sprendimo Nr. T2-36</t>
  </si>
  <si>
    <t>3 priedas</t>
  </si>
  <si>
    <t>Klaipėdos „Aitvaro“ gimnazija</t>
  </si>
  <si>
    <t>Klaipėdos „Verdenės“ progimnazija</t>
  </si>
  <si>
    <r>
      <t xml:space="preserve">Klaipėdos Liudviko Stulpino </t>
    </r>
    <r>
      <rPr>
        <strike/>
        <sz val="12"/>
        <rFont val="Times New Roman"/>
        <family val="1"/>
      </rPr>
      <t>pagrindinė mokykla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progimnazija</t>
    </r>
  </si>
  <si>
    <r>
      <t xml:space="preserve">Klaipėdos </t>
    </r>
    <r>
      <rPr>
        <strike/>
        <sz val="12"/>
        <rFont val="Times New Roman"/>
        <family val="1"/>
      </rPr>
      <t>1-oji specialioji</t>
    </r>
    <r>
      <rPr>
        <b/>
        <sz val="12"/>
        <rFont val="Times New Roman"/>
        <family val="1"/>
      </rPr>
      <t xml:space="preserve"> „Gubojos“ </t>
    </r>
    <r>
      <rPr>
        <sz val="12"/>
        <rFont val="Times New Roman"/>
        <family val="1"/>
      </rPr>
      <t>mokykla</t>
    </r>
  </si>
  <si>
    <r>
      <t xml:space="preserve">Klaipėdos </t>
    </r>
    <r>
      <rPr>
        <strike/>
        <sz val="12"/>
        <rFont val="Times New Roman"/>
        <family val="1"/>
      </rPr>
      <t>2-oji specialioji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„Medeinės“ </t>
    </r>
    <r>
      <rPr>
        <sz val="12"/>
        <rFont val="Times New Roman"/>
        <family val="1"/>
      </rPr>
      <t>mokykla</t>
    </r>
  </si>
  <si>
    <t>Klaipėdos vaikų globos namai „Danė“</t>
  </si>
  <si>
    <r>
      <t xml:space="preserve">Klaipėdos </t>
    </r>
    <r>
      <rPr>
        <strike/>
        <sz val="12"/>
        <rFont val="Times New Roman"/>
        <family val="1"/>
      </rPr>
      <t>sanatorinis</t>
    </r>
    <r>
      <rPr>
        <sz val="12"/>
        <rFont val="Times New Roman"/>
        <family val="1"/>
      </rPr>
      <t xml:space="preserve"> lopšelis-darželis „Eglutė“</t>
    </r>
  </si>
  <si>
    <r>
      <t xml:space="preserve">Klaipėdos </t>
    </r>
    <r>
      <rPr>
        <strike/>
        <sz val="12"/>
        <rFont val="Times New Roman"/>
        <family val="1"/>
      </rPr>
      <t>sanatorinis</t>
    </r>
    <r>
      <rPr>
        <sz val="12"/>
        <rFont val="Times New Roman"/>
        <family val="1"/>
      </rPr>
      <t xml:space="preserve"> lopšelis-darželis „Giliukas“</t>
    </r>
  </si>
  <si>
    <r>
      <t xml:space="preserve">Klaipėdos </t>
    </r>
    <r>
      <rPr>
        <strike/>
        <sz val="12"/>
        <rFont val="Times New Roman"/>
        <family val="1"/>
      </rPr>
      <t>specialusis</t>
    </r>
    <r>
      <rPr>
        <sz val="12"/>
        <rFont val="Times New Roman"/>
        <family val="1"/>
      </rPr>
      <t xml:space="preserve"> lopšelis-darželis „Pušaitė“</t>
    </r>
  </si>
  <si>
    <t>MMA-37,4 t.Lt, projektui (PYDOS)-3,9 t.Lt 15 % SB dalis ir 78,8 t. Lt - ES negrįžtančioms, 100 tūkst. Futbolui</t>
  </si>
  <si>
    <t>13 tūkst. Lt 15 proc. 73.7 tūkst. Lt ES</t>
  </si>
  <si>
    <t xml:space="preserve">transp.komp.-300,0 t. Lt, asfalt-10.5 tūkst. Lt, </t>
  </si>
  <si>
    <t xml:space="preserve">Miesto kultūrinio savitumo puoselėjimo bei kultūrinių paslaugų gerinimo programa (savivaldybės biudžeto lėšos) </t>
  </si>
  <si>
    <t xml:space="preserve">Kūno kultūros ir sporto plėtros programa (paskolų lėšos) </t>
  </si>
  <si>
    <t xml:space="preserve">Kūno kultūros ir sporto plėtros programa (savivaldybės biudžeto lėšos) </t>
  </si>
  <si>
    <t>2 priedas</t>
  </si>
  <si>
    <t>KLAIPĖDOS MIESTO SAVIVALDYBĖS 2012 METŲ BIUDŽETO ASIGNAVIMAI PAGAL PROGRAMAS</t>
  </si>
  <si>
    <t>Klaipėdos miesto savivaldybės tarybos</t>
  </si>
  <si>
    <t>1 priedas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</si>
</sst>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28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6" borderId="4" applyNumberFormat="0" applyAlignment="0" applyProtection="0"/>
    <xf numFmtId="0" fontId="21" fillId="7" borderId="5" applyNumberFormat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5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50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1" fillId="0" borderId="10" xfId="50" applyNumberFormat="1" applyFont="1" applyFill="1" applyBorder="1" applyAlignment="1" applyProtection="1">
      <alignment horizontal="center" vertical="justify" wrapText="1"/>
      <protection hidden="1"/>
    </xf>
    <xf numFmtId="164" fontId="1" fillId="0" borderId="10" xfId="5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3" fillId="0" borderId="10" xfId="50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0" xfId="50" applyNumberFormat="1" applyFont="1" applyFill="1" applyBorder="1" applyAlignment="1" applyProtection="1">
      <alignment horizontal="left" wrapText="1"/>
      <protection hidden="1"/>
    </xf>
    <xf numFmtId="164" fontId="3" fillId="0" borderId="10" xfId="50" applyNumberFormat="1" applyFont="1" applyFill="1" applyBorder="1" applyAlignment="1" applyProtection="1">
      <alignment horizontal="right" wrapText="1"/>
      <protection hidden="1"/>
    </xf>
    <xf numFmtId="164" fontId="1" fillId="0" borderId="10" xfId="5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10" xfId="5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64" fontId="0" fillId="0" borderId="0" xfId="0" applyNumberFormat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164" fontId="3" fillId="24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2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164" fontId="3" fillId="24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164" fontId="9" fillId="24" borderId="10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justify"/>
    </xf>
    <xf numFmtId="165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0" xfId="50" applyNumberFormat="1" applyFont="1" applyBorder="1" applyAlignment="1" applyProtection="1">
      <alignment horizontal="center" vertical="center" wrapText="1"/>
      <protection hidden="1"/>
    </xf>
    <xf numFmtId="49" fontId="1" fillId="0" borderId="12" xfId="50" applyNumberFormat="1" applyFont="1" applyBorder="1" applyAlignment="1" applyProtection="1">
      <alignment horizontal="center" vertical="center" wrapText="1"/>
      <protection hidden="1"/>
    </xf>
    <xf numFmtId="49" fontId="1" fillId="0" borderId="13" xfId="5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SAVAPYSsssss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B67">
      <selection activeCell="B77" sqref="A77:IV281"/>
    </sheetView>
  </sheetViews>
  <sheetFormatPr defaultColWidth="9.140625" defaultRowHeight="12.75"/>
  <cols>
    <col min="2" max="2" width="56.421875" style="0" customWidth="1"/>
    <col min="3" max="3" width="12.7109375" style="0" customWidth="1"/>
    <col min="4" max="4" width="12.140625" style="0" customWidth="1"/>
    <col min="5" max="5" width="14.7109375" style="0" customWidth="1"/>
  </cols>
  <sheetData>
    <row r="1" spans="1:5" ht="16.5" customHeight="1">
      <c r="A1" s="1"/>
      <c r="B1" s="101"/>
      <c r="C1" s="91" t="s">
        <v>345</v>
      </c>
      <c r="D1" s="1"/>
      <c r="E1" s="1"/>
    </row>
    <row r="2" spans="1:5" ht="13.5" customHeight="1">
      <c r="A2" s="1"/>
      <c r="B2" s="101"/>
      <c r="C2" s="1" t="s">
        <v>326</v>
      </c>
      <c r="D2" s="1"/>
      <c r="E2" s="1"/>
    </row>
    <row r="3" spans="1:5" ht="15.75">
      <c r="A3" s="22"/>
      <c r="B3" s="101"/>
      <c r="C3" s="1" t="s">
        <v>346</v>
      </c>
      <c r="D3" s="1"/>
      <c r="E3" s="1"/>
    </row>
    <row r="4" spans="1:5" ht="15.75" customHeight="1">
      <c r="A4" s="22"/>
      <c r="B4" s="89"/>
      <c r="C4" s="109" t="s">
        <v>323</v>
      </c>
      <c r="D4" s="109"/>
      <c r="E4" s="109"/>
    </row>
    <row r="5" spans="1:5" ht="15.75" customHeight="1">
      <c r="A5" s="22"/>
      <c r="B5" s="89"/>
      <c r="C5" s="109" t="s">
        <v>325</v>
      </c>
      <c r="D5" s="109"/>
      <c r="E5" s="109"/>
    </row>
    <row r="6" spans="1:5" ht="15.75">
      <c r="A6" s="22"/>
      <c r="B6" s="89"/>
      <c r="C6" s="109" t="s">
        <v>324</v>
      </c>
      <c r="D6" s="109"/>
      <c r="E6" s="109"/>
    </row>
    <row r="7" spans="1:2" ht="12.75" customHeight="1">
      <c r="A7" s="22"/>
      <c r="B7" s="23"/>
    </row>
    <row r="8" spans="1:2" ht="15.75">
      <c r="A8" s="14"/>
      <c r="B8" s="19" t="s">
        <v>267</v>
      </c>
    </row>
    <row r="9" spans="1:2" ht="11.25" customHeight="1">
      <c r="A9" s="22"/>
      <c r="B9" s="19"/>
    </row>
    <row r="10" spans="1:2" ht="15.75">
      <c r="A10" s="22"/>
      <c r="B10" s="3" t="s">
        <v>20</v>
      </c>
    </row>
    <row r="11" spans="1:5" ht="47.25" customHeight="1">
      <c r="A11" s="24" t="s">
        <v>1</v>
      </c>
      <c r="B11" s="24" t="s">
        <v>21</v>
      </c>
      <c r="C11" s="24" t="s">
        <v>22</v>
      </c>
      <c r="D11" s="58" t="s">
        <v>321</v>
      </c>
      <c r="E11" s="59" t="s">
        <v>322</v>
      </c>
    </row>
    <row r="12" spans="1:5" s="25" customFormat="1" ht="15.75">
      <c r="A12" s="32">
        <v>1</v>
      </c>
      <c r="B12" s="32">
        <v>2</v>
      </c>
      <c r="C12" s="57">
        <v>3</v>
      </c>
      <c r="D12" s="57">
        <v>3</v>
      </c>
      <c r="E12" s="57">
        <v>3</v>
      </c>
    </row>
    <row r="13" spans="1:5" ht="15.75">
      <c r="A13" s="26">
        <v>1</v>
      </c>
      <c r="B13" s="27" t="s">
        <v>20</v>
      </c>
      <c r="C13" s="61">
        <v>368629.7</v>
      </c>
      <c r="D13" s="61">
        <f>SUM(D14+D22+D54)</f>
        <v>5792.7</v>
      </c>
      <c r="E13" s="68">
        <f>SUM(E14+E22+E54)</f>
        <v>374422.4</v>
      </c>
    </row>
    <row r="14" spans="1:5" ht="15.75" customHeight="1">
      <c r="A14" s="26">
        <v>2</v>
      </c>
      <c r="B14" s="27" t="s">
        <v>23</v>
      </c>
      <c r="C14" s="61">
        <v>182611.5</v>
      </c>
      <c r="D14" s="61">
        <f>SUM(D15:D21)</f>
        <v>3500</v>
      </c>
      <c r="E14" s="68">
        <f>SUM(E15:E21)</f>
        <v>186111.5</v>
      </c>
    </row>
    <row r="15" spans="1:5" ht="15" customHeight="1">
      <c r="A15" s="26">
        <v>3</v>
      </c>
      <c r="B15" s="11" t="s">
        <v>24</v>
      </c>
      <c r="C15" s="60">
        <v>137606</v>
      </c>
      <c r="D15" s="78">
        <v>3500</v>
      </c>
      <c r="E15" s="69">
        <f aca="true" t="shared" si="0" ref="E15:E72">+D15+C15</f>
        <v>141106</v>
      </c>
    </row>
    <row r="16" spans="1:5" ht="15" customHeight="1">
      <c r="A16" s="26">
        <v>4</v>
      </c>
      <c r="B16" s="11" t="s">
        <v>25</v>
      </c>
      <c r="C16" s="60">
        <v>980</v>
      </c>
      <c r="D16" s="60"/>
      <c r="E16" s="69">
        <f t="shared" si="0"/>
        <v>980</v>
      </c>
    </row>
    <row r="17" spans="1:5" ht="15" customHeight="1">
      <c r="A17" s="26">
        <v>5</v>
      </c>
      <c r="B17" s="11" t="s">
        <v>26</v>
      </c>
      <c r="C17" s="60">
        <v>240</v>
      </c>
      <c r="D17" s="60"/>
      <c r="E17" s="69">
        <f t="shared" si="0"/>
        <v>240</v>
      </c>
    </row>
    <row r="18" spans="1:5" ht="15" customHeight="1">
      <c r="A18" s="26">
        <v>6</v>
      </c>
      <c r="B18" s="11" t="s">
        <v>27</v>
      </c>
      <c r="C18" s="60">
        <v>22100</v>
      </c>
      <c r="D18" s="60"/>
      <c r="E18" s="69">
        <f t="shared" si="0"/>
        <v>22100</v>
      </c>
    </row>
    <row r="19" spans="1:5" ht="15" customHeight="1">
      <c r="A19" s="26">
        <v>7</v>
      </c>
      <c r="B19" s="11" t="s">
        <v>28</v>
      </c>
      <c r="C19" s="60">
        <v>1400</v>
      </c>
      <c r="D19" s="60"/>
      <c r="E19" s="69">
        <f t="shared" si="0"/>
        <v>1400</v>
      </c>
    </row>
    <row r="20" spans="1:5" ht="15" customHeight="1">
      <c r="A20" s="26">
        <v>8</v>
      </c>
      <c r="B20" s="11" t="s">
        <v>29</v>
      </c>
      <c r="C20" s="60">
        <v>451</v>
      </c>
      <c r="D20" s="60"/>
      <c r="E20" s="69">
        <f t="shared" si="0"/>
        <v>451</v>
      </c>
    </row>
    <row r="21" spans="1:5" ht="15.75">
      <c r="A21" s="26">
        <v>9</v>
      </c>
      <c r="B21" s="11" t="s">
        <v>30</v>
      </c>
      <c r="C21" s="60">
        <v>19834.5</v>
      </c>
      <c r="D21" s="60"/>
      <c r="E21" s="69">
        <f t="shared" si="0"/>
        <v>19834.5</v>
      </c>
    </row>
    <row r="22" spans="1:5" ht="15.75">
      <c r="A22" s="26">
        <v>10</v>
      </c>
      <c r="B22" s="27" t="s">
        <v>31</v>
      </c>
      <c r="C22" s="30">
        <v>151178</v>
      </c>
      <c r="D22" s="61">
        <f>SUM(D23+D26+D52)</f>
        <v>1341.5</v>
      </c>
      <c r="E22" s="68">
        <f>SUM(E23+E26+E52)</f>
        <v>152519.5</v>
      </c>
    </row>
    <row r="23" spans="1:5" ht="15.75">
      <c r="A23" s="26">
        <v>11</v>
      </c>
      <c r="B23" s="28" t="s">
        <v>32</v>
      </c>
      <c r="C23" s="61">
        <v>216</v>
      </c>
      <c r="D23" s="61">
        <f>SUM(D24:D25)</f>
        <v>402</v>
      </c>
      <c r="E23" s="68">
        <f>SUM(E24:E25)</f>
        <v>618</v>
      </c>
    </row>
    <row r="24" spans="1:5" ht="15" customHeight="1">
      <c r="A24" s="26">
        <v>12</v>
      </c>
      <c r="B24" s="29" t="s">
        <v>33</v>
      </c>
      <c r="C24" s="60">
        <v>216</v>
      </c>
      <c r="D24" s="60">
        <v>352</v>
      </c>
      <c r="E24" s="69">
        <f t="shared" si="0"/>
        <v>568</v>
      </c>
    </row>
    <row r="25" spans="1:5" ht="15" customHeight="1">
      <c r="A25" s="26">
        <v>13</v>
      </c>
      <c r="B25" s="29" t="s">
        <v>34</v>
      </c>
      <c r="C25" s="60">
        <v>0</v>
      </c>
      <c r="D25" s="60">
        <v>50</v>
      </c>
      <c r="E25" s="69">
        <f t="shared" si="0"/>
        <v>50</v>
      </c>
    </row>
    <row r="26" spans="1:5" ht="15.75" customHeight="1">
      <c r="A26" s="26">
        <v>14</v>
      </c>
      <c r="B26" s="27" t="s">
        <v>35</v>
      </c>
      <c r="C26" s="61">
        <v>150924.8</v>
      </c>
      <c r="D26" s="61">
        <f>+D27+D45+D49+D50+D51</f>
        <v>905.2</v>
      </c>
      <c r="E26" s="68">
        <f>+E27+E45+E49+E50+E51</f>
        <v>151830</v>
      </c>
    </row>
    <row r="27" spans="1:5" ht="33.75" customHeight="1">
      <c r="A27" s="26">
        <v>15</v>
      </c>
      <c r="B27" s="11" t="s">
        <v>155</v>
      </c>
      <c r="C27" s="63">
        <v>34216.8</v>
      </c>
      <c r="D27" s="63">
        <f>SUM(D29:D44)</f>
        <v>1901.4</v>
      </c>
      <c r="E27" s="70">
        <f>SUM(E29:E44)</f>
        <v>36118.2</v>
      </c>
    </row>
    <row r="28" spans="1:5" ht="15.75" customHeight="1">
      <c r="A28" s="26">
        <v>16</v>
      </c>
      <c r="B28" s="32" t="s">
        <v>18</v>
      </c>
      <c r="C28" s="60">
        <v>0</v>
      </c>
      <c r="D28" s="60"/>
      <c r="E28" s="69">
        <f t="shared" si="0"/>
        <v>0</v>
      </c>
    </row>
    <row r="29" spans="1:5" ht="15.75" customHeight="1">
      <c r="A29" s="26">
        <v>17</v>
      </c>
      <c r="B29" s="7" t="s">
        <v>274</v>
      </c>
      <c r="C29" s="60">
        <v>2</v>
      </c>
      <c r="D29" s="60"/>
      <c r="E29" s="69">
        <f t="shared" si="0"/>
        <v>2</v>
      </c>
    </row>
    <row r="30" spans="1:5" ht="15.75" customHeight="1">
      <c r="A30" s="26">
        <v>18</v>
      </c>
      <c r="B30" s="7" t="s">
        <v>270</v>
      </c>
      <c r="C30" s="60">
        <v>41.7</v>
      </c>
      <c r="D30" s="60"/>
      <c r="E30" s="69">
        <f t="shared" si="0"/>
        <v>41.7</v>
      </c>
    </row>
    <row r="31" spans="1:5" ht="15.75" customHeight="1">
      <c r="A31" s="26">
        <v>19</v>
      </c>
      <c r="B31" s="7" t="s">
        <v>70</v>
      </c>
      <c r="C31" s="60">
        <v>45.5</v>
      </c>
      <c r="D31" s="60"/>
      <c r="E31" s="69">
        <f t="shared" si="0"/>
        <v>45.5</v>
      </c>
    </row>
    <row r="32" spans="1:5" ht="15.75" customHeight="1">
      <c r="A32" s="26">
        <v>20</v>
      </c>
      <c r="B32" s="7" t="s">
        <v>65</v>
      </c>
      <c r="C32" s="60">
        <v>216.2</v>
      </c>
      <c r="D32" s="60">
        <v>5</v>
      </c>
      <c r="E32" s="69">
        <f t="shared" si="0"/>
        <v>221.2</v>
      </c>
    </row>
    <row r="33" spans="1:5" ht="15.75" customHeight="1">
      <c r="A33" s="26">
        <v>21</v>
      </c>
      <c r="B33" s="7" t="s">
        <v>67</v>
      </c>
      <c r="C33" s="60">
        <v>86</v>
      </c>
      <c r="D33" s="60"/>
      <c r="E33" s="69">
        <f t="shared" si="0"/>
        <v>86</v>
      </c>
    </row>
    <row r="34" spans="1:5" ht="15.75" customHeight="1">
      <c r="A34" s="26">
        <v>22</v>
      </c>
      <c r="B34" s="7" t="s">
        <v>68</v>
      </c>
      <c r="C34" s="60">
        <v>256.4</v>
      </c>
      <c r="D34" s="60"/>
      <c r="E34" s="69">
        <f t="shared" si="0"/>
        <v>256.4</v>
      </c>
    </row>
    <row r="35" spans="1:5" ht="15.75" customHeight="1">
      <c r="A35" s="26">
        <v>23</v>
      </c>
      <c r="B35" s="7" t="s">
        <v>64</v>
      </c>
      <c r="C35" s="60">
        <v>55.2</v>
      </c>
      <c r="D35" s="60"/>
      <c r="E35" s="69">
        <f t="shared" si="0"/>
        <v>55.2</v>
      </c>
    </row>
    <row r="36" spans="1:5" ht="15.75" customHeight="1">
      <c r="A36" s="26">
        <v>24</v>
      </c>
      <c r="B36" s="7" t="s">
        <v>71</v>
      </c>
      <c r="C36" s="60">
        <v>318.7</v>
      </c>
      <c r="D36" s="60"/>
      <c r="E36" s="69">
        <f t="shared" si="0"/>
        <v>318.7</v>
      </c>
    </row>
    <row r="37" spans="1:5" ht="34.5" customHeight="1">
      <c r="A37" s="26">
        <v>25</v>
      </c>
      <c r="B37" s="7" t="s">
        <v>69</v>
      </c>
      <c r="C37" s="60">
        <v>9.2</v>
      </c>
      <c r="D37" s="60"/>
      <c r="E37" s="69">
        <f t="shared" si="0"/>
        <v>9.2</v>
      </c>
    </row>
    <row r="38" spans="1:5" ht="35.25" customHeight="1">
      <c r="A38" s="26">
        <v>26</v>
      </c>
      <c r="B38" s="7" t="s">
        <v>273</v>
      </c>
      <c r="C38" s="60">
        <v>115.7</v>
      </c>
      <c r="D38" s="60"/>
      <c r="E38" s="69">
        <f t="shared" si="0"/>
        <v>115.7</v>
      </c>
    </row>
    <row r="39" spans="1:5" ht="15.75" customHeight="1">
      <c r="A39" s="26">
        <v>27</v>
      </c>
      <c r="B39" s="7" t="s">
        <v>78</v>
      </c>
      <c r="C39" s="60">
        <v>15.5</v>
      </c>
      <c r="D39" s="60"/>
      <c r="E39" s="69">
        <f t="shared" si="0"/>
        <v>15.5</v>
      </c>
    </row>
    <row r="40" spans="1:5" ht="15.75" customHeight="1">
      <c r="A40" s="26">
        <v>28</v>
      </c>
      <c r="B40" s="11" t="s">
        <v>268</v>
      </c>
      <c r="C40" s="60">
        <v>601.1</v>
      </c>
      <c r="D40" s="60"/>
      <c r="E40" s="69">
        <f t="shared" si="0"/>
        <v>601.1</v>
      </c>
    </row>
    <row r="41" spans="1:5" ht="32.25" customHeight="1">
      <c r="A41" s="26">
        <v>29</v>
      </c>
      <c r="B41" s="7" t="s">
        <v>271</v>
      </c>
      <c r="C41" s="60">
        <v>1021.7</v>
      </c>
      <c r="D41" s="60"/>
      <c r="E41" s="69">
        <f t="shared" si="0"/>
        <v>1021.7</v>
      </c>
    </row>
    <row r="42" spans="1:5" ht="15.75" customHeight="1">
      <c r="A42" s="26">
        <v>30</v>
      </c>
      <c r="B42" s="7" t="s">
        <v>88</v>
      </c>
      <c r="C42" s="60">
        <v>3185.6</v>
      </c>
      <c r="D42" s="60">
        <v>68.6</v>
      </c>
      <c r="E42" s="69">
        <f t="shared" si="0"/>
        <v>3254.2</v>
      </c>
    </row>
    <row r="43" spans="1:5" ht="15.75" customHeight="1">
      <c r="A43" s="26">
        <v>31</v>
      </c>
      <c r="B43" s="7" t="s">
        <v>269</v>
      </c>
      <c r="C43" s="60">
        <v>24477.5</v>
      </c>
      <c r="D43" s="60">
        <v>1932.8</v>
      </c>
      <c r="E43" s="69">
        <f t="shared" si="0"/>
        <v>26410.3</v>
      </c>
    </row>
    <row r="44" spans="1:5" ht="15.75" customHeight="1">
      <c r="A44" s="26">
        <v>32</v>
      </c>
      <c r="B44" s="7" t="s">
        <v>90</v>
      </c>
      <c r="C44" s="60">
        <v>3768.8</v>
      </c>
      <c r="D44" s="60">
        <v>-105</v>
      </c>
      <c r="E44" s="69">
        <f t="shared" si="0"/>
        <v>3663.8</v>
      </c>
    </row>
    <row r="45" spans="1:5" ht="30.75" customHeight="1">
      <c r="A45" s="26">
        <v>33</v>
      </c>
      <c r="B45" s="11" t="s">
        <v>276</v>
      </c>
      <c r="C45" s="63">
        <v>800</v>
      </c>
      <c r="D45" s="63">
        <f>+D47+D48</f>
        <v>0</v>
      </c>
      <c r="E45" s="70">
        <f>+E47+E48</f>
        <v>800</v>
      </c>
    </row>
    <row r="46" spans="1:5" ht="16.5" customHeight="1">
      <c r="A46" s="26">
        <v>34</v>
      </c>
      <c r="B46" s="32" t="s">
        <v>18</v>
      </c>
      <c r="C46" s="60">
        <v>0</v>
      </c>
      <c r="D46" s="60"/>
      <c r="E46" s="69">
        <f t="shared" si="0"/>
        <v>0</v>
      </c>
    </row>
    <row r="47" spans="1:5" ht="33" customHeight="1">
      <c r="A47" s="26">
        <v>35</v>
      </c>
      <c r="B47" s="11" t="s">
        <v>306</v>
      </c>
      <c r="C47" s="60">
        <v>500</v>
      </c>
      <c r="D47" s="60"/>
      <c r="E47" s="69">
        <f t="shared" si="0"/>
        <v>500</v>
      </c>
    </row>
    <row r="48" spans="1:5" ht="30.75" customHeight="1">
      <c r="A48" s="26">
        <v>36</v>
      </c>
      <c r="B48" s="11" t="s">
        <v>275</v>
      </c>
      <c r="C48" s="60">
        <v>300</v>
      </c>
      <c r="D48" s="60"/>
      <c r="E48" s="69">
        <f t="shared" si="0"/>
        <v>300</v>
      </c>
    </row>
    <row r="49" spans="1:5" ht="15" customHeight="1">
      <c r="A49" s="26">
        <v>37</v>
      </c>
      <c r="B49" s="11" t="s">
        <v>36</v>
      </c>
      <c r="C49" s="60">
        <v>104608</v>
      </c>
      <c r="D49" s="60">
        <f>-75-921.2</f>
        <v>-996.2</v>
      </c>
      <c r="E49" s="69">
        <f t="shared" si="0"/>
        <v>103611.8</v>
      </c>
    </row>
    <row r="50" spans="1:5" ht="15" customHeight="1">
      <c r="A50" s="26">
        <v>38</v>
      </c>
      <c r="B50" s="11" t="s">
        <v>37</v>
      </c>
      <c r="C50" s="60">
        <v>86</v>
      </c>
      <c r="D50" s="60"/>
      <c r="E50" s="69">
        <f t="shared" si="0"/>
        <v>86</v>
      </c>
    </row>
    <row r="51" spans="1:5" ht="15" customHeight="1">
      <c r="A51" s="26">
        <v>39</v>
      </c>
      <c r="B51" s="11" t="s">
        <v>156</v>
      </c>
      <c r="C51" s="60">
        <v>11214</v>
      </c>
      <c r="D51" s="60"/>
      <c r="E51" s="69">
        <f t="shared" si="0"/>
        <v>11214</v>
      </c>
    </row>
    <row r="52" spans="1:5" ht="21" customHeight="1">
      <c r="A52" s="26">
        <v>40</v>
      </c>
      <c r="B52" s="27" t="s">
        <v>310</v>
      </c>
      <c r="C52" s="61">
        <v>37.2</v>
      </c>
      <c r="D52" s="61">
        <f>+D53</f>
        <v>34.3</v>
      </c>
      <c r="E52" s="68">
        <f>+E53</f>
        <v>71.5</v>
      </c>
    </row>
    <row r="53" spans="1:5" ht="18.75" customHeight="1">
      <c r="A53" s="26">
        <v>41</v>
      </c>
      <c r="B53" s="11" t="s">
        <v>311</v>
      </c>
      <c r="C53" s="60">
        <v>37.2</v>
      </c>
      <c r="D53" s="60">
        <f>20.2+14.1</f>
        <v>34.3</v>
      </c>
      <c r="E53" s="69">
        <f t="shared" si="0"/>
        <v>71.5</v>
      </c>
    </row>
    <row r="54" spans="1:5" ht="15.75" customHeight="1">
      <c r="A54" s="26">
        <v>42</v>
      </c>
      <c r="B54" s="27" t="s">
        <v>38</v>
      </c>
      <c r="C54" s="61">
        <v>34840.2</v>
      </c>
      <c r="D54" s="61">
        <f>SUM(D55:D65)</f>
        <v>951.2</v>
      </c>
      <c r="E54" s="68">
        <f>SUM(E55:E65)</f>
        <v>35791.4</v>
      </c>
    </row>
    <row r="55" spans="1:5" ht="15" customHeight="1">
      <c r="A55" s="26">
        <v>43</v>
      </c>
      <c r="B55" s="11" t="s">
        <v>39</v>
      </c>
      <c r="C55" s="60">
        <v>450</v>
      </c>
      <c r="D55" s="88"/>
      <c r="E55" s="69">
        <f t="shared" si="0"/>
        <v>450</v>
      </c>
    </row>
    <row r="56" spans="1:5" ht="16.5" customHeight="1">
      <c r="A56" s="26">
        <v>44</v>
      </c>
      <c r="B56" s="11" t="s">
        <v>40</v>
      </c>
      <c r="C56" s="60">
        <v>4200</v>
      </c>
      <c r="D56" s="88">
        <v>91</v>
      </c>
      <c r="E56" s="69">
        <f t="shared" si="0"/>
        <v>4291</v>
      </c>
    </row>
    <row r="57" spans="1:5" ht="29.25" customHeight="1">
      <c r="A57" s="26">
        <v>45</v>
      </c>
      <c r="B57" s="11" t="s">
        <v>41</v>
      </c>
      <c r="C57" s="60">
        <v>7500</v>
      </c>
      <c r="D57" s="88"/>
      <c r="E57" s="69">
        <f t="shared" si="0"/>
        <v>7500</v>
      </c>
    </row>
    <row r="58" spans="1:5" ht="17.25" customHeight="1">
      <c r="A58" s="26">
        <v>46</v>
      </c>
      <c r="B58" s="11" t="s">
        <v>92</v>
      </c>
      <c r="C58" s="60">
        <v>80</v>
      </c>
      <c r="D58" s="88"/>
      <c r="E58" s="69">
        <f t="shared" si="0"/>
        <v>80</v>
      </c>
    </row>
    <row r="59" spans="1:5" ht="15.75">
      <c r="A59" s="26">
        <v>47</v>
      </c>
      <c r="B59" s="11" t="s">
        <v>42</v>
      </c>
      <c r="C59" s="60">
        <v>4655.4</v>
      </c>
      <c r="D59" s="88">
        <v>241.5</v>
      </c>
      <c r="E59" s="69">
        <f t="shared" si="0"/>
        <v>4896.9</v>
      </c>
    </row>
    <row r="60" spans="1:5" ht="17.25" customHeight="1">
      <c r="A60" s="26">
        <v>48</v>
      </c>
      <c r="B60" s="11" t="s">
        <v>43</v>
      </c>
      <c r="C60" s="60">
        <v>2300.6</v>
      </c>
      <c r="D60" s="88">
        <f>220+25.5</f>
        <v>245.5</v>
      </c>
      <c r="E60" s="69">
        <f t="shared" si="0"/>
        <v>2546.1</v>
      </c>
    </row>
    <row r="61" spans="1:5" ht="34.5" customHeight="1">
      <c r="A61" s="26">
        <v>49</v>
      </c>
      <c r="B61" s="11" t="s">
        <v>44</v>
      </c>
      <c r="C61" s="60">
        <v>14433.2</v>
      </c>
      <c r="D61" s="88">
        <v>273.2</v>
      </c>
      <c r="E61" s="69">
        <f t="shared" si="0"/>
        <v>14706.4</v>
      </c>
    </row>
    <row r="62" spans="1:5" ht="16.5" customHeight="1">
      <c r="A62" s="26">
        <v>50</v>
      </c>
      <c r="B62" s="11" t="s">
        <v>45</v>
      </c>
      <c r="C62" s="60">
        <v>991</v>
      </c>
      <c r="D62" s="88">
        <v>100</v>
      </c>
      <c r="E62" s="69">
        <f t="shared" si="0"/>
        <v>1091</v>
      </c>
    </row>
    <row r="63" spans="1:5" ht="16.5" customHeight="1">
      <c r="A63" s="26">
        <v>51</v>
      </c>
      <c r="B63" s="11" t="s">
        <v>46</v>
      </c>
      <c r="C63" s="60">
        <v>10</v>
      </c>
      <c r="D63" s="88"/>
      <c r="E63" s="69">
        <f t="shared" si="0"/>
        <v>10</v>
      </c>
    </row>
    <row r="64" spans="1:5" ht="15.75">
      <c r="A64" s="26">
        <v>52</v>
      </c>
      <c r="B64" s="29" t="s">
        <v>47</v>
      </c>
      <c r="C64" s="60">
        <v>120</v>
      </c>
      <c r="D64" s="88"/>
      <c r="E64" s="69">
        <f t="shared" si="0"/>
        <v>120</v>
      </c>
    </row>
    <row r="65" spans="1:5" ht="15.75">
      <c r="A65" s="26">
        <v>53</v>
      </c>
      <c r="B65" s="11" t="s">
        <v>48</v>
      </c>
      <c r="C65" s="60">
        <v>100</v>
      </c>
      <c r="D65" s="88"/>
      <c r="E65" s="69">
        <f t="shared" si="0"/>
        <v>100</v>
      </c>
    </row>
    <row r="66" spans="1:5" ht="47.25">
      <c r="A66" s="26">
        <v>54</v>
      </c>
      <c r="B66" s="27" t="s">
        <v>49</v>
      </c>
      <c r="C66" s="61">
        <v>1750</v>
      </c>
      <c r="D66" s="61">
        <f>SUM(D67)</f>
        <v>0</v>
      </c>
      <c r="E66" s="68">
        <f>SUM(E67)</f>
        <v>1750</v>
      </c>
    </row>
    <row r="67" spans="1:5" ht="31.5">
      <c r="A67" s="26">
        <v>55</v>
      </c>
      <c r="B67" s="27" t="s">
        <v>50</v>
      </c>
      <c r="C67" s="61">
        <v>1750</v>
      </c>
      <c r="D67" s="61">
        <f>SUM(D68)</f>
        <v>0</v>
      </c>
      <c r="E67" s="68">
        <f>SUM(E68)</f>
        <v>1750</v>
      </c>
    </row>
    <row r="68" spans="1:5" ht="15.75">
      <c r="A68" s="26">
        <v>56</v>
      </c>
      <c r="B68" s="27" t="s">
        <v>51</v>
      </c>
      <c r="C68" s="61">
        <v>1750</v>
      </c>
      <c r="D68" s="61">
        <f>SUM(D69:D70)</f>
        <v>0</v>
      </c>
      <c r="E68" s="68">
        <f>SUM(E69:E70)</f>
        <v>1750</v>
      </c>
    </row>
    <row r="69" spans="1:5" ht="15" customHeight="1">
      <c r="A69" s="26">
        <v>57</v>
      </c>
      <c r="B69" s="11" t="s">
        <v>52</v>
      </c>
      <c r="C69" s="60">
        <v>1500</v>
      </c>
      <c r="D69" s="60"/>
      <c r="E69" s="69">
        <f t="shared" si="0"/>
        <v>1500</v>
      </c>
    </row>
    <row r="70" spans="1:5" ht="15" customHeight="1">
      <c r="A70" s="26">
        <v>58</v>
      </c>
      <c r="B70" s="11" t="s">
        <v>53</v>
      </c>
      <c r="C70" s="60">
        <v>250</v>
      </c>
      <c r="D70" s="60"/>
      <c r="E70" s="69">
        <f t="shared" si="0"/>
        <v>250</v>
      </c>
    </row>
    <row r="71" spans="1:5" ht="15.75" customHeight="1">
      <c r="A71" s="26">
        <v>59</v>
      </c>
      <c r="B71" s="27" t="s">
        <v>54</v>
      </c>
      <c r="C71" s="62">
        <v>4370.2</v>
      </c>
      <c r="D71" s="62"/>
      <c r="E71" s="71">
        <f t="shared" si="0"/>
        <v>4370.2</v>
      </c>
    </row>
    <row r="72" spans="1:5" ht="15" customHeight="1">
      <c r="A72" s="26">
        <v>60</v>
      </c>
      <c r="B72" s="28" t="s">
        <v>55</v>
      </c>
      <c r="C72" s="62">
        <v>200</v>
      </c>
      <c r="D72" s="62"/>
      <c r="E72" s="71">
        <f t="shared" si="0"/>
        <v>200</v>
      </c>
    </row>
    <row r="73" spans="1:5" ht="15.75" customHeight="1">
      <c r="A73" s="26">
        <v>61</v>
      </c>
      <c r="B73" s="28" t="s">
        <v>10</v>
      </c>
      <c r="C73" s="61">
        <v>374949.9</v>
      </c>
      <c r="D73" s="61">
        <f>SUM(D13+D66+D71+D72)</f>
        <v>5792.7</v>
      </c>
      <c r="E73" s="61">
        <f>SUM(E13+E66+E71+E72)</f>
        <v>380742.6</v>
      </c>
    </row>
    <row r="75" ht="12.75">
      <c r="B75" s="31"/>
    </row>
  </sheetData>
  <sheetProtection/>
  <mergeCells count="3">
    <mergeCell ref="C4:E4"/>
    <mergeCell ref="C5:E5"/>
    <mergeCell ref="C6:E6"/>
  </mergeCells>
  <printOptions/>
  <pageMargins left="0.984251968503937" right="0.3937007874015748" top="0.984251968503937" bottom="0.5905511811023623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7" sqref="K7:N139"/>
    </sheetView>
  </sheetViews>
  <sheetFormatPr defaultColWidth="10.140625" defaultRowHeight="12.75"/>
  <cols>
    <col min="1" max="1" width="6.00390625" style="34" customWidth="1"/>
    <col min="2" max="2" width="44.00390625" style="0" customWidth="1"/>
    <col min="3" max="3" width="9.8515625" style="0" customWidth="1"/>
    <col min="4" max="4" width="9.57421875" style="0" customWidth="1"/>
    <col min="5" max="5" width="9.8515625" style="0" customWidth="1"/>
    <col min="6" max="6" width="8.7109375" style="0" customWidth="1"/>
    <col min="7" max="7" width="9.8515625" style="0" customWidth="1"/>
    <col min="8" max="8" width="9.57421875" style="0" customWidth="1"/>
    <col min="9" max="9" width="9.8515625" style="0" customWidth="1"/>
    <col min="10" max="10" width="8.7109375" style="0" customWidth="1"/>
    <col min="11" max="11" width="9.8515625" style="0" customWidth="1"/>
    <col min="12" max="12" width="9.57421875" style="0" customWidth="1"/>
    <col min="13" max="13" width="9.8515625" style="0" customWidth="1"/>
    <col min="14" max="14" width="8.7109375" style="0" customWidth="1"/>
    <col min="15" max="15" width="27.8515625" style="0" hidden="1" customWidth="1"/>
  </cols>
  <sheetData>
    <row r="1" spans="5:13" ht="15.75">
      <c r="E1" s="1"/>
      <c r="M1" s="1" t="s">
        <v>14</v>
      </c>
    </row>
    <row r="2" spans="1:15" ht="15.75">
      <c r="A2" s="41" t="s">
        <v>134</v>
      </c>
      <c r="B2" s="1"/>
      <c r="C2" s="110" t="s">
        <v>320</v>
      </c>
      <c r="D2" s="111"/>
      <c r="E2" s="111"/>
      <c r="F2" s="111"/>
      <c r="G2" s="112" t="s">
        <v>321</v>
      </c>
      <c r="H2" s="113"/>
      <c r="I2" s="113"/>
      <c r="J2" s="113"/>
      <c r="K2" s="110" t="s">
        <v>322</v>
      </c>
      <c r="L2" s="111"/>
      <c r="M2" s="111"/>
      <c r="N2" s="111"/>
      <c r="O2" s="117" t="s">
        <v>312</v>
      </c>
    </row>
    <row r="3" spans="1:15" ht="13.5" customHeight="1">
      <c r="A3" s="114" t="s">
        <v>1</v>
      </c>
      <c r="B3" s="114" t="s">
        <v>56</v>
      </c>
      <c r="C3" s="115" t="s">
        <v>10</v>
      </c>
      <c r="D3" s="116" t="s">
        <v>18</v>
      </c>
      <c r="E3" s="116"/>
      <c r="F3" s="116"/>
      <c r="G3" s="115" t="s">
        <v>10</v>
      </c>
      <c r="H3" s="116" t="s">
        <v>18</v>
      </c>
      <c r="I3" s="116"/>
      <c r="J3" s="116"/>
      <c r="K3" s="115" t="s">
        <v>10</v>
      </c>
      <c r="L3" s="116" t="s">
        <v>18</v>
      </c>
      <c r="M3" s="116"/>
      <c r="N3" s="116"/>
      <c r="O3" s="117"/>
    </row>
    <row r="4" spans="1:15" ht="15.75" customHeight="1">
      <c r="A4" s="114"/>
      <c r="B4" s="114"/>
      <c r="C4" s="115"/>
      <c r="D4" s="115" t="s">
        <v>57</v>
      </c>
      <c r="E4" s="115"/>
      <c r="F4" s="115" t="s">
        <v>58</v>
      </c>
      <c r="G4" s="115"/>
      <c r="H4" s="115" t="s">
        <v>57</v>
      </c>
      <c r="I4" s="115"/>
      <c r="J4" s="115" t="s">
        <v>58</v>
      </c>
      <c r="K4" s="115"/>
      <c r="L4" s="115" t="s">
        <v>57</v>
      </c>
      <c r="M4" s="115"/>
      <c r="N4" s="115" t="s">
        <v>58</v>
      </c>
      <c r="O4" s="117"/>
    </row>
    <row r="5" spans="1:15" ht="46.5" customHeight="1">
      <c r="A5" s="114"/>
      <c r="B5" s="114"/>
      <c r="C5" s="115"/>
      <c r="D5" s="29" t="s">
        <v>59</v>
      </c>
      <c r="E5" s="29" t="s">
        <v>60</v>
      </c>
      <c r="F5" s="115"/>
      <c r="G5" s="115"/>
      <c r="H5" s="29" t="s">
        <v>59</v>
      </c>
      <c r="I5" s="29" t="s">
        <v>60</v>
      </c>
      <c r="J5" s="115"/>
      <c r="K5" s="115"/>
      <c r="L5" s="29" t="s">
        <v>59</v>
      </c>
      <c r="M5" s="29" t="s">
        <v>60</v>
      </c>
      <c r="N5" s="115"/>
      <c r="O5" s="117"/>
    </row>
    <row r="6" spans="1:14" ht="15.75">
      <c r="A6" s="5">
        <v>1</v>
      </c>
      <c r="B6" s="32">
        <v>2</v>
      </c>
      <c r="C6" s="18">
        <v>3</v>
      </c>
      <c r="D6" s="18">
        <v>4</v>
      </c>
      <c r="E6" s="18">
        <v>5</v>
      </c>
      <c r="F6" s="18">
        <v>6</v>
      </c>
      <c r="G6" s="18">
        <v>3</v>
      </c>
      <c r="H6" s="18">
        <v>4</v>
      </c>
      <c r="I6" s="18">
        <v>5</v>
      </c>
      <c r="J6" s="18">
        <v>6</v>
      </c>
      <c r="K6" s="18">
        <v>3</v>
      </c>
      <c r="L6" s="18">
        <v>4</v>
      </c>
      <c r="M6" s="18">
        <v>5</v>
      </c>
      <c r="N6" s="18">
        <v>6</v>
      </c>
    </row>
    <row r="7" spans="1:14" ht="21.75" customHeight="1">
      <c r="A7" s="39">
        <v>1</v>
      </c>
      <c r="B7" s="92" t="s">
        <v>61</v>
      </c>
      <c r="C7" s="72">
        <v>338.3</v>
      </c>
      <c r="D7" s="72">
        <v>338.3</v>
      </c>
      <c r="E7" s="72">
        <v>238.6</v>
      </c>
      <c r="F7" s="72">
        <v>0</v>
      </c>
      <c r="G7" s="72">
        <f aca="true" t="shared" si="0" ref="G7:N7">+G8</f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338.3</v>
      </c>
      <c r="L7" s="72">
        <f t="shared" si="0"/>
        <v>338.3</v>
      </c>
      <c r="M7" s="72">
        <f t="shared" si="0"/>
        <v>238.6</v>
      </c>
      <c r="N7" s="72">
        <f t="shared" si="0"/>
        <v>0</v>
      </c>
    </row>
    <row r="8" spans="1:14" ht="51" customHeight="1">
      <c r="A8" s="39">
        <v>2</v>
      </c>
      <c r="B8" s="92" t="s">
        <v>282</v>
      </c>
      <c r="C8" s="65">
        <v>338.3</v>
      </c>
      <c r="D8" s="65">
        <v>338.3</v>
      </c>
      <c r="E8" s="65">
        <v>238.6</v>
      </c>
      <c r="F8" s="65">
        <v>0</v>
      </c>
      <c r="G8" s="65">
        <f>+H8+J8</f>
        <v>0</v>
      </c>
      <c r="H8" s="65"/>
      <c r="I8" s="65"/>
      <c r="J8" s="72"/>
      <c r="K8" s="65">
        <f>+L8+N8</f>
        <v>338.3</v>
      </c>
      <c r="L8" s="65">
        <f>+D8+H8</f>
        <v>338.3</v>
      </c>
      <c r="M8" s="65">
        <f>+E8+I8</f>
        <v>238.6</v>
      </c>
      <c r="N8" s="65">
        <f>+F8+J8</f>
        <v>0</v>
      </c>
    </row>
    <row r="9" spans="1:14" ht="19.5" customHeight="1">
      <c r="A9" s="39">
        <v>3</v>
      </c>
      <c r="B9" s="92" t="s">
        <v>5</v>
      </c>
      <c r="C9" s="72">
        <v>42074.9</v>
      </c>
      <c r="D9" s="72">
        <v>34961.9</v>
      </c>
      <c r="E9" s="72">
        <v>10092.1</v>
      </c>
      <c r="F9" s="72">
        <v>7113</v>
      </c>
      <c r="G9" s="72">
        <f aca="true" t="shared" si="1" ref="G9:N9">+G10+G35+G36+G37+G38+G39+G43+G44</f>
        <v>-717.1</v>
      </c>
      <c r="H9" s="72">
        <f t="shared" si="1"/>
        <v>-767.1</v>
      </c>
      <c r="I9" s="72">
        <f t="shared" si="1"/>
        <v>104.2</v>
      </c>
      <c r="J9" s="72">
        <f t="shared" si="1"/>
        <v>50</v>
      </c>
      <c r="K9" s="72">
        <f t="shared" si="1"/>
        <v>41357.8</v>
      </c>
      <c r="L9" s="72">
        <f t="shared" si="1"/>
        <v>34194.8</v>
      </c>
      <c r="M9" s="72">
        <f t="shared" si="1"/>
        <v>10196.3</v>
      </c>
      <c r="N9" s="72">
        <f t="shared" si="1"/>
        <v>7163</v>
      </c>
    </row>
    <row r="10" spans="1:14" ht="18" customHeight="1">
      <c r="A10" s="39">
        <v>4</v>
      </c>
      <c r="B10" s="92" t="s">
        <v>62</v>
      </c>
      <c r="C10" s="72">
        <v>27874.9</v>
      </c>
      <c r="D10" s="72">
        <v>21622.2</v>
      </c>
      <c r="E10" s="72">
        <v>10092.1</v>
      </c>
      <c r="F10" s="72">
        <v>6252.7</v>
      </c>
      <c r="G10" s="72">
        <f aca="true" t="shared" si="2" ref="G10:N10">+G12+G13+G14+G15+G16</f>
        <v>-876.9</v>
      </c>
      <c r="H10" s="72">
        <f t="shared" si="2"/>
        <v>-926.9</v>
      </c>
      <c r="I10" s="72">
        <f t="shared" si="2"/>
        <v>103.1</v>
      </c>
      <c r="J10" s="72">
        <f t="shared" si="2"/>
        <v>50</v>
      </c>
      <c r="K10" s="72">
        <f t="shared" si="2"/>
        <v>26998</v>
      </c>
      <c r="L10" s="72">
        <f t="shared" si="2"/>
        <v>20695.3</v>
      </c>
      <c r="M10" s="72">
        <f t="shared" si="2"/>
        <v>10195.2</v>
      </c>
      <c r="N10" s="72">
        <f t="shared" si="2"/>
        <v>6302.7</v>
      </c>
    </row>
    <row r="11" spans="1:14" ht="15.75">
      <c r="A11" s="39">
        <v>5</v>
      </c>
      <c r="B11" s="93" t="s">
        <v>18</v>
      </c>
      <c r="C11" s="72">
        <v>0</v>
      </c>
      <c r="D11" s="72">
        <v>0</v>
      </c>
      <c r="E11" s="72">
        <v>0</v>
      </c>
      <c r="F11" s="72">
        <v>0</v>
      </c>
      <c r="G11" s="72">
        <f>+H11+J11</f>
        <v>0</v>
      </c>
      <c r="H11" s="72">
        <v>0</v>
      </c>
      <c r="I11" s="72">
        <v>0</v>
      </c>
      <c r="J11" s="72">
        <v>0</v>
      </c>
      <c r="K11" s="72">
        <f>+L11+N11</f>
        <v>0</v>
      </c>
      <c r="L11" s="72">
        <v>0</v>
      </c>
      <c r="M11" s="72">
        <v>0</v>
      </c>
      <c r="N11" s="72">
        <v>0</v>
      </c>
    </row>
    <row r="12" spans="1:14" ht="34.5" customHeight="1">
      <c r="A12" s="39">
        <v>6</v>
      </c>
      <c r="B12" s="94" t="s">
        <v>106</v>
      </c>
      <c r="C12" s="65">
        <v>572.9</v>
      </c>
      <c r="D12" s="65">
        <v>572.9</v>
      </c>
      <c r="E12" s="65">
        <v>168.3</v>
      </c>
      <c r="F12" s="65">
        <v>0</v>
      </c>
      <c r="G12" s="65">
        <f>+H12+J12</f>
        <v>0</v>
      </c>
      <c r="H12" s="65"/>
      <c r="I12" s="65">
        <v>16</v>
      </c>
      <c r="J12" s="65"/>
      <c r="K12" s="65">
        <f>+L12+N12</f>
        <v>572.9</v>
      </c>
      <c r="L12" s="65">
        <f aca="true" t="shared" si="3" ref="L12:N15">+D12+H12</f>
        <v>572.9</v>
      </c>
      <c r="M12" s="65">
        <f t="shared" si="3"/>
        <v>184.3</v>
      </c>
      <c r="N12" s="65">
        <f t="shared" si="3"/>
        <v>0</v>
      </c>
    </row>
    <row r="13" spans="1:15" ht="33.75" customHeight="1">
      <c r="A13" s="39">
        <v>7</v>
      </c>
      <c r="B13" s="94" t="s">
        <v>107</v>
      </c>
      <c r="C13" s="65">
        <v>220.8</v>
      </c>
      <c r="D13" s="65">
        <v>220.8</v>
      </c>
      <c r="E13" s="65">
        <v>159.4</v>
      </c>
      <c r="F13" s="65">
        <v>0</v>
      </c>
      <c r="G13" s="65">
        <f>+H13+J13</f>
        <v>23.1</v>
      </c>
      <c r="H13" s="65">
        <v>23.1</v>
      </c>
      <c r="I13" s="65">
        <v>17.6</v>
      </c>
      <c r="J13" s="65"/>
      <c r="K13" s="65">
        <f>+L13+N13</f>
        <v>243.9</v>
      </c>
      <c r="L13" s="65">
        <f t="shared" si="3"/>
        <v>243.9</v>
      </c>
      <c r="M13" s="65">
        <f t="shared" si="3"/>
        <v>177</v>
      </c>
      <c r="N13" s="65">
        <f t="shared" si="3"/>
        <v>0</v>
      </c>
      <c r="O13" s="73" t="s">
        <v>318</v>
      </c>
    </row>
    <row r="14" spans="1:15" ht="50.25" customHeight="1">
      <c r="A14" s="39">
        <v>8</v>
      </c>
      <c r="B14" s="94" t="s">
        <v>108</v>
      </c>
      <c r="C14" s="65">
        <v>24421.1</v>
      </c>
      <c r="D14" s="65">
        <v>18168.4</v>
      </c>
      <c r="E14" s="65">
        <v>8047.5</v>
      </c>
      <c r="F14" s="65">
        <v>6252.7</v>
      </c>
      <c r="G14" s="65">
        <f>+H14+J14</f>
        <v>-950.1</v>
      </c>
      <c r="H14" s="65">
        <f>3.5-10.7+210.9-53.5+28.5+25+15.7-1219.5</f>
        <v>-1000.1</v>
      </c>
      <c r="I14" s="65">
        <f>2.8-8.2+49+0.8</f>
        <v>44.4</v>
      </c>
      <c r="J14" s="65">
        <v>50</v>
      </c>
      <c r="K14" s="65">
        <f>+L14+N14</f>
        <v>23471</v>
      </c>
      <c r="L14" s="65">
        <f t="shared" si="3"/>
        <v>17168.3</v>
      </c>
      <c r="M14" s="65">
        <f t="shared" si="3"/>
        <v>8091.9</v>
      </c>
      <c r="N14" s="65">
        <f t="shared" si="3"/>
        <v>6302.7</v>
      </c>
      <c r="O14" s="73" t="s">
        <v>319</v>
      </c>
    </row>
    <row r="15" spans="1:15" s="25" customFormat="1" ht="35.25" customHeight="1">
      <c r="A15" s="39">
        <v>9</v>
      </c>
      <c r="B15" s="94" t="s">
        <v>109</v>
      </c>
      <c r="C15" s="65">
        <v>40.5</v>
      </c>
      <c r="D15" s="65">
        <v>40.5</v>
      </c>
      <c r="E15" s="65">
        <v>0</v>
      </c>
      <c r="F15" s="65">
        <v>0</v>
      </c>
      <c r="G15" s="65">
        <f>+H15+J15</f>
        <v>0</v>
      </c>
      <c r="H15" s="65"/>
      <c r="I15" s="65"/>
      <c r="J15" s="65"/>
      <c r="K15" s="65">
        <f>+L15+N15</f>
        <v>40.5</v>
      </c>
      <c r="L15" s="65">
        <f t="shared" si="3"/>
        <v>40.5</v>
      </c>
      <c r="M15" s="65">
        <f t="shared" si="3"/>
        <v>0</v>
      </c>
      <c r="N15" s="65">
        <f t="shared" si="3"/>
        <v>0</v>
      </c>
      <c r="O15" s="73"/>
    </row>
    <row r="16" spans="1:14" s="25" customFormat="1" ht="64.5" customHeight="1">
      <c r="A16" s="39">
        <v>10</v>
      </c>
      <c r="B16" s="94" t="s">
        <v>265</v>
      </c>
      <c r="C16" s="65">
        <v>2619.6</v>
      </c>
      <c r="D16" s="65">
        <v>2619.6</v>
      </c>
      <c r="E16" s="65">
        <v>1716.9</v>
      </c>
      <c r="F16" s="65">
        <v>0</v>
      </c>
      <c r="G16" s="65">
        <f aca="true" t="shared" si="4" ref="G16:N16">SUM(G18:G34)</f>
        <v>50.1</v>
      </c>
      <c r="H16" s="65">
        <f t="shared" si="4"/>
        <v>50.1</v>
      </c>
      <c r="I16" s="65">
        <f t="shared" si="4"/>
        <v>25.1</v>
      </c>
      <c r="J16" s="65">
        <f t="shared" si="4"/>
        <v>0</v>
      </c>
      <c r="K16" s="65">
        <f t="shared" si="4"/>
        <v>2669.7</v>
      </c>
      <c r="L16" s="65">
        <f t="shared" si="4"/>
        <v>2669.7</v>
      </c>
      <c r="M16" s="65">
        <f t="shared" si="4"/>
        <v>1742</v>
      </c>
      <c r="N16" s="65">
        <f t="shared" si="4"/>
        <v>0</v>
      </c>
    </row>
    <row r="17" spans="1:14" s="25" customFormat="1" ht="17.25" customHeight="1">
      <c r="A17" s="39">
        <v>11</v>
      </c>
      <c r="B17" s="93" t="s">
        <v>18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25" customFormat="1" ht="32.25" customHeight="1">
      <c r="A18" s="39">
        <v>12</v>
      </c>
      <c r="B18" s="94" t="s">
        <v>274</v>
      </c>
      <c r="C18" s="65">
        <v>2</v>
      </c>
      <c r="D18" s="65">
        <v>2</v>
      </c>
      <c r="E18" s="65">
        <v>1.5</v>
      </c>
      <c r="F18" s="65">
        <v>0</v>
      </c>
      <c r="G18" s="65">
        <f>+H18+J18</f>
        <v>0</v>
      </c>
      <c r="H18" s="65"/>
      <c r="I18" s="65"/>
      <c r="J18" s="65"/>
      <c r="K18" s="65">
        <f aca="true" t="shared" si="5" ref="K18:K34">+L18+N18</f>
        <v>2</v>
      </c>
      <c r="L18" s="65">
        <f aca="true" t="shared" si="6" ref="L18:L38">+D18+H18</f>
        <v>2</v>
      </c>
      <c r="M18" s="65">
        <f aca="true" t="shared" si="7" ref="M18:M38">+E18+I18</f>
        <v>1.5</v>
      </c>
      <c r="N18" s="65">
        <f aca="true" t="shared" si="8" ref="N18:N38">+F18+J18</f>
        <v>0</v>
      </c>
    </row>
    <row r="19" spans="1:14" s="25" customFormat="1" ht="17.25" customHeight="1">
      <c r="A19" s="39">
        <v>13</v>
      </c>
      <c r="B19" s="94" t="s">
        <v>270</v>
      </c>
      <c r="C19" s="65">
        <v>41.7</v>
      </c>
      <c r="D19" s="65">
        <v>41.7</v>
      </c>
      <c r="E19" s="65">
        <v>28.4</v>
      </c>
      <c r="F19" s="65">
        <v>0</v>
      </c>
      <c r="G19" s="65">
        <f>+H19+J19</f>
        <v>0</v>
      </c>
      <c r="H19" s="65"/>
      <c r="I19" s="65"/>
      <c r="J19" s="65"/>
      <c r="K19" s="65">
        <f t="shared" si="5"/>
        <v>41.7</v>
      </c>
      <c r="L19" s="65">
        <f t="shared" si="6"/>
        <v>41.7</v>
      </c>
      <c r="M19" s="65">
        <f t="shared" si="7"/>
        <v>28.4</v>
      </c>
      <c r="N19" s="65">
        <f t="shared" si="8"/>
        <v>0</v>
      </c>
    </row>
    <row r="20" spans="1:14" s="25" customFormat="1" ht="32.25" customHeight="1">
      <c r="A20" s="39">
        <v>14</v>
      </c>
      <c r="B20" s="94" t="s">
        <v>70</v>
      </c>
      <c r="C20" s="65">
        <v>45.5</v>
      </c>
      <c r="D20" s="65">
        <v>45.5</v>
      </c>
      <c r="E20" s="65">
        <v>32</v>
      </c>
      <c r="F20" s="65">
        <v>0</v>
      </c>
      <c r="G20" s="65">
        <f>+H20+J20</f>
        <v>0</v>
      </c>
      <c r="H20" s="65"/>
      <c r="I20" s="65"/>
      <c r="J20" s="65"/>
      <c r="K20" s="65">
        <f t="shared" si="5"/>
        <v>45.5</v>
      </c>
      <c r="L20" s="65">
        <f t="shared" si="6"/>
        <v>45.5</v>
      </c>
      <c r="M20" s="65">
        <f t="shared" si="7"/>
        <v>32</v>
      </c>
      <c r="N20" s="65">
        <f t="shared" si="8"/>
        <v>0</v>
      </c>
    </row>
    <row r="21" spans="1:14" s="25" customFormat="1" ht="17.25" customHeight="1">
      <c r="A21" s="39">
        <v>15</v>
      </c>
      <c r="B21" s="94" t="s">
        <v>65</v>
      </c>
      <c r="C21" s="65">
        <v>216.2</v>
      </c>
      <c r="D21" s="65">
        <v>216.2</v>
      </c>
      <c r="E21" s="65">
        <v>133.1</v>
      </c>
      <c r="F21" s="65">
        <v>0</v>
      </c>
      <c r="G21" s="65">
        <f>+H21+J21</f>
        <v>5</v>
      </c>
      <c r="H21" s="65">
        <v>5</v>
      </c>
      <c r="I21" s="65"/>
      <c r="J21" s="65"/>
      <c r="K21" s="65">
        <f t="shared" si="5"/>
        <v>221.2</v>
      </c>
      <c r="L21" s="65">
        <f t="shared" si="6"/>
        <v>221.2</v>
      </c>
      <c r="M21" s="65">
        <f t="shared" si="7"/>
        <v>133.1</v>
      </c>
      <c r="N21" s="65">
        <f t="shared" si="8"/>
        <v>0</v>
      </c>
    </row>
    <row r="22" spans="1:14" s="25" customFormat="1" ht="17.25" customHeight="1">
      <c r="A22" s="39">
        <v>16</v>
      </c>
      <c r="B22" s="94" t="s">
        <v>67</v>
      </c>
      <c r="C22" s="65">
        <v>86</v>
      </c>
      <c r="D22" s="65">
        <v>86</v>
      </c>
      <c r="E22" s="65">
        <v>36.3</v>
      </c>
      <c r="F22" s="65">
        <v>0</v>
      </c>
      <c r="G22" s="65">
        <f aca="true" t="shared" si="9" ref="G22:G34">+H22+J22</f>
        <v>0</v>
      </c>
      <c r="H22" s="65"/>
      <c r="I22" s="65"/>
      <c r="J22" s="65"/>
      <c r="K22" s="65">
        <f t="shared" si="5"/>
        <v>86</v>
      </c>
      <c r="L22" s="65">
        <f t="shared" si="6"/>
        <v>86</v>
      </c>
      <c r="M22" s="65">
        <f t="shared" si="7"/>
        <v>36.3</v>
      </c>
      <c r="N22" s="65">
        <f t="shared" si="8"/>
        <v>0</v>
      </c>
    </row>
    <row r="23" spans="1:14" s="25" customFormat="1" ht="17.25" customHeight="1">
      <c r="A23" s="39">
        <v>17</v>
      </c>
      <c r="B23" s="94" t="s">
        <v>68</v>
      </c>
      <c r="C23" s="65">
        <v>256.4</v>
      </c>
      <c r="D23" s="65">
        <v>256.4</v>
      </c>
      <c r="E23" s="65">
        <v>194.9</v>
      </c>
      <c r="F23" s="65">
        <v>0</v>
      </c>
      <c r="G23" s="65">
        <f t="shared" si="9"/>
        <v>0</v>
      </c>
      <c r="H23" s="65"/>
      <c r="I23" s="65"/>
      <c r="J23" s="65"/>
      <c r="K23" s="65">
        <f t="shared" si="5"/>
        <v>256.4</v>
      </c>
      <c r="L23" s="65">
        <f t="shared" si="6"/>
        <v>256.4</v>
      </c>
      <c r="M23" s="65">
        <f t="shared" si="7"/>
        <v>194.9</v>
      </c>
      <c r="N23" s="65">
        <f t="shared" si="8"/>
        <v>0</v>
      </c>
    </row>
    <row r="24" spans="1:14" s="25" customFormat="1" ht="16.5" customHeight="1">
      <c r="A24" s="39">
        <v>18</v>
      </c>
      <c r="B24" s="94" t="s">
        <v>64</v>
      </c>
      <c r="C24" s="65">
        <v>55.2</v>
      </c>
      <c r="D24" s="65">
        <v>55.2</v>
      </c>
      <c r="E24" s="65">
        <v>33.6</v>
      </c>
      <c r="F24" s="65">
        <v>0</v>
      </c>
      <c r="G24" s="65">
        <f t="shared" si="9"/>
        <v>0</v>
      </c>
      <c r="H24" s="65"/>
      <c r="I24" s="65"/>
      <c r="J24" s="65"/>
      <c r="K24" s="65">
        <f t="shared" si="5"/>
        <v>55.2</v>
      </c>
      <c r="L24" s="65">
        <f t="shared" si="6"/>
        <v>55.2</v>
      </c>
      <c r="M24" s="65">
        <f t="shared" si="7"/>
        <v>33.6</v>
      </c>
      <c r="N24" s="65">
        <f t="shared" si="8"/>
        <v>0</v>
      </c>
    </row>
    <row r="25" spans="1:14" s="25" customFormat="1" ht="17.25" customHeight="1">
      <c r="A25" s="39">
        <v>19</v>
      </c>
      <c r="B25" s="94" t="s">
        <v>71</v>
      </c>
      <c r="C25" s="65">
        <v>318.7</v>
      </c>
      <c r="D25" s="65">
        <v>318.7</v>
      </c>
      <c r="E25" s="65">
        <v>182.6</v>
      </c>
      <c r="F25" s="65">
        <v>0</v>
      </c>
      <c r="G25" s="65">
        <f t="shared" si="9"/>
        <v>0</v>
      </c>
      <c r="H25" s="65"/>
      <c r="I25" s="65">
        <v>1.5</v>
      </c>
      <c r="J25" s="65"/>
      <c r="K25" s="65">
        <f t="shared" si="5"/>
        <v>318.7</v>
      </c>
      <c r="L25" s="65">
        <f t="shared" si="6"/>
        <v>318.7</v>
      </c>
      <c r="M25" s="65">
        <f t="shared" si="7"/>
        <v>184.1</v>
      </c>
      <c r="N25" s="65">
        <f t="shared" si="8"/>
        <v>0</v>
      </c>
    </row>
    <row r="26" spans="1:14" s="25" customFormat="1" ht="31.5" customHeight="1">
      <c r="A26" s="39">
        <v>20</v>
      </c>
      <c r="B26" s="94" t="s">
        <v>69</v>
      </c>
      <c r="C26" s="65">
        <v>9.2</v>
      </c>
      <c r="D26" s="65">
        <v>9.2</v>
      </c>
      <c r="E26" s="65">
        <v>0</v>
      </c>
      <c r="F26" s="65">
        <v>0</v>
      </c>
      <c r="G26" s="65">
        <f t="shared" si="9"/>
        <v>0</v>
      </c>
      <c r="H26" s="65"/>
      <c r="I26" s="65"/>
      <c r="J26" s="65"/>
      <c r="K26" s="65">
        <f t="shared" si="5"/>
        <v>9.2</v>
      </c>
      <c r="L26" s="65">
        <f t="shared" si="6"/>
        <v>9.2</v>
      </c>
      <c r="M26" s="65">
        <f t="shared" si="7"/>
        <v>0</v>
      </c>
      <c r="N26" s="65">
        <f t="shared" si="8"/>
        <v>0</v>
      </c>
    </row>
    <row r="27" spans="1:14" s="25" customFormat="1" ht="49.5" customHeight="1">
      <c r="A27" s="39">
        <v>21</v>
      </c>
      <c r="B27" s="94" t="s">
        <v>273</v>
      </c>
      <c r="C27" s="65">
        <v>115.7</v>
      </c>
      <c r="D27" s="65">
        <v>115.7</v>
      </c>
      <c r="E27" s="65">
        <v>51.9</v>
      </c>
      <c r="F27" s="65">
        <v>0</v>
      </c>
      <c r="G27" s="65">
        <f t="shared" si="9"/>
        <v>0</v>
      </c>
      <c r="H27" s="65"/>
      <c r="I27" s="65"/>
      <c r="J27" s="65"/>
      <c r="K27" s="65">
        <f t="shared" si="5"/>
        <v>115.7</v>
      </c>
      <c r="L27" s="65">
        <f t="shared" si="6"/>
        <v>115.7</v>
      </c>
      <c r="M27" s="65">
        <f t="shared" si="7"/>
        <v>51.9</v>
      </c>
      <c r="N27" s="65">
        <f t="shared" si="8"/>
        <v>0</v>
      </c>
    </row>
    <row r="28" spans="1:14" s="25" customFormat="1" ht="17.25" customHeight="1">
      <c r="A28" s="39">
        <v>22</v>
      </c>
      <c r="B28" s="94" t="s">
        <v>78</v>
      </c>
      <c r="C28" s="65">
        <v>0</v>
      </c>
      <c r="D28" s="65">
        <v>0</v>
      </c>
      <c r="E28" s="65">
        <v>0</v>
      </c>
      <c r="F28" s="65">
        <v>0</v>
      </c>
      <c r="G28" s="65">
        <f t="shared" si="9"/>
        <v>0</v>
      </c>
      <c r="H28" s="65"/>
      <c r="I28" s="65"/>
      <c r="J28" s="65"/>
      <c r="K28" s="65">
        <f t="shared" si="5"/>
        <v>0</v>
      </c>
      <c r="L28" s="65">
        <f t="shared" si="6"/>
        <v>0</v>
      </c>
      <c r="M28" s="65">
        <f t="shared" si="7"/>
        <v>0</v>
      </c>
      <c r="N28" s="65">
        <f t="shared" si="8"/>
        <v>0</v>
      </c>
    </row>
    <row r="29" spans="1:14" s="25" customFormat="1" ht="17.25" customHeight="1">
      <c r="A29" s="39">
        <v>23</v>
      </c>
      <c r="B29" s="94" t="s">
        <v>277</v>
      </c>
      <c r="C29" s="65">
        <v>560.1</v>
      </c>
      <c r="D29" s="65">
        <v>560.1</v>
      </c>
      <c r="E29" s="65">
        <v>398.7</v>
      </c>
      <c r="F29" s="65">
        <v>0</v>
      </c>
      <c r="G29" s="65">
        <f t="shared" si="9"/>
        <v>0</v>
      </c>
      <c r="H29" s="65"/>
      <c r="I29" s="65"/>
      <c r="J29" s="65"/>
      <c r="K29" s="65">
        <f t="shared" si="5"/>
        <v>560.1</v>
      </c>
      <c r="L29" s="65">
        <f t="shared" si="6"/>
        <v>560.1</v>
      </c>
      <c r="M29" s="65">
        <f t="shared" si="7"/>
        <v>398.7</v>
      </c>
      <c r="N29" s="65">
        <f t="shared" si="8"/>
        <v>0</v>
      </c>
    </row>
    <row r="30" spans="1:14" s="25" customFormat="1" ht="17.25" customHeight="1">
      <c r="A30" s="39">
        <v>24</v>
      </c>
      <c r="B30" s="95" t="s">
        <v>66</v>
      </c>
      <c r="C30" s="65">
        <v>41</v>
      </c>
      <c r="D30" s="65">
        <v>41</v>
      </c>
      <c r="E30" s="65">
        <v>31.1</v>
      </c>
      <c r="F30" s="65">
        <v>0</v>
      </c>
      <c r="G30" s="65">
        <f t="shared" si="9"/>
        <v>0</v>
      </c>
      <c r="H30" s="65"/>
      <c r="I30" s="65"/>
      <c r="J30" s="65"/>
      <c r="K30" s="65">
        <f t="shared" si="5"/>
        <v>41</v>
      </c>
      <c r="L30" s="65">
        <f t="shared" si="6"/>
        <v>41</v>
      </c>
      <c r="M30" s="65">
        <f t="shared" si="7"/>
        <v>31.1</v>
      </c>
      <c r="N30" s="65">
        <f t="shared" si="8"/>
        <v>0</v>
      </c>
    </row>
    <row r="31" spans="1:14" s="25" customFormat="1" ht="48.75" customHeight="1">
      <c r="A31" s="39">
        <v>25</v>
      </c>
      <c r="B31" s="94" t="s">
        <v>272</v>
      </c>
      <c r="C31" s="65">
        <v>48.5</v>
      </c>
      <c r="D31" s="65">
        <v>48.5</v>
      </c>
      <c r="E31" s="65">
        <v>26.4</v>
      </c>
      <c r="F31" s="65">
        <v>0</v>
      </c>
      <c r="G31" s="65">
        <f t="shared" si="9"/>
        <v>0</v>
      </c>
      <c r="H31" s="65"/>
      <c r="I31" s="65"/>
      <c r="J31" s="65"/>
      <c r="K31" s="65">
        <f t="shared" si="5"/>
        <v>48.5</v>
      </c>
      <c r="L31" s="65">
        <f t="shared" si="6"/>
        <v>48.5</v>
      </c>
      <c r="M31" s="65">
        <f t="shared" si="7"/>
        <v>26.4</v>
      </c>
      <c r="N31" s="65">
        <f t="shared" si="8"/>
        <v>0</v>
      </c>
    </row>
    <row r="32" spans="1:14" s="25" customFormat="1" ht="17.25" customHeight="1">
      <c r="A32" s="39">
        <v>26</v>
      </c>
      <c r="B32" s="94" t="s">
        <v>72</v>
      </c>
      <c r="C32" s="65">
        <v>81.5</v>
      </c>
      <c r="D32" s="65">
        <v>81.5</v>
      </c>
      <c r="E32" s="65">
        <v>41.2</v>
      </c>
      <c r="F32" s="65">
        <v>0</v>
      </c>
      <c r="G32" s="65">
        <f t="shared" si="9"/>
        <v>2</v>
      </c>
      <c r="H32" s="65">
        <v>2</v>
      </c>
      <c r="I32" s="65">
        <v>1.6</v>
      </c>
      <c r="J32" s="65"/>
      <c r="K32" s="65">
        <f t="shared" si="5"/>
        <v>83.5</v>
      </c>
      <c r="L32" s="65">
        <f t="shared" si="6"/>
        <v>83.5</v>
      </c>
      <c r="M32" s="65">
        <f t="shared" si="7"/>
        <v>42.8</v>
      </c>
      <c r="N32" s="65">
        <f t="shared" si="8"/>
        <v>0</v>
      </c>
    </row>
    <row r="33" spans="1:14" s="25" customFormat="1" ht="30" customHeight="1">
      <c r="A33" s="39">
        <v>27</v>
      </c>
      <c r="B33" s="94" t="s">
        <v>73</v>
      </c>
      <c r="C33" s="65">
        <v>597</v>
      </c>
      <c r="D33" s="65">
        <v>597</v>
      </c>
      <c r="E33" s="65">
        <v>423.7</v>
      </c>
      <c r="F33" s="65">
        <v>0</v>
      </c>
      <c r="G33" s="65">
        <f t="shared" si="9"/>
        <v>47.1</v>
      </c>
      <c r="H33" s="65">
        <v>47.1</v>
      </c>
      <c r="I33" s="65">
        <v>22</v>
      </c>
      <c r="J33" s="65"/>
      <c r="K33" s="65">
        <f t="shared" si="5"/>
        <v>644.1</v>
      </c>
      <c r="L33" s="65">
        <f t="shared" si="6"/>
        <v>644.1</v>
      </c>
      <c r="M33" s="65">
        <f t="shared" si="7"/>
        <v>445.7</v>
      </c>
      <c r="N33" s="65">
        <f t="shared" si="8"/>
        <v>0</v>
      </c>
    </row>
    <row r="34" spans="1:14" s="25" customFormat="1" ht="17.25" customHeight="1">
      <c r="A34" s="39">
        <v>28</v>
      </c>
      <c r="B34" s="94" t="s">
        <v>74</v>
      </c>
      <c r="C34" s="65">
        <v>144.9</v>
      </c>
      <c r="D34" s="65">
        <v>144.9</v>
      </c>
      <c r="E34" s="65">
        <v>101.5</v>
      </c>
      <c r="F34" s="65">
        <v>0</v>
      </c>
      <c r="G34" s="65">
        <f t="shared" si="9"/>
        <v>-4</v>
      </c>
      <c r="H34" s="65">
        <v>-4</v>
      </c>
      <c r="I34" s="65"/>
      <c r="J34" s="65"/>
      <c r="K34" s="65">
        <f t="shared" si="5"/>
        <v>140.9</v>
      </c>
      <c r="L34" s="65">
        <f t="shared" si="6"/>
        <v>140.9</v>
      </c>
      <c r="M34" s="65">
        <f t="shared" si="7"/>
        <v>101.5</v>
      </c>
      <c r="N34" s="65">
        <f t="shared" si="8"/>
        <v>0</v>
      </c>
    </row>
    <row r="35" spans="1:14" s="25" customFormat="1" ht="35.25" customHeight="1">
      <c r="A35" s="39">
        <v>29</v>
      </c>
      <c r="B35" s="94" t="s">
        <v>281</v>
      </c>
      <c r="C35" s="72">
        <v>233.3</v>
      </c>
      <c r="D35" s="72">
        <v>233.3</v>
      </c>
      <c r="E35" s="72">
        <v>0</v>
      </c>
      <c r="F35" s="72">
        <v>0</v>
      </c>
      <c r="G35" s="72">
        <f>+H35+J35</f>
        <v>0</v>
      </c>
      <c r="H35" s="72"/>
      <c r="I35" s="65"/>
      <c r="J35" s="65"/>
      <c r="K35" s="72">
        <f>+L35+N35</f>
        <v>233.3</v>
      </c>
      <c r="L35" s="72">
        <f t="shared" si="6"/>
        <v>233.3</v>
      </c>
      <c r="M35" s="72">
        <f t="shared" si="7"/>
        <v>0</v>
      </c>
      <c r="N35" s="72">
        <f t="shared" si="8"/>
        <v>0</v>
      </c>
    </row>
    <row r="36" spans="1:14" ht="49.5" customHeight="1">
      <c r="A36" s="39">
        <v>30</v>
      </c>
      <c r="B36" s="95" t="s">
        <v>279</v>
      </c>
      <c r="C36" s="72">
        <v>731.2</v>
      </c>
      <c r="D36" s="72">
        <v>731.2</v>
      </c>
      <c r="E36" s="72">
        <v>0</v>
      </c>
      <c r="F36" s="72">
        <v>0</v>
      </c>
      <c r="G36" s="72">
        <f>+H36+J36</f>
        <v>0</v>
      </c>
      <c r="H36" s="72"/>
      <c r="I36" s="72"/>
      <c r="J36" s="72"/>
      <c r="K36" s="72">
        <f>+L36+N36</f>
        <v>731.2</v>
      </c>
      <c r="L36" s="72">
        <f t="shared" si="6"/>
        <v>731.2</v>
      </c>
      <c r="M36" s="72">
        <f t="shared" si="7"/>
        <v>0</v>
      </c>
      <c r="N36" s="72">
        <f t="shared" si="8"/>
        <v>0</v>
      </c>
    </row>
    <row r="37" spans="1:14" ht="33.75" customHeight="1">
      <c r="A37" s="39">
        <v>31</v>
      </c>
      <c r="B37" s="96" t="s">
        <v>266</v>
      </c>
      <c r="C37" s="72">
        <v>110.2</v>
      </c>
      <c r="D37" s="72">
        <v>94.2</v>
      </c>
      <c r="E37" s="72">
        <v>0</v>
      </c>
      <c r="F37" s="72">
        <v>16</v>
      </c>
      <c r="G37" s="72">
        <f>+H37+J37</f>
        <v>0</v>
      </c>
      <c r="H37" s="72"/>
      <c r="I37" s="72">
        <v>1.1</v>
      </c>
      <c r="J37" s="72"/>
      <c r="K37" s="72">
        <f>+L37+N37</f>
        <v>110.2</v>
      </c>
      <c r="L37" s="72">
        <f t="shared" si="6"/>
        <v>94.2</v>
      </c>
      <c r="M37" s="72">
        <f t="shared" si="7"/>
        <v>1.1</v>
      </c>
      <c r="N37" s="72">
        <f t="shared" si="8"/>
        <v>16</v>
      </c>
    </row>
    <row r="38" spans="1:14" ht="52.5" customHeight="1">
      <c r="A38" s="39">
        <v>32</v>
      </c>
      <c r="B38" s="92" t="s">
        <v>304</v>
      </c>
      <c r="C38" s="72">
        <v>20</v>
      </c>
      <c r="D38" s="72">
        <v>0</v>
      </c>
      <c r="E38" s="72">
        <v>0</v>
      </c>
      <c r="F38" s="72">
        <v>20</v>
      </c>
      <c r="G38" s="72">
        <f>+H38+J38</f>
        <v>0</v>
      </c>
      <c r="H38" s="72"/>
      <c r="I38" s="72"/>
      <c r="J38" s="72"/>
      <c r="K38" s="72">
        <f>+L38+N38</f>
        <v>20</v>
      </c>
      <c r="L38" s="72">
        <f t="shared" si="6"/>
        <v>0</v>
      </c>
      <c r="M38" s="72">
        <f t="shared" si="7"/>
        <v>0</v>
      </c>
      <c r="N38" s="72">
        <f t="shared" si="8"/>
        <v>20</v>
      </c>
    </row>
    <row r="39" spans="1:14" ht="20.25" customHeight="1">
      <c r="A39" s="39">
        <v>33</v>
      </c>
      <c r="B39" s="97" t="s">
        <v>104</v>
      </c>
      <c r="C39" s="72">
        <v>824.3</v>
      </c>
      <c r="D39" s="72">
        <v>0</v>
      </c>
      <c r="E39" s="72">
        <v>0</v>
      </c>
      <c r="F39" s="72">
        <v>824.3</v>
      </c>
      <c r="G39" s="72">
        <f aca="true" t="shared" si="10" ref="G39:N39">+G41+G42</f>
        <v>0</v>
      </c>
      <c r="H39" s="72">
        <f t="shared" si="10"/>
        <v>0</v>
      </c>
      <c r="I39" s="72">
        <f t="shared" si="10"/>
        <v>0</v>
      </c>
      <c r="J39" s="72">
        <f t="shared" si="10"/>
        <v>0</v>
      </c>
      <c r="K39" s="72">
        <f t="shared" si="10"/>
        <v>824.3</v>
      </c>
      <c r="L39" s="72">
        <f t="shared" si="10"/>
        <v>0</v>
      </c>
      <c r="M39" s="72">
        <f t="shared" si="10"/>
        <v>0</v>
      </c>
      <c r="N39" s="72">
        <f t="shared" si="10"/>
        <v>824.3</v>
      </c>
    </row>
    <row r="40" spans="1:14" ht="18" customHeight="1">
      <c r="A40" s="39">
        <v>34</v>
      </c>
      <c r="B40" s="93" t="s">
        <v>18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32.25" customHeight="1">
      <c r="A41" s="39">
        <v>35</v>
      </c>
      <c r="B41" s="95" t="s">
        <v>130</v>
      </c>
      <c r="C41" s="65">
        <v>524.3</v>
      </c>
      <c r="D41" s="65">
        <v>0</v>
      </c>
      <c r="E41" s="65">
        <v>0</v>
      </c>
      <c r="F41" s="65">
        <v>524.3</v>
      </c>
      <c r="G41" s="65">
        <f>+H41+J41</f>
        <v>0</v>
      </c>
      <c r="H41" s="65"/>
      <c r="I41" s="65"/>
      <c r="J41" s="65"/>
      <c r="K41" s="65">
        <f>+L41+N41</f>
        <v>524.3</v>
      </c>
      <c r="L41" s="65">
        <f aca="true" t="shared" si="11" ref="L41:N44">+D41+H41</f>
        <v>0</v>
      </c>
      <c r="M41" s="65">
        <f t="shared" si="11"/>
        <v>0</v>
      </c>
      <c r="N41" s="65">
        <f t="shared" si="11"/>
        <v>524.3</v>
      </c>
    </row>
    <row r="42" spans="1:14" ht="71.25" customHeight="1">
      <c r="A42" s="39">
        <v>36</v>
      </c>
      <c r="B42" s="95" t="s">
        <v>289</v>
      </c>
      <c r="C42" s="65">
        <v>300</v>
      </c>
      <c r="D42" s="65">
        <v>0</v>
      </c>
      <c r="E42" s="65">
        <v>0</v>
      </c>
      <c r="F42" s="65">
        <v>300</v>
      </c>
      <c r="G42" s="65">
        <f>+H42+J42</f>
        <v>0</v>
      </c>
      <c r="H42" s="65"/>
      <c r="I42" s="65"/>
      <c r="J42" s="65"/>
      <c r="K42" s="65">
        <f>+L42+N42</f>
        <v>300</v>
      </c>
      <c r="L42" s="65">
        <f t="shared" si="11"/>
        <v>0</v>
      </c>
      <c r="M42" s="65">
        <f t="shared" si="11"/>
        <v>0</v>
      </c>
      <c r="N42" s="65">
        <f t="shared" si="11"/>
        <v>300</v>
      </c>
    </row>
    <row r="43" spans="1:14" ht="34.5" customHeight="1">
      <c r="A43" s="39">
        <v>37</v>
      </c>
      <c r="B43" s="92" t="s">
        <v>280</v>
      </c>
      <c r="C43" s="72">
        <v>200</v>
      </c>
      <c r="D43" s="72">
        <v>200</v>
      </c>
      <c r="E43" s="72">
        <v>0</v>
      </c>
      <c r="F43" s="72">
        <v>0</v>
      </c>
      <c r="G43" s="72">
        <f>+H43+J43</f>
        <v>159.8</v>
      </c>
      <c r="H43" s="72">
        <v>159.8</v>
      </c>
      <c r="I43" s="72">
        <v>0</v>
      </c>
      <c r="J43" s="72">
        <v>0</v>
      </c>
      <c r="K43" s="72">
        <f>+L43+N43</f>
        <v>359.8</v>
      </c>
      <c r="L43" s="72">
        <f t="shared" si="11"/>
        <v>359.8</v>
      </c>
      <c r="M43" s="72">
        <f t="shared" si="11"/>
        <v>0</v>
      </c>
      <c r="N43" s="72">
        <f t="shared" si="11"/>
        <v>0</v>
      </c>
    </row>
    <row r="44" spans="1:14" s="12" customFormat="1" ht="35.25" customHeight="1">
      <c r="A44" s="39">
        <v>38</v>
      </c>
      <c r="B44" s="92" t="s">
        <v>110</v>
      </c>
      <c r="C44" s="72">
        <v>12081</v>
      </c>
      <c r="D44" s="72">
        <v>12081</v>
      </c>
      <c r="E44" s="72">
        <v>0</v>
      </c>
      <c r="F44" s="72">
        <v>0</v>
      </c>
      <c r="G44" s="72">
        <f>+H44+J44</f>
        <v>0</v>
      </c>
      <c r="H44" s="72"/>
      <c r="I44" s="72">
        <v>0</v>
      </c>
      <c r="J44" s="72">
        <v>0</v>
      </c>
      <c r="K44" s="72">
        <f>+L44+N44</f>
        <v>12081</v>
      </c>
      <c r="L44" s="72">
        <f t="shared" si="11"/>
        <v>12081</v>
      </c>
      <c r="M44" s="72">
        <f t="shared" si="11"/>
        <v>0</v>
      </c>
      <c r="N44" s="72">
        <f t="shared" si="11"/>
        <v>0</v>
      </c>
    </row>
    <row r="45" spans="1:14" ht="21" customHeight="1">
      <c r="A45" s="39">
        <v>39</v>
      </c>
      <c r="B45" s="96" t="s">
        <v>75</v>
      </c>
      <c r="C45" s="72">
        <v>15405.8</v>
      </c>
      <c r="D45" s="72">
        <v>2094</v>
      </c>
      <c r="E45" s="72">
        <v>5.6</v>
      </c>
      <c r="F45" s="72">
        <v>13311.8</v>
      </c>
      <c r="G45" s="72">
        <f aca="true" t="shared" si="12" ref="G45:N45">+G46+G50+G54+G58+G61+G65+G69+G73+G77+G81</f>
        <v>1814.8</v>
      </c>
      <c r="H45" s="72">
        <f t="shared" si="12"/>
        <v>-107.9</v>
      </c>
      <c r="I45" s="72">
        <f t="shared" si="12"/>
        <v>1</v>
      </c>
      <c r="J45" s="72">
        <f t="shared" si="12"/>
        <v>1922.7</v>
      </c>
      <c r="K45" s="72">
        <f t="shared" si="12"/>
        <v>17220.6</v>
      </c>
      <c r="L45" s="72">
        <f t="shared" si="12"/>
        <v>1986.1</v>
      </c>
      <c r="M45" s="72">
        <f t="shared" si="12"/>
        <v>6.6</v>
      </c>
      <c r="N45" s="72">
        <f t="shared" si="12"/>
        <v>15234.5</v>
      </c>
    </row>
    <row r="46" spans="1:14" ht="33.75" customHeight="1">
      <c r="A46" s="39">
        <v>40</v>
      </c>
      <c r="B46" s="97" t="s">
        <v>101</v>
      </c>
      <c r="C46" s="72">
        <v>1490.2</v>
      </c>
      <c r="D46" s="72">
        <v>341</v>
      </c>
      <c r="E46" s="72">
        <v>0</v>
      </c>
      <c r="F46" s="72">
        <v>1149.2</v>
      </c>
      <c r="G46" s="72">
        <f aca="true" t="shared" si="13" ref="G46:N46">+G48+G49</f>
        <v>-92.7</v>
      </c>
      <c r="H46" s="72">
        <f t="shared" si="13"/>
        <v>0</v>
      </c>
      <c r="I46" s="72">
        <f t="shared" si="13"/>
        <v>0</v>
      </c>
      <c r="J46" s="72">
        <f t="shared" si="13"/>
        <v>-92.7</v>
      </c>
      <c r="K46" s="72">
        <f t="shared" si="13"/>
        <v>1397.5</v>
      </c>
      <c r="L46" s="72">
        <f t="shared" si="13"/>
        <v>341</v>
      </c>
      <c r="M46" s="72">
        <f t="shared" si="13"/>
        <v>0</v>
      </c>
      <c r="N46" s="72">
        <f t="shared" si="13"/>
        <v>1056.5</v>
      </c>
    </row>
    <row r="47" spans="1:14" ht="14.25" customHeight="1">
      <c r="A47" s="39">
        <v>41</v>
      </c>
      <c r="B47" s="93" t="s">
        <v>18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33.75" customHeight="1">
      <c r="A48" s="39">
        <v>42</v>
      </c>
      <c r="B48" s="95" t="s">
        <v>112</v>
      </c>
      <c r="C48" s="65">
        <v>341</v>
      </c>
      <c r="D48" s="65">
        <v>341</v>
      </c>
      <c r="E48" s="65">
        <v>0</v>
      </c>
      <c r="F48" s="65">
        <v>0</v>
      </c>
      <c r="G48" s="65">
        <f>+H48+J48</f>
        <v>0</v>
      </c>
      <c r="H48" s="65"/>
      <c r="I48" s="65"/>
      <c r="J48" s="65"/>
      <c r="K48" s="65">
        <f>+L48+N48</f>
        <v>341</v>
      </c>
      <c r="L48" s="65">
        <f aca="true" t="shared" si="14" ref="L48:N49">+D48+H48</f>
        <v>341</v>
      </c>
      <c r="M48" s="65">
        <f t="shared" si="14"/>
        <v>0</v>
      </c>
      <c r="N48" s="65">
        <f t="shared" si="14"/>
        <v>0</v>
      </c>
    </row>
    <row r="49" spans="1:14" ht="36" customHeight="1">
      <c r="A49" s="39">
        <v>43</v>
      </c>
      <c r="B49" s="95" t="s">
        <v>111</v>
      </c>
      <c r="C49" s="65">
        <v>1149.2</v>
      </c>
      <c r="D49" s="65">
        <v>0</v>
      </c>
      <c r="E49" s="65">
        <v>0</v>
      </c>
      <c r="F49" s="65">
        <v>1149.2</v>
      </c>
      <c r="G49" s="65">
        <f>+H49+J49</f>
        <v>-92.7</v>
      </c>
      <c r="H49" s="65"/>
      <c r="I49" s="65"/>
      <c r="J49" s="65">
        <v>-92.7</v>
      </c>
      <c r="K49" s="65">
        <f>+L49+N49</f>
        <v>1056.5</v>
      </c>
      <c r="L49" s="65">
        <f t="shared" si="14"/>
        <v>0</v>
      </c>
      <c r="M49" s="65">
        <f t="shared" si="14"/>
        <v>0</v>
      </c>
      <c r="N49" s="65">
        <f t="shared" si="14"/>
        <v>1056.5</v>
      </c>
    </row>
    <row r="50" spans="1:14" s="12" customFormat="1" ht="69" customHeight="1">
      <c r="A50" s="39">
        <v>44</v>
      </c>
      <c r="B50" s="92" t="s">
        <v>290</v>
      </c>
      <c r="C50" s="72">
        <v>988.7</v>
      </c>
      <c r="D50" s="72">
        <v>988.7</v>
      </c>
      <c r="E50" s="72">
        <v>0</v>
      </c>
      <c r="F50" s="72">
        <v>0</v>
      </c>
      <c r="G50" s="72">
        <f>+H50+J50</f>
        <v>0</v>
      </c>
      <c r="H50" s="72">
        <f>SUM(H52:H53)</f>
        <v>0</v>
      </c>
      <c r="I50" s="72">
        <f>SUM(I52:I53)</f>
        <v>0</v>
      </c>
      <c r="J50" s="72">
        <f>SUM(J52:J53)</f>
        <v>0</v>
      </c>
      <c r="K50" s="72">
        <f>+L50+N50</f>
        <v>988.7</v>
      </c>
      <c r="L50" s="72">
        <f>SUM(L52:L53)</f>
        <v>988.7</v>
      </c>
      <c r="M50" s="72">
        <f>SUM(M52:M53)</f>
        <v>0</v>
      </c>
      <c r="N50" s="72">
        <f>SUM(N52:N53)</f>
        <v>0</v>
      </c>
    </row>
    <row r="51" spans="1:14" s="12" customFormat="1" ht="17.25" customHeight="1">
      <c r="A51" s="39">
        <v>45</v>
      </c>
      <c r="B51" s="98" t="s">
        <v>18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36" customHeight="1">
      <c r="A52" s="39">
        <v>46</v>
      </c>
      <c r="B52" s="94" t="s">
        <v>271</v>
      </c>
      <c r="C52" s="65">
        <v>973.2</v>
      </c>
      <c r="D52" s="65">
        <v>973.2</v>
      </c>
      <c r="E52" s="65">
        <v>0</v>
      </c>
      <c r="F52" s="65">
        <v>0</v>
      </c>
      <c r="G52" s="65">
        <f>+H52+J52</f>
        <v>0</v>
      </c>
      <c r="H52" s="65"/>
      <c r="I52" s="65"/>
      <c r="J52" s="65"/>
      <c r="K52" s="65">
        <f>+L52+N52</f>
        <v>973.2</v>
      </c>
      <c r="L52" s="65">
        <f aca="true" t="shared" si="15" ref="L52:N53">+D52+H52</f>
        <v>973.2</v>
      </c>
      <c r="M52" s="65">
        <f t="shared" si="15"/>
        <v>0</v>
      </c>
      <c r="N52" s="65">
        <f t="shared" si="15"/>
        <v>0</v>
      </c>
    </row>
    <row r="53" spans="1:14" ht="18" customHeight="1">
      <c r="A53" s="39">
        <v>47</v>
      </c>
      <c r="B53" s="94" t="s">
        <v>78</v>
      </c>
      <c r="C53" s="65">
        <v>15.5</v>
      </c>
      <c r="D53" s="65">
        <v>15.5</v>
      </c>
      <c r="E53" s="65">
        <v>0</v>
      </c>
      <c r="F53" s="65">
        <v>0</v>
      </c>
      <c r="G53" s="65">
        <f>+H53+J53</f>
        <v>0</v>
      </c>
      <c r="H53" s="65"/>
      <c r="I53" s="65"/>
      <c r="J53" s="65"/>
      <c r="K53" s="65">
        <f>+L53+N53</f>
        <v>15.5</v>
      </c>
      <c r="L53" s="65">
        <f t="shared" si="15"/>
        <v>15.5</v>
      </c>
      <c r="M53" s="65">
        <f t="shared" si="15"/>
        <v>0</v>
      </c>
      <c r="N53" s="65">
        <f t="shared" si="15"/>
        <v>0</v>
      </c>
    </row>
    <row r="54" spans="1:14" ht="31.5">
      <c r="A54" s="39">
        <v>48</v>
      </c>
      <c r="B54" s="92" t="s">
        <v>292</v>
      </c>
      <c r="C54" s="72">
        <v>2431.6</v>
      </c>
      <c r="D54" s="72">
        <v>151.9</v>
      </c>
      <c r="E54" s="72">
        <v>0</v>
      </c>
      <c r="F54" s="72">
        <v>2279.7</v>
      </c>
      <c r="G54" s="72">
        <f aca="true" t="shared" si="16" ref="G54:N54">+G56+G57</f>
        <v>0</v>
      </c>
      <c r="H54" s="72">
        <f t="shared" si="16"/>
        <v>0</v>
      </c>
      <c r="I54" s="72">
        <f t="shared" si="16"/>
        <v>1</v>
      </c>
      <c r="J54" s="72">
        <f t="shared" si="16"/>
        <v>0</v>
      </c>
      <c r="K54" s="72">
        <f t="shared" si="16"/>
        <v>2431.6</v>
      </c>
      <c r="L54" s="72">
        <f t="shared" si="16"/>
        <v>151.9</v>
      </c>
      <c r="M54" s="72">
        <f t="shared" si="16"/>
        <v>1</v>
      </c>
      <c r="N54" s="72">
        <f t="shared" si="16"/>
        <v>2279.7</v>
      </c>
    </row>
    <row r="55" spans="1:14" ht="15.75">
      <c r="A55" s="39">
        <v>49</v>
      </c>
      <c r="B55" s="93" t="s">
        <v>18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36" customHeight="1">
      <c r="A56" s="39">
        <v>50</v>
      </c>
      <c r="B56" s="94" t="s">
        <v>291</v>
      </c>
      <c r="C56" s="65">
        <v>151.9</v>
      </c>
      <c r="D56" s="65">
        <v>151.9</v>
      </c>
      <c r="E56" s="65">
        <v>0</v>
      </c>
      <c r="F56" s="65">
        <v>0</v>
      </c>
      <c r="G56" s="65">
        <f>+H56+J56</f>
        <v>0</v>
      </c>
      <c r="H56" s="65"/>
      <c r="I56" s="65">
        <v>1</v>
      </c>
      <c r="J56" s="65"/>
      <c r="K56" s="65">
        <f>+L56+N56</f>
        <v>151.9</v>
      </c>
      <c r="L56" s="65">
        <f aca="true" t="shared" si="17" ref="L56:N58">+D56+H56</f>
        <v>151.9</v>
      </c>
      <c r="M56" s="65">
        <f t="shared" si="17"/>
        <v>1</v>
      </c>
      <c r="N56" s="65">
        <f t="shared" si="17"/>
        <v>0</v>
      </c>
    </row>
    <row r="57" spans="1:14" ht="31.5">
      <c r="A57" s="39">
        <v>51</v>
      </c>
      <c r="B57" s="94" t="s">
        <v>293</v>
      </c>
      <c r="C57" s="65">
        <v>2279.7</v>
      </c>
      <c r="D57" s="65">
        <v>0</v>
      </c>
      <c r="E57" s="65">
        <v>0</v>
      </c>
      <c r="F57" s="65">
        <v>2279.7</v>
      </c>
      <c r="G57" s="65">
        <f>+H57+J57</f>
        <v>0</v>
      </c>
      <c r="H57" s="65"/>
      <c r="I57" s="65"/>
      <c r="J57" s="65"/>
      <c r="K57" s="65">
        <f>+L57+N57</f>
        <v>2279.7</v>
      </c>
      <c r="L57" s="65">
        <f t="shared" si="17"/>
        <v>0</v>
      </c>
      <c r="M57" s="65">
        <f t="shared" si="17"/>
        <v>0</v>
      </c>
      <c r="N57" s="65">
        <f t="shared" si="17"/>
        <v>2279.7</v>
      </c>
    </row>
    <row r="58" spans="1:14" s="12" customFormat="1" ht="18.75" customHeight="1">
      <c r="A58" s="39">
        <v>52</v>
      </c>
      <c r="B58" s="97" t="s">
        <v>76</v>
      </c>
      <c r="C58" s="72">
        <v>780.2</v>
      </c>
      <c r="D58" s="72">
        <v>253.8</v>
      </c>
      <c r="E58" s="72">
        <v>0</v>
      </c>
      <c r="F58" s="72">
        <v>526.4</v>
      </c>
      <c r="G58" s="72">
        <f>+G60</f>
        <v>-122.4</v>
      </c>
      <c r="H58" s="72">
        <f>+H60</f>
        <v>-122.4</v>
      </c>
      <c r="I58" s="72">
        <f>+I60</f>
        <v>0</v>
      </c>
      <c r="J58" s="72">
        <f>+J60</f>
        <v>0</v>
      </c>
      <c r="K58" s="72">
        <f>+L58+N58</f>
        <v>657.8</v>
      </c>
      <c r="L58" s="72">
        <f t="shared" si="17"/>
        <v>131.4</v>
      </c>
      <c r="M58" s="72">
        <f t="shared" si="17"/>
        <v>0</v>
      </c>
      <c r="N58" s="72">
        <f t="shared" si="17"/>
        <v>526.4</v>
      </c>
    </row>
    <row r="59" spans="1:14" s="12" customFormat="1" ht="15" customHeight="1">
      <c r="A59" s="39">
        <v>53</v>
      </c>
      <c r="B59" s="93" t="s">
        <v>18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s="12" customFormat="1" ht="15" customHeight="1">
      <c r="A60" s="39">
        <v>54</v>
      </c>
      <c r="B60" s="94" t="s">
        <v>77</v>
      </c>
      <c r="C60" s="65">
        <v>780.2</v>
      </c>
      <c r="D60" s="65">
        <v>253.8</v>
      </c>
      <c r="E60" s="65">
        <v>0</v>
      </c>
      <c r="F60" s="65">
        <v>526.4</v>
      </c>
      <c r="G60" s="65">
        <f>+H60+J60</f>
        <v>-122.4</v>
      </c>
      <c r="H60" s="65">
        <v>-122.4</v>
      </c>
      <c r="I60" s="72"/>
      <c r="J60" s="65"/>
      <c r="K60" s="65">
        <f>+L60+N60</f>
        <v>657.8</v>
      </c>
      <c r="L60" s="65">
        <f>+D60+H60</f>
        <v>131.4</v>
      </c>
      <c r="M60" s="65">
        <f>+E60+I60</f>
        <v>0</v>
      </c>
      <c r="N60" s="65">
        <f>+F60+J60</f>
        <v>526.4</v>
      </c>
    </row>
    <row r="61" spans="1:14" s="12" customFormat="1" ht="31.5" customHeight="1">
      <c r="A61" s="39">
        <v>55</v>
      </c>
      <c r="B61" s="92" t="s">
        <v>103</v>
      </c>
      <c r="C61" s="72">
        <v>1082.6</v>
      </c>
      <c r="D61" s="72">
        <v>7.3</v>
      </c>
      <c r="E61" s="72">
        <v>0</v>
      </c>
      <c r="F61" s="72">
        <v>1075.3</v>
      </c>
      <c r="G61" s="72">
        <f aca="true" t="shared" si="18" ref="G61:N61">+G63+G64</f>
        <v>60.4</v>
      </c>
      <c r="H61" s="72">
        <f t="shared" si="18"/>
        <v>0</v>
      </c>
      <c r="I61" s="72">
        <f t="shared" si="18"/>
        <v>0</v>
      </c>
      <c r="J61" s="72">
        <f t="shared" si="18"/>
        <v>60.4</v>
      </c>
      <c r="K61" s="72">
        <f t="shared" si="18"/>
        <v>1143</v>
      </c>
      <c r="L61" s="72">
        <f t="shared" si="18"/>
        <v>7.3</v>
      </c>
      <c r="M61" s="72">
        <f t="shared" si="18"/>
        <v>0</v>
      </c>
      <c r="N61" s="72">
        <f t="shared" si="18"/>
        <v>1135.7</v>
      </c>
    </row>
    <row r="62" spans="1:14" s="12" customFormat="1" ht="15" customHeight="1">
      <c r="A62" s="39">
        <v>56</v>
      </c>
      <c r="B62" s="93" t="s">
        <v>18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s="12" customFormat="1" ht="33.75" customHeight="1">
      <c r="A63" s="39">
        <v>57</v>
      </c>
      <c r="B63" s="95" t="s">
        <v>115</v>
      </c>
      <c r="C63" s="65">
        <v>48.7</v>
      </c>
      <c r="D63" s="65">
        <v>7.3</v>
      </c>
      <c r="E63" s="65">
        <v>0</v>
      </c>
      <c r="F63" s="65">
        <v>41.4</v>
      </c>
      <c r="G63" s="65">
        <f>+H63+J63</f>
        <v>0.9</v>
      </c>
      <c r="H63" s="65"/>
      <c r="I63" s="65"/>
      <c r="J63" s="65">
        <v>0.9</v>
      </c>
      <c r="K63" s="65">
        <f>+L63+N63</f>
        <v>49.6</v>
      </c>
      <c r="L63" s="65">
        <f aca="true" t="shared" si="19" ref="L63:N64">+D63+H63</f>
        <v>7.3</v>
      </c>
      <c r="M63" s="65">
        <f t="shared" si="19"/>
        <v>0</v>
      </c>
      <c r="N63" s="65">
        <f t="shared" si="19"/>
        <v>42.3</v>
      </c>
    </row>
    <row r="64" spans="1:14" s="12" customFormat="1" ht="33" customHeight="1">
      <c r="A64" s="39">
        <v>58</v>
      </c>
      <c r="B64" s="95" t="s">
        <v>116</v>
      </c>
      <c r="C64" s="65">
        <v>1033.9</v>
      </c>
      <c r="D64" s="65">
        <v>0</v>
      </c>
      <c r="E64" s="65">
        <v>0</v>
      </c>
      <c r="F64" s="65">
        <v>1033.9</v>
      </c>
      <c r="G64" s="65">
        <f>+H64+J64</f>
        <v>59.5</v>
      </c>
      <c r="H64" s="65"/>
      <c r="I64" s="65"/>
      <c r="J64" s="65">
        <v>59.5</v>
      </c>
      <c r="K64" s="65">
        <f>+L64+N64</f>
        <v>1093.4</v>
      </c>
      <c r="L64" s="65">
        <f t="shared" si="19"/>
        <v>0</v>
      </c>
      <c r="M64" s="65">
        <f t="shared" si="19"/>
        <v>0</v>
      </c>
      <c r="N64" s="65">
        <f t="shared" si="19"/>
        <v>1093.4</v>
      </c>
    </row>
    <row r="65" spans="1:14" s="12" customFormat="1" ht="33" customHeight="1">
      <c r="A65" s="39">
        <v>59</v>
      </c>
      <c r="B65" s="92" t="s">
        <v>294</v>
      </c>
      <c r="C65" s="72">
        <v>2117.1</v>
      </c>
      <c r="D65" s="72">
        <v>15.6</v>
      </c>
      <c r="E65" s="72">
        <v>0</v>
      </c>
      <c r="F65" s="72">
        <v>2101.5</v>
      </c>
      <c r="G65" s="72">
        <f aca="true" t="shared" si="20" ref="G65:N65">+G67+G68</f>
        <v>0</v>
      </c>
      <c r="H65" s="72">
        <f t="shared" si="20"/>
        <v>0</v>
      </c>
      <c r="I65" s="72">
        <f t="shared" si="20"/>
        <v>0</v>
      </c>
      <c r="J65" s="72">
        <f t="shared" si="20"/>
        <v>0</v>
      </c>
      <c r="K65" s="72">
        <f t="shared" si="20"/>
        <v>2117.1</v>
      </c>
      <c r="L65" s="72">
        <f t="shared" si="20"/>
        <v>15.6</v>
      </c>
      <c r="M65" s="72">
        <f t="shared" si="20"/>
        <v>0</v>
      </c>
      <c r="N65" s="72">
        <f t="shared" si="20"/>
        <v>2101.5</v>
      </c>
    </row>
    <row r="66" spans="1:14" s="12" customFormat="1" ht="15" customHeight="1">
      <c r="A66" s="39">
        <v>60</v>
      </c>
      <c r="B66" s="93" t="s">
        <v>18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s="12" customFormat="1" ht="50.25" customHeight="1">
      <c r="A67" s="39">
        <v>61</v>
      </c>
      <c r="B67" s="94" t="s">
        <v>119</v>
      </c>
      <c r="C67" s="65">
        <v>15.6</v>
      </c>
      <c r="D67" s="65">
        <v>15.6</v>
      </c>
      <c r="E67" s="65">
        <v>0</v>
      </c>
      <c r="F67" s="65">
        <v>0</v>
      </c>
      <c r="G67" s="65">
        <f>+H67+J67</f>
        <v>0</v>
      </c>
      <c r="H67" s="65"/>
      <c r="I67" s="65"/>
      <c r="J67" s="65"/>
      <c r="K67" s="65">
        <f>+L67+N67</f>
        <v>15.6</v>
      </c>
      <c r="L67" s="65">
        <f aca="true" t="shared" si="21" ref="L67:N68">+D67+H67</f>
        <v>15.6</v>
      </c>
      <c r="M67" s="65">
        <f t="shared" si="21"/>
        <v>0</v>
      </c>
      <c r="N67" s="65">
        <f t="shared" si="21"/>
        <v>0</v>
      </c>
    </row>
    <row r="68" spans="1:14" s="12" customFormat="1" ht="33" customHeight="1">
      <c r="A68" s="39">
        <v>62</v>
      </c>
      <c r="B68" s="94" t="s">
        <v>295</v>
      </c>
      <c r="C68" s="65">
        <v>2101.5</v>
      </c>
      <c r="D68" s="65">
        <v>0</v>
      </c>
      <c r="E68" s="65">
        <v>0</v>
      </c>
      <c r="F68" s="65">
        <v>2101.5</v>
      </c>
      <c r="G68" s="65">
        <f>+H68+J68</f>
        <v>0</v>
      </c>
      <c r="H68" s="65"/>
      <c r="I68" s="65"/>
      <c r="J68" s="65"/>
      <c r="K68" s="65">
        <f>+L68+N68</f>
        <v>2101.5</v>
      </c>
      <c r="L68" s="65">
        <f t="shared" si="21"/>
        <v>0</v>
      </c>
      <c r="M68" s="65">
        <f t="shared" si="21"/>
        <v>0</v>
      </c>
      <c r="N68" s="65">
        <f t="shared" si="21"/>
        <v>2101.5</v>
      </c>
    </row>
    <row r="69" spans="1:14" ht="19.5" customHeight="1">
      <c r="A69" s="39">
        <v>63</v>
      </c>
      <c r="B69" s="92" t="s">
        <v>102</v>
      </c>
      <c r="C69" s="72">
        <v>2582.8</v>
      </c>
      <c r="D69" s="72">
        <v>312.6</v>
      </c>
      <c r="E69" s="72">
        <v>0</v>
      </c>
      <c r="F69" s="72">
        <v>2270.2</v>
      </c>
      <c r="G69" s="72">
        <f aca="true" t="shared" si="22" ref="G69:N69">+G71+G72</f>
        <v>1198</v>
      </c>
      <c r="H69" s="72">
        <f t="shared" si="22"/>
        <v>14.5</v>
      </c>
      <c r="I69" s="72">
        <f t="shared" si="22"/>
        <v>0</v>
      </c>
      <c r="J69" s="72">
        <f t="shared" si="22"/>
        <v>1183.5</v>
      </c>
      <c r="K69" s="72">
        <f t="shared" si="22"/>
        <v>3780.8</v>
      </c>
      <c r="L69" s="72">
        <f t="shared" si="22"/>
        <v>327.1</v>
      </c>
      <c r="M69" s="72">
        <f t="shared" si="22"/>
        <v>0</v>
      </c>
      <c r="N69" s="72">
        <f t="shared" si="22"/>
        <v>3453.7</v>
      </c>
    </row>
    <row r="70" spans="1:14" ht="15.75" customHeight="1">
      <c r="A70" s="39">
        <v>64</v>
      </c>
      <c r="B70" s="93" t="s">
        <v>18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32.25" customHeight="1">
      <c r="A71" s="39">
        <v>65</v>
      </c>
      <c r="B71" s="95" t="s">
        <v>113</v>
      </c>
      <c r="C71" s="65">
        <v>348.5</v>
      </c>
      <c r="D71" s="65">
        <v>312.6</v>
      </c>
      <c r="E71" s="65">
        <v>0</v>
      </c>
      <c r="F71" s="65">
        <v>35.9</v>
      </c>
      <c r="G71" s="65">
        <f>+H71+J71</f>
        <v>1370.3</v>
      </c>
      <c r="H71" s="65">
        <v>14.5</v>
      </c>
      <c r="I71" s="65"/>
      <c r="J71" s="65">
        <f>509.7+851.7+8.9-14.5</f>
        <v>1355.8</v>
      </c>
      <c r="K71" s="65">
        <f>+L71+N71</f>
        <v>1718.8</v>
      </c>
      <c r="L71" s="65">
        <f aca="true" t="shared" si="23" ref="L71:N76">+D71+H71</f>
        <v>327.1</v>
      </c>
      <c r="M71" s="65">
        <f t="shared" si="23"/>
        <v>0</v>
      </c>
      <c r="N71" s="65">
        <f t="shared" si="23"/>
        <v>1391.7</v>
      </c>
    </row>
    <row r="72" spans="1:14" ht="35.25" customHeight="1">
      <c r="A72" s="39">
        <v>66</v>
      </c>
      <c r="B72" s="95" t="s">
        <v>114</v>
      </c>
      <c r="C72" s="65">
        <v>2234.3</v>
      </c>
      <c r="D72" s="65">
        <v>0</v>
      </c>
      <c r="E72" s="65">
        <v>0</v>
      </c>
      <c r="F72" s="65">
        <v>2234.3</v>
      </c>
      <c r="G72" s="65">
        <f>+H72+J72</f>
        <v>-172.3</v>
      </c>
      <c r="H72" s="65"/>
      <c r="I72" s="65"/>
      <c r="J72" s="65">
        <v>-172.3</v>
      </c>
      <c r="K72" s="65">
        <f>+L72+N72</f>
        <v>2062</v>
      </c>
      <c r="L72" s="65">
        <f t="shared" si="23"/>
        <v>0</v>
      </c>
      <c r="M72" s="65">
        <f t="shared" si="23"/>
        <v>0</v>
      </c>
      <c r="N72" s="65">
        <f t="shared" si="23"/>
        <v>2062</v>
      </c>
    </row>
    <row r="73" spans="1:14" s="12" customFormat="1" ht="18.75" customHeight="1">
      <c r="A73" s="39">
        <v>67</v>
      </c>
      <c r="B73" s="97" t="s">
        <v>152</v>
      </c>
      <c r="C73" s="72">
        <v>1491.7</v>
      </c>
      <c r="D73" s="72">
        <v>0</v>
      </c>
      <c r="E73" s="72">
        <v>0</v>
      </c>
      <c r="F73" s="72">
        <v>1491.7</v>
      </c>
      <c r="G73" s="72">
        <f aca="true" t="shared" si="24" ref="G73:N73">+G75+G76</f>
        <v>516.3</v>
      </c>
      <c r="H73" s="72">
        <f t="shared" si="24"/>
        <v>0</v>
      </c>
      <c r="I73" s="72">
        <f t="shared" si="24"/>
        <v>0</v>
      </c>
      <c r="J73" s="72">
        <f t="shared" si="24"/>
        <v>516.3</v>
      </c>
      <c r="K73" s="72">
        <f t="shared" si="24"/>
        <v>2008</v>
      </c>
      <c r="L73" s="72">
        <f t="shared" si="24"/>
        <v>0</v>
      </c>
      <c r="M73" s="72">
        <f t="shared" si="24"/>
        <v>0</v>
      </c>
      <c r="N73" s="72">
        <f t="shared" si="24"/>
        <v>2008</v>
      </c>
    </row>
    <row r="74" spans="1:14" ht="18" customHeight="1">
      <c r="A74" s="39">
        <v>68</v>
      </c>
      <c r="B74" s="93" t="s">
        <v>18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s="12" customFormat="1" ht="32.25" customHeight="1">
      <c r="A75" s="39">
        <v>69</v>
      </c>
      <c r="B75" s="95" t="s">
        <v>341</v>
      </c>
      <c r="C75" s="65">
        <v>991.7</v>
      </c>
      <c r="D75" s="65">
        <v>0</v>
      </c>
      <c r="E75" s="65">
        <v>0</v>
      </c>
      <c r="F75" s="65">
        <v>991.7</v>
      </c>
      <c r="G75" s="65">
        <f>+H75+J75</f>
        <v>0</v>
      </c>
      <c r="H75" s="65"/>
      <c r="I75" s="65"/>
      <c r="J75" s="65"/>
      <c r="K75" s="65">
        <f>+L75+N75</f>
        <v>991.7</v>
      </c>
      <c r="L75" s="65">
        <f t="shared" si="23"/>
        <v>0</v>
      </c>
      <c r="M75" s="65">
        <f t="shared" si="23"/>
        <v>0</v>
      </c>
      <c r="N75" s="65">
        <f t="shared" si="23"/>
        <v>991.7</v>
      </c>
    </row>
    <row r="76" spans="1:14" s="12" customFormat="1" ht="32.25" customHeight="1">
      <c r="A76" s="39">
        <v>70</v>
      </c>
      <c r="B76" s="95" t="s">
        <v>342</v>
      </c>
      <c r="C76" s="65">
        <v>500</v>
      </c>
      <c r="D76" s="65">
        <v>0</v>
      </c>
      <c r="E76" s="65">
        <v>0</v>
      </c>
      <c r="F76" s="65">
        <v>500</v>
      </c>
      <c r="G76" s="65">
        <f>+H76+J76</f>
        <v>516.3</v>
      </c>
      <c r="H76" s="65"/>
      <c r="I76" s="65"/>
      <c r="J76" s="65">
        <f>500+16.3</f>
        <v>516.3</v>
      </c>
      <c r="K76" s="65">
        <f>+L76+N76</f>
        <v>1016.3</v>
      </c>
      <c r="L76" s="65">
        <f t="shared" si="23"/>
        <v>0</v>
      </c>
      <c r="M76" s="65">
        <f t="shared" si="23"/>
        <v>0</v>
      </c>
      <c r="N76" s="65">
        <f t="shared" si="23"/>
        <v>1016.3</v>
      </c>
    </row>
    <row r="77" spans="1:14" s="12" customFormat="1" ht="32.25" customHeight="1">
      <c r="A77" s="39">
        <v>71</v>
      </c>
      <c r="B77" s="97" t="s">
        <v>104</v>
      </c>
      <c r="C77" s="72">
        <v>1427.4</v>
      </c>
      <c r="D77" s="72">
        <v>23.1</v>
      </c>
      <c r="E77" s="72">
        <v>5.6</v>
      </c>
      <c r="F77" s="72">
        <v>1404.3</v>
      </c>
      <c r="G77" s="72">
        <f aca="true" t="shared" si="25" ref="G77:N77">+G80+G79</f>
        <v>0</v>
      </c>
      <c r="H77" s="72">
        <f t="shared" si="25"/>
        <v>0</v>
      </c>
      <c r="I77" s="72">
        <f t="shared" si="25"/>
        <v>0</v>
      </c>
      <c r="J77" s="72">
        <f t="shared" si="25"/>
        <v>0</v>
      </c>
      <c r="K77" s="72">
        <f t="shared" si="25"/>
        <v>1427.4</v>
      </c>
      <c r="L77" s="72">
        <f t="shared" si="25"/>
        <v>23.1</v>
      </c>
      <c r="M77" s="72">
        <f t="shared" si="25"/>
        <v>5.6</v>
      </c>
      <c r="N77" s="72">
        <f t="shared" si="25"/>
        <v>1404.3</v>
      </c>
    </row>
    <row r="78" spans="1:14" s="12" customFormat="1" ht="15.75" customHeight="1">
      <c r="A78" s="39">
        <v>72</v>
      </c>
      <c r="B78" s="93" t="s">
        <v>18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s="12" customFormat="1" ht="32.25" customHeight="1">
      <c r="A79" s="39">
        <v>73</v>
      </c>
      <c r="B79" s="95" t="s">
        <v>130</v>
      </c>
      <c r="C79" s="65">
        <v>23.1</v>
      </c>
      <c r="D79" s="65">
        <v>23.1</v>
      </c>
      <c r="E79" s="65">
        <v>5.6</v>
      </c>
      <c r="F79" s="65">
        <v>0</v>
      </c>
      <c r="G79" s="65">
        <f>+H79+J79</f>
        <v>0</v>
      </c>
      <c r="H79" s="65"/>
      <c r="I79" s="65"/>
      <c r="J79" s="65"/>
      <c r="K79" s="65">
        <f>+L79+N79</f>
        <v>23.1</v>
      </c>
      <c r="L79" s="65">
        <f aca="true" t="shared" si="26" ref="L79:N80">+D79+H79</f>
        <v>23.1</v>
      </c>
      <c r="M79" s="65">
        <f t="shared" si="26"/>
        <v>5.6</v>
      </c>
      <c r="N79" s="65">
        <f t="shared" si="26"/>
        <v>0</v>
      </c>
    </row>
    <row r="80" spans="1:14" s="12" customFormat="1" ht="32.25" customHeight="1">
      <c r="A80" s="39">
        <v>74</v>
      </c>
      <c r="B80" s="95" t="s">
        <v>301</v>
      </c>
      <c r="C80" s="65">
        <v>1404.3</v>
      </c>
      <c r="D80" s="65">
        <v>0</v>
      </c>
      <c r="E80" s="65">
        <v>0</v>
      </c>
      <c r="F80" s="65">
        <v>1404.3</v>
      </c>
      <c r="G80" s="65">
        <f>+H80+J80</f>
        <v>0</v>
      </c>
      <c r="H80" s="65"/>
      <c r="I80" s="65"/>
      <c r="J80" s="65"/>
      <c r="K80" s="65">
        <f>+L80+N80</f>
        <v>1404.3</v>
      </c>
      <c r="L80" s="65">
        <f t="shared" si="26"/>
        <v>0</v>
      </c>
      <c r="M80" s="65">
        <f t="shared" si="26"/>
        <v>0</v>
      </c>
      <c r="N80" s="65">
        <f t="shared" si="26"/>
        <v>1404.3</v>
      </c>
    </row>
    <row r="81" spans="1:14" s="12" customFormat="1" ht="34.5" customHeight="1">
      <c r="A81" s="39">
        <v>75</v>
      </c>
      <c r="B81" s="92" t="s">
        <v>83</v>
      </c>
      <c r="C81" s="72">
        <v>1013.5</v>
      </c>
      <c r="D81" s="72">
        <v>0</v>
      </c>
      <c r="E81" s="72">
        <v>0</v>
      </c>
      <c r="F81" s="72">
        <v>1013.5</v>
      </c>
      <c r="G81" s="72">
        <f aca="true" t="shared" si="27" ref="G81:N81">+G83+G85+G84</f>
        <v>255.2</v>
      </c>
      <c r="H81" s="72">
        <f t="shared" si="27"/>
        <v>0</v>
      </c>
      <c r="I81" s="72">
        <f t="shared" si="27"/>
        <v>0</v>
      </c>
      <c r="J81" s="72">
        <f t="shared" si="27"/>
        <v>255.2</v>
      </c>
      <c r="K81" s="72">
        <f t="shared" si="27"/>
        <v>1268.7</v>
      </c>
      <c r="L81" s="72">
        <f t="shared" si="27"/>
        <v>0</v>
      </c>
      <c r="M81" s="72">
        <f t="shared" si="27"/>
        <v>0</v>
      </c>
      <c r="N81" s="72">
        <f t="shared" si="27"/>
        <v>1268.7</v>
      </c>
    </row>
    <row r="82" spans="1:14" s="12" customFormat="1" ht="17.25" customHeight="1">
      <c r="A82" s="39">
        <v>76</v>
      </c>
      <c r="B82" s="93" t="s">
        <v>18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s="12" customFormat="1" ht="84.75" customHeight="1">
      <c r="A83" s="39">
        <v>77</v>
      </c>
      <c r="B83" s="94" t="s">
        <v>303</v>
      </c>
      <c r="C83" s="65">
        <v>500</v>
      </c>
      <c r="D83" s="65">
        <v>0</v>
      </c>
      <c r="E83" s="65">
        <v>0</v>
      </c>
      <c r="F83" s="65">
        <v>500</v>
      </c>
      <c r="G83" s="65">
        <f>+H83+J83</f>
        <v>0</v>
      </c>
      <c r="H83" s="65"/>
      <c r="I83" s="65"/>
      <c r="J83" s="65"/>
      <c r="K83" s="65">
        <f>+L83+N83</f>
        <v>500</v>
      </c>
      <c r="L83" s="65">
        <f aca="true" t="shared" si="28" ref="L83:N85">+D83+H83</f>
        <v>0</v>
      </c>
      <c r="M83" s="65">
        <f t="shared" si="28"/>
        <v>0</v>
      </c>
      <c r="N83" s="65">
        <f t="shared" si="28"/>
        <v>500</v>
      </c>
    </row>
    <row r="84" spans="1:14" s="12" customFormat="1" ht="46.5" customHeight="1">
      <c r="A84" s="39">
        <v>78</v>
      </c>
      <c r="B84" s="92" t="s">
        <v>340</v>
      </c>
      <c r="C84" s="65"/>
      <c r="D84" s="65"/>
      <c r="E84" s="65"/>
      <c r="F84" s="65"/>
      <c r="G84" s="65">
        <f>+H84+J84</f>
        <v>49.7</v>
      </c>
      <c r="H84" s="65"/>
      <c r="I84" s="65"/>
      <c r="J84" s="65">
        <v>49.7</v>
      </c>
      <c r="K84" s="65">
        <f>+L84+N84</f>
        <v>49.7</v>
      </c>
      <c r="L84" s="65">
        <f>+D84+H84</f>
        <v>0</v>
      </c>
      <c r="M84" s="65">
        <f>+E84+I84</f>
        <v>0</v>
      </c>
      <c r="N84" s="65">
        <f>+F84+J84</f>
        <v>49.7</v>
      </c>
    </row>
    <row r="85" spans="1:14" s="12" customFormat="1" ht="48" customHeight="1">
      <c r="A85" s="39">
        <v>79</v>
      </c>
      <c r="B85" s="94" t="s">
        <v>302</v>
      </c>
      <c r="C85" s="65">
        <v>513.5</v>
      </c>
      <c r="D85" s="65">
        <v>0</v>
      </c>
      <c r="E85" s="65">
        <v>0</v>
      </c>
      <c r="F85" s="65">
        <v>513.5</v>
      </c>
      <c r="G85" s="65">
        <f>+H85+J85</f>
        <v>205.5</v>
      </c>
      <c r="H85" s="65"/>
      <c r="I85" s="65"/>
      <c r="J85" s="65">
        <v>205.5</v>
      </c>
      <c r="K85" s="65">
        <f>+L85+N85</f>
        <v>719</v>
      </c>
      <c r="L85" s="65">
        <f t="shared" si="28"/>
        <v>0</v>
      </c>
      <c r="M85" s="65">
        <f t="shared" si="28"/>
        <v>0</v>
      </c>
      <c r="N85" s="65">
        <f t="shared" si="28"/>
        <v>719</v>
      </c>
    </row>
    <row r="86" spans="1:14" ht="19.5" customHeight="1">
      <c r="A86" s="39">
        <v>80</v>
      </c>
      <c r="B86" s="92" t="s">
        <v>79</v>
      </c>
      <c r="C86" s="72">
        <v>896.3</v>
      </c>
      <c r="D86" s="72">
        <v>275.3</v>
      </c>
      <c r="E86" s="72">
        <v>0</v>
      </c>
      <c r="F86" s="72">
        <v>621</v>
      </c>
      <c r="G86" s="72">
        <f aca="true" t="shared" si="29" ref="G86:N86">+G87</f>
        <v>-50</v>
      </c>
      <c r="H86" s="72">
        <f t="shared" si="29"/>
        <v>4.3</v>
      </c>
      <c r="I86" s="72">
        <f t="shared" si="29"/>
        <v>0</v>
      </c>
      <c r="J86" s="72">
        <f t="shared" si="29"/>
        <v>-54.3</v>
      </c>
      <c r="K86" s="72">
        <f t="shared" si="29"/>
        <v>846.3</v>
      </c>
      <c r="L86" s="72">
        <f t="shared" si="29"/>
        <v>279.6</v>
      </c>
      <c r="M86" s="72">
        <f t="shared" si="29"/>
        <v>0</v>
      </c>
      <c r="N86" s="72">
        <f t="shared" si="29"/>
        <v>566.7</v>
      </c>
    </row>
    <row r="87" spans="1:14" ht="31.5" customHeight="1">
      <c r="A87" s="39">
        <v>81</v>
      </c>
      <c r="B87" s="92" t="s">
        <v>118</v>
      </c>
      <c r="C87" s="72">
        <v>896.3</v>
      </c>
      <c r="D87" s="72">
        <v>275.3</v>
      </c>
      <c r="E87" s="72">
        <v>0</v>
      </c>
      <c r="F87" s="72">
        <v>621</v>
      </c>
      <c r="G87" s="72">
        <f>+H87+J87</f>
        <v>-50</v>
      </c>
      <c r="H87" s="72">
        <f>4.3</f>
        <v>4.3</v>
      </c>
      <c r="I87" s="72"/>
      <c r="J87" s="72">
        <f>-4.3-50</f>
        <v>-54.3</v>
      </c>
      <c r="K87" s="72">
        <f>+L87+N87</f>
        <v>846.3</v>
      </c>
      <c r="L87" s="72">
        <f>+D87+H87</f>
        <v>279.6</v>
      </c>
      <c r="M87" s="72">
        <f>+E87+I87</f>
        <v>0</v>
      </c>
      <c r="N87" s="72">
        <f>+F87+J87</f>
        <v>566.7</v>
      </c>
    </row>
    <row r="88" spans="1:14" ht="19.5" customHeight="1">
      <c r="A88" s="39">
        <v>82</v>
      </c>
      <c r="B88" s="92" t="s">
        <v>11</v>
      </c>
      <c r="C88" s="72">
        <v>66464.3</v>
      </c>
      <c r="D88" s="72">
        <v>66261.5</v>
      </c>
      <c r="E88" s="72">
        <v>773.4</v>
      </c>
      <c r="F88" s="72">
        <v>202.8</v>
      </c>
      <c r="G88" s="72">
        <f aca="true" t="shared" si="30" ref="G88:N88">+G89+G94+G95+G99+G100</f>
        <v>2115.2</v>
      </c>
      <c r="H88" s="72">
        <f>+H89+H94+H95+H99+H100</f>
        <v>2039.9</v>
      </c>
      <c r="I88" s="72">
        <f t="shared" si="30"/>
        <v>6.1</v>
      </c>
      <c r="J88" s="72">
        <f t="shared" si="30"/>
        <v>75.3</v>
      </c>
      <c r="K88" s="72">
        <f t="shared" si="30"/>
        <v>68579.5</v>
      </c>
      <c r="L88" s="72">
        <f t="shared" si="30"/>
        <v>68301.4</v>
      </c>
      <c r="M88" s="72">
        <f t="shared" si="30"/>
        <v>779.5</v>
      </c>
      <c r="N88" s="72">
        <f t="shared" si="30"/>
        <v>278.1</v>
      </c>
    </row>
    <row r="89" spans="1:14" ht="15.75">
      <c r="A89" s="39">
        <v>83</v>
      </c>
      <c r="B89" s="97" t="s">
        <v>81</v>
      </c>
      <c r="C89" s="72">
        <v>16501.9</v>
      </c>
      <c r="D89" s="72">
        <v>16415.9</v>
      </c>
      <c r="E89" s="72">
        <v>0</v>
      </c>
      <c r="F89" s="72">
        <v>86</v>
      </c>
      <c r="G89" s="72">
        <f aca="true" t="shared" si="31" ref="G89:G100">+H89+J89</f>
        <v>126</v>
      </c>
      <c r="H89" s="72">
        <f>+H91+H93+H92</f>
        <v>126</v>
      </c>
      <c r="I89" s="72">
        <f>+I91+I93+I92</f>
        <v>0</v>
      </c>
      <c r="J89" s="72">
        <f>+J91+J93+J92</f>
        <v>0</v>
      </c>
      <c r="K89" s="72">
        <f aca="true" t="shared" si="32" ref="K89:K100">+L89+N89</f>
        <v>16627.9</v>
      </c>
      <c r="L89" s="72">
        <f>+L91+L93+L92</f>
        <v>16541.9</v>
      </c>
      <c r="M89" s="72">
        <f>+M91+M93+M92</f>
        <v>0</v>
      </c>
      <c r="N89" s="72">
        <f>+N91+N93+N92</f>
        <v>86</v>
      </c>
    </row>
    <row r="90" spans="1:14" s="25" customFormat="1" ht="15.75">
      <c r="A90" s="39">
        <v>84</v>
      </c>
      <c r="B90" s="93" t="s">
        <v>18</v>
      </c>
      <c r="C90" s="72">
        <v>0</v>
      </c>
      <c r="D90" s="65"/>
      <c r="E90" s="65"/>
      <c r="F90" s="65"/>
      <c r="G90" s="72">
        <f t="shared" si="31"/>
        <v>0</v>
      </c>
      <c r="H90" s="65"/>
      <c r="I90" s="65"/>
      <c r="J90" s="65"/>
      <c r="K90" s="72">
        <f t="shared" si="32"/>
        <v>0</v>
      </c>
      <c r="L90" s="65"/>
      <c r="M90" s="65"/>
      <c r="N90" s="65"/>
    </row>
    <row r="91" spans="1:14" s="25" customFormat="1" ht="31.5">
      <c r="A91" s="39">
        <v>85</v>
      </c>
      <c r="B91" s="95" t="s">
        <v>117</v>
      </c>
      <c r="C91" s="65">
        <v>16004.1</v>
      </c>
      <c r="D91" s="65">
        <v>16004.1</v>
      </c>
      <c r="E91" s="65">
        <v>0</v>
      </c>
      <c r="F91" s="65">
        <v>0</v>
      </c>
      <c r="G91" s="65">
        <f t="shared" si="31"/>
        <v>3.6</v>
      </c>
      <c r="H91" s="65">
        <v>3.6</v>
      </c>
      <c r="I91" s="65"/>
      <c r="J91" s="65"/>
      <c r="K91" s="65">
        <f t="shared" si="32"/>
        <v>16007.7</v>
      </c>
      <c r="L91" s="65">
        <f aca="true" t="shared" si="33" ref="L91:N94">+D91+H91</f>
        <v>16007.7</v>
      </c>
      <c r="M91" s="65">
        <f t="shared" si="33"/>
        <v>0</v>
      </c>
      <c r="N91" s="65">
        <f t="shared" si="33"/>
        <v>0</v>
      </c>
    </row>
    <row r="92" spans="1:14" s="25" customFormat="1" ht="49.5" customHeight="1">
      <c r="A92" s="39">
        <v>86</v>
      </c>
      <c r="B92" s="94" t="s">
        <v>307</v>
      </c>
      <c r="C92" s="65">
        <v>86</v>
      </c>
      <c r="D92" s="65">
        <v>0</v>
      </c>
      <c r="E92" s="65">
        <v>0</v>
      </c>
      <c r="F92" s="65">
        <v>86</v>
      </c>
      <c r="G92" s="65">
        <f t="shared" si="31"/>
        <v>0</v>
      </c>
      <c r="H92" s="65"/>
      <c r="I92" s="65"/>
      <c r="J92" s="65"/>
      <c r="K92" s="65">
        <f t="shared" si="32"/>
        <v>86</v>
      </c>
      <c r="L92" s="65">
        <f t="shared" si="33"/>
        <v>0</v>
      </c>
      <c r="M92" s="65">
        <f t="shared" si="33"/>
        <v>0</v>
      </c>
      <c r="N92" s="65">
        <f t="shared" si="33"/>
        <v>86</v>
      </c>
    </row>
    <row r="93" spans="1:14" s="25" customFormat="1" ht="15.75">
      <c r="A93" s="39">
        <v>87</v>
      </c>
      <c r="B93" s="94" t="s">
        <v>77</v>
      </c>
      <c r="C93" s="65">
        <v>411.8</v>
      </c>
      <c r="D93" s="65">
        <v>411.8</v>
      </c>
      <c r="E93" s="65">
        <v>0</v>
      </c>
      <c r="F93" s="65">
        <v>0</v>
      </c>
      <c r="G93" s="65">
        <f t="shared" si="31"/>
        <v>122.4</v>
      </c>
      <c r="H93" s="65">
        <v>122.4</v>
      </c>
      <c r="I93" s="65"/>
      <c r="J93" s="65"/>
      <c r="K93" s="65">
        <f t="shared" si="32"/>
        <v>534.2</v>
      </c>
      <c r="L93" s="65">
        <f t="shared" si="33"/>
        <v>534.2</v>
      </c>
      <c r="M93" s="65">
        <f t="shared" si="33"/>
        <v>0</v>
      </c>
      <c r="N93" s="65">
        <f t="shared" si="33"/>
        <v>0</v>
      </c>
    </row>
    <row r="94" spans="1:15" ht="31.5">
      <c r="A94" s="39">
        <v>88</v>
      </c>
      <c r="B94" s="92" t="s">
        <v>105</v>
      </c>
      <c r="C94" s="72">
        <v>19167.2</v>
      </c>
      <c r="D94" s="72">
        <v>19167.2</v>
      </c>
      <c r="E94" s="72">
        <v>0</v>
      </c>
      <c r="F94" s="72">
        <v>0</v>
      </c>
      <c r="G94" s="72">
        <f t="shared" si="31"/>
        <v>310.5</v>
      </c>
      <c r="H94" s="72">
        <f>300-45.2</f>
        <v>254.8</v>
      </c>
      <c r="I94" s="72"/>
      <c r="J94" s="72">
        <f>10.5+45.2</f>
        <v>55.7</v>
      </c>
      <c r="K94" s="72">
        <f t="shared" si="32"/>
        <v>19477.7</v>
      </c>
      <c r="L94" s="72">
        <f t="shared" si="33"/>
        <v>19422</v>
      </c>
      <c r="M94" s="72">
        <f t="shared" si="33"/>
        <v>0</v>
      </c>
      <c r="N94" s="72">
        <f t="shared" si="33"/>
        <v>55.7</v>
      </c>
      <c r="O94" s="73" t="s">
        <v>339</v>
      </c>
    </row>
    <row r="95" spans="1:15" ht="31.5">
      <c r="A95" s="39">
        <v>89</v>
      </c>
      <c r="B95" s="92" t="s">
        <v>80</v>
      </c>
      <c r="C95" s="72">
        <v>16422</v>
      </c>
      <c r="D95" s="72">
        <v>16335.2</v>
      </c>
      <c r="E95" s="72">
        <v>773.4</v>
      </c>
      <c r="F95" s="72">
        <v>86.8</v>
      </c>
      <c r="G95" s="72">
        <f t="shared" si="31"/>
        <v>764.4</v>
      </c>
      <c r="H95" s="72">
        <f>+H97+H98</f>
        <v>744.8</v>
      </c>
      <c r="I95" s="72">
        <f>+I97+I98</f>
        <v>6.1</v>
      </c>
      <c r="J95" s="72">
        <f>+J97+J98</f>
        <v>19.6</v>
      </c>
      <c r="K95" s="72">
        <f t="shared" si="32"/>
        <v>17186.4</v>
      </c>
      <c r="L95" s="72">
        <f>+L97+L98</f>
        <v>17080</v>
      </c>
      <c r="M95" s="72">
        <f>+M97+M98</f>
        <v>779.5</v>
      </c>
      <c r="N95" s="72">
        <f>+N97+N98</f>
        <v>106.4</v>
      </c>
      <c r="O95" s="74"/>
    </row>
    <row r="96" spans="1:15" ht="15" customHeight="1">
      <c r="A96" s="39">
        <v>90</v>
      </c>
      <c r="B96" s="93" t="s">
        <v>18</v>
      </c>
      <c r="C96" s="72">
        <v>0</v>
      </c>
      <c r="D96" s="72">
        <v>0</v>
      </c>
      <c r="E96" s="72">
        <v>0</v>
      </c>
      <c r="F96" s="72">
        <v>0</v>
      </c>
      <c r="G96" s="72">
        <f t="shared" si="31"/>
        <v>0</v>
      </c>
      <c r="H96" s="72">
        <v>0</v>
      </c>
      <c r="I96" s="72">
        <v>0</v>
      </c>
      <c r="J96" s="72">
        <v>0</v>
      </c>
      <c r="K96" s="72">
        <f t="shared" si="32"/>
        <v>0</v>
      </c>
      <c r="L96" s="72">
        <v>0</v>
      </c>
      <c r="M96" s="72">
        <v>0</v>
      </c>
      <c r="N96" s="72">
        <v>0</v>
      </c>
      <c r="O96" s="74"/>
    </row>
    <row r="97" spans="1:15" ht="48" customHeight="1">
      <c r="A97" s="39">
        <v>91</v>
      </c>
      <c r="B97" s="95" t="s">
        <v>119</v>
      </c>
      <c r="C97" s="65">
        <v>16362.1</v>
      </c>
      <c r="D97" s="65">
        <v>16307.6</v>
      </c>
      <c r="E97" s="65">
        <v>766.5</v>
      </c>
      <c r="F97" s="65">
        <v>54.5</v>
      </c>
      <c r="G97" s="65">
        <f t="shared" si="31"/>
        <v>764.4</v>
      </c>
      <c r="H97" s="65">
        <f>8+490+270+1.3-53.2-3.6</f>
        <v>712.5</v>
      </c>
      <c r="I97" s="65">
        <v>6.1</v>
      </c>
      <c r="J97" s="65">
        <f>-1.3+53.2</f>
        <v>51.9</v>
      </c>
      <c r="K97" s="65">
        <f t="shared" si="32"/>
        <v>17126.5</v>
      </c>
      <c r="L97" s="65">
        <f aca="true" t="shared" si="34" ref="L97:N100">+D97+H97</f>
        <v>17020.1</v>
      </c>
      <c r="M97" s="65">
        <f t="shared" si="34"/>
        <v>772.6</v>
      </c>
      <c r="N97" s="65">
        <f t="shared" si="34"/>
        <v>106.4</v>
      </c>
      <c r="O97" s="73" t="s">
        <v>313</v>
      </c>
    </row>
    <row r="98" spans="1:15" s="25" customFormat="1" ht="47.25" customHeight="1">
      <c r="A98" s="39">
        <v>92</v>
      </c>
      <c r="B98" s="94" t="s">
        <v>120</v>
      </c>
      <c r="C98" s="65">
        <v>59.9</v>
      </c>
      <c r="D98" s="65">
        <v>27.6</v>
      </c>
      <c r="E98" s="65">
        <v>6.9</v>
      </c>
      <c r="F98" s="65">
        <v>32.3</v>
      </c>
      <c r="G98" s="65">
        <f t="shared" si="31"/>
        <v>0</v>
      </c>
      <c r="H98" s="65">
        <v>32.3</v>
      </c>
      <c r="I98" s="65"/>
      <c r="J98" s="65">
        <v>-32.3</v>
      </c>
      <c r="K98" s="65">
        <f t="shared" si="32"/>
        <v>59.9</v>
      </c>
      <c r="L98" s="65">
        <f t="shared" si="34"/>
        <v>59.9</v>
      </c>
      <c r="M98" s="65">
        <f t="shared" si="34"/>
        <v>6.9</v>
      </c>
      <c r="N98" s="65">
        <f t="shared" si="34"/>
        <v>0</v>
      </c>
      <c r="O98" s="75"/>
    </row>
    <row r="99" spans="1:15" ht="31.5">
      <c r="A99" s="39">
        <v>93</v>
      </c>
      <c r="B99" s="92" t="s">
        <v>121</v>
      </c>
      <c r="C99" s="72">
        <v>14223.2</v>
      </c>
      <c r="D99" s="72">
        <v>14223.2</v>
      </c>
      <c r="E99" s="72">
        <v>0</v>
      </c>
      <c r="F99" s="72">
        <v>0</v>
      </c>
      <c r="G99" s="72">
        <f t="shared" si="31"/>
        <v>914.3</v>
      </c>
      <c r="H99" s="72">
        <f>14.3+900</f>
        <v>914.3</v>
      </c>
      <c r="I99" s="72"/>
      <c r="J99" s="72"/>
      <c r="K99" s="72">
        <f t="shared" si="32"/>
        <v>15137.5</v>
      </c>
      <c r="L99" s="72">
        <f t="shared" si="34"/>
        <v>15137.5</v>
      </c>
      <c r="M99" s="72">
        <f t="shared" si="34"/>
        <v>0</v>
      </c>
      <c r="N99" s="72">
        <f t="shared" si="34"/>
        <v>0</v>
      </c>
      <c r="O99" s="74"/>
    </row>
    <row r="100" spans="1:15" ht="31.5" customHeight="1">
      <c r="A100" s="39">
        <v>94</v>
      </c>
      <c r="B100" s="92" t="s">
        <v>305</v>
      </c>
      <c r="C100" s="72">
        <v>150</v>
      </c>
      <c r="D100" s="72">
        <v>120</v>
      </c>
      <c r="E100" s="72">
        <v>0</v>
      </c>
      <c r="F100" s="72">
        <v>30</v>
      </c>
      <c r="G100" s="72">
        <f t="shared" si="31"/>
        <v>0</v>
      </c>
      <c r="H100" s="72"/>
      <c r="I100" s="72"/>
      <c r="J100" s="72"/>
      <c r="K100" s="72">
        <f t="shared" si="32"/>
        <v>150</v>
      </c>
      <c r="L100" s="72">
        <f t="shared" si="34"/>
        <v>120</v>
      </c>
      <c r="M100" s="72">
        <f t="shared" si="34"/>
        <v>0</v>
      </c>
      <c r="N100" s="72">
        <f t="shared" si="34"/>
        <v>30</v>
      </c>
      <c r="O100" s="74"/>
    </row>
    <row r="101" spans="1:15" s="12" customFormat="1" ht="17.25" customHeight="1">
      <c r="A101" s="39">
        <v>95</v>
      </c>
      <c r="B101" s="92" t="s">
        <v>12</v>
      </c>
      <c r="C101" s="72">
        <v>210420.8</v>
      </c>
      <c r="D101" s="72">
        <v>209995.7</v>
      </c>
      <c r="E101" s="72">
        <v>135869.4</v>
      </c>
      <c r="F101" s="72">
        <v>425.1</v>
      </c>
      <c r="G101" s="72">
        <f aca="true" t="shared" si="35" ref="G101:N101">+G102+G106+G112</f>
        <v>165.2</v>
      </c>
      <c r="H101" s="72">
        <f t="shared" si="35"/>
        <v>-1.1</v>
      </c>
      <c r="I101" s="72">
        <f t="shared" si="35"/>
        <v>-601.3</v>
      </c>
      <c r="J101" s="72">
        <f t="shared" si="35"/>
        <v>166.3</v>
      </c>
      <c r="K101" s="72">
        <f t="shared" si="35"/>
        <v>210586</v>
      </c>
      <c r="L101" s="72">
        <f t="shared" si="35"/>
        <v>209994.6</v>
      </c>
      <c r="M101" s="72">
        <f t="shared" si="35"/>
        <v>135268.1</v>
      </c>
      <c r="N101" s="72">
        <f t="shared" si="35"/>
        <v>591.4</v>
      </c>
      <c r="O101" s="76"/>
    </row>
    <row r="102" spans="1:15" ht="31.5">
      <c r="A102" s="39">
        <v>96</v>
      </c>
      <c r="B102" s="92" t="s">
        <v>83</v>
      </c>
      <c r="C102" s="72">
        <v>9860.2</v>
      </c>
      <c r="D102" s="72">
        <v>9779.9</v>
      </c>
      <c r="E102" s="72">
        <v>4287.8</v>
      </c>
      <c r="F102" s="72">
        <v>80.3</v>
      </c>
      <c r="G102" s="72">
        <f>+H102+J102</f>
        <v>64.2</v>
      </c>
      <c r="H102" s="72">
        <f>+H104+H105</f>
        <v>64.2</v>
      </c>
      <c r="I102" s="72">
        <f>+I104+I105</f>
        <v>17.6</v>
      </c>
      <c r="J102" s="72">
        <f>+J104+J105</f>
        <v>0</v>
      </c>
      <c r="K102" s="72">
        <f>+L102+N102</f>
        <v>9924.4</v>
      </c>
      <c r="L102" s="72">
        <f>+L104+L105</f>
        <v>9844.1</v>
      </c>
      <c r="M102" s="72">
        <f>+M104+M105</f>
        <v>4305.4</v>
      </c>
      <c r="N102" s="72">
        <f>+N104+N105</f>
        <v>80.3</v>
      </c>
      <c r="O102" s="74"/>
    </row>
    <row r="103" spans="1:15" ht="15.75">
      <c r="A103" s="39">
        <v>97</v>
      </c>
      <c r="B103" s="93" t="s">
        <v>18</v>
      </c>
      <c r="C103" s="72">
        <v>0</v>
      </c>
      <c r="D103" s="72">
        <v>0</v>
      </c>
      <c r="E103" s="72">
        <v>0</v>
      </c>
      <c r="F103" s="72">
        <v>0</v>
      </c>
      <c r="G103" s="72">
        <f>+H103+J103</f>
        <v>0</v>
      </c>
      <c r="H103" s="72">
        <v>0</v>
      </c>
      <c r="I103" s="72">
        <v>0</v>
      </c>
      <c r="J103" s="72">
        <v>0</v>
      </c>
      <c r="K103" s="72">
        <f>+L103+N103</f>
        <v>0</v>
      </c>
      <c r="L103" s="72">
        <v>0</v>
      </c>
      <c r="M103" s="72">
        <v>0</v>
      </c>
      <c r="N103" s="72">
        <v>0</v>
      </c>
      <c r="O103" s="74"/>
    </row>
    <row r="104" spans="1:15" ht="47.25">
      <c r="A104" s="39">
        <v>98</v>
      </c>
      <c r="B104" s="94" t="s">
        <v>125</v>
      </c>
      <c r="C104" s="65">
        <v>8834.9</v>
      </c>
      <c r="D104" s="65">
        <v>8783.7</v>
      </c>
      <c r="E104" s="65">
        <v>4059.9</v>
      </c>
      <c r="F104" s="65">
        <v>51.2</v>
      </c>
      <c r="G104" s="65">
        <f>+H104+J104</f>
        <v>21.7</v>
      </c>
      <c r="H104" s="65">
        <f>17.7+4</f>
        <v>21.7</v>
      </c>
      <c r="I104" s="65">
        <f>13.5+4.1</f>
        <v>17.6</v>
      </c>
      <c r="J104" s="65"/>
      <c r="K104" s="65">
        <f>+L104+N104</f>
        <v>8856.6</v>
      </c>
      <c r="L104" s="65">
        <f aca="true" t="shared" si="36" ref="L104:N105">+D104+H104</f>
        <v>8805.4</v>
      </c>
      <c r="M104" s="65">
        <f t="shared" si="36"/>
        <v>4077.5</v>
      </c>
      <c r="N104" s="65">
        <f t="shared" si="36"/>
        <v>51.2</v>
      </c>
      <c r="O104" s="73" t="s">
        <v>316</v>
      </c>
    </row>
    <row r="105" spans="1:14" ht="48" customHeight="1">
      <c r="A105" s="39">
        <v>99</v>
      </c>
      <c r="B105" s="94" t="s">
        <v>126</v>
      </c>
      <c r="C105" s="65">
        <v>1025.3</v>
      </c>
      <c r="D105" s="65">
        <v>996.2</v>
      </c>
      <c r="E105" s="65">
        <v>227.9</v>
      </c>
      <c r="F105" s="65">
        <v>29.1</v>
      </c>
      <c r="G105" s="65">
        <f>+H105+J105</f>
        <v>42.5</v>
      </c>
      <c r="H105" s="65">
        <v>42.5</v>
      </c>
      <c r="I105" s="65"/>
      <c r="J105" s="65"/>
      <c r="K105" s="65">
        <f>+L105+N105</f>
        <v>1067.8</v>
      </c>
      <c r="L105" s="65">
        <f t="shared" si="36"/>
        <v>1038.7</v>
      </c>
      <c r="M105" s="65">
        <f t="shared" si="36"/>
        <v>227.9</v>
      </c>
      <c r="N105" s="65">
        <f t="shared" si="36"/>
        <v>29.1</v>
      </c>
    </row>
    <row r="106" spans="1:14" ht="19.5" customHeight="1">
      <c r="A106" s="39">
        <v>100</v>
      </c>
      <c r="B106" s="92" t="s">
        <v>82</v>
      </c>
      <c r="C106" s="72">
        <v>187149.4</v>
      </c>
      <c r="D106" s="72">
        <v>186918.2</v>
      </c>
      <c r="E106" s="72">
        <v>124776.2</v>
      </c>
      <c r="F106" s="72">
        <v>231.2</v>
      </c>
      <c r="G106" s="72">
        <f aca="true" t="shared" si="37" ref="G106:N106">SUM(G108:G111)</f>
        <v>-232.5</v>
      </c>
      <c r="H106" s="72">
        <f t="shared" si="37"/>
        <v>-364.7</v>
      </c>
      <c r="I106" s="72">
        <f t="shared" si="37"/>
        <v>-664.2</v>
      </c>
      <c r="J106" s="72">
        <f t="shared" si="37"/>
        <v>132.2</v>
      </c>
      <c r="K106" s="72">
        <f t="shared" si="37"/>
        <v>186916.9</v>
      </c>
      <c r="L106" s="72">
        <f t="shared" si="37"/>
        <v>186553.5</v>
      </c>
      <c r="M106" s="72">
        <f t="shared" si="37"/>
        <v>124112</v>
      </c>
      <c r="N106" s="72">
        <f t="shared" si="37"/>
        <v>363.4</v>
      </c>
    </row>
    <row r="107" spans="1:14" ht="15.75">
      <c r="A107" s="39">
        <v>101</v>
      </c>
      <c r="B107" s="93" t="s">
        <v>18</v>
      </c>
      <c r="C107" s="72">
        <v>0</v>
      </c>
      <c r="D107" s="72">
        <v>0</v>
      </c>
      <c r="E107" s="72">
        <v>0</v>
      </c>
      <c r="F107" s="72">
        <v>0</v>
      </c>
      <c r="G107" s="72">
        <f aca="true" t="shared" si="38" ref="G107:G115">+H107+J107</f>
        <v>0</v>
      </c>
      <c r="H107" s="72">
        <v>0</v>
      </c>
      <c r="I107" s="72">
        <v>0</v>
      </c>
      <c r="J107" s="72">
        <v>0</v>
      </c>
      <c r="K107" s="72">
        <f aca="true" t="shared" si="39" ref="K107:K115">+L107+N107</f>
        <v>0</v>
      </c>
      <c r="L107" s="72">
        <v>0</v>
      </c>
      <c r="M107" s="72">
        <v>0</v>
      </c>
      <c r="N107" s="72">
        <v>0</v>
      </c>
    </row>
    <row r="108" spans="1:15" ht="31.5">
      <c r="A108" s="39">
        <v>102</v>
      </c>
      <c r="B108" s="95" t="s">
        <v>122</v>
      </c>
      <c r="C108" s="65">
        <v>63634.2</v>
      </c>
      <c r="D108" s="65">
        <v>63626.8</v>
      </c>
      <c r="E108" s="65">
        <v>42898.9</v>
      </c>
      <c r="F108" s="65">
        <v>7.4</v>
      </c>
      <c r="G108" s="65">
        <f t="shared" si="38"/>
        <v>485.2</v>
      </c>
      <c r="H108" s="65">
        <f>499.5-14.3</f>
        <v>485.2</v>
      </c>
      <c r="I108" s="65">
        <f>381.3-149.8</f>
        <v>231.5</v>
      </c>
      <c r="J108" s="65"/>
      <c r="K108" s="65">
        <f t="shared" si="39"/>
        <v>64119.4</v>
      </c>
      <c r="L108" s="65">
        <f aca="true" t="shared" si="40" ref="L108:N111">+D108+H108</f>
        <v>64112</v>
      </c>
      <c r="M108" s="65">
        <f t="shared" si="40"/>
        <v>43130.4</v>
      </c>
      <c r="N108" s="65">
        <f t="shared" si="40"/>
        <v>7.4</v>
      </c>
      <c r="O108" s="73" t="s">
        <v>314</v>
      </c>
    </row>
    <row r="109" spans="1:14" ht="53.25" customHeight="1">
      <c r="A109" s="39">
        <v>103</v>
      </c>
      <c r="B109" s="94" t="s">
        <v>123</v>
      </c>
      <c r="C109" s="65">
        <v>104588</v>
      </c>
      <c r="D109" s="65">
        <v>104491.6</v>
      </c>
      <c r="E109" s="65">
        <v>77655.8</v>
      </c>
      <c r="F109" s="65">
        <v>96.4</v>
      </c>
      <c r="G109" s="65">
        <f t="shared" si="38"/>
        <v>-996.2</v>
      </c>
      <c r="H109" s="65">
        <f>-75-921.2-137.2</f>
        <v>-1133.4</v>
      </c>
      <c r="I109" s="65">
        <v>-944.2</v>
      </c>
      <c r="J109" s="65">
        <v>137.2</v>
      </c>
      <c r="K109" s="65">
        <f t="shared" si="39"/>
        <v>103591.8</v>
      </c>
      <c r="L109" s="65">
        <f t="shared" si="40"/>
        <v>103358.2</v>
      </c>
      <c r="M109" s="65">
        <f t="shared" si="40"/>
        <v>76711.6</v>
      </c>
      <c r="N109" s="65">
        <f t="shared" si="40"/>
        <v>233.6</v>
      </c>
    </row>
    <row r="110" spans="1:14" ht="47.25">
      <c r="A110" s="39">
        <v>104</v>
      </c>
      <c r="B110" s="99" t="s">
        <v>157</v>
      </c>
      <c r="C110" s="65">
        <v>2647</v>
      </c>
      <c r="D110" s="65">
        <v>2647</v>
      </c>
      <c r="E110" s="65">
        <v>1401</v>
      </c>
      <c r="F110" s="65">
        <v>0</v>
      </c>
      <c r="G110" s="65">
        <f t="shared" si="38"/>
        <v>0</v>
      </c>
      <c r="H110" s="65"/>
      <c r="I110" s="65"/>
      <c r="J110" s="65"/>
      <c r="K110" s="65">
        <f t="shared" si="39"/>
        <v>2647</v>
      </c>
      <c r="L110" s="65">
        <f t="shared" si="40"/>
        <v>2647</v>
      </c>
      <c r="M110" s="65">
        <f t="shared" si="40"/>
        <v>1401</v>
      </c>
      <c r="N110" s="65">
        <f t="shared" si="40"/>
        <v>0</v>
      </c>
    </row>
    <row r="111" spans="1:14" s="25" customFormat="1" ht="31.5">
      <c r="A111" s="39">
        <v>105</v>
      </c>
      <c r="B111" s="94" t="s">
        <v>124</v>
      </c>
      <c r="C111" s="65">
        <v>16280.2</v>
      </c>
      <c r="D111" s="65">
        <v>16152.8</v>
      </c>
      <c r="E111" s="65">
        <v>2820.5</v>
      </c>
      <c r="F111" s="65">
        <v>127.4</v>
      </c>
      <c r="G111" s="65">
        <f t="shared" si="38"/>
        <v>278.5</v>
      </c>
      <c r="H111" s="65">
        <f>278.5+5</f>
        <v>283.5</v>
      </c>
      <c r="I111" s="65">
        <v>48.5</v>
      </c>
      <c r="J111" s="65">
        <v>-5</v>
      </c>
      <c r="K111" s="65">
        <f t="shared" si="39"/>
        <v>16558.7</v>
      </c>
      <c r="L111" s="65">
        <f t="shared" si="40"/>
        <v>16436.3</v>
      </c>
      <c r="M111" s="65">
        <f t="shared" si="40"/>
        <v>2869</v>
      </c>
      <c r="N111" s="65">
        <f t="shared" si="40"/>
        <v>122.4</v>
      </c>
    </row>
    <row r="112" spans="1:14" ht="20.25" customHeight="1">
      <c r="A112" s="39">
        <v>106</v>
      </c>
      <c r="B112" s="97" t="s">
        <v>84</v>
      </c>
      <c r="C112" s="72">
        <v>13411.2</v>
      </c>
      <c r="D112" s="72">
        <v>13297.6</v>
      </c>
      <c r="E112" s="72">
        <v>6805.4</v>
      </c>
      <c r="F112" s="72">
        <v>113.6</v>
      </c>
      <c r="G112" s="72">
        <f t="shared" si="38"/>
        <v>333.5</v>
      </c>
      <c r="H112" s="72">
        <f>+H114+H115</f>
        <v>299.4</v>
      </c>
      <c r="I112" s="72">
        <f>+I114+I115</f>
        <v>45.3</v>
      </c>
      <c r="J112" s="72">
        <f>+J114+J115</f>
        <v>34.1</v>
      </c>
      <c r="K112" s="72">
        <f t="shared" si="39"/>
        <v>13744.7</v>
      </c>
      <c r="L112" s="72">
        <f>+L114+L115</f>
        <v>13597</v>
      </c>
      <c r="M112" s="72">
        <f>+M114+M115</f>
        <v>6850.7</v>
      </c>
      <c r="N112" s="72">
        <f>+N114+N115</f>
        <v>147.7</v>
      </c>
    </row>
    <row r="113" spans="1:14" ht="15.75">
      <c r="A113" s="39">
        <v>107</v>
      </c>
      <c r="B113" s="93" t="s">
        <v>18</v>
      </c>
      <c r="C113" s="72">
        <v>0</v>
      </c>
      <c r="D113" s="72">
        <v>0</v>
      </c>
      <c r="E113" s="72">
        <v>0</v>
      </c>
      <c r="F113" s="72">
        <v>0</v>
      </c>
      <c r="G113" s="72">
        <f t="shared" si="38"/>
        <v>0</v>
      </c>
      <c r="H113" s="72">
        <v>0</v>
      </c>
      <c r="I113" s="72">
        <v>0</v>
      </c>
      <c r="J113" s="72">
        <v>0</v>
      </c>
      <c r="K113" s="72">
        <f t="shared" si="39"/>
        <v>0</v>
      </c>
      <c r="L113" s="72">
        <v>0</v>
      </c>
      <c r="M113" s="72">
        <v>0</v>
      </c>
      <c r="N113" s="72">
        <v>0</v>
      </c>
    </row>
    <row r="114" spans="1:15" ht="34.5">
      <c r="A114" s="39">
        <v>108</v>
      </c>
      <c r="B114" s="95" t="s">
        <v>127</v>
      </c>
      <c r="C114" s="65">
        <v>12823.8</v>
      </c>
      <c r="D114" s="65">
        <v>12778.2</v>
      </c>
      <c r="E114" s="65">
        <v>6805.4</v>
      </c>
      <c r="F114" s="65">
        <v>45.6</v>
      </c>
      <c r="G114" s="65">
        <f t="shared" si="38"/>
        <v>220.1</v>
      </c>
      <c r="H114" s="65">
        <f>37.4+3.9+78.8+100</f>
        <v>220.1</v>
      </c>
      <c r="I114" s="65">
        <f>28.6+16.7</f>
        <v>45.3</v>
      </c>
      <c r="J114" s="65"/>
      <c r="K114" s="65">
        <f t="shared" si="39"/>
        <v>13043.9</v>
      </c>
      <c r="L114" s="65">
        <f aca="true" t="shared" si="41" ref="L114:N115">+D114+H114</f>
        <v>12998.3</v>
      </c>
      <c r="M114" s="65">
        <f t="shared" si="41"/>
        <v>6850.7</v>
      </c>
      <c r="N114" s="65">
        <f t="shared" si="41"/>
        <v>45.6</v>
      </c>
      <c r="O114" s="73" t="s">
        <v>337</v>
      </c>
    </row>
    <row r="115" spans="1:14" s="25" customFormat="1" ht="31.5">
      <c r="A115" s="39">
        <v>109</v>
      </c>
      <c r="B115" s="94" t="s">
        <v>128</v>
      </c>
      <c r="C115" s="65">
        <v>587.4</v>
      </c>
      <c r="D115" s="65">
        <v>519.4</v>
      </c>
      <c r="E115" s="65">
        <v>0</v>
      </c>
      <c r="F115" s="65">
        <v>68</v>
      </c>
      <c r="G115" s="65">
        <f t="shared" si="38"/>
        <v>113.4</v>
      </c>
      <c r="H115" s="65">
        <v>79.3</v>
      </c>
      <c r="I115" s="65"/>
      <c r="J115" s="65">
        <v>34.1</v>
      </c>
      <c r="K115" s="65">
        <f t="shared" si="39"/>
        <v>700.8</v>
      </c>
      <c r="L115" s="65">
        <f t="shared" si="41"/>
        <v>598.7</v>
      </c>
      <c r="M115" s="65">
        <f t="shared" si="41"/>
        <v>0</v>
      </c>
      <c r="N115" s="65">
        <f t="shared" si="41"/>
        <v>102.1</v>
      </c>
    </row>
    <row r="116" spans="1:14" s="12" customFormat="1" ht="15.75">
      <c r="A116" s="39">
        <v>110</v>
      </c>
      <c r="B116" s="92" t="s">
        <v>13</v>
      </c>
      <c r="C116" s="72">
        <v>51057.6</v>
      </c>
      <c r="D116" s="72">
        <v>51057.6</v>
      </c>
      <c r="E116" s="72">
        <v>10081.5</v>
      </c>
      <c r="F116" s="72">
        <v>0</v>
      </c>
      <c r="G116" s="72">
        <f aca="true" t="shared" si="42" ref="G116:N116">+G117+G129+G136</f>
        <v>2464.6</v>
      </c>
      <c r="H116" s="72">
        <f t="shared" si="42"/>
        <v>2461.1</v>
      </c>
      <c r="I116" s="72">
        <f t="shared" si="42"/>
        <v>12.3</v>
      </c>
      <c r="J116" s="72">
        <f t="shared" si="42"/>
        <v>3.5</v>
      </c>
      <c r="K116" s="72">
        <f t="shared" si="42"/>
        <v>53522.2</v>
      </c>
      <c r="L116" s="72">
        <f t="shared" si="42"/>
        <v>53518.7</v>
      </c>
      <c r="M116" s="72">
        <f t="shared" si="42"/>
        <v>10093.8</v>
      </c>
      <c r="N116" s="72">
        <f t="shared" si="42"/>
        <v>3.5</v>
      </c>
    </row>
    <row r="117" spans="1:14" ht="15.75">
      <c r="A117" s="39">
        <v>111</v>
      </c>
      <c r="B117" s="92" t="s">
        <v>85</v>
      </c>
      <c r="C117" s="72">
        <v>45328.1</v>
      </c>
      <c r="D117" s="72">
        <v>45328.1</v>
      </c>
      <c r="E117" s="72">
        <v>6656.5</v>
      </c>
      <c r="F117" s="72">
        <v>0</v>
      </c>
      <c r="G117" s="72">
        <f aca="true" t="shared" si="43" ref="G117:N117">+G119+G120+G125+G126+G128+G127</f>
        <v>2351.6</v>
      </c>
      <c r="H117" s="72">
        <f t="shared" si="43"/>
        <v>2351.6</v>
      </c>
      <c r="I117" s="72">
        <f t="shared" si="43"/>
        <v>-8.6</v>
      </c>
      <c r="J117" s="72">
        <f t="shared" si="43"/>
        <v>0</v>
      </c>
      <c r="K117" s="72">
        <f t="shared" si="43"/>
        <v>47679.7</v>
      </c>
      <c r="L117" s="72">
        <f t="shared" si="43"/>
        <v>47679.7</v>
      </c>
      <c r="M117" s="72">
        <f t="shared" si="43"/>
        <v>6647.9</v>
      </c>
      <c r="N117" s="72">
        <f t="shared" si="43"/>
        <v>0</v>
      </c>
    </row>
    <row r="118" spans="1:14" ht="15.75">
      <c r="A118" s="39">
        <v>112</v>
      </c>
      <c r="B118" s="93" t="s">
        <v>18</v>
      </c>
      <c r="C118" s="72">
        <v>0</v>
      </c>
      <c r="D118" s="72">
        <v>0</v>
      </c>
      <c r="E118" s="72">
        <v>0</v>
      </c>
      <c r="F118" s="72">
        <v>0</v>
      </c>
      <c r="G118" s="72">
        <f>+H118+J118</f>
        <v>0</v>
      </c>
      <c r="H118" s="72">
        <v>0</v>
      </c>
      <c r="I118" s="72">
        <v>0</v>
      </c>
      <c r="J118" s="72">
        <v>0</v>
      </c>
      <c r="K118" s="72">
        <f>+L118+N118</f>
        <v>0</v>
      </c>
      <c r="L118" s="72">
        <v>0</v>
      </c>
      <c r="M118" s="72">
        <v>0</v>
      </c>
      <c r="N118" s="72">
        <v>0</v>
      </c>
    </row>
    <row r="119" spans="1:15" ht="57">
      <c r="A119" s="39">
        <v>113</v>
      </c>
      <c r="B119" s="95" t="s">
        <v>130</v>
      </c>
      <c r="C119" s="65">
        <v>7974.1</v>
      </c>
      <c r="D119" s="65">
        <v>7974.1</v>
      </c>
      <c r="E119" s="65">
        <v>2910.3</v>
      </c>
      <c r="F119" s="65">
        <v>0</v>
      </c>
      <c r="G119" s="65">
        <f>+H119+J119</f>
        <v>145.2</v>
      </c>
      <c r="H119" s="65">
        <f>12.2+133</f>
        <v>145.2</v>
      </c>
      <c r="I119" s="65">
        <f>9.2-17.8</f>
        <v>-8.6</v>
      </c>
      <c r="J119" s="65"/>
      <c r="K119" s="65">
        <f aca="true" t="shared" si="44" ref="K119:K126">+L119+N119</f>
        <v>8119.3</v>
      </c>
      <c r="L119" s="65">
        <f aca="true" t="shared" si="45" ref="L119:L126">+D119+H119</f>
        <v>8119.3</v>
      </c>
      <c r="M119" s="65">
        <f aca="true" t="shared" si="46" ref="M119:M126">+E119+I119</f>
        <v>2901.7</v>
      </c>
      <c r="N119" s="65">
        <f aca="true" t="shared" si="47" ref="N119:N126">+F119+J119</f>
        <v>0</v>
      </c>
      <c r="O119" s="73" t="s">
        <v>317</v>
      </c>
    </row>
    <row r="120" spans="1:14" ht="68.25" customHeight="1">
      <c r="A120" s="39">
        <v>114</v>
      </c>
      <c r="B120" s="99" t="s">
        <v>278</v>
      </c>
      <c r="C120" s="65">
        <v>30608.5</v>
      </c>
      <c r="D120" s="65">
        <v>30608.5</v>
      </c>
      <c r="E120" s="65">
        <v>1064.9</v>
      </c>
      <c r="F120" s="65">
        <v>0</v>
      </c>
      <c r="G120" s="65">
        <f>+H120+J120</f>
        <v>1851.3</v>
      </c>
      <c r="H120" s="65">
        <f>+H122+H123+H124</f>
        <v>1851.3</v>
      </c>
      <c r="I120" s="65">
        <f>+I122+I123+I124</f>
        <v>0</v>
      </c>
      <c r="J120" s="65">
        <f>+J122+J123+J124</f>
        <v>0</v>
      </c>
      <c r="K120" s="65">
        <f t="shared" si="44"/>
        <v>32459.8</v>
      </c>
      <c r="L120" s="65">
        <f t="shared" si="45"/>
        <v>32459.8</v>
      </c>
      <c r="M120" s="65">
        <f t="shared" si="46"/>
        <v>1064.9</v>
      </c>
      <c r="N120" s="65">
        <f t="shared" si="47"/>
        <v>0</v>
      </c>
    </row>
    <row r="121" spans="1:14" ht="18" customHeight="1">
      <c r="A121" s="39">
        <v>115</v>
      </c>
      <c r="B121" s="93" t="s">
        <v>18</v>
      </c>
      <c r="C121" s="65">
        <v>0</v>
      </c>
      <c r="D121" s="65">
        <v>0</v>
      </c>
      <c r="E121" s="65">
        <v>0</v>
      </c>
      <c r="F121" s="65">
        <v>0</v>
      </c>
      <c r="G121" s="72"/>
      <c r="H121" s="72"/>
      <c r="I121" s="72"/>
      <c r="J121" s="72"/>
      <c r="K121" s="65">
        <f t="shared" si="44"/>
        <v>0</v>
      </c>
      <c r="L121" s="65">
        <f t="shared" si="45"/>
        <v>0</v>
      </c>
      <c r="M121" s="65">
        <f t="shared" si="46"/>
        <v>0</v>
      </c>
      <c r="N121" s="65">
        <f t="shared" si="47"/>
        <v>0</v>
      </c>
    </row>
    <row r="122" spans="1:14" ht="18.75" customHeight="1">
      <c r="A122" s="39">
        <v>116</v>
      </c>
      <c r="B122" s="94" t="s">
        <v>88</v>
      </c>
      <c r="C122" s="65">
        <v>3104.1</v>
      </c>
      <c r="D122" s="65">
        <v>3104.1</v>
      </c>
      <c r="E122" s="65">
        <v>1064.9</v>
      </c>
      <c r="F122" s="65">
        <v>0</v>
      </c>
      <c r="G122" s="65">
        <f aca="true" t="shared" si="48" ref="G122:G128">+H122+J122</f>
        <v>66.6</v>
      </c>
      <c r="H122" s="65">
        <v>66.6</v>
      </c>
      <c r="I122" s="65"/>
      <c r="J122" s="65"/>
      <c r="K122" s="65">
        <f t="shared" si="44"/>
        <v>3170.7</v>
      </c>
      <c r="L122" s="65">
        <f t="shared" si="45"/>
        <v>3170.7</v>
      </c>
      <c r="M122" s="65">
        <f t="shared" si="46"/>
        <v>1064.9</v>
      </c>
      <c r="N122" s="65">
        <f t="shared" si="47"/>
        <v>0</v>
      </c>
    </row>
    <row r="123" spans="1:14" ht="32.25" customHeight="1">
      <c r="A123" s="39">
        <v>117</v>
      </c>
      <c r="B123" s="94" t="s">
        <v>89</v>
      </c>
      <c r="C123" s="65">
        <v>23880.5</v>
      </c>
      <c r="D123" s="65">
        <v>23880.5</v>
      </c>
      <c r="E123" s="65">
        <v>0</v>
      </c>
      <c r="F123" s="65">
        <v>0</v>
      </c>
      <c r="G123" s="65">
        <f t="shared" si="48"/>
        <v>1885.7</v>
      </c>
      <c r="H123" s="65">
        <v>1885.7</v>
      </c>
      <c r="I123" s="65"/>
      <c r="J123" s="65"/>
      <c r="K123" s="65">
        <f t="shared" si="44"/>
        <v>25766.2</v>
      </c>
      <c r="L123" s="65">
        <f t="shared" si="45"/>
        <v>25766.2</v>
      </c>
      <c r="M123" s="65">
        <f t="shared" si="46"/>
        <v>0</v>
      </c>
      <c r="N123" s="65">
        <f t="shared" si="47"/>
        <v>0</v>
      </c>
    </row>
    <row r="124" spans="1:14" ht="18.75" customHeight="1">
      <c r="A124" s="39">
        <v>118</v>
      </c>
      <c r="B124" s="94" t="s">
        <v>90</v>
      </c>
      <c r="C124" s="65">
        <v>3623.9</v>
      </c>
      <c r="D124" s="65">
        <v>3623.9</v>
      </c>
      <c r="E124" s="65">
        <v>0</v>
      </c>
      <c r="F124" s="65">
        <v>0</v>
      </c>
      <c r="G124" s="65">
        <f t="shared" si="48"/>
        <v>-101</v>
      </c>
      <c r="H124" s="65">
        <v>-101</v>
      </c>
      <c r="I124" s="65"/>
      <c r="J124" s="65"/>
      <c r="K124" s="65">
        <f t="shared" si="44"/>
        <v>3522.9</v>
      </c>
      <c r="L124" s="65">
        <f t="shared" si="45"/>
        <v>3522.9</v>
      </c>
      <c r="M124" s="65">
        <f t="shared" si="46"/>
        <v>0</v>
      </c>
      <c r="N124" s="65">
        <f t="shared" si="47"/>
        <v>0</v>
      </c>
    </row>
    <row r="125" spans="1:14" ht="48.75" customHeight="1">
      <c r="A125" s="39">
        <v>119</v>
      </c>
      <c r="B125" s="99" t="s">
        <v>158</v>
      </c>
      <c r="C125" s="65">
        <v>3746</v>
      </c>
      <c r="D125" s="65">
        <v>3746</v>
      </c>
      <c r="E125" s="65">
        <v>2189.4</v>
      </c>
      <c r="F125" s="65">
        <v>0</v>
      </c>
      <c r="G125" s="65">
        <f t="shared" si="48"/>
        <v>0</v>
      </c>
      <c r="H125" s="65"/>
      <c r="I125" s="65"/>
      <c r="J125" s="72"/>
      <c r="K125" s="65">
        <f t="shared" si="44"/>
        <v>3746</v>
      </c>
      <c r="L125" s="65">
        <f t="shared" si="45"/>
        <v>3746</v>
      </c>
      <c r="M125" s="65">
        <f t="shared" si="46"/>
        <v>2189.4</v>
      </c>
      <c r="N125" s="65">
        <f t="shared" si="47"/>
        <v>0</v>
      </c>
    </row>
    <row r="126" spans="1:14" s="25" customFormat="1" ht="31.5">
      <c r="A126" s="39">
        <v>120</v>
      </c>
      <c r="B126" s="94" t="s">
        <v>129</v>
      </c>
      <c r="C126" s="65">
        <v>1462.3</v>
      </c>
      <c r="D126" s="65">
        <v>1462.3</v>
      </c>
      <c r="E126" s="65">
        <v>491.9</v>
      </c>
      <c r="F126" s="65">
        <v>0</v>
      </c>
      <c r="G126" s="65">
        <f t="shared" si="48"/>
        <v>100.8</v>
      </c>
      <c r="H126" s="65">
        <v>100.8</v>
      </c>
      <c r="I126" s="65"/>
      <c r="J126" s="65"/>
      <c r="K126" s="65">
        <f t="shared" si="44"/>
        <v>1563.1</v>
      </c>
      <c r="L126" s="65">
        <f t="shared" si="45"/>
        <v>1563.1</v>
      </c>
      <c r="M126" s="65">
        <f t="shared" si="46"/>
        <v>491.9</v>
      </c>
      <c r="N126" s="65">
        <f t="shared" si="47"/>
        <v>0</v>
      </c>
    </row>
    <row r="127" spans="1:14" s="25" customFormat="1" ht="47.25">
      <c r="A127" s="39">
        <v>121</v>
      </c>
      <c r="B127" s="94" t="s">
        <v>309</v>
      </c>
      <c r="C127" s="65">
        <v>37.2</v>
      </c>
      <c r="D127" s="65">
        <v>37.2</v>
      </c>
      <c r="E127" s="65">
        <v>0</v>
      </c>
      <c r="F127" s="65">
        <v>0</v>
      </c>
      <c r="G127" s="65">
        <f t="shared" si="48"/>
        <v>34.3</v>
      </c>
      <c r="H127" s="65">
        <f>14.1+20.2</f>
        <v>34.3</v>
      </c>
      <c r="I127" s="65"/>
      <c r="J127" s="65"/>
      <c r="K127" s="65">
        <f>+L127+N127</f>
        <v>71.5</v>
      </c>
      <c r="L127" s="65">
        <f aca="true" t="shared" si="49" ref="L127:N128">+D127+H127</f>
        <v>71.5</v>
      </c>
      <c r="M127" s="65">
        <f t="shared" si="49"/>
        <v>0</v>
      </c>
      <c r="N127" s="65">
        <f t="shared" si="49"/>
        <v>0</v>
      </c>
    </row>
    <row r="128" spans="1:14" s="25" customFormat="1" ht="31.5">
      <c r="A128" s="39">
        <v>122</v>
      </c>
      <c r="B128" s="94" t="s">
        <v>86</v>
      </c>
      <c r="C128" s="65">
        <v>1500</v>
      </c>
      <c r="D128" s="65">
        <v>1500</v>
      </c>
      <c r="E128" s="65">
        <v>0</v>
      </c>
      <c r="F128" s="65">
        <v>0</v>
      </c>
      <c r="G128" s="65">
        <f t="shared" si="48"/>
        <v>220</v>
      </c>
      <c r="H128" s="65">
        <v>220</v>
      </c>
      <c r="I128" s="65"/>
      <c r="J128" s="65"/>
      <c r="K128" s="65">
        <f>+L128+N128</f>
        <v>1720</v>
      </c>
      <c r="L128" s="65">
        <f t="shared" si="49"/>
        <v>1720</v>
      </c>
      <c r="M128" s="65">
        <f t="shared" si="49"/>
        <v>0</v>
      </c>
      <c r="N128" s="65">
        <f t="shared" si="49"/>
        <v>0</v>
      </c>
    </row>
    <row r="129" spans="1:14" ht="15.75">
      <c r="A129" s="39">
        <v>123</v>
      </c>
      <c r="B129" s="92" t="s">
        <v>296</v>
      </c>
      <c r="C129" s="72">
        <v>5729.5</v>
      </c>
      <c r="D129" s="72">
        <v>5729.5</v>
      </c>
      <c r="E129" s="72">
        <v>3425</v>
      </c>
      <c r="F129" s="72">
        <v>0</v>
      </c>
      <c r="G129" s="72">
        <f aca="true" t="shared" si="50" ref="G129:N129">SUM(G131:G135)</f>
        <v>26.3</v>
      </c>
      <c r="H129" s="72">
        <f t="shared" si="50"/>
        <v>26.3</v>
      </c>
      <c r="I129" s="72">
        <f t="shared" si="50"/>
        <v>16.2</v>
      </c>
      <c r="J129" s="72">
        <f t="shared" si="50"/>
        <v>0</v>
      </c>
      <c r="K129" s="72">
        <f t="shared" si="50"/>
        <v>5755.8</v>
      </c>
      <c r="L129" s="72">
        <f t="shared" si="50"/>
        <v>5755.8</v>
      </c>
      <c r="M129" s="72">
        <f t="shared" si="50"/>
        <v>3441.2</v>
      </c>
      <c r="N129" s="72">
        <f t="shared" si="50"/>
        <v>0</v>
      </c>
    </row>
    <row r="130" spans="1:14" ht="15.75">
      <c r="A130" s="39">
        <v>124</v>
      </c>
      <c r="B130" s="93" t="s">
        <v>18</v>
      </c>
      <c r="C130" s="72">
        <v>0</v>
      </c>
      <c r="D130" s="72">
        <v>0</v>
      </c>
      <c r="E130" s="72">
        <v>0</v>
      </c>
      <c r="F130" s="72">
        <v>0</v>
      </c>
      <c r="G130" s="72">
        <f aca="true" t="shared" si="51" ref="G130:G135">+H130+J130</f>
        <v>0</v>
      </c>
      <c r="H130" s="72">
        <v>0</v>
      </c>
      <c r="I130" s="72">
        <v>0</v>
      </c>
      <c r="J130" s="72">
        <v>0</v>
      </c>
      <c r="K130" s="72">
        <f aca="true" t="shared" si="52" ref="K130:K135">+L130+N130</f>
        <v>0</v>
      </c>
      <c r="L130" s="72">
        <v>0</v>
      </c>
      <c r="M130" s="72">
        <v>0</v>
      </c>
      <c r="N130" s="72">
        <v>0</v>
      </c>
    </row>
    <row r="131" spans="1:15" ht="31.5">
      <c r="A131" s="39">
        <v>125</v>
      </c>
      <c r="B131" s="95" t="s">
        <v>297</v>
      </c>
      <c r="C131" s="65">
        <v>458.7</v>
      </c>
      <c r="D131" s="65">
        <v>458.7</v>
      </c>
      <c r="E131" s="65">
        <v>276.1</v>
      </c>
      <c r="F131" s="65">
        <v>0</v>
      </c>
      <c r="G131" s="65">
        <f t="shared" si="51"/>
        <v>21.3</v>
      </c>
      <c r="H131" s="65">
        <v>21.3</v>
      </c>
      <c r="I131" s="65">
        <v>16.2</v>
      </c>
      <c r="J131" s="65"/>
      <c r="K131" s="65">
        <f t="shared" si="52"/>
        <v>480</v>
      </c>
      <c r="L131" s="65">
        <f aca="true" t="shared" si="53" ref="L131:N135">+D131+H131</f>
        <v>480</v>
      </c>
      <c r="M131" s="65">
        <f t="shared" si="53"/>
        <v>292.3</v>
      </c>
      <c r="N131" s="65">
        <f t="shared" si="53"/>
        <v>0</v>
      </c>
      <c r="O131" s="77" t="s">
        <v>315</v>
      </c>
    </row>
    <row r="132" spans="1:14" ht="49.5" customHeight="1">
      <c r="A132" s="39">
        <v>126</v>
      </c>
      <c r="B132" s="99" t="s">
        <v>298</v>
      </c>
      <c r="C132" s="65">
        <v>4821</v>
      </c>
      <c r="D132" s="65">
        <v>4821</v>
      </c>
      <c r="E132" s="65">
        <v>3120.2</v>
      </c>
      <c r="F132" s="65">
        <v>0</v>
      </c>
      <c r="G132" s="65">
        <f t="shared" si="51"/>
        <v>0</v>
      </c>
      <c r="H132" s="65"/>
      <c r="I132" s="65"/>
      <c r="J132" s="65"/>
      <c r="K132" s="65">
        <f t="shared" si="52"/>
        <v>4821</v>
      </c>
      <c r="L132" s="65">
        <f t="shared" si="53"/>
        <v>4821</v>
      </c>
      <c r="M132" s="65">
        <f t="shared" si="53"/>
        <v>3120.2</v>
      </c>
      <c r="N132" s="65">
        <f t="shared" si="53"/>
        <v>0</v>
      </c>
    </row>
    <row r="133" spans="1:14" s="25" customFormat="1" ht="31.5" customHeight="1">
      <c r="A133" s="39">
        <v>127</v>
      </c>
      <c r="B133" s="94" t="s">
        <v>299</v>
      </c>
      <c r="C133" s="65">
        <v>115</v>
      </c>
      <c r="D133" s="65">
        <v>115</v>
      </c>
      <c r="E133" s="65">
        <v>28.7</v>
      </c>
      <c r="F133" s="65">
        <v>0</v>
      </c>
      <c r="G133" s="65">
        <f t="shared" si="51"/>
        <v>5</v>
      </c>
      <c r="H133" s="65">
        <v>5</v>
      </c>
      <c r="I133" s="65"/>
      <c r="J133" s="65"/>
      <c r="K133" s="65">
        <f t="shared" si="52"/>
        <v>120</v>
      </c>
      <c r="L133" s="65">
        <f t="shared" si="53"/>
        <v>120</v>
      </c>
      <c r="M133" s="65">
        <f t="shared" si="53"/>
        <v>28.7</v>
      </c>
      <c r="N133" s="65">
        <f t="shared" si="53"/>
        <v>0</v>
      </c>
    </row>
    <row r="134" spans="1:14" ht="31.5">
      <c r="A134" s="39">
        <v>128</v>
      </c>
      <c r="B134" s="94" t="s">
        <v>87</v>
      </c>
      <c r="C134" s="65">
        <v>298</v>
      </c>
      <c r="D134" s="65">
        <v>298</v>
      </c>
      <c r="E134" s="65">
        <v>0</v>
      </c>
      <c r="F134" s="65">
        <v>0</v>
      </c>
      <c r="G134" s="65">
        <f t="shared" si="51"/>
        <v>0</v>
      </c>
      <c r="H134" s="65"/>
      <c r="I134" s="65"/>
      <c r="J134" s="65"/>
      <c r="K134" s="65">
        <f t="shared" si="52"/>
        <v>298</v>
      </c>
      <c r="L134" s="65">
        <f t="shared" si="53"/>
        <v>298</v>
      </c>
      <c r="M134" s="65">
        <f t="shared" si="53"/>
        <v>0</v>
      </c>
      <c r="N134" s="65">
        <f t="shared" si="53"/>
        <v>0</v>
      </c>
    </row>
    <row r="135" spans="1:14" ht="31.5">
      <c r="A135" s="39">
        <v>129</v>
      </c>
      <c r="B135" s="95" t="s">
        <v>131</v>
      </c>
      <c r="C135" s="65">
        <v>36.8</v>
      </c>
      <c r="D135" s="65">
        <v>36.8</v>
      </c>
      <c r="E135" s="65">
        <v>0</v>
      </c>
      <c r="F135" s="65">
        <v>0</v>
      </c>
      <c r="G135" s="65">
        <f t="shared" si="51"/>
        <v>0</v>
      </c>
      <c r="H135" s="65"/>
      <c r="I135" s="65"/>
      <c r="J135" s="65"/>
      <c r="K135" s="65">
        <f t="shared" si="52"/>
        <v>36.8</v>
      </c>
      <c r="L135" s="65">
        <f t="shared" si="53"/>
        <v>36.8</v>
      </c>
      <c r="M135" s="65">
        <f t="shared" si="53"/>
        <v>0</v>
      </c>
      <c r="N135" s="65">
        <f t="shared" si="53"/>
        <v>0</v>
      </c>
    </row>
    <row r="136" spans="1:15" ht="47.25">
      <c r="A136" s="39">
        <v>130</v>
      </c>
      <c r="B136" s="95" t="s">
        <v>279</v>
      </c>
      <c r="C136" s="72">
        <v>0</v>
      </c>
      <c r="D136" s="72"/>
      <c r="E136" s="72"/>
      <c r="F136" s="72"/>
      <c r="G136" s="72">
        <f>+H136+J136</f>
        <v>86.7</v>
      </c>
      <c r="H136" s="72">
        <v>83.2</v>
      </c>
      <c r="I136" s="72">
        <v>4.7</v>
      </c>
      <c r="J136" s="72">
        <v>3.5</v>
      </c>
      <c r="K136" s="72">
        <f>+L136+N136</f>
        <v>86.7</v>
      </c>
      <c r="L136" s="72">
        <f>+D136+H136</f>
        <v>83.2</v>
      </c>
      <c r="M136" s="72">
        <f>+E136+I136</f>
        <v>4.7</v>
      </c>
      <c r="N136" s="72">
        <f>+F136+J136</f>
        <v>3.5</v>
      </c>
      <c r="O136" s="40" t="s">
        <v>338</v>
      </c>
    </row>
    <row r="137" spans="1:14" ht="15" customHeight="1">
      <c r="A137" s="39">
        <v>131</v>
      </c>
      <c r="B137" s="92" t="s">
        <v>91</v>
      </c>
      <c r="C137" s="72">
        <v>386658</v>
      </c>
      <c r="D137" s="72">
        <v>364984.3</v>
      </c>
      <c r="E137" s="72">
        <v>157060.6</v>
      </c>
      <c r="F137" s="72">
        <v>21673.7</v>
      </c>
      <c r="G137" s="72">
        <f aca="true" t="shared" si="54" ref="G137:N137">+G116+G101+G88+G86+G45+G9+G7</f>
        <v>5792.7</v>
      </c>
      <c r="H137" s="72">
        <f t="shared" si="54"/>
        <v>3629.2</v>
      </c>
      <c r="I137" s="72">
        <f t="shared" si="54"/>
        <v>-477.7</v>
      </c>
      <c r="J137" s="72">
        <f t="shared" si="54"/>
        <v>2163.5</v>
      </c>
      <c r="K137" s="72">
        <f t="shared" si="54"/>
        <v>392450.7</v>
      </c>
      <c r="L137" s="72">
        <f t="shared" si="54"/>
        <v>368613.5</v>
      </c>
      <c r="M137" s="72">
        <f t="shared" si="54"/>
        <v>156582.9</v>
      </c>
      <c r="N137" s="72">
        <f t="shared" si="54"/>
        <v>23837.2</v>
      </c>
    </row>
    <row r="138" spans="1:14" ht="15" customHeight="1">
      <c r="A138" s="39">
        <v>132</v>
      </c>
      <c r="B138" s="93" t="s">
        <v>18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1:14" ht="31.5">
      <c r="A139" s="39">
        <v>133</v>
      </c>
      <c r="B139" s="94" t="s">
        <v>132</v>
      </c>
      <c r="C139" s="65">
        <v>150962</v>
      </c>
      <c r="D139" s="65">
        <v>149959.6</v>
      </c>
      <c r="E139" s="65">
        <v>87148.2</v>
      </c>
      <c r="F139" s="65">
        <v>1002.4</v>
      </c>
      <c r="G139" s="65">
        <f aca="true" t="shared" si="55" ref="G139:N139">+G16+G38+G42+G50+G83+G92+G109+G110+G120+G125+G132+G127</f>
        <v>939.5</v>
      </c>
      <c r="H139" s="65">
        <f t="shared" si="55"/>
        <v>802.3</v>
      </c>
      <c r="I139" s="65">
        <f t="shared" si="55"/>
        <v>-919.1</v>
      </c>
      <c r="J139" s="65">
        <f t="shared" si="55"/>
        <v>137.2</v>
      </c>
      <c r="K139" s="65">
        <f t="shared" si="55"/>
        <v>151901.5</v>
      </c>
      <c r="L139" s="65">
        <f t="shared" si="55"/>
        <v>150761.9</v>
      </c>
      <c r="M139" s="65">
        <f t="shared" si="55"/>
        <v>86229.1</v>
      </c>
      <c r="N139" s="65">
        <f t="shared" si="55"/>
        <v>1139.6</v>
      </c>
    </row>
    <row r="141" spans="1:7" ht="15">
      <c r="A141" s="100"/>
      <c r="B141" s="31"/>
      <c r="C141" s="31"/>
      <c r="D141" s="31"/>
      <c r="E141" s="31"/>
      <c r="F141" s="31"/>
      <c r="G141" s="31"/>
    </row>
  </sheetData>
  <sheetProtection/>
  <mergeCells count="18">
    <mergeCell ref="O2:O5"/>
    <mergeCell ref="K2:N2"/>
    <mergeCell ref="G3:G5"/>
    <mergeCell ref="H3:J3"/>
    <mergeCell ref="K3:K5"/>
    <mergeCell ref="L3:N3"/>
    <mergeCell ref="H4:I4"/>
    <mergeCell ref="J4:J5"/>
    <mergeCell ref="L4:M4"/>
    <mergeCell ref="N4:N5"/>
    <mergeCell ref="C3:C5"/>
    <mergeCell ref="D3:F3"/>
    <mergeCell ref="D4:E4"/>
    <mergeCell ref="F4:F5"/>
    <mergeCell ref="C2:F2"/>
    <mergeCell ref="G2:J2"/>
    <mergeCell ref="A3:A5"/>
    <mergeCell ref="B3:B5"/>
  </mergeCells>
  <printOptions/>
  <pageMargins left="1.141732283464567" right="0.35433070866141736" top="0.984251968503937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showZeros="0" zoomScale="82" zoomScaleNormal="82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7" sqref="L17:O56"/>
    </sheetView>
  </sheetViews>
  <sheetFormatPr defaultColWidth="10.140625" defaultRowHeight="12.75"/>
  <cols>
    <col min="1" max="1" width="5.28125" style="0" customWidth="1"/>
    <col min="2" max="2" width="23.00390625" style="0" customWidth="1"/>
    <col min="3" max="3" width="18.00390625" style="0" customWidth="1"/>
    <col min="4" max="4" width="12.00390625" style="0" customWidth="1"/>
    <col min="5" max="5" width="11.00390625" style="0" customWidth="1"/>
    <col min="6" max="6" width="10.8515625" style="0" customWidth="1"/>
    <col min="7" max="7" width="9.00390625" style="0" customWidth="1"/>
    <col min="8" max="8" width="12.00390625" style="0" customWidth="1"/>
    <col min="9" max="9" width="11.00390625" style="0" customWidth="1"/>
    <col min="10" max="10" width="10.8515625" style="0" customWidth="1"/>
    <col min="11" max="11" width="9.00390625" style="0" customWidth="1"/>
    <col min="12" max="12" width="12.00390625" style="0" customWidth="1"/>
    <col min="13" max="13" width="11.00390625" style="0" customWidth="1"/>
    <col min="14" max="14" width="10.8515625" style="0" customWidth="1"/>
    <col min="15" max="15" width="9.00390625" style="0" customWidth="1"/>
  </cols>
  <sheetData>
    <row r="1" spans="1:15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1" t="s">
        <v>345</v>
      </c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326</v>
      </c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343</v>
      </c>
      <c r="L3" s="1"/>
      <c r="M3" s="1"/>
      <c r="N3" s="1"/>
      <c r="O3" s="1"/>
    </row>
    <row r="4" spans="1:15" ht="13.5" customHeight="1">
      <c r="A4" s="1"/>
      <c r="B4" s="1"/>
      <c r="C4" s="90"/>
      <c r="D4" s="1"/>
      <c r="E4" s="1"/>
      <c r="F4" s="1"/>
      <c r="G4" s="1"/>
      <c r="H4" s="1"/>
      <c r="I4" s="1"/>
      <c r="J4" s="1"/>
      <c r="K4" s="109" t="s">
        <v>323</v>
      </c>
      <c r="L4" s="109"/>
      <c r="M4" s="109"/>
      <c r="N4" s="109"/>
      <c r="O4" s="1"/>
    </row>
    <row r="5" spans="1:15" ht="15.75" customHeight="1">
      <c r="A5" s="1"/>
      <c r="B5" s="1"/>
      <c r="C5" s="90"/>
      <c r="D5" s="1"/>
      <c r="E5" s="1"/>
      <c r="F5" s="1"/>
      <c r="G5" s="1"/>
      <c r="H5" s="1"/>
      <c r="I5" s="1"/>
      <c r="J5" s="1"/>
      <c r="K5" s="109" t="s">
        <v>325</v>
      </c>
      <c r="L5" s="109"/>
      <c r="M5" s="109"/>
      <c r="N5" s="109"/>
      <c r="O5" s="1"/>
    </row>
    <row r="6" spans="1:15" ht="12.75" customHeight="1">
      <c r="A6" s="1"/>
      <c r="B6" s="1"/>
      <c r="C6" s="90"/>
      <c r="D6" s="1"/>
      <c r="E6" s="1"/>
      <c r="F6" s="1"/>
      <c r="G6" s="1"/>
      <c r="H6" s="1"/>
      <c r="I6" s="1"/>
      <c r="J6" s="1"/>
      <c r="K6" s="109" t="s">
        <v>324</v>
      </c>
      <c r="L6" s="109"/>
      <c r="M6" s="109"/>
      <c r="N6" s="1"/>
      <c r="O6" s="1"/>
    </row>
    <row r="7" spans="1:15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19" t="s">
        <v>344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15.7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ht="15.75">
      <c r="A10" s="1"/>
      <c r="B10" s="19"/>
      <c r="C10" s="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1"/>
      <c r="B11" s="19"/>
      <c r="C11" s="1"/>
      <c r="D11" s="22"/>
      <c r="E11" s="22"/>
      <c r="F11" s="1" t="s">
        <v>93</v>
      </c>
      <c r="G11" s="22"/>
      <c r="H11" s="22"/>
      <c r="I11" s="22"/>
      <c r="J11" s="1"/>
      <c r="K11" s="22"/>
      <c r="L11" s="22"/>
      <c r="M11" s="22"/>
      <c r="N11" s="1" t="s">
        <v>93</v>
      </c>
      <c r="O11" s="22"/>
    </row>
    <row r="12" spans="1:15" ht="15.75">
      <c r="A12" s="1"/>
      <c r="B12" s="3"/>
      <c r="C12" s="3"/>
      <c r="D12" s="110" t="s">
        <v>320</v>
      </c>
      <c r="E12" s="111"/>
      <c r="F12" s="111"/>
      <c r="G12" s="111"/>
      <c r="H12" s="112" t="s">
        <v>321</v>
      </c>
      <c r="I12" s="113"/>
      <c r="J12" s="113"/>
      <c r="K12" s="113"/>
      <c r="L12" s="110" t="s">
        <v>322</v>
      </c>
      <c r="M12" s="111"/>
      <c r="N12" s="111"/>
      <c r="O12" s="111"/>
    </row>
    <row r="13" spans="1:15" ht="15.75">
      <c r="A13" s="130" t="s">
        <v>1</v>
      </c>
      <c r="B13" s="115" t="s">
        <v>160</v>
      </c>
      <c r="C13" s="115" t="s">
        <v>161</v>
      </c>
      <c r="D13" s="118" t="s">
        <v>91</v>
      </c>
      <c r="E13" s="116" t="s">
        <v>18</v>
      </c>
      <c r="F13" s="116"/>
      <c r="G13" s="116"/>
      <c r="H13" s="118" t="s">
        <v>91</v>
      </c>
      <c r="I13" s="116" t="s">
        <v>18</v>
      </c>
      <c r="J13" s="116"/>
      <c r="K13" s="116"/>
      <c r="L13" s="118" t="s">
        <v>91</v>
      </c>
      <c r="M13" s="116" t="s">
        <v>18</v>
      </c>
      <c r="N13" s="116"/>
      <c r="O13" s="116"/>
    </row>
    <row r="14" spans="1:15" ht="15.75" customHeight="1">
      <c r="A14" s="131"/>
      <c r="B14" s="115"/>
      <c r="C14" s="115"/>
      <c r="D14" s="118"/>
      <c r="E14" s="115" t="s">
        <v>57</v>
      </c>
      <c r="F14" s="115"/>
      <c r="G14" s="115" t="s">
        <v>94</v>
      </c>
      <c r="H14" s="118"/>
      <c r="I14" s="115" t="s">
        <v>57</v>
      </c>
      <c r="J14" s="115"/>
      <c r="K14" s="115" t="s">
        <v>94</v>
      </c>
      <c r="L14" s="118"/>
      <c r="M14" s="115" t="s">
        <v>57</v>
      </c>
      <c r="N14" s="115"/>
      <c r="O14" s="115" t="s">
        <v>94</v>
      </c>
    </row>
    <row r="15" spans="1:15" ht="47.25">
      <c r="A15" s="132"/>
      <c r="B15" s="115"/>
      <c r="C15" s="115"/>
      <c r="D15" s="118"/>
      <c r="E15" s="29" t="s">
        <v>10</v>
      </c>
      <c r="F15" s="29" t="s">
        <v>60</v>
      </c>
      <c r="G15" s="115"/>
      <c r="H15" s="118"/>
      <c r="I15" s="29" t="s">
        <v>10</v>
      </c>
      <c r="J15" s="29" t="s">
        <v>60</v>
      </c>
      <c r="K15" s="115"/>
      <c r="L15" s="118"/>
      <c r="M15" s="29" t="s">
        <v>10</v>
      </c>
      <c r="N15" s="29" t="s">
        <v>60</v>
      </c>
      <c r="O15" s="115"/>
    </row>
    <row r="16" spans="1:15" ht="15.75">
      <c r="A16" s="5">
        <v>1</v>
      </c>
      <c r="B16" s="32">
        <v>2</v>
      </c>
      <c r="C16" s="32">
        <v>3</v>
      </c>
      <c r="D16" s="18">
        <v>4</v>
      </c>
      <c r="E16" s="18">
        <v>5</v>
      </c>
      <c r="F16" s="18">
        <v>6</v>
      </c>
      <c r="G16" s="18">
        <v>7</v>
      </c>
      <c r="H16" s="18">
        <v>4</v>
      </c>
      <c r="I16" s="18">
        <v>5</v>
      </c>
      <c r="J16" s="18">
        <v>6</v>
      </c>
      <c r="K16" s="18">
        <v>7</v>
      </c>
      <c r="L16" s="18">
        <v>4</v>
      </c>
      <c r="M16" s="18">
        <v>5</v>
      </c>
      <c r="N16" s="18">
        <v>6</v>
      </c>
      <c r="O16" s="18">
        <v>7</v>
      </c>
    </row>
    <row r="17" spans="1:15" ht="51.75" customHeight="1">
      <c r="A17" s="51" t="s">
        <v>287</v>
      </c>
      <c r="B17" s="50" t="s">
        <v>95</v>
      </c>
      <c r="C17" s="33" t="s">
        <v>79</v>
      </c>
      <c r="D17" s="20">
        <v>896.3</v>
      </c>
      <c r="E17" s="20">
        <v>275.3</v>
      </c>
      <c r="F17" s="20">
        <v>0</v>
      </c>
      <c r="G17" s="20">
        <v>621</v>
      </c>
      <c r="H17" s="20">
        <f>+I17+K17</f>
        <v>-50</v>
      </c>
      <c r="I17" s="20">
        <f>+'1 pr.asignavimai'!H87</f>
        <v>4.3</v>
      </c>
      <c r="J17" s="20">
        <f>+'1 pr.asignavimai'!I87</f>
        <v>0</v>
      </c>
      <c r="K17" s="20">
        <f>+'1 pr.asignavimai'!J87</f>
        <v>-54.3</v>
      </c>
      <c r="L17" s="20">
        <f>+M17+O17</f>
        <v>846.3</v>
      </c>
      <c r="M17" s="20">
        <f>+I17+E17</f>
        <v>279.6</v>
      </c>
      <c r="N17" s="20">
        <f>+J17+F17</f>
        <v>0</v>
      </c>
      <c r="O17" s="20">
        <f>+K17+G17</f>
        <v>566.7</v>
      </c>
    </row>
    <row r="18" spans="1:15" ht="48.75" customHeight="1">
      <c r="A18" s="53" t="s">
        <v>288</v>
      </c>
      <c r="B18" s="50" t="s">
        <v>96</v>
      </c>
      <c r="C18" s="33" t="s">
        <v>75</v>
      </c>
      <c r="D18" s="20">
        <v>1490.2</v>
      </c>
      <c r="E18" s="20">
        <v>341</v>
      </c>
      <c r="F18" s="20">
        <v>0</v>
      </c>
      <c r="G18" s="20">
        <v>1149.2</v>
      </c>
      <c r="H18" s="20">
        <f>+I18+K18</f>
        <v>-92.7</v>
      </c>
      <c r="I18" s="20">
        <f>+'1 pr.asignavimai'!H46</f>
        <v>0</v>
      </c>
      <c r="J18" s="20">
        <f>+'1 pr.asignavimai'!I46</f>
        <v>0</v>
      </c>
      <c r="K18" s="20">
        <f>+'1 pr.asignavimai'!J46</f>
        <v>-92.7</v>
      </c>
      <c r="L18" s="20">
        <f aca="true" t="shared" si="0" ref="L18:L55">+M18+O18</f>
        <v>1397.5</v>
      </c>
      <c r="M18" s="20">
        <f aca="true" t="shared" si="1" ref="M18:M55">+I18+E18</f>
        <v>341</v>
      </c>
      <c r="N18" s="20">
        <f aca="true" t="shared" si="2" ref="N18:N55">+J18+F18</f>
        <v>0</v>
      </c>
      <c r="O18" s="20">
        <f aca="true" t="shared" si="3" ref="O18:O55">+K18+G18</f>
        <v>1056.5</v>
      </c>
    </row>
    <row r="19" spans="1:15" ht="33" customHeight="1">
      <c r="A19" s="133" t="s">
        <v>135</v>
      </c>
      <c r="B19" s="124" t="s">
        <v>62</v>
      </c>
      <c r="C19" s="33" t="s">
        <v>5</v>
      </c>
      <c r="D19" s="9">
        <v>27874.9</v>
      </c>
      <c r="E19" s="9">
        <v>21622.2</v>
      </c>
      <c r="F19" s="9">
        <v>10092.1</v>
      </c>
      <c r="G19" s="9">
        <v>6252.7</v>
      </c>
      <c r="H19" s="9">
        <f>+I19+K19</f>
        <v>-876.9</v>
      </c>
      <c r="I19" s="9">
        <f>+'1 pr.asignavimai'!H10</f>
        <v>-926.9</v>
      </c>
      <c r="J19" s="9">
        <f>+'1 pr.asignavimai'!I10</f>
        <v>103.1</v>
      </c>
      <c r="K19" s="9">
        <f>+'1 pr.asignavimai'!J10</f>
        <v>50</v>
      </c>
      <c r="L19" s="9">
        <f t="shared" si="0"/>
        <v>26998</v>
      </c>
      <c r="M19" s="9">
        <f t="shared" si="1"/>
        <v>20695.3</v>
      </c>
      <c r="N19" s="9">
        <f t="shared" si="2"/>
        <v>10195.2</v>
      </c>
      <c r="O19" s="9">
        <f t="shared" si="3"/>
        <v>6302.7</v>
      </c>
    </row>
    <row r="20" spans="1:15" ht="47.25" customHeight="1">
      <c r="A20" s="134"/>
      <c r="B20" s="125"/>
      <c r="C20" s="33" t="s">
        <v>75</v>
      </c>
      <c r="D20" s="9">
        <v>988.7</v>
      </c>
      <c r="E20" s="9">
        <v>988.7</v>
      </c>
      <c r="F20" s="9">
        <v>0</v>
      </c>
      <c r="G20" s="9">
        <v>0</v>
      </c>
      <c r="H20" s="9">
        <f>+I20+K20</f>
        <v>0</v>
      </c>
      <c r="I20" s="9">
        <f>+'1 pr.asignavimai'!H50</f>
        <v>0</v>
      </c>
      <c r="J20" s="9">
        <f>+'1 pr.asignavimai'!I50</f>
        <v>0</v>
      </c>
      <c r="K20" s="9">
        <f>+'1 pr.asignavimai'!J50</f>
        <v>0</v>
      </c>
      <c r="L20" s="9">
        <f t="shared" si="0"/>
        <v>988.7</v>
      </c>
      <c r="M20" s="9">
        <f t="shared" si="1"/>
        <v>988.7</v>
      </c>
      <c r="N20" s="9">
        <f t="shared" si="2"/>
        <v>0</v>
      </c>
      <c r="O20" s="9">
        <f t="shared" si="3"/>
        <v>0</v>
      </c>
    </row>
    <row r="21" spans="1:15" ht="30" customHeight="1">
      <c r="A21" s="102"/>
      <c r="B21" s="126"/>
      <c r="C21" s="33" t="s">
        <v>133</v>
      </c>
      <c r="D21" s="20">
        <v>28863.6</v>
      </c>
      <c r="E21" s="20">
        <v>22610.9</v>
      </c>
      <c r="F21" s="20">
        <v>10092.1</v>
      </c>
      <c r="G21" s="20">
        <v>6252.7</v>
      </c>
      <c r="H21" s="20">
        <f>SUM(H19:H20)</f>
        <v>-876.9</v>
      </c>
      <c r="I21" s="20">
        <f>SUM(I19:I20)</f>
        <v>-926.9</v>
      </c>
      <c r="J21" s="20">
        <f>SUM(J19:J20)</f>
        <v>103.1</v>
      </c>
      <c r="K21" s="20">
        <f>SUM(K19:K20)</f>
        <v>50</v>
      </c>
      <c r="L21" s="20">
        <f t="shared" si="0"/>
        <v>27986.7</v>
      </c>
      <c r="M21" s="20">
        <f t="shared" si="1"/>
        <v>21684</v>
      </c>
      <c r="N21" s="20">
        <f t="shared" si="2"/>
        <v>10195.2</v>
      </c>
      <c r="O21" s="20">
        <f t="shared" si="3"/>
        <v>6302.7</v>
      </c>
    </row>
    <row r="22" spans="1:15" ht="50.25" customHeight="1">
      <c r="A22" s="53" t="s">
        <v>136</v>
      </c>
      <c r="B22" s="50" t="s">
        <v>283</v>
      </c>
      <c r="C22" s="33" t="s">
        <v>75</v>
      </c>
      <c r="D22" s="20">
        <v>2431.6</v>
      </c>
      <c r="E22" s="20">
        <v>151.9</v>
      </c>
      <c r="F22" s="20">
        <v>0</v>
      </c>
      <c r="G22" s="20">
        <v>2279.7</v>
      </c>
      <c r="H22" s="20">
        <f>+I22+K22</f>
        <v>0</v>
      </c>
      <c r="I22" s="20">
        <f>+'1 pr.asignavimai'!H54</f>
        <v>0</v>
      </c>
      <c r="J22" s="20">
        <f>+'1 pr.asignavimai'!I54</f>
        <v>1</v>
      </c>
      <c r="K22" s="20">
        <f>+'1 pr.asignavimai'!J54</f>
        <v>0</v>
      </c>
      <c r="L22" s="20">
        <f t="shared" si="0"/>
        <v>2431.6</v>
      </c>
      <c r="M22" s="20">
        <f t="shared" si="1"/>
        <v>151.9</v>
      </c>
      <c r="N22" s="20">
        <f t="shared" si="2"/>
        <v>1</v>
      </c>
      <c r="O22" s="20">
        <f t="shared" si="3"/>
        <v>2279.7</v>
      </c>
    </row>
    <row r="23" spans="1:15" ht="47.25">
      <c r="A23" s="120" t="s">
        <v>137</v>
      </c>
      <c r="B23" s="121" t="s">
        <v>81</v>
      </c>
      <c r="C23" s="33" t="s">
        <v>75</v>
      </c>
      <c r="D23" s="9">
        <v>780.2</v>
      </c>
      <c r="E23" s="9">
        <v>253.8</v>
      </c>
      <c r="F23" s="9">
        <v>0</v>
      </c>
      <c r="G23" s="9">
        <v>526.4</v>
      </c>
      <c r="H23" s="9">
        <f>+I23+K23</f>
        <v>-122.4</v>
      </c>
      <c r="I23" s="9">
        <f>+'1 pr.asignavimai'!H60</f>
        <v>-122.4</v>
      </c>
      <c r="J23" s="9">
        <f>+'1 pr.asignavimai'!I60</f>
        <v>0</v>
      </c>
      <c r="K23" s="9">
        <f>+'1 pr.asignavimai'!J60</f>
        <v>0</v>
      </c>
      <c r="L23" s="9">
        <f t="shared" si="0"/>
        <v>657.8</v>
      </c>
      <c r="M23" s="9">
        <f t="shared" si="1"/>
        <v>131.4</v>
      </c>
      <c r="N23" s="9">
        <f t="shared" si="2"/>
        <v>0</v>
      </c>
      <c r="O23" s="9">
        <f t="shared" si="3"/>
        <v>526.4</v>
      </c>
    </row>
    <row r="24" spans="1:15" ht="31.5">
      <c r="A24" s="120"/>
      <c r="B24" s="122"/>
      <c r="C24" s="33" t="s">
        <v>11</v>
      </c>
      <c r="D24" s="9">
        <v>16501.9</v>
      </c>
      <c r="E24" s="9">
        <v>16415.9</v>
      </c>
      <c r="F24" s="9">
        <v>0</v>
      </c>
      <c r="G24" s="9">
        <v>86</v>
      </c>
      <c r="H24" s="9">
        <f>+I24+K24</f>
        <v>126</v>
      </c>
      <c r="I24" s="9">
        <f>+'1 pr.asignavimai'!H89</f>
        <v>126</v>
      </c>
      <c r="J24" s="9">
        <f>+'1 pr.asignavimai'!I89</f>
        <v>0</v>
      </c>
      <c r="K24" s="9">
        <f>+'1 pr.asignavimai'!J89</f>
        <v>0</v>
      </c>
      <c r="L24" s="9">
        <f t="shared" si="0"/>
        <v>16627.9</v>
      </c>
      <c r="M24" s="9">
        <f t="shared" si="1"/>
        <v>16541.9</v>
      </c>
      <c r="N24" s="9">
        <f t="shared" si="2"/>
        <v>0</v>
      </c>
      <c r="O24" s="9">
        <f t="shared" si="3"/>
        <v>86</v>
      </c>
    </row>
    <row r="25" spans="1:15" ht="24" customHeight="1">
      <c r="A25" s="120"/>
      <c r="B25" s="123"/>
      <c r="C25" s="33" t="s">
        <v>133</v>
      </c>
      <c r="D25" s="20">
        <v>17282.1</v>
      </c>
      <c r="E25" s="20">
        <v>16669.7</v>
      </c>
      <c r="F25" s="20">
        <v>0</v>
      </c>
      <c r="G25" s="20">
        <v>612.4</v>
      </c>
      <c r="H25" s="20">
        <f>+H23+H24</f>
        <v>3.6</v>
      </c>
      <c r="I25" s="20">
        <f>+I23+I24</f>
        <v>3.6</v>
      </c>
      <c r="J25" s="20">
        <f>+J23+J24</f>
        <v>0</v>
      </c>
      <c r="K25" s="20">
        <f>+K23+K24</f>
        <v>0</v>
      </c>
      <c r="L25" s="20">
        <f t="shared" si="0"/>
        <v>17285.7</v>
      </c>
      <c r="M25" s="20">
        <f t="shared" si="1"/>
        <v>16673.3</v>
      </c>
      <c r="N25" s="20">
        <f t="shared" si="2"/>
        <v>0</v>
      </c>
      <c r="O25" s="20">
        <f t="shared" si="3"/>
        <v>612.4</v>
      </c>
    </row>
    <row r="26" spans="1:15" ht="32.25" customHeight="1">
      <c r="A26" s="127" t="s">
        <v>138</v>
      </c>
      <c r="B26" s="124" t="s">
        <v>98</v>
      </c>
      <c r="C26" s="33" t="s">
        <v>5</v>
      </c>
      <c r="D26" s="9">
        <v>233.3</v>
      </c>
      <c r="E26" s="9">
        <v>233.3</v>
      </c>
      <c r="F26" s="9">
        <v>0</v>
      </c>
      <c r="G26" s="9">
        <v>0</v>
      </c>
      <c r="H26" s="9">
        <f>+I26+K26</f>
        <v>0</v>
      </c>
      <c r="I26" s="9">
        <f>+'1 pr.asignavimai'!H35</f>
        <v>0</v>
      </c>
      <c r="J26" s="9">
        <f>+'1 pr.asignavimai'!I35</f>
        <v>0</v>
      </c>
      <c r="K26" s="9">
        <f>+'1 pr.asignavimai'!J35</f>
        <v>0</v>
      </c>
      <c r="L26" s="9">
        <f t="shared" si="0"/>
        <v>233.3</v>
      </c>
      <c r="M26" s="9">
        <f t="shared" si="1"/>
        <v>233.3</v>
      </c>
      <c r="N26" s="9">
        <f t="shared" si="2"/>
        <v>0</v>
      </c>
      <c r="O26" s="9">
        <f t="shared" si="3"/>
        <v>0</v>
      </c>
    </row>
    <row r="27" spans="1:15" ht="48" customHeight="1">
      <c r="A27" s="128"/>
      <c r="B27" s="125"/>
      <c r="C27" s="33" t="s">
        <v>75</v>
      </c>
      <c r="D27" s="9">
        <v>1082.6</v>
      </c>
      <c r="E27" s="9">
        <v>7.3</v>
      </c>
      <c r="F27" s="9">
        <v>0</v>
      </c>
      <c r="G27" s="9">
        <v>1075.3</v>
      </c>
      <c r="H27" s="9">
        <f>+I27+K27</f>
        <v>60.4</v>
      </c>
      <c r="I27" s="9">
        <f>+'1 pr.asignavimai'!H61</f>
        <v>0</v>
      </c>
      <c r="J27" s="9">
        <f>+'1 pr.asignavimai'!I61</f>
        <v>0</v>
      </c>
      <c r="K27" s="9">
        <f>+'1 pr.asignavimai'!J61</f>
        <v>60.4</v>
      </c>
      <c r="L27" s="9">
        <f t="shared" si="0"/>
        <v>1143</v>
      </c>
      <c r="M27" s="9">
        <f t="shared" si="1"/>
        <v>7.3</v>
      </c>
      <c r="N27" s="9">
        <f t="shared" si="2"/>
        <v>0</v>
      </c>
      <c r="O27" s="9">
        <f t="shared" si="3"/>
        <v>1135.7</v>
      </c>
    </row>
    <row r="28" spans="1:15" ht="34.5" customHeight="1">
      <c r="A28" s="128"/>
      <c r="B28" s="125"/>
      <c r="C28" s="33" t="s">
        <v>11</v>
      </c>
      <c r="D28" s="9">
        <v>19167.2</v>
      </c>
      <c r="E28" s="9">
        <v>19167.2</v>
      </c>
      <c r="F28" s="9">
        <v>0</v>
      </c>
      <c r="G28" s="9">
        <v>0</v>
      </c>
      <c r="H28" s="9">
        <f>+I28+K28</f>
        <v>310.5</v>
      </c>
      <c r="I28" s="9">
        <f>+'1 pr.asignavimai'!H94</f>
        <v>254.8</v>
      </c>
      <c r="J28" s="9">
        <f>+'1 pr.asignavimai'!I94</f>
        <v>0</v>
      </c>
      <c r="K28" s="9">
        <f>+'1 pr.asignavimai'!J94</f>
        <v>55.7</v>
      </c>
      <c r="L28" s="9">
        <f t="shared" si="0"/>
        <v>19477.7</v>
      </c>
      <c r="M28" s="9">
        <f t="shared" si="1"/>
        <v>19422</v>
      </c>
      <c r="N28" s="9">
        <f t="shared" si="2"/>
        <v>0</v>
      </c>
      <c r="O28" s="9">
        <f t="shared" si="3"/>
        <v>55.7</v>
      </c>
    </row>
    <row r="29" spans="1:15" ht="27.75" customHeight="1">
      <c r="A29" s="129"/>
      <c r="B29" s="126"/>
      <c r="C29" s="33" t="s">
        <v>133</v>
      </c>
      <c r="D29" s="20">
        <v>20483.1</v>
      </c>
      <c r="E29" s="20">
        <v>19407.8</v>
      </c>
      <c r="F29" s="20">
        <v>0</v>
      </c>
      <c r="G29" s="20">
        <v>1075.3</v>
      </c>
      <c r="H29" s="20">
        <f>SUM(H26:H28)</f>
        <v>370.9</v>
      </c>
      <c r="I29" s="20">
        <f>SUM(I26:I28)</f>
        <v>254.8</v>
      </c>
      <c r="J29" s="20">
        <f>SUM(J26:J28)</f>
        <v>0</v>
      </c>
      <c r="K29" s="20">
        <f>SUM(K26:K28)</f>
        <v>116.1</v>
      </c>
      <c r="L29" s="20">
        <f t="shared" si="0"/>
        <v>20854</v>
      </c>
      <c r="M29" s="20">
        <f t="shared" si="1"/>
        <v>19662.6</v>
      </c>
      <c r="N29" s="20">
        <f t="shared" si="2"/>
        <v>0</v>
      </c>
      <c r="O29" s="20">
        <f t="shared" si="3"/>
        <v>1191.4</v>
      </c>
    </row>
    <row r="30" spans="1:15" ht="30.75" customHeight="1">
      <c r="A30" s="127" t="s">
        <v>139</v>
      </c>
      <c r="B30" s="124" t="s">
        <v>99</v>
      </c>
      <c r="C30" s="33" t="s">
        <v>5</v>
      </c>
      <c r="D30" s="9">
        <v>731.2</v>
      </c>
      <c r="E30" s="9">
        <v>731.2</v>
      </c>
      <c r="F30" s="9">
        <v>0</v>
      </c>
      <c r="G30" s="9">
        <v>0</v>
      </c>
      <c r="H30" s="9">
        <f>+I30+K30</f>
        <v>0</v>
      </c>
      <c r="I30" s="9">
        <f>+'1 pr.asignavimai'!H36</f>
        <v>0</v>
      </c>
      <c r="J30" s="9">
        <f>+'1 pr.asignavimai'!I36</f>
        <v>0</v>
      </c>
      <c r="K30" s="9">
        <f>+'1 pr.asignavimai'!J36</f>
        <v>0</v>
      </c>
      <c r="L30" s="9">
        <f t="shared" si="0"/>
        <v>731.2</v>
      </c>
      <c r="M30" s="9">
        <f t="shared" si="1"/>
        <v>731.2</v>
      </c>
      <c r="N30" s="9">
        <f t="shared" si="2"/>
        <v>0</v>
      </c>
      <c r="O30" s="9">
        <f t="shared" si="3"/>
        <v>0</v>
      </c>
    </row>
    <row r="31" spans="1:15" ht="53.25" customHeight="1">
      <c r="A31" s="128"/>
      <c r="B31" s="125"/>
      <c r="C31" s="33" t="s">
        <v>75</v>
      </c>
      <c r="D31" s="9">
        <v>2117.1</v>
      </c>
      <c r="E31" s="9">
        <v>15.6</v>
      </c>
      <c r="F31" s="9">
        <v>0</v>
      </c>
      <c r="G31" s="9">
        <v>2101.5</v>
      </c>
      <c r="H31" s="9">
        <f>+I31+K31</f>
        <v>0</v>
      </c>
      <c r="I31" s="9">
        <f>+'1 pr.asignavimai'!H65</f>
        <v>0</v>
      </c>
      <c r="J31" s="9">
        <f>+'1 pr.asignavimai'!I65</f>
        <v>0</v>
      </c>
      <c r="K31" s="9">
        <f>+'1 pr.asignavimai'!J65</f>
        <v>0</v>
      </c>
      <c r="L31" s="9">
        <f t="shared" si="0"/>
        <v>2117.1</v>
      </c>
      <c r="M31" s="9">
        <f t="shared" si="1"/>
        <v>15.6</v>
      </c>
      <c r="N31" s="9">
        <f t="shared" si="2"/>
        <v>0</v>
      </c>
      <c r="O31" s="9">
        <f t="shared" si="3"/>
        <v>2101.5</v>
      </c>
    </row>
    <row r="32" spans="1:15" ht="33.75" customHeight="1">
      <c r="A32" s="128"/>
      <c r="B32" s="125"/>
      <c r="C32" s="33" t="s">
        <v>11</v>
      </c>
      <c r="D32" s="9">
        <v>16422</v>
      </c>
      <c r="E32" s="9">
        <v>16335.2</v>
      </c>
      <c r="F32" s="9">
        <v>773.4</v>
      </c>
      <c r="G32" s="9">
        <v>86.8</v>
      </c>
      <c r="H32" s="9">
        <f>+I32+K32</f>
        <v>764.4</v>
      </c>
      <c r="I32" s="9">
        <f>+'1 pr.asignavimai'!H95</f>
        <v>744.8</v>
      </c>
      <c r="J32" s="9">
        <f>+'1 pr.asignavimai'!I95</f>
        <v>6.1</v>
      </c>
      <c r="K32" s="9">
        <f>+'1 pr.asignavimai'!J95</f>
        <v>19.6</v>
      </c>
      <c r="L32" s="9">
        <f t="shared" si="0"/>
        <v>17186.4</v>
      </c>
      <c r="M32" s="9">
        <f t="shared" si="1"/>
        <v>17080</v>
      </c>
      <c r="N32" s="9">
        <f t="shared" si="2"/>
        <v>779.5</v>
      </c>
      <c r="O32" s="9">
        <f t="shared" si="3"/>
        <v>106.4</v>
      </c>
    </row>
    <row r="33" spans="1:15" ht="33.75" customHeight="1">
      <c r="A33" s="128"/>
      <c r="B33" s="125"/>
      <c r="C33" s="33" t="s">
        <v>13</v>
      </c>
      <c r="D33" s="9"/>
      <c r="E33" s="9"/>
      <c r="F33" s="9"/>
      <c r="G33" s="9"/>
      <c r="H33" s="9">
        <f>+I33+K33</f>
        <v>86.7</v>
      </c>
      <c r="I33" s="9">
        <f>+'1 pr.asignavimai'!H136</f>
        <v>83.2</v>
      </c>
      <c r="J33" s="9">
        <f>+'1 pr.asignavimai'!I136</f>
        <v>4.7</v>
      </c>
      <c r="K33" s="9">
        <f>+'1 pr.asignavimai'!J136</f>
        <v>3.5</v>
      </c>
      <c r="L33" s="9">
        <f>+M33+O33</f>
        <v>86.7</v>
      </c>
      <c r="M33" s="9">
        <f>+I33+E33</f>
        <v>83.2</v>
      </c>
      <c r="N33" s="9">
        <f>+J33+F33</f>
        <v>4.7</v>
      </c>
      <c r="O33" s="9">
        <f>+K33+G33</f>
        <v>3.5</v>
      </c>
    </row>
    <row r="34" spans="1:15" ht="22.5" customHeight="1">
      <c r="A34" s="129"/>
      <c r="B34" s="126"/>
      <c r="C34" s="33" t="s">
        <v>133</v>
      </c>
      <c r="D34" s="20">
        <v>19270.3</v>
      </c>
      <c r="E34" s="20">
        <v>17082</v>
      </c>
      <c r="F34" s="20">
        <v>773.4</v>
      </c>
      <c r="G34" s="20">
        <v>2188.3</v>
      </c>
      <c r="H34" s="20">
        <f>SUM(H30:H33)</f>
        <v>851.1</v>
      </c>
      <c r="I34" s="20">
        <f aca="true" t="shared" si="4" ref="I34:O34">SUM(I30:I33)</f>
        <v>828</v>
      </c>
      <c r="J34" s="20">
        <f t="shared" si="4"/>
        <v>10.8</v>
      </c>
      <c r="K34" s="20">
        <f t="shared" si="4"/>
        <v>23.1</v>
      </c>
      <c r="L34" s="20">
        <f t="shared" si="4"/>
        <v>20121.4</v>
      </c>
      <c r="M34" s="20">
        <f t="shared" si="4"/>
        <v>17910</v>
      </c>
      <c r="N34" s="20">
        <f t="shared" si="4"/>
        <v>784.2</v>
      </c>
      <c r="O34" s="20">
        <f t="shared" si="4"/>
        <v>2211.4</v>
      </c>
    </row>
    <row r="35" spans="1:15" ht="47.25">
      <c r="A35" s="120" t="s">
        <v>140</v>
      </c>
      <c r="B35" s="124" t="s">
        <v>97</v>
      </c>
      <c r="C35" s="33" t="s">
        <v>75</v>
      </c>
      <c r="D35" s="9">
        <v>1013.5</v>
      </c>
      <c r="E35" s="9">
        <v>0</v>
      </c>
      <c r="F35" s="9">
        <v>0</v>
      </c>
      <c r="G35" s="9">
        <v>1013.5</v>
      </c>
      <c r="H35" s="9">
        <f aca="true" t="shared" si="5" ref="H35:H42">+I35+K35</f>
        <v>255.2</v>
      </c>
      <c r="I35" s="9">
        <f>+'1 pr.asignavimai'!H81</f>
        <v>0</v>
      </c>
      <c r="J35" s="9">
        <f>+'1 pr.asignavimai'!I81</f>
        <v>0</v>
      </c>
      <c r="K35" s="9">
        <f>+'1 pr.asignavimai'!J81</f>
        <v>255.2</v>
      </c>
      <c r="L35" s="9">
        <f t="shared" si="0"/>
        <v>1268.7</v>
      </c>
      <c r="M35" s="9">
        <f t="shared" si="1"/>
        <v>0</v>
      </c>
      <c r="N35" s="9">
        <f t="shared" si="2"/>
        <v>0</v>
      </c>
      <c r="O35" s="9">
        <f t="shared" si="3"/>
        <v>1268.7</v>
      </c>
    </row>
    <row r="36" spans="1:15" ht="51.75" customHeight="1">
      <c r="A36" s="120"/>
      <c r="B36" s="125"/>
      <c r="C36" s="33" t="s">
        <v>12</v>
      </c>
      <c r="D36" s="9">
        <v>9860.2</v>
      </c>
      <c r="E36" s="9">
        <v>9779.9</v>
      </c>
      <c r="F36" s="9">
        <v>4287.8</v>
      </c>
      <c r="G36" s="9">
        <v>80.3</v>
      </c>
      <c r="H36" s="9">
        <f t="shared" si="5"/>
        <v>64.2</v>
      </c>
      <c r="I36" s="9">
        <f>+'1 pr.asignavimai'!H102</f>
        <v>64.2</v>
      </c>
      <c r="J36" s="9">
        <f>+'1 pr.asignavimai'!I102</f>
        <v>17.6</v>
      </c>
      <c r="K36" s="9">
        <f>+'1 pr.asignavimai'!J102</f>
        <v>0</v>
      </c>
      <c r="L36" s="9">
        <f t="shared" si="0"/>
        <v>9924.4</v>
      </c>
      <c r="M36" s="9">
        <f t="shared" si="1"/>
        <v>9844.1</v>
      </c>
      <c r="N36" s="9">
        <f t="shared" si="2"/>
        <v>4305.4</v>
      </c>
      <c r="O36" s="9">
        <f t="shared" si="3"/>
        <v>80.3</v>
      </c>
    </row>
    <row r="37" spans="1:15" ht="22.5" customHeight="1">
      <c r="A37" s="120"/>
      <c r="B37" s="126"/>
      <c r="C37" s="33" t="s">
        <v>133</v>
      </c>
      <c r="D37" s="20">
        <v>10873.7</v>
      </c>
      <c r="E37" s="20">
        <v>9779.9</v>
      </c>
      <c r="F37" s="20">
        <v>4287.8</v>
      </c>
      <c r="G37" s="20">
        <v>1093.8</v>
      </c>
      <c r="H37" s="20">
        <f t="shared" si="5"/>
        <v>319.4</v>
      </c>
      <c r="I37" s="20">
        <f>+I35+I36</f>
        <v>64.2</v>
      </c>
      <c r="J37" s="20">
        <f>+J35+J36</f>
        <v>17.6</v>
      </c>
      <c r="K37" s="20">
        <f>+K35+K36</f>
        <v>255.2</v>
      </c>
      <c r="L37" s="20">
        <f t="shared" si="0"/>
        <v>11193.1</v>
      </c>
      <c r="M37" s="20">
        <f t="shared" si="1"/>
        <v>9844.1</v>
      </c>
      <c r="N37" s="20">
        <f t="shared" si="2"/>
        <v>4305.4</v>
      </c>
      <c r="O37" s="20">
        <f t="shared" si="3"/>
        <v>1349</v>
      </c>
    </row>
    <row r="38" spans="1:15" ht="36.75" customHeight="1">
      <c r="A38" s="53" t="s">
        <v>141</v>
      </c>
      <c r="B38" s="52" t="s">
        <v>285</v>
      </c>
      <c r="C38" s="33" t="s">
        <v>5</v>
      </c>
      <c r="D38" s="20">
        <v>110.2</v>
      </c>
      <c r="E38" s="20">
        <v>94.2</v>
      </c>
      <c r="F38" s="20">
        <v>0</v>
      </c>
      <c r="G38" s="20">
        <v>16</v>
      </c>
      <c r="H38" s="20">
        <f t="shared" si="5"/>
        <v>0</v>
      </c>
      <c r="I38" s="20">
        <f>+'1 pr.asignavimai'!H37</f>
        <v>0</v>
      </c>
      <c r="J38" s="20">
        <f>+'1 pr.asignavimai'!I37</f>
        <v>1.1</v>
      </c>
      <c r="K38" s="20">
        <f>+'1 pr.asignavimai'!J37</f>
        <v>0</v>
      </c>
      <c r="L38" s="20">
        <f t="shared" si="0"/>
        <v>110.2</v>
      </c>
      <c r="M38" s="20">
        <f t="shared" si="1"/>
        <v>94.2</v>
      </c>
      <c r="N38" s="20">
        <f t="shared" si="2"/>
        <v>1.1</v>
      </c>
      <c r="O38" s="20">
        <f t="shared" si="3"/>
        <v>16</v>
      </c>
    </row>
    <row r="39" spans="1:15" ht="41.25" customHeight="1">
      <c r="A39" s="127" t="s">
        <v>142</v>
      </c>
      <c r="B39" s="124" t="s">
        <v>82</v>
      </c>
      <c r="C39" s="33" t="s">
        <v>5</v>
      </c>
      <c r="D39" s="9">
        <v>20</v>
      </c>
      <c r="E39" s="9">
        <v>0</v>
      </c>
      <c r="F39" s="9">
        <v>0</v>
      </c>
      <c r="G39" s="9">
        <v>20</v>
      </c>
      <c r="H39" s="9">
        <f t="shared" si="5"/>
        <v>0</v>
      </c>
      <c r="I39" s="9">
        <f>+'1 pr.asignavimai'!H38</f>
        <v>0</v>
      </c>
      <c r="J39" s="9">
        <f>+'1 pr.asignavimai'!I38</f>
        <v>0</v>
      </c>
      <c r="K39" s="9">
        <f>+'1 pr.asignavimai'!J38</f>
        <v>0</v>
      </c>
      <c r="L39" s="9">
        <f t="shared" si="0"/>
        <v>20</v>
      </c>
      <c r="M39" s="9">
        <f t="shared" si="1"/>
        <v>0</v>
      </c>
      <c r="N39" s="9">
        <f t="shared" si="2"/>
        <v>0</v>
      </c>
      <c r="O39" s="9">
        <f t="shared" si="3"/>
        <v>20</v>
      </c>
    </row>
    <row r="40" spans="1:15" ht="51" customHeight="1">
      <c r="A40" s="128"/>
      <c r="B40" s="125"/>
      <c r="C40" s="33" t="s">
        <v>75</v>
      </c>
      <c r="D40" s="9">
        <v>2582.8</v>
      </c>
      <c r="E40" s="9">
        <v>312.6</v>
      </c>
      <c r="F40" s="9">
        <v>0</v>
      </c>
      <c r="G40" s="9">
        <v>2270.2</v>
      </c>
      <c r="H40" s="9">
        <f t="shared" si="5"/>
        <v>1198</v>
      </c>
      <c r="I40" s="9">
        <f>+'1 pr.asignavimai'!H69</f>
        <v>14.5</v>
      </c>
      <c r="J40" s="9">
        <f>+'1 pr.asignavimai'!I69</f>
        <v>0</v>
      </c>
      <c r="K40" s="9">
        <f>+'1 pr.asignavimai'!J69</f>
        <v>1183.5</v>
      </c>
      <c r="L40" s="9">
        <f t="shared" si="0"/>
        <v>3780.8</v>
      </c>
      <c r="M40" s="9">
        <f t="shared" si="1"/>
        <v>327.1</v>
      </c>
      <c r="N40" s="9">
        <f t="shared" si="2"/>
        <v>0</v>
      </c>
      <c r="O40" s="9">
        <f t="shared" si="3"/>
        <v>3453.7</v>
      </c>
    </row>
    <row r="41" spans="1:15" ht="31.5">
      <c r="A41" s="128"/>
      <c r="B41" s="125"/>
      <c r="C41" s="33" t="s">
        <v>11</v>
      </c>
      <c r="D41" s="9">
        <v>14223.2</v>
      </c>
      <c r="E41" s="9">
        <v>14223.2</v>
      </c>
      <c r="F41" s="9">
        <v>0</v>
      </c>
      <c r="G41" s="9">
        <v>0</v>
      </c>
      <c r="H41" s="9">
        <f t="shared" si="5"/>
        <v>914.3</v>
      </c>
      <c r="I41" s="9">
        <f>+'1 pr.asignavimai'!H99</f>
        <v>914.3</v>
      </c>
      <c r="J41" s="9"/>
      <c r="K41" s="9"/>
      <c r="L41" s="9">
        <f t="shared" si="0"/>
        <v>15137.5</v>
      </c>
      <c r="M41" s="9">
        <f t="shared" si="1"/>
        <v>15137.5</v>
      </c>
      <c r="N41" s="9">
        <f t="shared" si="2"/>
        <v>0</v>
      </c>
      <c r="O41" s="9">
        <f t="shared" si="3"/>
        <v>0</v>
      </c>
    </row>
    <row r="42" spans="1:15" ht="49.5" customHeight="1">
      <c r="A42" s="128"/>
      <c r="B42" s="125"/>
      <c r="C42" s="33" t="s">
        <v>12</v>
      </c>
      <c r="D42" s="9">
        <v>187149.4</v>
      </c>
      <c r="E42" s="9">
        <v>186918.2</v>
      </c>
      <c r="F42" s="9">
        <v>124776.2</v>
      </c>
      <c r="G42" s="9">
        <v>231.2</v>
      </c>
      <c r="H42" s="9">
        <f t="shared" si="5"/>
        <v>-232.5</v>
      </c>
      <c r="I42" s="9">
        <f>+'1 pr.asignavimai'!H106</f>
        <v>-364.7</v>
      </c>
      <c r="J42" s="9">
        <f>+'1 pr.asignavimai'!I106</f>
        <v>-664.2</v>
      </c>
      <c r="K42" s="9">
        <f>+'1 pr.asignavimai'!J106</f>
        <v>132.2</v>
      </c>
      <c r="L42" s="9">
        <f t="shared" si="0"/>
        <v>186916.9</v>
      </c>
      <c r="M42" s="9">
        <f t="shared" si="1"/>
        <v>186553.5</v>
      </c>
      <c r="N42" s="9">
        <f t="shared" si="2"/>
        <v>124112</v>
      </c>
      <c r="O42" s="9">
        <f t="shared" si="3"/>
        <v>363.4</v>
      </c>
    </row>
    <row r="43" spans="1:15" ht="24.75" customHeight="1">
      <c r="A43" s="129"/>
      <c r="B43" s="126"/>
      <c r="C43" s="33" t="s">
        <v>133</v>
      </c>
      <c r="D43" s="20">
        <v>203975.4</v>
      </c>
      <c r="E43" s="20">
        <v>201454</v>
      </c>
      <c r="F43" s="20">
        <v>124776.2</v>
      </c>
      <c r="G43" s="20">
        <v>2521.4</v>
      </c>
      <c r="H43" s="20">
        <f>SUM(H39:H42)</f>
        <v>1879.8</v>
      </c>
      <c r="I43" s="20">
        <f>SUM(I39:I42)</f>
        <v>564.1</v>
      </c>
      <c r="J43" s="20">
        <f>SUM(J39:J42)</f>
        <v>-664.2</v>
      </c>
      <c r="K43" s="20">
        <f>SUM(K39:K42)</f>
        <v>1315.7</v>
      </c>
      <c r="L43" s="20">
        <f t="shared" si="0"/>
        <v>205855.2</v>
      </c>
      <c r="M43" s="20">
        <f t="shared" si="1"/>
        <v>202018.1</v>
      </c>
      <c r="N43" s="20">
        <f t="shared" si="2"/>
        <v>124112</v>
      </c>
      <c r="O43" s="20">
        <f t="shared" si="3"/>
        <v>3837.1</v>
      </c>
    </row>
    <row r="44" spans="1:15" ht="53.25" customHeight="1">
      <c r="A44" s="120" t="s">
        <v>143</v>
      </c>
      <c r="B44" s="124" t="s">
        <v>84</v>
      </c>
      <c r="C44" s="33" t="s">
        <v>75</v>
      </c>
      <c r="D44" s="9">
        <v>1491.7</v>
      </c>
      <c r="E44" s="9">
        <v>0</v>
      </c>
      <c r="F44" s="9">
        <v>0</v>
      </c>
      <c r="G44" s="9">
        <v>1491.7</v>
      </c>
      <c r="H44" s="9">
        <f aca="true" t="shared" si="6" ref="H44:H50">+I44+K44</f>
        <v>516.3</v>
      </c>
      <c r="I44" s="9">
        <f>+'1 pr.asignavimai'!H76</f>
        <v>0</v>
      </c>
      <c r="J44" s="9">
        <f>+'1 pr.asignavimai'!I76</f>
        <v>0</v>
      </c>
      <c r="K44" s="9">
        <f>+'1 pr.asignavimai'!J76</f>
        <v>516.3</v>
      </c>
      <c r="L44" s="9">
        <f t="shared" si="0"/>
        <v>2008</v>
      </c>
      <c r="M44" s="9">
        <f t="shared" si="1"/>
        <v>0</v>
      </c>
      <c r="N44" s="9">
        <f t="shared" si="2"/>
        <v>0</v>
      </c>
      <c r="O44" s="9">
        <f t="shared" si="3"/>
        <v>2008</v>
      </c>
    </row>
    <row r="45" spans="1:15" ht="51" customHeight="1">
      <c r="A45" s="120"/>
      <c r="B45" s="125"/>
      <c r="C45" s="33" t="s">
        <v>12</v>
      </c>
      <c r="D45" s="9">
        <v>13411.2</v>
      </c>
      <c r="E45" s="9">
        <v>13297.6</v>
      </c>
      <c r="F45" s="9">
        <v>6805.4</v>
      </c>
      <c r="G45" s="9">
        <v>113.6</v>
      </c>
      <c r="H45" s="9">
        <f t="shared" si="6"/>
        <v>333.5</v>
      </c>
      <c r="I45" s="9">
        <f>+'1 pr.asignavimai'!H112</f>
        <v>299.4</v>
      </c>
      <c r="J45" s="9">
        <f>+'1 pr.asignavimai'!I112</f>
        <v>45.3</v>
      </c>
      <c r="K45" s="9">
        <f>+'1 pr.asignavimai'!J112</f>
        <v>34.1</v>
      </c>
      <c r="L45" s="9">
        <f t="shared" si="0"/>
        <v>13744.7</v>
      </c>
      <c r="M45" s="9">
        <f t="shared" si="1"/>
        <v>13597</v>
      </c>
      <c r="N45" s="9">
        <f t="shared" si="2"/>
        <v>6850.7</v>
      </c>
      <c r="O45" s="9">
        <f t="shared" si="3"/>
        <v>147.7</v>
      </c>
    </row>
    <row r="46" spans="1:15" ht="27.75" customHeight="1">
      <c r="A46" s="120"/>
      <c r="B46" s="126"/>
      <c r="C46" s="33" t="s">
        <v>133</v>
      </c>
      <c r="D46" s="20">
        <v>14902.9</v>
      </c>
      <c r="E46" s="20">
        <v>13297.6</v>
      </c>
      <c r="F46" s="20">
        <v>6805.4</v>
      </c>
      <c r="G46" s="20">
        <v>1605.3</v>
      </c>
      <c r="H46" s="20">
        <f t="shared" si="6"/>
        <v>849.8</v>
      </c>
      <c r="I46" s="20">
        <f>+I44+I45</f>
        <v>299.4</v>
      </c>
      <c r="J46" s="20">
        <f>+J44+J45</f>
        <v>45.3</v>
      </c>
      <c r="K46" s="20">
        <f>+K44+K45</f>
        <v>550.4</v>
      </c>
      <c r="L46" s="20">
        <f t="shared" si="0"/>
        <v>15752.7</v>
      </c>
      <c r="M46" s="20">
        <f t="shared" si="1"/>
        <v>13597</v>
      </c>
      <c r="N46" s="20">
        <f t="shared" si="2"/>
        <v>6850.7</v>
      </c>
      <c r="O46" s="20">
        <f t="shared" si="3"/>
        <v>2155.7</v>
      </c>
    </row>
    <row r="47" spans="1:15" ht="34.5" customHeight="1">
      <c r="A47" s="127" t="s">
        <v>144</v>
      </c>
      <c r="B47" s="124" t="s">
        <v>85</v>
      </c>
      <c r="C47" s="33" t="s">
        <v>5</v>
      </c>
      <c r="D47" s="9">
        <v>824.3</v>
      </c>
      <c r="E47" s="9">
        <v>0</v>
      </c>
      <c r="F47" s="9">
        <v>0</v>
      </c>
      <c r="G47" s="9">
        <v>824.3</v>
      </c>
      <c r="H47" s="9">
        <f t="shared" si="6"/>
        <v>0</v>
      </c>
      <c r="I47" s="20">
        <f>+'1 pr.asignavimai'!H39</f>
        <v>0</v>
      </c>
      <c r="J47" s="20">
        <f>+'1 pr.asignavimai'!I39</f>
        <v>0</v>
      </c>
      <c r="K47" s="20">
        <f>+'1 pr.asignavimai'!J39</f>
        <v>0</v>
      </c>
      <c r="L47" s="9">
        <f t="shared" si="0"/>
        <v>824.3</v>
      </c>
      <c r="M47" s="9">
        <f t="shared" si="1"/>
        <v>0</v>
      </c>
      <c r="N47" s="9">
        <f t="shared" si="2"/>
        <v>0</v>
      </c>
      <c r="O47" s="9">
        <f t="shared" si="3"/>
        <v>824.3</v>
      </c>
    </row>
    <row r="48" spans="1:15" ht="50.25" customHeight="1">
      <c r="A48" s="128"/>
      <c r="B48" s="125"/>
      <c r="C48" s="33" t="s">
        <v>75</v>
      </c>
      <c r="D48" s="9">
        <v>1427.4</v>
      </c>
      <c r="E48" s="9">
        <v>23.1</v>
      </c>
      <c r="F48" s="9">
        <v>5.6</v>
      </c>
      <c r="G48" s="9">
        <v>1404.3</v>
      </c>
      <c r="H48" s="9">
        <f t="shared" si="6"/>
        <v>0</v>
      </c>
      <c r="I48" s="9">
        <f>+'1 pr.asignavimai'!H77</f>
        <v>0</v>
      </c>
      <c r="J48" s="9">
        <f>+'1 pr.asignavimai'!I77</f>
        <v>0</v>
      </c>
      <c r="K48" s="9">
        <f>+'1 pr.asignavimai'!J77</f>
        <v>0</v>
      </c>
      <c r="L48" s="9">
        <f t="shared" si="0"/>
        <v>1427.4</v>
      </c>
      <c r="M48" s="9">
        <f t="shared" si="1"/>
        <v>23.1</v>
      </c>
      <c r="N48" s="9">
        <f t="shared" si="2"/>
        <v>5.6</v>
      </c>
      <c r="O48" s="9">
        <f t="shared" si="3"/>
        <v>1404.3</v>
      </c>
    </row>
    <row r="49" spans="1:15" ht="31.5">
      <c r="A49" s="128"/>
      <c r="B49" s="125"/>
      <c r="C49" s="33" t="s">
        <v>11</v>
      </c>
      <c r="D49" s="9">
        <v>150</v>
      </c>
      <c r="E49" s="9">
        <v>120</v>
      </c>
      <c r="F49" s="9">
        <v>0</v>
      </c>
      <c r="G49" s="9">
        <v>30</v>
      </c>
      <c r="H49" s="9">
        <f t="shared" si="6"/>
        <v>0</v>
      </c>
      <c r="I49" s="9">
        <f>+'1 pr.asignavimai'!H100</f>
        <v>0</v>
      </c>
      <c r="J49" s="9">
        <f>+'1 pr.asignavimai'!I100</f>
        <v>0</v>
      </c>
      <c r="K49" s="9">
        <f>+'1 pr.asignavimai'!J100</f>
        <v>0</v>
      </c>
      <c r="L49" s="9">
        <f t="shared" si="0"/>
        <v>150</v>
      </c>
      <c r="M49" s="9">
        <f t="shared" si="1"/>
        <v>120</v>
      </c>
      <c r="N49" s="9">
        <f t="shared" si="2"/>
        <v>0</v>
      </c>
      <c r="O49" s="9">
        <f t="shared" si="3"/>
        <v>30</v>
      </c>
    </row>
    <row r="50" spans="1:15" ht="38.25" customHeight="1">
      <c r="A50" s="128"/>
      <c r="B50" s="125"/>
      <c r="C50" s="33" t="s">
        <v>13</v>
      </c>
      <c r="D50" s="9">
        <v>45328.1</v>
      </c>
      <c r="E50" s="9">
        <v>45328.1</v>
      </c>
      <c r="F50" s="9">
        <v>6656.5</v>
      </c>
      <c r="G50" s="9">
        <v>0</v>
      </c>
      <c r="H50" s="9">
        <f t="shared" si="6"/>
        <v>2351.6</v>
      </c>
      <c r="I50" s="9">
        <f>+'1 pr.asignavimai'!H117</f>
        <v>2351.6</v>
      </c>
      <c r="J50" s="9">
        <f>+'1 pr.asignavimai'!I117</f>
        <v>-8.6</v>
      </c>
      <c r="K50" s="9">
        <f>+'1 pr.asignavimai'!J117</f>
        <v>0</v>
      </c>
      <c r="L50" s="9">
        <f t="shared" si="0"/>
        <v>47679.7</v>
      </c>
      <c r="M50" s="9">
        <f t="shared" si="1"/>
        <v>47679.7</v>
      </c>
      <c r="N50" s="9">
        <f t="shared" si="2"/>
        <v>6647.9</v>
      </c>
      <c r="O50" s="9">
        <f t="shared" si="3"/>
        <v>0</v>
      </c>
    </row>
    <row r="51" spans="1:15" ht="15.75">
      <c r="A51" s="129"/>
      <c r="B51" s="126"/>
      <c r="C51" s="33" t="s">
        <v>133</v>
      </c>
      <c r="D51" s="20">
        <v>47729.8</v>
      </c>
      <c r="E51" s="20">
        <v>45471.2</v>
      </c>
      <c r="F51" s="20">
        <v>6662.1</v>
      </c>
      <c r="G51" s="20">
        <v>2258.6</v>
      </c>
      <c r="H51" s="20">
        <f>SUM(H47:H50)</f>
        <v>2351.6</v>
      </c>
      <c r="I51" s="20">
        <f>SUM(I47:I50)</f>
        <v>2351.6</v>
      </c>
      <c r="J51" s="20">
        <f>SUM(J47:J50)</f>
        <v>-8.6</v>
      </c>
      <c r="K51" s="20">
        <f>SUM(K47:K50)</f>
        <v>0</v>
      </c>
      <c r="L51" s="20">
        <f t="shared" si="0"/>
        <v>50081.4</v>
      </c>
      <c r="M51" s="20">
        <f t="shared" si="1"/>
        <v>47822.8</v>
      </c>
      <c r="N51" s="20">
        <f t="shared" si="2"/>
        <v>6653.5</v>
      </c>
      <c r="O51" s="20">
        <f t="shared" si="3"/>
        <v>2258.6</v>
      </c>
    </row>
    <row r="52" spans="1:15" ht="31.5">
      <c r="A52" s="51" t="s">
        <v>145</v>
      </c>
      <c r="B52" s="54" t="s">
        <v>300</v>
      </c>
      <c r="C52" s="33" t="s">
        <v>13</v>
      </c>
      <c r="D52" s="20">
        <v>5729.5</v>
      </c>
      <c r="E52" s="20">
        <v>5729.5</v>
      </c>
      <c r="F52" s="20">
        <v>3425</v>
      </c>
      <c r="G52" s="20">
        <v>0</v>
      </c>
      <c r="H52" s="20">
        <f>+I52+K52</f>
        <v>26.3</v>
      </c>
      <c r="I52" s="20">
        <f>+'1 pr.asignavimai'!H129</f>
        <v>26.3</v>
      </c>
      <c r="J52" s="20">
        <f>+'1 pr.asignavimai'!I129</f>
        <v>16.2</v>
      </c>
      <c r="K52" s="20">
        <f>+'1 pr.asignavimai'!J129</f>
        <v>0</v>
      </c>
      <c r="L52" s="20">
        <f t="shared" si="0"/>
        <v>5755.8</v>
      </c>
      <c r="M52" s="20">
        <f t="shared" si="1"/>
        <v>5755.8</v>
      </c>
      <c r="N52" s="20">
        <f t="shared" si="2"/>
        <v>3441.2</v>
      </c>
      <c r="O52" s="20">
        <f t="shared" si="3"/>
        <v>0</v>
      </c>
    </row>
    <row r="53" spans="1:15" ht="47.25" customHeight="1">
      <c r="A53" s="53" t="s">
        <v>146</v>
      </c>
      <c r="B53" s="50" t="s">
        <v>286</v>
      </c>
      <c r="C53" s="33" t="s">
        <v>5</v>
      </c>
      <c r="D53" s="20">
        <v>200</v>
      </c>
      <c r="E53" s="20">
        <v>200</v>
      </c>
      <c r="F53" s="20">
        <v>0</v>
      </c>
      <c r="G53" s="20">
        <v>0</v>
      </c>
      <c r="H53" s="20">
        <f>+I53+K53</f>
        <v>159.8</v>
      </c>
      <c r="I53" s="20">
        <f>+'1 pr.asignavimai'!H43</f>
        <v>159.8</v>
      </c>
      <c r="J53" s="20">
        <f>+'1 pr.asignavimai'!I43</f>
        <v>0</v>
      </c>
      <c r="K53" s="20">
        <f>+'1 pr.asignavimai'!J43</f>
        <v>0</v>
      </c>
      <c r="L53" s="20">
        <f t="shared" si="0"/>
        <v>359.8</v>
      </c>
      <c r="M53" s="20">
        <f t="shared" si="1"/>
        <v>359.8</v>
      </c>
      <c r="N53" s="20">
        <f t="shared" si="2"/>
        <v>0</v>
      </c>
      <c r="O53" s="20">
        <f t="shared" si="3"/>
        <v>0</v>
      </c>
    </row>
    <row r="54" spans="1:15" ht="31.5">
      <c r="A54" s="53" t="s">
        <v>147</v>
      </c>
      <c r="B54" s="50" t="s">
        <v>63</v>
      </c>
      <c r="C54" s="33" t="s">
        <v>5</v>
      </c>
      <c r="D54" s="20">
        <v>12081</v>
      </c>
      <c r="E54" s="20">
        <v>12081</v>
      </c>
      <c r="F54" s="20">
        <v>0</v>
      </c>
      <c r="G54" s="20">
        <v>0</v>
      </c>
      <c r="H54" s="20">
        <f>+I54+K54</f>
        <v>0</v>
      </c>
      <c r="I54" s="20"/>
      <c r="J54" s="20"/>
      <c r="K54" s="20"/>
      <c r="L54" s="20">
        <f t="shared" si="0"/>
        <v>12081</v>
      </c>
      <c r="M54" s="20">
        <f t="shared" si="1"/>
        <v>12081</v>
      </c>
      <c r="N54" s="20">
        <f t="shared" si="2"/>
        <v>0</v>
      </c>
      <c r="O54" s="20">
        <f t="shared" si="3"/>
        <v>0</v>
      </c>
    </row>
    <row r="55" spans="1:15" ht="50.25" customHeight="1">
      <c r="A55" s="51" t="s">
        <v>148</v>
      </c>
      <c r="B55" s="50" t="s">
        <v>284</v>
      </c>
      <c r="C55" s="33" t="s">
        <v>61</v>
      </c>
      <c r="D55" s="20">
        <v>338.3</v>
      </c>
      <c r="E55" s="20">
        <v>338.3</v>
      </c>
      <c r="F55" s="20">
        <v>238.6</v>
      </c>
      <c r="G55" s="20">
        <v>0</v>
      </c>
      <c r="H55" s="20">
        <f>+I55+K55</f>
        <v>0</v>
      </c>
      <c r="I55" s="20"/>
      <c r="J55" s="20"/>
      <c r="K55" s="20"/>
      <c r="L55" s="20">
        <f t="shared" si="0"/>
        <v>338.3</v>
      </c>
      <c r="M55" s="20">
        <f t="shared" si="1"/>
        <v>338.3</v>
      </c>
      <c r="N55" s="20">
        <f t="shared" si="2"/>
        <v>238.6</v>
      </c>
      <c r="O55" s="20">
        <f t="shared" si="3"/>
        <v>0</v>
      </c>
    </row>
    <row r="56" spans="1:15" ht="15.75">
      <c r="A56" s="5" t="s">
        <v>149</v>
      </c>
      <c r="B56" s="38" t="s">
        <v>100</v>
      </c>
      <c r="C56" s="13"/>
      <c r="D56" s="20">
        <v>386658</v>
      </c>
      <c r="E56" s="20">
        <v>364984.3</v>
      </c>
      <c r="F56" s="20">
        <v>157060.6</v>
      </c>
      <c r="G56" s="20">
        <v>21673.7</v>
      </c>
      <c r="H56" s="20">
        <f aca="true" t="shared" si="7" ref="H56:O56">+H17+H18+H21+H22+H25+H29+H34+H37+H38+H43+H46+H51+H52+H53+H54+H55</f>
        <v>5792.7</v>
      </c>
      <c r="I56" s="20">
        <f t="shared" si="7"/>
        <v>3629.2</v>
      </c>
      <c r="J56" s="20">
        <f t="shared" si="7"/>
        <v>-477.7</v>
      </c>
      <c r="K56" s="20">
        <f t="shared" si="7"/>
        <v>2163.5</v>
      </c>
      <c r="L56" s="20">
        <f t="shared" si="7"/>
        <v>392450.7</v>
      </c>
      <c r="M56" s="20">
        <f t="shared" si="7"/>
        <v>368613.5</v>
      </c>
      <c r="N56" s="20">
        <f t="shared" si="7"/>
        <v>156582.9</v>
      </c>
      <c r="O56" s="20">
        <f t="shared" si="7"/>
        <v>23837.2</v>
      </c>
    </row>
    <row r="57" spans="12:15" ht="12.75">
      <c r="L57" s="10"/>
      <c r="M57" s="10"/>
      <c r="N57" s="10"/>
      <c r="O57" s="10"/>
    </row>
    <row r="58" spans="2:15" ht="12.75">
      <c r="B58" s="31"/>
      <c r="C58" s="31"/>
      <c r="D58" s="55"/>
      <c r="E58" s="55"/>
      <c r="F58" s="55"/>
      <c r="G58" s="55"/>
      <c r="H58" s="55"/>
      <c r="I58" s="55"/>
      <c r="J58" s="67"/>
      <c r="K58" s="67"/>
      <c r="L58" s="67"/>
      <c r="M58" s="67"/>
      <c r="N58" s="67"/>
      <c r="O58" s="67"/>
    </row>
    <row r="59" spans="10:15" ht="12.75">
      <c r="J59" s="64"/>
      <c r="K59" s="64"/>
      <c r="L59" s="64"/>
      <c r="M59" s="64"/>
      <c r="N59" s="64"/>
      <c r="O59" s="64"/>
    </row>
    <row r="60" spans="10:15" ht="12.75">
      <c r="J60" s="64"/>
      <c r="K60" s="64"/>
      <c r="L60" s="64"/>
      <c r="M60" s="64"/>
      <c r="N60" s="64"/>
      <c r="O60" s="64"/>
    </row>
  </sheetData>
  <sheetProtection/>
  <mergeCells count="38">
    <mergeCell ref="B19:B21"/>
    <mergeCell ref="A35:A37"/>
    <mergeCell ref="B35:B37"/>
    <mergeCell ref="A47:A51"/>
    <mergeCell ref="B47:B51"/>
    <mergeCell ref="A26:A29"/>
    <mergeCell ref="B26:B29"/>
    <mergeCell ref="A30:A34"/>
    <mergeCell ref="B30:B34"/>
    <mergeCell ref="A44:A46"/>
    <mergeCell ref="B44:B46"/>
    <mergeCell ref="A39:A43"/>
    <mergeCell ref="B39:B43"/>
    <mergeCell ref="A23:A25"/>
    <mergeCell ref="B23:B25"/>
    <mergeCell ref="L13:L15"/>
    <mergeCell ref="M13:O13"/>
    <mergeCell ref="A13:A15"/>
    <mergeCell ref="B13:B15"/>
    <mergeCell ref="C13:C15"/>
    <mergeCell ref="H13:H15"/>
    <mergeCell ref="I13:K13"/>
    <mergeCell ref="A19:A21"/>
    <mergeCell ref="K5:N5"/>
    <mergeCell ref="A8:O9"/>
    <mergeCell ref="D12:G12"/>
    <mergeCell ref="K6:M6"/>
    <mergeCell ref="H12:K12"/>
    <mergeCell ref="K4:N4"/>
    <mergeCell ref="D13:D15"/>
    <mergeCell ref="E13:G13"/>
    <mergeCell ref="E14:F14"/>
    <mergeCell ref="G14:G15"/>
    <mergeCell ref="L12:O12"/>
    <mergeCell ref="I14:J14"/>
    <mergeCell ref="K14:K15"/>
    <mergeCell ref="M14:N14"/>
    <mergeCell ref="O14:O15"/>
  </mergeCells>
  <printOptions/>
  <pageMargins left="0.7874015748031497" right="0.1968503937007874" top="0.7874015748031497" bottom="0.196850393700787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6">
      <selection activeCell="C1" sqref="C1:C3"/>
    </sheetView>
  </sheetViews>
  <sheetFormatPr defaultColWidth="10.140625" defaultRowHeight="12.75"/>
  <cols>
    <col min="1" max="1" width="6.00390625" style="34" customWidth="1"/>
    <col min="2" max="2" width="50.7109375" style="0" customWidth="1"/>
    <col min="3" max="3" width="15.421875" style="0" customWidth="1"/>
    <col min="4" max="4" width="12.421875" style="0" customWidth="1"/>
    <col min="5" max="5" width="15.421875" style="0" customWidth="1"/>
  </cols>
  <sheetData>
    <row r="1" spans="1:5" ht="14.25" customHeight="1">
      <c r="A1" s="4"/>
      <c r="B1" s="1"/>
      <c r="C1" s="1" t="s">
        <v>0</v>
      </c>
      <c r="E1" s="1"/>
    </row>
    <row r="2" spans="1:5" ht="14.25" customHeight="1">
      <c r="A2" s="4"/>
      <c r="B2" s="1"/>
      <c r="C2" s="1" t="s">
        <v>326</v>
      </c>
      <c r="E2" s="1"/>
    </row>
    <row r="3" spans="1:5" ht="14.25" customHeight="1">
      <c r="A3" s="4"/>
      <c r="B3" s="1"/>
      <c r="C3" s="1" t="s">
        <v>327</v>
      </c>
      <c r="E3" s="1"/>
    </row>
    <row r="4" spans="1:5" ht="14.25" customHeight="1">
      <c r="A4" s="4"/>
      <c r="B4" s="1"/>
      <c r="C4" s="109" t="s">
        <v>323</v>
      </c>
      <c r="D4" s="109"/>
      <c r="E4" s="109"/>
    </row>
    <row r="5" spans="1:5" ht="14.25" customHeight="1">
      <c r="A5" s="4"/>
      <c r="B5" s="1"/>
      <c r="C5" s="109" t="s">
        <v>325</v>
      </c>
      <c r="D5" s="109"/>
      <c r="E5" s="109"/>
    </row>
    <row r="6" spans="1:5" ht="14.25" customHeight="1">
      <c r="A6" s="4"/>
      <c r="B6" s="1"/>
      <c r="C6" s="109" t="s">
        <v>324</v>
      </c>
      <c r="D6" s="109"/>
      <c r="E6" s="109"/>
    </row>
    <row r="7" spans="1:3" ht="14.25" customHeight="1">
      <c r="A7" s="4"/>
      <c r="B7" s="4"/>
      <c r="C7" s="4"/>
    </row>
    <row r="8" spans="1:3" ht="47.25" customHeight="1">
      <c r="A8" s="119" t="s">
        <v>252</v>
      </c>
      <c r="B8" s="119"/>
      <c r="C8" s="119"/>
    </row>
    <row r="9" spans="1:3" ht="15.75" customHeight="1">
      <c r="A9" s="80"/>
      <c r="B9" s="80"/>
      <c r="C9" s="80"/>
    </row>
    <row r="10" spans="1:5" ht="15" customHeight="1">
      <c r="A10" s="4"/>
      <c r="B10" s="4"/>
      <c r="C10" s="4"/>
      <c r="E10" t="s">
        <v>14</v>
      </c>
    </row>
    <row r="11" spans="1:5" ht="31.5" customHeight="1">
      <c r="A11" s="41"/>
      <c r="B11" s="1"/>
      <c r="C11" s="32" t="s">
        <v>320</v>
      </c>
      <c r="D11" s="81" t="s">
        <v>321</v>
      </c>
      <c r="E11" s="79" t="s">
        <v>322</v>
      </c>
    </row>
    <row r="12" spans="1:5" ht="13.5" customHeight="1">
      <c r="A12" s="130" t="s">
        <v>1</v>
      </c>
      <c r="B12" s="114" t="s">
        <v>56</v>
      </c>
      <c r="C12" s="103" t="s">
        <v>159</v>
      </c>
      <c r="D12" s="103" t="s">
        <v>159</v>
      </c>
      <c r="E12" s="103" t="s">
        <v>159</v>
      </c>
    </row>
    <row r="13" spans="1:5" ht="15.75" customHeight="1">
      <c r="A13" s="131"/>
      <c r="B13" s="114"/>
      <c r="C13" s="104"/>
      <c r="D13" s="104"/>
      <c r="E13" s="104"/>
    </row>
    <row r="14" spans="1:5" ht="46.5" customHeight="1">
      <c r="A14" s="132"/>
      <c r="B14" s="114"/>
      <c r="C14" s="105"/>
      <c r="D14" s="105"/>
      <c r="E14" s="105"/>
    </row>
    <row r="15" spans="1:5" ht="15.75">
      <c r="A15" s="5">
        <v>1</v>
      </c>
      <c r="B15" s="32">
        <v>2</v>
      </c>
      <c r="C15" s="18">
        <v>3</v>
      </c>
      <c r="D15" s="18">
        <v>3</v>
      </c>
      <c r="E15" s="18">
        <v>3</v>
      </c>
    </row>
    <row r="16" spans="1:5" ht="21.75" customHeight="1">
      <c r="A16" s="39">
        <v>1</v>
      </c>
      <c r="B16" s="37" t="s">
        <v>75</v>
      </c>
      <c r="C16" s="35"/>
      <c r="D16" s="56"/>
      <c r="E16" s="56"/>
    </row>
    <row r="17" spans="1:5" ht="36" customHeight="1">
      <c r="A17" s="39">
        <f>+A16+1</f>
        <v>2</v>
      </c>
      <c r="B17" s="29" t="s">
        <v>150</v>
      </c>
      <c r="C17" s="36">
        <v>1149.2</v>
      </c>
      <c r="D17" s="66">
        <v>-92.7</v>
      </c>
      <c r="E17" s="60">
        <f>+C17+D17</f>
        <v>1056.5</v>
      </c>
    </row>
    <row r="18" spans="1:5" ht="36" customHeight="1">
      <c r="A18" s="39" t="s">
        <v>135</v>
      </c>
      <c r="B18" s="29" t="s">
        <v>283</v>
      </c>
      <c r="C18" s="36">
        <v>2279.7</v>
      </c>
      <c r="D18" s="66"/>
      <c r="E18" s="60">
        <f aca="true" t="shared" si="0" ref="E18:E24">+C18+D18</f>
        <v>2279.7</v>
      </c>
    </row>
    <row r="19" spans="1:5" s="12" customFormat="1" ht="33" customHeight="1">
      <c r="A19" s="39" t="s">
        <v>136</v>
      </c>
      <c r="B19" s="29" t="s">
        <v>151</v>
      </c>
      <c r="C19" s="36">
        <v>1033.9</v>
      </c>
      <c r="D19" s="86">
        <v>59.5</v>
      </c>
      <c r="E19" s="60">
        <f t="shared" si="0"/>
        <v>1093.4</v>
      </c>
    </row>
    <row r="20" spans="1:5" s="12" customFormat="1" ht="33" customHeight="1">
      <c r="A20" s="39" t="s">
        <v>137</v>
      </c>
      <c r="B20" s="7" t="s">
        <v>80</v>
      </c>
      <c r="C20" s="36">
        <v>2101.5</v>
      </c>
      <c r="D20" s="86"/>
      <c r="E20" s="60">
        <f t="shared" si="0"/>
        <v>2101.5</v>
      </c>
    </row>
    <row r="21" spans="1:5" s="12" customFormat="1" ht="41.25" customHeight="1">
      <c r="A21" s="39" t="s">
        <v>138</v>
      </c>
      <c r="B21" s="7" t="s">
        <v>83</v>
      </c>
      <c r="C21" s="36">
        <v>513.5</v>
      </c>
      <c r="D21" s="86">
        <v>205.5</v>
      </c>
      <c r="E21" s="60">
        <f t="shared" si="0"/>
        <v>719</v>
      </c>
    </row>
    <row r="22" spans="1:5" ht="24" customHeight="1">
      <c r="A22" s="39" t="s">
        <v>139</v>
      </c>
      <c r="B22" s="29" t="s">
        <v>102</v>
      </c>
      <c r="C22" s="36">
        <v>2234.3</v>
      </c>
      <c r="D22" s="66">
        <f>-172.3</f>
        <v>-172.3</v>
      </c>
      <c r="E22" s="60">
        <f t="shared" si="0"/>
        <v>2062</v>
      </c>
    </row>
    <row r="23" spans="1:5" s="12" customFormat="1" ht="35.25" customHeight="1">
      <c r="A23" s="39" t="s">
        <v>140</v>
      </c>
      <c r="B23" s="29" t="s">
        <v>152</v>
      </c>
      <c r="C23" s="36">
        <v>991.7</v>
      </c>
      <c r="D23" s="87"/>
      <c r="E23" s="60">
        <f t="shared" si="0"/>
        <v>991.7</v>
      </c>
    </row>
    <row r="24" spans="1:5" s="12" customFormat="1" ht="35.25" customHeight="1">
      <c r="A24" s="39" t="s">
        <v>141</v>
      </c>
      <c r="B24" s="29" t="s">
        <v>104</v>
      </c>
      <c r="C24" s="36">
        <v>1404.3</v>
      </c>
      <c r="D24" s="87"/>
      <c r="E24" s="60">
        <f t="shared" si="0"/>
        <v>1404.3</v>
      </c>
    </row>
    <row r="25" spans="1:5" ht="15" customHeight="1">
      <c r="A25" s="39" t="s">
        <v>142</v>
      </c>
      <c r="B25" s="13" t="s">
        <v>91</v>
      </c>
      <c r="C25" s="35">
        <f>SUM(C17:C24)</f>
        <v>11708.1</v>
      </c>
      <c r="D25" s="72">
        <f>SUM(D17:D24)</f>
        <v>0</v>
      </c>
      <c r="E25" s="35">
        <f>SUM(E17:E24)</f>
        <v>11708.1</v>
      </c>
    </row>
    <row r="27" spans="2:3" ht="15">
      <c r="B27" s="31"/>
      <c r="C27" s="10"/>
    </row>
    <row r="29" ht="15">
      <c r="C29" s="40"/>
    </row>
  </sheetData>
  <sheetProtection/>
  <mergeCells count="9">
    <mergeCell ref="D12:D14"/>
    <mergeCell ref="E12:E14"/>
    <mergeCell ref="C4:E4"/>
    <mergeCell ref="C5:E5"/>
    <mergeCell ref="C6:E6"/>
    <mergeCell ref="A8:C8"/>
    <mergeCell ref="A12:A14"/>
    <mergeCell ref="B12:B14"/>
    <mergeCell ref="C12:C14"/>
  </mergeCells>
  <printOptions/>
  <pageMargins left="1.1811023622047245" right="0.3937007874015748" top="0.98425196850393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showZeros="0" zoomScalePageLayoutView="0" workbookViewId="0" topLeftCell="A121">
      <selection activeCell="H126" sqref="H126"/>
    </sheetView>
  </sheetViews>
  <sheetFormatPr defaultColWidth="9.140625" defaultRowHeight="12.75"/>
  <cols>
    <col min="1" max="1" width="5.140625" style="1" customWidth="1"/>
    <col min="2" max="2" width="39.57421875" style="1" customWidth="1"/>
    <col min="3" max="3" width="11.8515625" style="1" customWidth="1"/>
    <col min="4" max="4" width="10.7109375" style="0" customWidth="1"/>
    <col min="5" max="5" width="10.28125" style="0" customWidth="1"/>
    <col min="6" max="6" width="10.00390625" style="0" customWidth="1"/>
    <col min="7" max="7" width="11.8515625" style="1" customWidth="1"/>
    <col min="8" max="8" width="10.7109375" style="0" customWidth="1"/>
    <col min="9" max="9" width="10.28125" style="0" customWidth="1"/>
    <col min="10" max="10" width="10.00390625" style="0" customWidth="1"/>
    <col min="11" max="11" width="11.8515625" style="1" customWidth="1"/>
    <col min="12" max="12" width="10.7109375" style="0" customWidth="1"/>
    <col min="13" max="13" width="10.28125" style="0" customWidth="1"/>
    <col min="14" max="14" width="10.00390625" style="0" customWidth="1"/>
  </cols>
  <sheetData>
    <row r="1" spans="2:11" ht="15.75">
      <c r="B1" s="2"/>
      <c r="K1" s="1" t="s">
        <v>0</v>
      </c>
    </row>
    <row r="2" ht="15.75">
      <c r="K2" s="1" t="s">
        <v>308</v>
      </c>
    </row>
    <row r="3" ht="15.75">
      <c r="K3" s="1" t="s">
        <v>153</v>
      </c>
    </row>
    <row r="4" spans="11:14" ht="15.75">
      <c r="K4" s="109" t="s">
        <v>323</v>
      </c>
      <c r="L4" s="109"/>
      <c r="M4" s="109"/>
      <c r="N4" s="109"/>
    </row>
    <row r="5" spans="11:14" ht="15.75">
      <c r="K5" s="109" t="s">
        <v>325</v>
      </c>
      <c r="L5" s="109"/>
      <c r="M5" s="109"/>
      <c r="N5" s="109"/>
    </row>
    <row r="6" spans="11:14" ht="15.75">
      <c r="K6" s="109" t="s">
        <v>324</v>
      </c>
      <c r="L6" s="109"/>
      <c r="M6" s="109"/>
      <c r="N6" s="109"/>
    </row>
    <row r="7" ht="15" customHeight="1"/>
    <row r="8" spans="1:11" ht="18" customHeight="1">
      <c r="A8" s="119" t="s">
        <v>253</v>
      </c>
      <c r="B8" s="119"/>
      <c r="C8" s="119"/>
      <c r="D8" s="119"/>
      <c r="E8" s="119"/>
      <c r="F8" s="119"/>
      <c r="G8"/>
      <c r="K8"/>
    </row>
    <row r="9" spans="1:11" ht="18" customHeight="1">
      <c r="A9" s="119"/>
      <c r="B9" s="119"/>
      <c r="C9" s="119"/>
      <c r="D9" s="119"/>
      <c r="E9" s="119"/>
      <c r="F9" s="119"/>
      <c r="G9"/>
      <c r="K9"/>
    </row>
    <row r="10" spans="1:11" ht="12" customHeight="1">
      <c r="A10" s="19"/>
      <c r="B10" s="19"/>
      <c r="C10" s="14"/>
      <c r="G10" s="14"/>
      <c r="K10" s="14"/>
    </row>
    <row r="11" spans="1:14" ht="12" customHeight="1">
      <c r="A11" s="19"/>
      <c r="B11" s="19"/>
      <c r="C11" s="14"/>
      <c r="G11" s="4"/>
      <c r="K11" s="4"/>
      <c r="N11" t="s">
        <v>14</v>
      </c>
    </row>
    <row r="12" spans="1:14" ht="15" customHeight="1">
      <c r="A12" s="3"/>
      <c r="B12" s="4"/>
      <c r="C12" s="114" t="s">
        <v>320</v>
      </c>
      <c r="D12" s="114"/>
      <c r="E12" s="114"/>
      <c r="F12" s="114"/>
      <c r="G12" s="112" t="s">
        <v>321</v>
      </c>
      <c r="H12" s="113"/>
      <c r="I12" s="113"/>
      <c r="J12" s="113"/>
      <c r="K12" s="112" t="s">
        <v>322</v>
      </c>
      <c r="L12" s="113"/>
      <c r="M12" s="113"/>
      <c r="N12" s="113"/>
    </row>
    <row r="13" spans="1:14" ht="21.75" customHeight="1">
      <c r="A13" s="106" t="s">
        <v>1</v>
      </c>
      <c r="B13" s="106" t="s">
        <v>154</v>
      </c>
      <c r="C13" s="107" t="s">
        <v>10</v>
      </c>
      <c r="D13" s="115" t="s">
        <v>18</v>
      </c>
      <c r="E13" s="115"/>
      <c r="F13" s="115"/>
      <c r="G13" s="107" t="s">
        <v>10</v>
      </c>
      <c r="H13" s="115" t="s">
        <v>18</v>
      </c>
      <c r="I13" s="115"/>
      <c r="J13" s="115"/>
      <c r="K13" s="107" t="s">
        <v>10</v>
      </c>
      <c r="L13" s="115" t="s">
        <v>18</v>
      </c>
      <c r="M13" s="115"/>
      <c r="N13" s="115"/>
    </row>
    <row r="14" spans="1:14" ht="113.25" customHeight="1">
      <c r="A14" s="106"/>
      <c r="B14" s="106"/>
      <c r="C14" s="108"/>
      <c r="D14" s="15" t="s">
        <v>15</v>
      </c>
      <c r="E14" s="16" t="s">
        <v>16</v>
      </c>
      <c r="F14" s="16" t="s">
        <v>17</v>
      </c>
      <c r="G14" s="108"/>
      <c r="H14" s="15" t="s">
        <v>15</v>
      </c>
      <c r="I14" s="16" t="s">
        <v>16</v>
      </c>
      <c r="J14" s="16" t="s">
        <v>17</v>
      </c>
      <c r="K14" s="108"/>
      <c r="L14" s="15" t="s">
        <v>15</v>
      </c>
      <c r="M14" s="16" t="s">
        <v>16</v>
      </c>
      <c r="N14" s="16" t="s">
        <v>17</v>
      </c>
    </row>
    <row r="15" spans="1:14" ht="15" customHeight="1">
      <c r="A15" s="5">
        <v>1</v>
      </c>
      <c r="B15" s="6" t="s">
        <v>2</v>
      </c>
      <c r="C15" s="6" t="s">
        <v>3</v>
      </c>
      <c r="D15" s="17" t="s">
        <v>4</v>
      </c>
      <c r="E15" s="18">
        <v>5</v>
      </c>
      <c r="F15" s="17" t="s">
        <v>19</v>
      </c>
      <c r="G15" s="6" t="s">
        <v>3</v>
      </c>
      <c r="H15" s="17" t="s">
        <v>4</v>
      </c>
      <c r="I15" s="18">
        <v>5</v>
      </c>
      <c r="J15" s="17" t="s">
        <v>19</v>
      </c>
      <c r="K15" s="6" t="s">
        <v>3</v>
      </c>
      <c r="L15" s="17" t="s">
        <v>4</v>
      </c>
      <c r="M15" s="18">
        <v>5</v>
      </c>
      <c r="N15" s="17" t="s">
        <v>19</v>
      </c>
    </row>
    <row r="16" spans="1:14" ht="21" customHeight="1">
      <c r="A16" s="47">
        <v>1</v>
      </c>
      <c r="B16" s="21" t="s">
        <v>5</v>
      </c>
      <c r="C16" s="43">
        <v>40.5</v>
      </c>
      <c r="D16" s="20">
        <v>0</v>
      </c>
      <c r="E16" s="20">
        <v>0</v>
      </c>
      <c r="F16" s="20">
        <v>40.5</v>
      </c>
      <c r="G16" s="43">
        <f>+H16+I16+J16</f>
        <v>0</v>
      </c>
      <c r="H16" s="20">
        <v>0</v>
      </c>
      <c r="I16" s="20">
        <v>0</v>
      </c>
      <c r="J16" s="20"/>
      <c r="K16" s="43">
        <f>++L16+M16+N16</f>
        <v>40.5</v>
      </c>
      <c r="L16" s="20">
        <f>+D16+H16</f>
        <v>0</v>
      </c>
      <c r="M16" s="20">
        <f>+E16+I16</f>
        <v>0</v>
      </c>
      <c r="N16" s="20">
        <f>+F16+J16</f>
        <v>40.5</v>
      </c>
    </row>
    <row r="17" spans="1:14" ht="19.5" customHeight="1">
      <c r="A17" s="47">
        <v>2</v>
      </c>
      <c r="B17" s="21" t="s">
        <v>11</v>
      </c>
      <c r="C17" s="43">
        <f aca="true" t="shared" si="0" ref="C17:J17">+C18+C19</f>
        <v>59.9</v>
      </c>
      <c r="D17" s="43">
        <f t="shared" si="0"/>
        <v>0</v>
      </c>
      <c r="E17" s="43">
        <f t="shared" si="0"/>
        <v>11.5</v>
      </c>
      <c r="F17" s="43">
        <f t="shared" si="0"/>
        <v>48.4</v>
      </c>
      <c r="G17" s="43">
        <f t="shared" si="0"/>
        <v>0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aca="true" t="shared" si="1" ref="K17:K82">++L17+M17+N17</f>
        <v>59.9</v>
      </c>
      <c r="L17" s="20">
        <f aca="true" t="shared" si="2" ref="L17:L82">+D17+H17</f>
        <v>0</v>
      </c>
      <c r="M17" s="20">
        <f aca="true" t="shared" si="3" ref="M17:M82">+E17+I17</f>
        <v>11.5</v>
      </c>
      <c r="N17" s="20">
        <f aca="true" t="shared" si="4" ref="N17:N82">+F17+J17</f>
        <v>48.4</v>
      </c>
    </row>
    <row r="18" spans="1:14" ht="19.5" customHeight="1">
      <c r="A18" s="47">
        <v>3</v>
      </c>
      <c r="B18" s="42" t="s">
        <v>11</v>
      </c>
      <c r="C18" s="44">
        <f>+D18+E18+F18</f>
        <v>2.5</v>
      </c>
      <c r="D18" s="9">
        <v>0</v>
      </c>
      <c r="E18" s="9">
        <v>2.5</v>
      </c>
      <c r="F18" s="9">
        <v>0</v>
      </c>
      <c r="G18" s="44">
        <f>+H18+I18+J18</f>
        <v>0</v>
      </c>
      <c r="H18" s="9"/>
      <c r="I18" s="9"/>
      <c r="J18" s="9"/>
      <c r="K18" s="44">
        <f t="shared" si="1"/>
        <v>2.5</v>
      </c>
      <c r="L18" s="9">
        <f t="shared" si="2"/>
        <v>0</v>
      </c>
      <c r="M18" s="9">
        <f t="shared" si="3"/>
        <v>2.5</v>
      </c>
      <c r="N18" s="9">
        <f t="shared" si="4"/>
        <v>0</v>
      </c>
    </row>
    <row r="19" spans="1:14" ht="31.5">
      <c r="A19" s="47">
        <v>4</v>
      </c>
      <c r="B19" s="42" t="s">
        <v>6</v>
      </c>
      <c r="C19" s="44">
        <f>+D19+E19+F19</f>
        <v>57.4</v>
      </c>
      <c r="D19" s="9">
        <v>0</v>
      </c>
      <c r="E19" s="9">
        <v>9</v>
      </c>
      <c r="F19" s="9">
        <v>48.4</v>
      </c>
      <c r="G19" s="44">
        <f>+H19+I19+J19</f>
        <v>0</v>
      </c>
      <c r="H19" s="9"/>
      <c r="I19" s="9"/>
      <c r="J19" s="9"/>
      <c r="K19" s="44">
        <f t="shared" si="1"/>
        <v>57.4</v>
      </c>
      <c r="L19" s="9">
        <f t="shared" si="2"/>
        <v>0</v>
      </c>
      <c r="M19" s="9">
        <f t="shared" si="3"/>
        <v>9</v>
      </c>
      <c r="N19" s="9">
        <f t="shared" si="4"/>
        <v>48.4</v>
      </c>
    </row>
    <row r="20" spans="1:14" s="12" customFormat="1" ht="15.75">
      <c r="A20" s="47">
        <v>5</v>
      </c>
      <c r="B20" s="21" t="s">
        <v>12</v>
      </c>
      <c r="C20" s="43">
        <f aca="true" t="shared" si="5" ref="C20:J20">SUM(C21:C125)</f>
        <v>17892.9</v>
      </c>
      <c r="D20" s="43">
        <f t="shared" si="5"/>
        <v>13144.7</v>
      </c>
      <c r="E20" s="43">
        <f t="shared" si="5"/>
        <v>4355.1</v>
      </c>
      <c r="F20" s="43">
        <f t="shared" si="5"/>
        <v>393.1</v>
      </c>
      <c r="G20" s="43">
        <f t="shared" si="5"/>
        <v>434.4</v>
      </c>
      <c r="H20" s="43">
        <f t="shared" si="5"/>
        <v>203.4</v>
      </c>
      <c r="I20" s="43">
        <f t="shared" si="5"/>
        <v>205.5</v>
      </c>
      <c r="J20" s="43">
        <f t="shared" si="5"/>
        <v>25.5</v>
      </c>
      <c r="K20" s="43">
        <f t="shared" si="1"/>
        <v>18327.3</v>
      </c>
      <c r="L20" s="20">
        <f t="shared" si="2"/>
        <v>13348.1</v>
      </c>
      <c r="M20" s="20">
        <f t="shared" si="3"/>
        <v>4560.6</v>
      </c>
      <c r="N20" s="20">
        <f t="shared" si="4"/>
        <v>418.6</v>
      </c>
    </row>
    <row r="21" spans="1:14" ht="15.75">
      <c r="A21" s="47">
        <v>6</v>
      </c>
      <c r="B21" s="42" t="s">
        <v>162</v>
      </c>
      <c r="C21" s="44">
        <f aca="true" t="shared" si="6" ref="C21:C87">+D21+E21+F21</f>
        <v>143.5</v>
      </c>
      <c r="D21" s="9">
        <v>118.5</v>
      </c>
      <c r="E21" s="9">
        <v>25</v>
      </c>
      <c r="F21" s="9">
        <v>0</v>
      </c>
      <c r="G21" s="44">
        <f aca="true" t="shared" si="7" ref="G21:G87">+H21+I21+J21</f>
        <v>65</v>
      </c>
      <c r="H21" s="9"/>
      <c r="I21" s="9">
        <v>65</v>
      </c>
      <c r="J21" s="9"/>
      <c r="K21" s="44">
        <f t="shared" si="1"/>
        <v>208.5</v>
      </c>
      <c r="L21" s="9">
        <f t="shared" si="2"/>
        <v>118.5</v>
      </c>
      <c r="M21" s="9">
        <f t="shared" si="3"/>
        <v>90</v>
      </c>
      <c r="N21" s="9">
        <f t="shared" si="4"/>
        <v>0</v>
      </c>
    </row>
    <row r="22" spans="1:14" ht="15.75">
      <c r="A22" s="47">
        <v>7</v>
      </c>
      <c r="B22" s="42" t="s">
        <v>163</v>
      </c>
      <c r="C22" s="44">
        <f t="shared" si="6"/>
        <v>45</v>
      </c>
      <c r="D22" s="9">
        <v>45</v>
      </c>
      <c r="E22" s="9"/>
      <c r="F22" s="9">
        <v>0</v>
      </c>
      <c r="G22" s="44">
        <f t="shared" si="7"/>
        <v>0</v>
      </c>
      <c r="H22" s="9"/>
      <c r="I22" s="9"/>
      <c r="J22" s="9"/>
      <c r="K22" s="44">
        <f t="shared" si="1"/>
        <v>45</v>
      </c>
      <c r="L22" s="9">
        <f t="shared" si="2"/>
        <v>45</v>
      </c>
      <c r="M22" s="9">
        <f t="shared" si="3"/>
        <v>0</v>
      </c>
      <c r="N22" s="9">
        <f t="shared" si="4"/>
        <v>0</v>
      </c>
    </row>
    <row r="23" spans="1:14" ht="15" customHeight="1">
      <c r="A23" s="47">
        <v>8</v>
      </c>
      <c r="B23" s="42" t="s">
        <v>8</v>
      </c>
      <c r="C23" s="44">
        <f t="shared" si="6"/>
        <v>131.2</v>
      </c>
      <c r="D23" s="9">
        <v>75</v>
      </c>
      <c r="E23" s="9">
        <v>48</v>
      </c>
      <c r="F23" s="9">
        <v>8.2</v>
      </c>
      <c r="G23" s="44">
        <f t="shared" si="7"/>
        <v>23.4</v>
      </c>
      <c r="H23" s="9"/>
      <c r="I23" s="9">
        <v>20</v>
      </c>
      <c r="J23" s="9">
        <v>3.4</v>
      </c>
      <c r="K23" s="44">
        <f t="shared" si="1"/>
        <v>154.6</v>
      </c>
      <c r="L23" s="9">
        <f t="shared" si="2"/>
        <v>75</v>
      </c>
      <c r="M23" s="9">
        <f t="shared" si="3"/>
        <v>68</v>
      </c>
      <c r="N23" s="9">
        <f t="shared" si="4"/>
        <v>11.6</v>
      </c>
    </row>
    <row r="24" spans="1:14" ht="14.25" customHeight="1">
      <c r="A24" s="47">
        <v>9</v>
      </c>
      <c r="B24" s="42" t="s">
        <v>263</v>
      </c>
      <c r="C24" s="44">
        <f t="shared" si="6"/>
        <v>82.2</v>
      </c>
      <c r="D24" s="9">
        <v>82.2</v>
      </c>
      <c r="E24" s="9"/>
      <c r="F24" s="9"/>
      <c r="G24" s="44">
        <f t="shared" si="7"/>
        <v>0</v>
      </c>
      <c r="H24" s="9"/>
      <c r="I24" s="9"/>
      <c r="J24" s="9"/>
      <c r="K24" s="44">
        <f t="shared" si="1"/>
        <v>82.2</v>
      </c>
      <c r="L24" s="9">
        <f t="shared" si="2"/>
        <v>82.2</v>
      </c>
      <c r="M24" s="9">
        <f t="shared" si="3"/>
        <v>0</v>
      </c>
      <c r="N24" s="9">
        <f t="shared" si="4"/>
        <v>0</v>
      </c>
    </row>
    <row r="25" spans="1:14" ht="33" customHeight="1">
      <c r="A25" s="47">
        <v>10</v>
      </c>
      <c r="B25" s="42" t="s">
        <v>264</v>
      </c>
      <c r="C25" s="44">
        <f t="shared" si="6"/>
        <v>98</v>
      </c>
      <c r="D25" s="9">
        <v>98</v>
      </c>
      <c r="E25" s="9"/>
      <c r="F25" s="9"/>
      <c r="G25" s="44">
        <f t="shared" si="7"/>
        <v>0</v>
      </c>
      <c r="H25" s="9"/>
      <c r="I25" s="9"/>
      <c r="J25" s="9"/>
      <c r="K25" s="44">
        <f t="shared" si="1"/>
        <v>98</v>
      </c>
      <c r="L25" s="9">
        <f t="shared" si="2"/>
        <v>98</v>
      </c>
      <c r="M25" s="9">
        <f t="shared" si="3"/>
        <v>0</v>
      </c>
      <c r="N25" s="9">
        <f t="shared" si="4"/>
        <v>0</v>
      </c>
    </row>
    <row r="26" spans="1:14" ht="32.25" customHeight="1">
      <c r="A26" s="47">
        <v>11</v>
      </c>
      <c r="B26" s="42" t="s">
        <v>164</v>
      </c>
      <c r="C26" s="44">
        <f t="shared" si="6"/>
        <v>87.5</v>
      </c>
      <c r="D26" s="9">
        <v>0</v>
      </c>
      <c r="E26" s="9">
        <v>80</v>
      </c>
      <c r="F26" s="9">
        <v>7.5</v>
      </c>
      <c r="G26" s="44">
        <f t="shared" si="7"/>
        <v>25</v>
      </c>
      <c r="H26" s="9"/>
      <c r="I26" s="9">
        <v>25</v>
      </c>
      <c r="J26" s="9"/>
      <c r="K26" s="44">
        <f t="shared" si="1"/>
        <v>112.5</v>
      </c>
      <c r="L26" s="9">
        <f t="shared" si="2"/>
        <v>0</v>
      </c>
      <c r="M26" s="9">
        <f t="shared" si="3"/>
        <v>105</v>
      </c>
      <c r="N26" s="9">
        <f t="shared" si="4"/>
        <v>7.5</v>
      </c>
    </row>
    <row r="27" spans="1:14" ht="30.75" customHeight="1">
      <c r="A27" s="47">
        <v>12</v>
      </c>
      <c r="B27" s="42" t="s">
        <v>165</v>
      </c>
      <c r="C27" s="44">
        <f t="shared" si="6"/>
        <v>47</v>
      </c>
      <c r="D27" s="9">
        <v>0</v>
      </c>
      <c r="E27" s="9">
        <f>40+5</f>
        <v>45</v>
      </c>
      <c r="F27" s="9">
        <v>2</v>
      </c>
      <c r="G27" s="44">
        <f t="shared" si="7"/>
        <v>0</v>
      </c>
      <c r="H27" s="9"/>
      <c r="I27" s="9"/>
      <c r="J27" s="9"/>
      <c r="K27" s="44">
        <f t="shared" si="1"/>
        <v>47</v>
      </c>
      <c r="L27" s="9">
        <f t="shared" si="2"/>
        <v>0</v>
      </c>
      <c r="M27" s="9">
        <f t="shared" si="3"/>
        <v>45</v>
      </c>
      <c r="N27" s="9">
        <f t="shared" si="4"/>
        <v>2</v>
      </c>
    </row>
    <row r="28" spans="1:14" ht="31.5" customHeight="1">
      <c r="A28" s="47">
        <v>13</v>
      </c>
      <c r="B28" s="42" t="s">
        <v>166</v>
      </c>
      <c r="C28" s="44">
        <f t="shared" si="6"/>
        <v>118.9</v>
      </c>
      <c r="D28" s="9">
        <v>0</v>
      </c>
      <c r="E28" s="9">
        <f>115.9+3</f>
        <v>118.9</v>
      </c>
      <c r="F28" s="9">
        <v>0</v>
      </c>
      <c r="G28" s="44">
        <f t="shared" si="7"/>
        <v>0</v>
      </c>
      <c r="H28" s="9"/>
      <c r="I28" s="9"/>
      <c r="J28" s="9"/>
      <c r="K28" s="44">
        <f t="shared" si="1"/>
        <v>118.9</v>
      </c>
      <c r="L28" s="9">
        <f t="shared" si="2"/>
        <v>0</v>
      </c>
      <c r="M28" s="9">
        <f t="shared" si="3"/>
        <v>118.9</v>
      </c>
      <c r="N28" s="9">
        <f t="shared" si="4"/>
        <v>0</v>
      </c>
    </row>
    <row r="29" spans="1:14" ht="31.5">
      <c r="A29" s="47">
        <v>14</v>
      </c>
      <c r="B29" s="42" t="s">
        <v>169</v>
      </c>
      <c r="C29" s="44">
        <f t="shared" si="6"/>
        <v>353</v>
      </c>
      <c r="D29" s="9">
        <v>0</v>
      </c>
      <c r="E29" s="9">
        <v>200</v>
      </c>
      <c r="F29" s="9">
        <f>139.9+13.1</f>
        <v>153</v>
      </c>
      <c r="G29" s="44">
        <f t="shared" si="7"/>
        <v>0</v>
      </c>
      <c r="H29" s="9"/>
      <c r="I29" s="9"/>
      <c r="J29" s="9"/>
      <c r="K29" s="44">
        <f t="shared" si="1"/>
        <v>353</v>
      </c>
      <c r="L29" s="9">
        <f t="shared" si="2"/>
        <v>0</v>
      </c>
      <c r="M29" s="9">
        <f t="shared" si="3"/>
        <v>200</v>
      </c>
      <c r="N29" s="9">
        <f t="shared" si="4"/>
        <v>153</v>
      </c>
    </row>
    <row r="30" spans="1:14" ht="31.5">
      <c r="A30" s="47">
        <v>15</v>
      </c>
      <c r="B30" s="42" t="s">
        <v>168</v>
      </c>
      <c r="C30" s="44">
        <f t="shared" si="6"/>
        <v>460.2</v>
      </c>
      <c r="D30" s="9">
        <v>0</v>
      </c>
      <c r="E30" s="9">
        <v>450</v>
      </c>
      <c r="F30" s="9">
        <f>6.5+3.7</f>
        <v>10.2</v>
      </c>
      <c r="G30" s="44">
        <f t="shared" si="7"/>
        <v>40</v>
      </c>
      <c r="H30" s="9"/>
      <c r="I30" s="9">
        <v>40</v>
      </c>
      <c r="J30" s="9"/>
      <c r="K30" s="44">
        <f t="shared" si="1"/>
        <v>500.2</v>
      </c>
      <c r="L30" s="9">
        <f t="shared" si="2"/>
        <v>0</v>
      </c>
      <c r="M30" s="9">
        <f t="shared" si="3"/>
        <v>490</v>
      </c>
      <c r="N30" s="9">
        <f t="shared" si="4"/>
        <v>10.2</v>
      </c>
    </row>
    <row r="31" spans="1:14" ht="32.25" customHeight="1">
      <c r="A31" s="47">
        <v>16</v>
      </c>
      <c r="B31" s="42" t="s">
        <v>167</v>
      </c>
      <c r="C31" s="44">
        <f t="shared" si="6"/>
        <v>20</v>
      </c>
      <c r="D31" s="9">
        <v>0</v>
      </c>
      <c r="E31" s="9">
        <v>20</v>
      </c>
      <c r="F31" s="9">
        <v>0</v>
      </c>
      <c r="G31" s="44">
        <f t="shared" si="7"/>
        <v>0</v>
      </c>
      <c r="H31" s="9"/>
      <c r="I31" s="9"/>
      <c r="J31" s="9"/>
      <c r="K31" s="44">
        <f t="shared" si="1"/>
        <v>20</v>
      </c>
      <c r="L31" s="9">
        <f t="shared" si="2"/>
        <v>0</v>
      </c>
      <c r="M31" s="9">
        <f t="shared" si="3"/>
        <v>20</v>
      </c>
      <c r="N31" s="9">
        <f t="shared" si="4"/>
        <v>0</v>
      </c>
    </row>
    <row r="32" spans="1:14" ht="15" customHeight="1">
      <c r="A32" s="47">
        <v>17</v>
      </c>
      <c r="B32" s="42" t="s">
        <v>9</v>
      </c>
      <c r="C32" s="44">
        <f t="shared" si="6"/>
        <v>26.2</v>
      </c>
      <c r="D32" s="9">
        <v>0</v>
      </c>
      <c r="E32" s="9">
        <v>12</v>
      </c>
      <c r="F32" s="9">
        <f>6.2+8</f>
        <v>14.2</v>
      </c>
      <c r="G32" s="44">
        <f t="shared" si="7"/>
        <v>2.5</v>
      </c>
      <c r="H32" s="9"/>
      <c r="I32" s="9">
        <v>2.5</v>
      </c>
      <c r="J32" s="9"/>
      <c r="K32" s="44">
        <f t="shared" si="1"/>
        <v>28.7</v>
      </c>
      <c r="L32" s="9">
        <f t="shared" si="2"/>
        <v>0</v>
      </c>
      <c r="M32" s="9">
        <f t="shared" si="3"/>
        <v>14.5</v>
      </c>
      <c r="N32" s="9">
        <f t="shared" si="4"/>
        <v>14.2</v>
      </c>
    </row>
    <row r="33" spans="1:14" ht="15" customHeight="1">
      <c r="A33" s="47">
        <v>18</v>
      </c>
      <c r="B33" s="7" t="s">
        <v>170</v>
      </c>
      <c r="C33" s="44">
        <f t="shared" si="6"/>
        <v>333</v>
      </c>
      <c r="D33" s="9">
        <v>0</v>
      </c>
      <c r="E33" s="9">
        <v>327</v>
      </c>
      <c r="F33" s="9">
        <v>6</v>
      </c>
      <c r="G33" s="44">
        <f t="shared" si="7"/>
        <v>40</v>
      </c>
      <c r="H33" s="9"/>
      <c r="I33" s="9">
        <v>38</v>
      </c>
      <c r="J33" s="9">
        <v>2</v>
      </c>
      <c r="K33" s="44">
        <f t="shared" si="1"/>
        <v>373</v>
      </c>
      <c r="L33" s="9">
        <f t="shared" si="2"/>
        <v>0</v>
      </c>
      <c r="M33" s="9">
        <f t="shared" si="3"/>
        <v>365</v>
      </c>
      <c r="N33" s="9">
        <f t="shared" si="4"/>
        <v>8</v>
      </c>
    </row>
    <row r="34" spans="1:14" ht="15" customHeight="1">
      <c r="A34" s="47">
        <v>19</v>
      </c>
      <c r="B34" s="7" t="s">
        <v>171</v>
      </c>
      <c r="C34" s="44">
        <f t="shared" si="6"/>
        <v>4</v>
      </c>
      <c r="D34" s="9">
        <v>0</v>
      </c>
      <c r="E34" s="9">
        <v>0</v>
      </c>
      <c r="F34" s="9">
        <v>4</v>
      </c>
      <c r="G34" s="44">
        <f t="shared" si="7"/>
        <v>0</v>
      </c>
      <c r="H34" s="9"/>
      <c r="I34" s="9"/>
      <c r="J34" s="9"/>
      <c r="K34" s="44">
        <f t="shared" si="1"/>
        <v>4</v>
      </c>
      <c r="L34" s="9">
        <f t="shared" si="2"/>
        <v>0</v>
      </c>
      <c r="M34" s="9">
        <f t="shared" si="3"/>
        <v>0</v>
      </c>
      <c r="N34" s="9">
        <f t="shared" si="4"/>
        <v>4</v>
      </c>
    </row>
    <row r="35" spans="1:14" ht="15" customHeight="1">
      <c r="A35" s="47">
        <v>20</v>
      </c>
      <c r="B35" s="7" t="s">
        <v>172</v>
      </c>
      <c r="C35" s="44">
        <f t="shared" si="6"/>
        <v>106.9</v>
      </c>
      <c r="D35" s="9">
        <v>0</v>
      </c>
      <c r="E35" s="9">
        <v>104.5</v>
      </c>
      <c r="F35" s="9">
        <v>2.4</v>
      </c>
      <c r="G35" s="44">
        <f t="shared" si="7"/>
        <v>0</v>
      </c>
      <c r="H35" s="9"/>
      <c r="I35" s="9"/>
      <c r="J35" s="9"/>
      <c r="K35" s="44">
        <f t="shared" si="1"/>
        <v>106.9</v>
      </c>
      <c r="L35" s="9">
        <f t="shared" si="2"/>
        <v>0</v>
      </c>
      <c r="M35" s="9">
        <f t="shared" si="3"/>
        <v>104.5</v>
      </c>
      <c r="N35" s="9">
        <f t="shared" si="4"/>
        <v>2.4</v>
      </c>
    </row>
    <row r="36" spans="1:14" ht="15" customHeight="1">
      <c r="A36" s="47">
        <v>21</v>
      </c>
      <c r="B36" s="13" t="s">
        <v>328</v>
      </c>
      <c r="C36" s="44"/>
      <c r="D36" s="9"/>
      <c r="E36" s="9"/>
      <c r="F36" s="9"/>
      <c r="G36" s="44">
        <f t="shared" si="7"/>
        <v>0.6</v>
      </c>
      <c r="H36" s="9"/>
      <c r="I36" s="9"/>
      <c r="J36" s="9">
        <v>0.6</v>
      </c>
      <c r="K36" s="44">
        <f>++L36+M36+N36</f>
        <v>0.6</v>
      </c>
      <c r="L36" s="9">
        <f>+D36+H36</f>
        <v>0</v>
      </c>
      <c r="M36" s="9">
        <f>+E36+I36</f>
        <v>0</v>
      </c>
      <c r="N36" s="9">
        <f>+F36+J36</f>
        <v>0.6</v>
      </c>
    </row>
    <row r="37" spans="1:14" ht="15.75">
      <c r="A37" s="47">
        <v>22</v>
      </c>
      <c r="B37" s="7" t="s">
        <v>254</v>
      </c>
      <c r="C37" s="44">
        <f t="shared" si="6"/>
        <v>1.7</v>
      </c>
      <c r="D37" s="9">
        <v>0</v>
      </c>
      <c r="E37" s="9">
        <v>0</v>
      </c>
      <c r="F37" s="9">
        <v>1.7</v>
      </c>
      <c r="G37" s="44">
        <f t="shared" si="7"/>
        <v>0</v>
      </c>
      <c r="H37" s="9"/>
      <c r="I37" s="9"/>
      <c r="J37" s="9"/>
      <c r="K37" s="44">
        <f t="shared" si="1"/>
        <v>1.7</v>
      </c>
      <c r="L37" s="9">
        <f t="shared" si="2"/>
        <v>0</v>
      </c>
      <c r="M37" s="9">
        <f t="shared" si="3"/>
        <v>0</v>
      </c>
      <c r="N37" s="9">
        <f t="shared" si="4"/>
        <v>1.7</v>
      </c>
    </row>
    <row r="38" spans="1:14" ht="15" customHeight="1">
      <c r="A38" s="47">
        <v>23</v>
      </c>
      <c r="B38" s="7" t="s">
        <v>255</v>
      </c>
      <c r="C38" s="44">
        <f t="shared" si="6"/>
        <v>383.1</v>
      </c>
      <c r="D38" s="9">
        <v>56.5</v>
      </c>
      <c r="E38" s="9">
        <v>318.1</v>
      </c>
      <c r="F38" s="9">
        <v>8.5</v>
      </c>
      <c r="G38" s="44">
        <f t="shared" si="7"/>
        <v>0</v>
      </c>
      <c r="H38" s="9"/>
      <c r="I38" s="9"/>
      <c r="J38" s="9"/>
      <c r="K38" s="44">
        <f t="shared" si="1"/>
        <v>383.1</v>
      </c>
      <c r="L38" s="9">
        <f t="shared" si="2"/>
        <v>56.5</v>
      </c>
      <c r="M38" s="9">
        <f t="shared" si="3"/>
        <v>318.1</v>
      </c>
      <c r="N38" s="9">
        <f t="shared" si="4"/>
        <v>8.5</v>
      </c>
    </row>
    <row r="39" spans="1:14" ht="16.5" customHeight="1">
      <c r="A39" s="47">
        <v>24</v>
      </c>
      <c r="B39" s="7" t="s">
        <v>173</v>
      </c>
      <c r="C39" s="44">
        <f t="shared" si="6"/>
        <v>155.2</v>
      </c>
      <c r="D39" s="9">
        <v>0</v>
      </c>
      <c r="E39" s="9">
        <v>155.2</v>
      </c>
      <c r="F39" s="9">
        <v>0</v>
      </c>
      <c r="G39" s="44">
        <f t="shared" si="7"/>
        <v>0</v>
      </c>
      <c r="H39" s="9"/>
      <c r="I39" s="9"/>
      <c r="J39" s="9"/>
      <c r="K39" s="44">
        <f t="shared" si="1"/>
        <v>155.2</v>
      </c>
      <c r="L39" s="9">
        <f t="shared" si="2"/>
        <v>0</v>
      </c>
      <c r="M39" s="9">
        <f t="shared" si="3"/>
        <v>155.2</v>
      </c>
      <c r="N39" s="9">
        <f t="shared" si="4"/>
        <v>0</v>
      </c>
    </row>
    <row r="40" spans="1:14" ht="15" customHeight="1">
      <c r="A40" s="47">
        <v>25</v>
      </c>
      <c r="B40" s="7" t="s">
        <v>174</v>
      </c>
      <c r="C40" s="44">
        <f t="shared" si="6"/>
        <v>126.9</v>
      </c>
      <c r="D40" s="9">
        <v>0</v>
      </c>
      <c r="E40" s="9">
        <v>126.9</v>
      </c>
      <c r="F40" s="9"/>
      <c r="G40" s="44">
        <f t="shared" si="7"/>
        <v>0</v>
      </c>
      <c r="H40" s="9"/>
      <c r="I40" s="9"/>
      <c r="J40" s="9"/>
      <c r="K40" s="44">
        <f t="shared" si="1"/>
        <v>126.9</v>
      </c>
      <c r="L40" s="9">
        <f t="shared" si="2"/>
        <v>0</v>
      </c>
      <c r="M40" s="9">
        <f t="shared" si="3"/>
        <v>126.9</v>
      </c>
      <c r="N40" s="9">
        <f t="shared" si="4"/>
        <v>0</v>
      </c>
    </row>
    <row r="41" spans="1:14" ht="17.25" customHeight="1">
      <c r="A41" s="47">
        <v>26</v>
      </c>
      <c r="B41" s="7" t="s">
        <v>175</v>
      </c>
      <c r="C41" s="44">
        <f t="shared" si="6"/>
        <v>584.5</v>
      </c>
      <c r="D41" s="9">
        <v>369.9</v>
      </c>
      <c r="E41" s="9">
        <v>211</v>
      </c>
      <c r="F41" s="9">
        <v>3.6</v>
      </c>
      <c r="G41" s="44">
        <f t="shared" si="7"/>
        <v>16.2</v>
      </c>
      <c r="H41" s="9"/>
      <c r="I41" s="9">
        <v>14</v>
      </c>
      <c r="J41" s="9">
        <v>2.2</v>
      </c>
      <c r="K41" s="44">
        <f t="shared" si="1"/>
        <v>600.7</v>
      </c>
      <c r="L41" s="9">
        <f t="shared" si="2"/>
        <v>369.9</v>
      </c>
      <c r="M41" s="9">
        <f t="shared" si="3"/>
        <v>225</v>
      </c>
      <c r="N41" s="9">
        <f t="shared" si="4"/>
        <v>5.8</v>
      </c>
    </row>
    <row r="42" spans="1:14" ht="17.25" customHeight="1">
      <c r="A42" s="47">
        <v>27</v>
      </c>
      <c r="B42" s="7" t="s">
        <v>256</v>
      </c>
      <c r="C42" s="44">
        <f t="shared" si="6"/>
        <v>185.8</v>
      </c>
      <c r="D42" s="9"/>
      <c r="E42" s="9">
        <v>176</v>
      </c>
      <c r="F42" s="9">
        <v>9.8</v>
      </c>
      <c r="G42" s="44">
        <f t="shared" si="7"/>
        <v>3.5</v>
      </c>
      <c r="H42" s="9"/>
      <c r="I42" s="9"/>
      <c r="J42" s="9">
        <v>3.5</v>
      </c>
      <c r="K42" s="44">
        <f t="shared" si="1"/>
        <v>189.3</v>
      </c>
      <c r="L42" s="9">
        <f t="shared" si="2"/>
        <v>0</v>
      </c>
      <c r="M42" s="9">
        <f t="shared" si="3"/>
        <v>176</v>
      </c>
      <c r="N42" s="9">
        <f t="shared" si="4"/>
        <v>13.3</v>
      </c>
    </row>
    <row r="43" spans="1:14" ht="16.5" customHeight="1">
      <c r="A43" s="47">
        <v>28</v>
      </c>
      <c r="B43" s="7" t="s">
        <v>176</v>
      </c>
      <c r="C43" s="44">
        <f t="shared" si="6"/>
        <v>21.7</v>
      </c>
      <c r="D43" s="9">
        <v>14.8</v>
      </c>
      <c r="E43" s="9"/>
      <c r="F43" s="9">
        <v>6.9</v>
      </c>
      <c r="G43" s="44">
        <f t="shared" si="7"/>
        <v>0</v>
      </c>
      <c r="H43" s="9"/>
      <c r="I43" s="9"/>
      <c r="J43" s="9"/>
      <c r="K43" s="44">
        <f t="shared" si="1"/>
        <v>21.7</v>
      </c>
      <c r="L43" s="9">
        <f t="shared" si="2"/>
        <v>14.8</v>
      </c>
      <c r="M43" s="9">
        <f t="shared" si="3"/>
        <v>0</v>
      </c>
      <c r="N43" s="9">
        <f t="shared" si="4"/>
        <v>6.9</v>
      </c>
    </row>
    <row r="44" spans="1:14" ht="31.5" customHeight="1">
      <c r="A44" s="47">
        <v>29</v>
      </c>
      <c r="B44" s="7" t="s">
        <v>177</v>
      </c>
      <c r="C44" s="44">
        <f t="shared" si="6"/>
        <v>236.5</v>
      </c>
      <c r="D44" s="9"/>
      <c r="E44" s="9">
        <v>220.5</v>
      </c>
      <c r="F44" s="9">
        <v>16</v>
      </c>
      <c r="G44" s="44">
        <f t="shared" si="7"/>
        <v>0</v>
      </c>
      <c r="H44" s="9"/>
      <c r="I44" s="9"/>
      <c r="J44" s="9"/>
      <c r="K44" s="44">
        <f t="shared" si="1"/>
        <v>236.5</v>
      </c>
      <c r="L44" s="9">
        <f t="shared" si="2"/>
        <v>0</v>
      </c>
      <c r="M44" s="9">
        <f t="shared" si="3"/>
        <v>220.5</v>
      </c>
      <c r="N44" s="9">
        <f t="shared" si="4"/>
        <v>16</v>
      </c>
    </row>
    <row r="45" spans="1:14" ht="15" customHeight="1">
      <c r="A45" s="47">
        <v>30</v>
      </c>
      <c r="B45" s="7" t="s">
        <v>178</v>
      </c>
      <c r="C45" s="44">
        <f t="shared" si="6"/>
        <v>27.4</v>
      </c>
      <c r="D45" s="9">
        <v>16.4</v>
      </c>
      <c r="E45" s="9">
        <v>0</v>
      </c>
      <c r="F45" s="9">
        <v>11</v>
      </c>
      <c r="G45" s="44">
        <f t="shared" si="7"/>
        <v>0</v>
      </c>
      <c r="H45" s="9"/>
      <c r="I45" s="9"/>
      <c r="J45" s="9"/>
      <c r="K45" s="44">
        <f t="shared" si="1"/>
        <v>27.4</v>
      </c>
      <c r="L45" s="9">
        <f t="shared" si="2"/>
        <v>16.4</v>
      </c>
      <c r="M45" s="9">
        <f t="shared" si="3"/>
        <v>0</v>
      </c>
      <c r="N45" s="9">
        <f t="shared" si="4"/>
        <v>11</v>
      </c>
    </row>
    <row r="46" spans="1:14" ht="15" customHeight="1">
      <c r="A46" s="47">
        <v>31</v>
      </c>
      <c r="B46" s="13" t="s">
        <v>329</v>
      </c>
      <c r="C46" s="44"/>
      <c r="D46" s="9"/>
      <c r="E46" s="9"/>
      <c r="F46" s="9"/>
      <c r="G46" s="44">
        <f t="shared" si="7"/>
        <v>6.6</v>
      </c>
      <c r="H46" s="9">
        <v>6.6</v>
      </c>
      <c r="I46" s="9"/>
      <c r="J46" s="9"/>
      <c r="K46" s="44">
        <f>++L46+M46+N46</f>
        <v>6.6</v>
      </c>
      <c r="L46" s="9">
        <f>+D46+H46</f>
        <v>6.6</v>
      </c>
      <c r="M46" s="9">
        <f>+E46+I46</f>
        <v>0</v>
      </c>
      <c r="N46" s="9">
        <f>+F46+J46</f>
        <v>0</v>
      </c>
    </row>
    <row r="47" spans="1:14" ht="15" customHeight="1">
      <c r="A47" s="47">
        <v>32</v>
      </c>
      <c r="B47" s="7" t="s">
        <v>257</v>
      </c>
      <c r="C47" s="44">
        <f t="shared" si="6"/>
        <v>134.5</v>
      </c>
      <c r="D47" s="9">
        <v>0</v>
      </c>
      <c r="E47" s="9">
        <v>132.7</v>
      </c>
      <c r="F47" s="9">
        <v>1.8</v>
      </c>
      <c r="G47" s="44">
        <f t="shared" si="7"/>
        <v>2.5</v>
      </c>
      <c r="H47" s="9"/>
      <c r="I47" s="9"/>
      <c r="J47" s="9">
        <v>2.5</v>
      </c>
      <c r="K47" s="44">
        <f t="shared" si="1"/>
        <v>137</v>
      </c>
      <c r="L47" s="9">
        <f t="shared" si="2"/>
        <v>0</v>
      </c>
      <c r="M47" s="9">
        <f t="shared" si="3"/>
        <v>132.7</v>
      </c>
      <c r="N47" s="9">
        <f t="shared" si="4"/>
        <v>4.3</v>
      </c>
    </row>
    <row r="48" spans="1:14" ht="15" customHeight="1">
      <c r="A48" s="47">
        <v>33</v>
      </c>
      <c r="B48" s="7" t="s">
        <v>258</v>
      </c>
      <c r="C48" s="44">
        <f t="shared" si="6"/>
        <v>163.6</v>
      </c>
      <c r="D48" s="9">
        <v>0</v>
      </c>
      <c r="E48" s="9">
        <v>160</v>
      </c>
      <c r="F48" s="9">
        <v>3.6</v>
      </c>
      <c r="G48" s="44">
        <f t="shared" si="7"/>
        <v>0</v>
      </c>
      <c r="H48" s="9"/>
      <c r="I48" s="9"/>
      <c r="J48" s="9"/>
      <c r="K48" s="44">
        <f t="shared" si="1"/>
        <v>163.6</v>
      </c>
      <c r="L48" s="9">
        <f t="shared" si="2"/>
        <v>0</v>
      </c>
      <c r="M48" s="9">
        <f t="shared" si="3"/>
        <v>160</v>
      </c>
      <c r="N48" s="9">
        <f t="shared" si="4"/>
        <v>3.6</v>
      </c>
    </row>
    <row r="49" spans="1:14" ht="18.75" customHeight="1">
      <c r="A49" s="47">
        <v>34</v>
      </c>
      <c r="B49" s="7" t="s">
        <v>179</v>
      </c>
      <c r="C49" s="44">
        <f t="shared" si="6"/>
        <v>98</v>
      </c>
      <c r="D49" s="9">
        <v>4.1</v>
      </c>
      <c r="E49" s="9">
        <v>85.9</v>
      </c>
      <c r="F49" s="9">
        <v>8</v>
      </c>
      <c r="G49" s="44">
        <f t="shared" si="7"/>
        <v>1.6</v>
      </c>
      <c r="H49" s="9">
        <v>1.6</v>
      </c>
      <c r="I49" s="9"/>
      <c r="J49" s="9"/>
      <c r="K49" s="44">
        <f t="shared" si="1"/>
        <v>99.6</v>
      </c>
      <c r="L49" s="9">
        <f t="shared" si="2"/>
        <v>5.7</v>
      </c>
      <c r="M49" s="9">
        <f t="shared" si="3"/>
        <v>85.9</v>
      </c>
      <c r="N49" s="9">
        <f t="shared" si="4"/>
        <v>8</v>
      </c>
    </row>
    <row r="50" spans="1:14" ht="15" customHeight="1">
      <c r="A50" s="47">
        <v>35</v>
      </c>
      <c r="B50" s="7" t="s">
        <v>180</v>
      </c>
      <c r="C50" s="44">
        <f t="shared" si="6"/>
        <v>83.2</v>
      </c>
      <c r="D50" s="9">
        <v>0</v>
      </c>
      <c r="E50" s="9">
        <v>81.6</v>
      </c>
      <c r="F50" s="9">
        <v>1.6</v>
      </c>
      <c r="G50" s="44">
        <f t="shared" si="7"/>
        <v>0</v>
      </c>
      <c r="H50" s="9"/>
      <c r="I50" s="9"/>
      <c r="J50" s="9"/>
      <c r="K50" s="44">
        <f t="shared" si="1"/>
        <v>83.2</v>
      </c>
      <c r="L50" s="9">
        <f t="shared" si="2"/>
        <v>0</v>
      </c>
      <c r="M50" s="9">
        <f t="shared" si="3"/>
        <v>81.6</v>
      </c>
      <c r="N50" s="9">
        <f t="shared" si="4"/>
        <v>1.6</v>
      </c>
    </row>
    <row r="51" spans="1:14" ht="15" customHeight="1">
      <c r="A51" s="47">
        <v>36</v>
      </c>
      <c r="B51" s="7" t="s">
        <v>181</v>
      </c>
      <c r="C51" s="44">
        <f t="shared" si="6"/>
        <v>48.3</v>
      </c>
      <c r="D51" s="9">
        <v>0</v>
      </c>
      <c r="E51" s="9">
        <v>42</v>
      </c>
      <c r="F51" s="9">
        <v>6.3</v>
      </c>
      <c r="G51" s="44">
        <f t="shared" si="7"/>
        <v>0</v>
      </c>
      <c r="H51" s="9"/>
      <c r="I51" s="9"/>
      <c r="J51" s="9"/>
      <c r="K51" s="44">
        <f t="shared" si="1"/>
        <v>48.3</v>
      </c>
      <c r="L51" s="9">
        <f t="shared" si="2"/>
        <v>0</v>
      </c>
      <c r="M51" s="9">
        <f t="shared" si="3"/>
        <v>42</v>
      </c>
      <c r="N51" s="9">
        <f t="shared" si="4"/>
        <v>6.3</v>
      </c>
    </row>
    <row r="52" spans="1:14" ht="30" customHeight="1">
      <c r="A52" s="47">
        <v>37</v>
      </c>
      <c r="B52" s="7" t="s">
        <v>182</v>
      </c>
      <c r="C52" s="44">
        <f t="shared" si="6"/>
        <v>63</v>
      </c>
      <c r="D52" s="9">
        <v>0</v>
      </c>
      <c r="E52" s="9">
        <v>60</v>
      </c>
      <c r="F52" s="9">
        <v>3</v>
      </c>
      <c r="G52" s="44">
        <f t="shared" si="7"/>
        <v>0</v>
      </c>
      <c r="H52" s="9"/>
      <c r="I52" s="9"/>
      <c r="J52" s="9"/>
      <c r="K52" s="44">
        <f t="shared" si="1"/>
        <v>63</v>
      </c>
      <c r="L52" s="9">
        <f t="shared" si="2"/>
        <v>0</v>
      </c>
      <c r="M52" s="9">
        <f t="shared" si="3"/>
        <v>60</v>
      </c>
      <c r="N52" s="9">
        <f t="shared" si="4"/>
        <v>3</v>
      </c>
    </row>
    <row r="53" spans="1:14" ht="15" customHeight="1">
      <c r="A53" s="47">
        <v>38</v>
      </c>
      <c r="B53" s="7" t="s">
        <v>183</v>
      </c>
      <c r="C53" s="44">
        <f t="shared" si="6"/>
        <v>28.8</v>
      </c>
      <c r="D53" s="9">
        <v>28.2</v>
      </c>
      <c r="E53" s="9">
        <v>0</v>
      </c>
      <c r="F53" s="9">
        <v>0.6</v>
      </c>
      <c r="G53" s="44">
        <f t="shared" si="7"/>
        <v>0</v>
      </c>
      <c r="H53" s="9"/>
      <c r="I53" s="9"/>
      <c r="J53" s="9"/>
      <c r="K53" s="44">
        <f t="shared" si="1"/>
        <v>28.8</v>
      </c>
      <c r="L53" s="9">
        <f t="shared" si="2"/>
        <v>28.2</v>
      </c>
      <c r="M53" s="9">
        <f t="shared" si="3"/>
        <v>0</v>
      </c>
      <c r="N53" s="9">
        <f t="shared" si="4"/>
        <v>0.6</v>
      </c>
    </row>
    <row r="54" spans="1:14" ht="14.25" customHeight="1">
      <c r="A54" s="47">
        <v>39</v>
      </c>
      <c r="B54" s="7" t="s">
        <v>184</v>
      </c>
      <c r="C54" s="44">
        <f t="shared" si="6"/>
        <v>2.7</v>
      </c>
      <c r="D54" s="9">
        <v>0</v>
      </c>
      <c r="E54" s="9">
        <v>0</v>
      </c>
      <c r="F54" s="9">
        <v>2.7</v>
      </c>
      <c r="G54" s="44">
        <f t="shared" si="7"/>
        <v>0</v>
      </c>
      <c r="H54" s="9"/>
      <c r="I54" s="9"/>
      <c r="J54" s="9"/>
      <c r="K54" s="44">
        <f t="shared" si="1"/>
        <v>2.7</v>
      </c>
      <c r="L54" s="9">
        <f t="shared" si="2"/>
        <v>0</v>
      </c>
      <c r="M54" s="9">
        <f t="shared" si="3"/>
        <v>0</v>
      </c>
      <c r="N54" s="9">
        <f t="shared" si="4"/>
        <v>2.7</v>
      </c>
    </row>
    <row r="55" spans="1:14" ht="15.75">
      <c r="A55" s="47">
        <v>40</v>
      </c>
      <c r="B55" s="7" t="s">
        <v>259</v>
      </c>
      <c r="C55" s="44">
        <f t="shared" si="6"/>
        <v>543.3</v>
      </c>
      <c r="D55" s="9">
        <v>0</v>
      </c>
      <c r="E55" s="9">
        <v>540.8</v>
      </c>
      <c r="F55" s="9">
        <v>2.5</v>
      </c>
      <c r="G55" s="44">
        <f t="shared" si="7"/>
        <v>0</v>
      </c>
      <c r="H55" s="9"/>
      <c r="I55" s="9"/>
      <c r="J55" s="9"/>
      <c r="K55" s="44">
        <f t="shared" si="1"/>
        <v>543.3</v>
      </c>
      <c r="L55" s="9">
        <f t="shared" si="2"/>
        <v>0</v>
      </c>
      <c r="M55" s="9">
        <f t="shared" si="3"/>
        <v>540.8</v>
      </c>
      <c r="N55" s="9">
        <f t="shared" si="4"/>
        <v>2.5</v>
      </c>
    </row>
    <row r="56" spans="1:14" ht="15.75">
      <c r="A56" s="47">
        <v>41</v>
      </c>
      <c r="B56" s="7" t="s">
        <v>185</v>
      </c>
      <c r="C56" s="44">
        <f t="shared" si="6"/>
        <v>171</v>
      </c>
      <c r="D56" s="9">
        <v>0</v>
      </c>
      <c r="E56" s="9">
        <v>170</v>
      </c>
      <c r="F56" s="9">
        <v>1</v>
      </c>
      <c r="G56" s="44">
        <f t="shared" si="7"/>
        <v>0</v>
      </c>
      <c r="H56" s="9"/>
      <c r="I56" s="9"/>
      <c r="J56" s="9"/>
      <c r="K56" s="44">
        <f t="shared" si="1"/>
        <v>171</v>
      </c>
      <c r="L56" s="9">
        <f t="shared" si="2"/>
        <v>0</v>
      </c>
      <c r="M56" s="9">
        <f t="shared" si="3"/>
        <v>170</v>
      </c>
      <c r="N56" s="9">
        <f t="shared" si="4"/>
        <v>1</v>
      </c>
    </row>
    <row r="57" spans="1:14" ht="15.75" customHeight="1">
      <c r="A57" s="47">
        <v>42</v>
      </c>
      <c r="B57" s="7" t="s">
        <v>260</v>
      </c>
      <c r="C57" s="44">
        <f t="shared" si="6"/>
        <v>140.6</v>
      </c>
      <c r="D57" s="9">
        <v>70.9</v>
      </c>
      <c r="E57" s="9">
        <v>69.7</v>
      </c>
      <c r="F57" s="9">
        <v>0</v>
      </c>
      <c r="G57" s="44">
        <f t="shared" si="7"/>
        <v>0.3</v>
      </c>
      <c r="H57" s="9">
        <v>0.3</v>
      </c>
      <c r="I57" s="9"/>
      <c r="J57" s="9"/>
      <c r="K57" s="44">
        <f t="shared" si="1"/>
        <v>140.9</v>
      </c>
      <c r="L57" s="9">
        <f t="shared" si="2"/>
        <v>71.2</v>
      </c>
      <c r="M57" s="9">
        <f t="shared" si="3"/>
        <v>69.7</v>
      </c>
      <c r="N57" s="9">
        <f t="shared" si="4"/>
        <v>0</v>
      </c>
    </row>
    <row r="58" spans="1:14" ht="33" customHeight="1">
      <c r="A58" s="47">
        <v>43</v>
      </c>
      <c r="B58" s="7" t="s">
        <v>330</v>
      </c>
      <c r="C58" s="44">
        <f t="shared" si="6"/>
        <v>146.9</v>
      </c>
      <c r="D58" s="9">
        <v>3.9</v>
      </c>
      <c r="E58" s="9">
        <v>140</v>
      </c>
      <c r="F58" s="9">
        <v>3</v>
      </c>
      <c r="G58" s="44">
        <f t="shared" si="7"/>
        <v>1.3</v>
      </c>
      <c r="H58" s="9">
        <v>1.3</v>
      </c>
      <c r="I58" s="9"/>
      <c r="J58" s="9"/>
      <c r="K58" s="44">
        <f t="shared" si="1"/>
        <v>148.2</v>
      </c>
      <c r="L58" s="9">
        <f t="shared" si="2"/>
        <v>5.2</v>
      </c>
      <c r="M58" s="9">
        <f t="shared" si="3"/>
        <v>140</v>
      </c>
      <c r="N58" s="9">
        <f t="shared" si="4"/>
        <v>3</v>
      </c>
    </row>
    <row r="59" spans="1:14" ht="33" customHeight="1">
      <c r="A59" s="47">
        <v>44</v>
      </c>
      <c r="B59" s="7" t="s">
        <v>186</v>
      </c>
      <c r="C59" s="44">
        <f t="shared" si="6"/>
        <v>4</v>
      </c>
      <c r="D59" s="9">
        <v>0</v>
      </c>
      <c r="E59" s="9">
        <v>0</v>
      </c>
      <c r="F59" s="9">
        <v>4</v>
      </c>
      <c r="G59" s="44">
        <f t="shared" si="7"/>
        <v>0</v>
      </c>
      <c r="H59" s="9"/>
      <c r="I59" s="9"/>
      <c r="J59" s="9"/>
      <c r="K59" s="44">
        <f t="shared" si="1"/>
        <v>4</v>
      </c>
      <c r="L59" s="9">
        <f t="shared" si="2"/>
        <v>0</v>
      </c>
      <c r="M59" s="9">
        <f t="shared" si="3"/>
        <v>0</v>
      </c>
      <c r="N59" s="9">
        <f t="shared" si="4"/>
        <v>4</v>
      </c>
    </row>
    <row r="60" spans="1:14" ht="15" customHeight="1">
      <c r="A60" s="47">
        <v>45</v>
      </c>
      <c r="B60" s="7" t="s">
        <v>261</v>
      </c>
      <c r="C60" s="44">
        <f t="shared" si="6"/>
        <v>0.4</v>
      </c>
      <c r="D60" s="9">
        <v>0</v>
      </c>
      <c r="E60" s="9">
        <v>0</v>
      </c>
      <c r="F60" s="9">
        <v>0.4</v>
      </c>
      <c r="G60" s="44">
        <f t="shared" si="7"/>
        <v>0.3</v>
      </c>
      <c r="H60" s="9"/>
      <c r="I60" s="9"/>
      <c r="J60" s="9">
        <v>0.3</v>
      </c>
      <c r="K60" s="44">
        <f t="shared" si="1"/>
        <v>0.7</v>
      </c>
      <c r="L60" s="9">
        <f t="shared" si="2"/>
        <v>0</v>
      </c>
      <c r="M60" s="9">
        <f t="shared" si="3"/>
        <v>0</v>
      </c>
      <c r="N60" s="9">
        <f t="shared" si="4"/>
        <v>0.7</v>
      </c>
    </row>
    <row r="61" spans="1:14" ht="15" customHeight="1">
      <c r="A61" s="47">
        <v>46</v>
      </c>
      <c r="B61" s="7" t="s">
        <v>262</v>
      </c>
      <c r="C61" s="44">
        <f t="shared" si="6"/>
        <v>5.5</v>
      </c>
      <c r="D61" s="9">
        <v>5.5</v>
      </c>
      <c r="E61" s="9">
        <v>0</v>
      </c>
      <c r="F61" s="9">
        <v>0</v>
      </c>
      <c r="G61" s="44">
        <f t="shared" si="7"/>
        <v>0</v>
      </c>
      <c r="H61" s="9"/>
      <c r="I61" s="9"/>
      <c r="J61" s="9"/>
      <c r="K61" s="44">
        <f t="shared" si="1"/>
        <v>5.5</v>
      </c>
      <c r="L61" s="9">
        <f t="shared" si="2"/>
        <v>5.5</v>
      </c>
      <c r="M61" s="9">
        <f t="shared" si="3"/>
        <v>0</v>
      </c>
      <c r="N61" s="9">
        <f t="shared" si="4"/>
        <v>0</v>
      </c>
    </row>
    <row r="62" spans="1:14" ht="29.25" customHeight="1">
      <c r="A62" s="47">
        <v>47</v>
      </c>
      <c r="B62" s="7" t="s">
        <v>187</v>
      </c>
      <c r="C62" s="44">
        <f t="shared" si="6"/>
        <v>17.7</v>
      </c>
      <c r="D62" s="9">
        <v>3.7</v>
      </c>
      <c r="E62" s="9">
        <v>0</v>
      </c>
      <c r="F62" s="9">
        <v>14</v>
      </c>
      <c r="G62" s="44">
        <f t="shared" si="7"/>
        <v>0</v>
      </c>
      <c r="H62" s="9"/>
      <c r="I62" s="9"/>
      <c r="J62" s="9"/>
      <c r="K62" s="44">
        <f t="shared" si="1"/>
        <v>17.7</v>
      </c>
      <c r="L62" s="9">
        <f t="shared" si="2"/>
        <v>3.7</v>
      </c>
      <c r="M62" s="9">
        <f t="shared" si="3"/>
        <v>0</v>
      </c>
      <c r="N62" s="9">
        <f t="shared" si="4"/>
        <v>14</v>
      </c>
    </row>
    <row r="63" spans="1:14" ht="31.5" customHeight="1">
      <c r="A63" s="47">
        <v>48</v>
      </c>
      <c r="B63" s="7" t="s">
        <v>188</v>
      </c>
      <c r="C63" s="44">
        <f t="shared" si="6"/>
        <v>1.3</v>
      </c>
      <c r="D63" s="9">
        <v>1.3</v>
      </c>
      <c r="E63" s="9">
        <v>0</v>
      </c>
      <c r="F63" s="9">
        <v>0</v>
      </c>
      <c r="G63" s="44">
        <f t="shared" si="7"/>
        <v>1.5</v>
      </c>
      <c r="H63" s="9">
        <v>1.5</v>
      </c>
      <c r="I63" s="9"/>
      <c r="J63" s="9"/>
      <c r="K63" s="44">
        <f t="shared" si="1"/>
        <v>2.8</v>
      </c>
      <c r="L63" s="9">
        <f t="shared" si="2"/>
        <v>2.8</v>
      </c>
      <c r="M63" s="9">
        <f t="shared" si="3"/>
        <v>0</v>
      </c>
      <c r="N63" s="9">
        <f t="shared" si="4"/>
        <v>0</v>
      </c>
    </row>
    <row r="64" spans="1:14" ht="15" customHeight="1">
      <c r="A64" s="47">
        <v>49</v>
      </c>
      <c r="B64" s="7" t="s">
        <v>189</v>
      </c>
      <c r="C64" s="44">
        <f t="shared" si="6"/>
        <v>288</v>
      </c>
      <c r="D64" s="9">
        <v>286</v>
      </c>
      <c r="E64" s="9">
        <v>0</v>
      </c>
      <c r="F64" s="9">
        <v>2</v>
      </c>
      <c r="G64" s="44">
        <f t="shared" si="7"/>
        <v>0</v>
      </c>
      <c r="H64" s="9"/>
      <c r="I64" s="9"/>
      <c r="J64" s="9"/>
      <c r="K64" s="44">
        <f t="shared" si="1"/>
        <v>288</v>
      </c>
      <c r="L64" s="9">
        <f t="shared" si="2"/>
        <v>286</v>
      </c>
      <c r="M64" s="9">
        <f t="shared" si="3"/>
        <v>0</v>
      </c>
      <c r="N64" s="9">
        <f t="shared" si="4"/>
        <v>2</v>
      </c>
    </row>
    <row r="65" spans="1:14" ht="17.25" customHeight="1">
      <c r="A65" s="47">
        <v>50</v>
      </c>
      <c r="B65" s="7" t="s">
        <v>190</v>
      </c>
      <c r="C65" s="44">
        <f t="shared" si="6"/>
        <v>257.6</v>
      </c>
      <c r="D65" s="9">
        <v>256.3</v>
      </c>
      <c r="E65" s="9">
        <v>0</v>
      </c>
      <c r="F65" s="9">
        <v>1.3</v>
      </c>
      <c r="G65" s="44">
        <f t="shared" si="7"/>
        <v>0</v>
      </c>
      <c r="H65" s="9"/>
      <c r="I65" s="9"/>
      <c r="J65" s="9"/>
      <c r="K65" s="44">
        <f t="shared" si="1"/>
        <v>257.6</v>
      </c>
      <c r="L65" s="9">
        <f t="shared" si="2"/>
        <v>256.3</v>
      </c>
      <c r="M65" s="9">
        <f t="shared" si="3"/>
        <v>0</v>
      </c>
      <c r="N65" s="9">
        <f t="shared" si="4"/>
        <v>1.3</v>
      </c>
    </row>
    <row r="66" spans="1:14" ht="15" customHeight="1">
      <c r="A66" s="47">
        <v>51</v>
      </c>
      <c r="B66" s="7" t="s">
        <v>191</v>
      </c>
      <c r="C66" s="44">
        <f t="shared" si="6"/>
        <v>184.4</v>
      </c>
      <c r="D66" s="9">
        <v>184.4</v>
      </c>
      <c r="E66" s="9">
        <v>0</v>
      </c>
      <c r="F66" s="9">
        <v>0</v>
      </c>
      <c r="G66" s="44">
        <f t="shared" si="7"/>
        <v>10.1</v>
      </c>
      <c r="H66" s="9">
        <v>10.1</v>
      </c>
      <c r="I66" s="9"/>
      <c r="J66" s="9"/>
      <c r="K66" s="44">
        <f t="shared" si="1"/>
        <v>194.5</v>
      </c>
      <c r="L66" s="9">
        <f t="shared" si="2"/>
        <v>194.5</v>
      </c>
      <c r="M66" s="9">
        <f t="shared" si="3"/>
        <v>0</v>
      </c>
      <c r="N66" s="9">
        <f t="shared" si="4"/>
        <v>0</v>
      </c>
    </row>
    <row r="67" spans="1:14" ht="15" customHeight="1">
      <c r="A67" s="47">
        <v>52</v>
      </c>
      <c r="B67" s="7" t="s">
        <v>192</v>
      </c>
      <c r="C67" s="44">
        <f t="shared" si="6"/>
        <v>346.7</v>
      </c>
      <c r="D67" s="9">
        <v>343.8</v>
      </c>
      <c r="E67" s="9">
        <v>0</v>
      </c>
      <c r="F67" s="9">
        <v>2.9</v>
      </c>
      <c r="G67" s="44">
        <f t="shared" si="7"/>
        <v>0</v>
      </c>
      <c r="H67" s="9"/>
      <c r="I67" s="9"/>
      <c r="J67" s="9"/>
      <c r="K67" s="44">
        <f t="shared" si="1"/>
        <v>346.7</v>
      </c>
      <c r="L67" s="9">
        <f t="shared" si="2"/>
        <v>343.8</v>
      </c>
      <c r="M67" s="9">
        <f t="shared" si="3"/>
        <v>0</v>
      </c>
      <c r="N67" s="9">
        <f t="shared" si="4"/>
        <v>2.9</v>
      </c>
    </row>
    <row r="68" spans="1:14" ht="15" customHeight="1">
      <c r="A68" s="47">
        <v>53</v>
      </c>
      <c r="B68" s="7" t="s">
        <v>193</v>
      </c>
      <c r="C68" s="44">
        <f t="shared" si="6"/>
        <v>179.9</v>
      </c>
      <c r="D68" s="9">
        <v>178.3</v>
      </c>
      <c r="E68" s="9">
        <v>0</v>
      </c>
      <c r="F68" s="9">
        <v>1.6</v>
      </c>
      <c r="G68" s="44">
        <f t="shared" si="7"/>
        <v>0</v>
      </c>
      <c r="H68" s="9"/>
      <c r="I68" s="9"/>
      <c r="J68" s="9"/>
      <c r="K68" s="44">
        <f t="shared" si="1"/>
        <v>179.9</v>
      </c>
      <c r="L68" s="9">
        <f t="shared" si="2"/>
        <v>178.3</v>
      </c>
      <c r="M68" s="9">
        <f t="shared" si="3"/>
        <v>0</v>
      </c>
      <c r="N68" s="9">
        <f t="shared" si="4"/>
        <v>1.6</v>
      </c>
    </row>
    <row r="69" spans="1:14" ht="17.25" customHeight="1">
      <c r="A69" s="47">
        <v>54</v>
      </c>
      <c r="B69" s="7" t="s">
        <v>194</v>
      </c>
      <c r="C69" s="44">
        <f t="shared" si="6"/>
        <v>182.5</v>
      </c>
      <c r="D69" s="9">
        <v>182.5</v>
      </c>
      <c r="E69" s="9">
        <v>0</v>
      </c>
      <c r="F69" s="9">
        <v>0</v>
      </c>
      <c r="G69" s="44">
        <f t="shared" si="7"/>
        <v>0</v>
      </c>
      <c r="H69" s="9"/>
      <c r="I69" s="9"/>
      <c r="J69" s="9"/>
      <c r="K69" s="44">
        <f t="shared" si="1"/>
        <v>182.5</v>
      </c>
      <c r="L69" s="9">
        <f t="shared" si="2"/>
        <v>182.5</v>
      </c>
      <c r="M69" s="9">
        <f t="shared" si="3"/>
        <v>0</v>
      </c>
      <c r="N69" s="9">
        <f t="shared" si="4"/>
        <v>0</v>
      </c>
    </row>
    <row r="70" spans="1:14" ht="30.75" customHeight="1">
      <c r="A70" s="47">
        <v>55</v>
      </c>
      <c r="B70" s="7" t="s">
        <v>234</v>
      </c>
      <c r="C70" s="44">
        <f t="shared" si="6"/>
        <v>297.2</v>
      </c>
      <c r="D70" s="9">
        <v>297.2</v>
      </c>
      <c r="E70" s="9">
        <v>0</v>
      </c>
      <c r="F70" s="9">
        <v>0</v>
      </c>
      <c r="G70" s="44">
        <f t="shared" si="7"/>
        <v>10.3</v>
      </c>
      <c r="H70" s="9">
        <v>10.3</v>
      </c>
      <c r="I70" s="9"/>
      <c r="J70" s="9"/>
      <c r="K70" s="44">
        <f t="shared" si="1"/>
        <v>307.5</v>
      </c>
      <c r="L70" s="9">
        <f t="shared" si="2"/>
        <v>307.5</v>
      </c>
      <c r="M70" s="9">
        <f t="shared" si="3"/>
        <v>0</v>
      </c>
      <c r="N70" s="9">
        <f t="shared" si="4"/>
        <v>0</v>
      </c>
    </row>
    <row r="71" spans="1:14" ht="15" customHeight="1">
      <c r="A71" s="47">
        <v>56</v>
      </c>
      <c r="B71" s="7" t="s">
        <v>195</v>
      </c>
      <c r="C71" s="44">
        <f t="shared" si="6"/>
        <v>235.9</v>
      </c>
      <c r="D71" s="9">
        <v>235.9</v>
      </c>
      <c r="E71" s="9">
        <v>0</v>
      </c>
      <c r="F71" s="9">
        <v>0</v>
      </c>
      <c r="G71" s="44">
        <f t="shared" si="7"/>
        <v>0</v>
      </c>
      <c r="H71" s="9"/>
      <c r="I71" s="9"/>
      <c r="J71" s="9"/>
      <c r="K71" s="44">
        <f t="shared" si="1"/>
        <v>235.9</v>
      </c>
      <c r="L71" s="9">
        <f t="shared" si="2"/>
        <v>235.9</v>
      </c>
      <c r="M71" s="9">
        <f t="shared" si="3"/>
        <v>0</v>
      </c>
      <c r="N71" s="9">
        <f t="shared" si="4"/>
        <v>0</v>
      </c>
    </row>
    <row r="72" spans="1:14" ht="15" customHeight="1">
      <c r="A72" s="47">
        <v>57</v>
      </c>
      <c r="B72" s="7" t="s">
        <v>232</v>
      </c>
      <c r="C72" s="44">
        <f t="shared" si="6"/>
        <v>256.5</v>
      </c>
      <c r="D72" s="9">
        <v>255.7</v>
      </c>
      <c r="E72" s="9">
        <v>0</v>
      </c>
      <c r="F72" s="9">
        <v>0.8</v>
      </c>
      <c r="G72" s="44">
        <f t="shared" si="7"/>
        <v>0</v>
      </c>
      <c r="H72" s="9"/>
      <c r="I72" s="9"/>
      <c r="J72" s="9"/>
      <c r="K72" s="44">
        <f t="shared" si="1"/>
        <v>256.5</v>
      </c>
      <c r="L72" s="9">
        <f t="shared" si="2"/>
        <v>255.7</v>
      </c>
      <c r="M72" s="9">
        <f t="shared" si="3"/>
        <v>0</v>
      </c>
      <c r="N72" s="9">
        <f t="shared" si="4"/>
        <v>0.8</v>
      </c>
    </row>
    <row r="73" spans="1:14" ht="19.5" customHeight="1">
      <c r="A73" s="47">
        <v>58</v>
      </c>
      <c r="B73" s="7" t="s">
        <v>196</v>
      </c>
      <c r="C73" s="44">
        <f t="shared" si="6"/>
        <v>288</v>
      </c>
      <c r="D73" s="9">
        <v>287.2</v>
      </c>
      <c r="E73" s="9">
        <v>0</v>
      </c>
      <c r="F73" s="9">
        <v>0.8</v>
      </c>
      <c r="G73" s="44">
        <f t="shared" si="7"/>
        <v>0.8</v>
      </c>
      <c r="H73" s="9"/>
      <c r="I73" s="9"/>
      <c r="J73" s="9">
        <v>0.8</v>
      </c>
      <c r="K73" s="44">
        <f t="shared" si="1"/>
        <v>288.8</v>
      </c>
      <c r="L73" s="9">
        <f t="shared" si="2"/>
        <v>287.2</v>
      </c>
      <c r="M73" s="9">
        <f t="shared" si="3"/>
        <v>0</v>
      </c>
      <c r="N73" s="9">
        <f t="shared" si="4"/>
        <v>1.6</v>
      </c>
    </row>
    <row r="74" spans="1:14" ht="33" customHeight="1">
      <c r="A74" s="47">
        <v>59</v>
      </c>
      <c r="B74" s="7" t="s">
        <v>235</v>
      </c>
      <c r="C74" s="44">
        <f t="shared" si="6"/>
        <v>158.8</v>
      </c>
      <c r="D74" s="9">
        <v>157.6</v>
      </c>
      <c r="E74" s="9">
        <v>0</v>
      </c>
      <c r="F74" s="9">
        <v>1.2</v>
      </c>
      <c r="G74" s="44">
        <f t="shared" si="7"/>
        <v>2.2</v>
      </c>
      <c r="H74" s="9"/>
      <c r="I74" s="9"/>
      <c r="J74" s="9">
        <v>2.2</v>
      </c>
      <c r="K74" s="44">
        <f t="shared" si="1"/>
        <v>161</v>
      </c>
      <c r="L74" s="9">
        <f t="shared" si="2"/>
        <v>157.6</v>
      </c>
      <c r="M74" s="9">
        <f t="shared" si="3"/>
        <v>0</v>
      </c>
      <c r="N74" s="9">
        <f t="shared" si="4"/>
        <v>3.4</v>
      </c>
    </row>
    <row r="75" spans="1:14" ht="18" customHeight="1">
      <c r="A75" s="47">
        <v>60</v>
      </c>
      <c r="B75" s="7" t="s">
        <v>197</v>
      </c>
      <c r="C75" s="44">
        <f t="shared" si="6"/>
        <v>160.9</v>
      </c>
      <c r="D75" s="9">
        <v>160.9</v>
      </c>
      <c r="E75" s="9">
        <v>0</v>
      </c>
      <c r="F75" s="9">
        <v>0</v>
      </c>
      <c r="G75" s="44">
        <f t="shared" si="7"/>
        <v>0</v>
      </c>
      <c r="H75" s="9"/>
      <c r="I75" s="9"/>
      <c r="J75" s="9"/>
      <c r="K75" s="44">
        <f t="shared" si="1"/>
        <v>160.9</v>
      </c>
      <c r="L75" s="9">
        <f t="shared" si="2"/>
        <v>160.9</v>
      </c>
      <c r="M75" s="9">
        <f t="shared" si="3"/>
        <v>0</v>
      </c>
      <c r="N75" s="9">
        <f t="shared" si="4"/>
        <v>0</v>
      </c>
    </row>
    <row r="76" spans="1:14" ht="15" customHeight="1">
      <c r="A76" s="47">
        <v>61</v>
      </c>
      <c r="B76" s="7" t="s">
        <v>233</v>
      </c>
      <c r="C76" s="44">
        <f t="shared" si="6"/>
        <v>162.4</v>
      </c>
      <c r="D76" s="9">
        <v>160.8</v>
      </c>
      <c r="E76" s="9">
        <v>0</v>
      </c>
      <c r="F76" s="9">
        <v>1.6</v>
      </c>
      <c r="G76" s="44">
        <f t="shared" si="7"/>
        <v>0.9</v>
      </c>
      <c r="H76" s="9"/>
      <c r="I76" s="9"/>
      <c r="J76" s="9">
        <v>0.9</v>
      </c>
      <c r="K76" s="44">
        <f t="shared" si="1"/>
        <v>163.3</v>
      </c>
      <c r="L76" s="9">
        <f t="shared" si="2"/>
        <v>160.8</v>
      </c>
      <c r="M76" s="9">
        <f t="shared" si="3"/>
        <v>0</v>
      </c>
      <c r="N76" s="9">
        <f t="shared" si="4"/>
        <v>2.5</v>
      </c>
    </row>
    <row r="77" spans="1:14" ht="15" customHeight="1">
      <c r="A77" s="47">
        <v>62</v>
      </c>
      <c r="B77" s="7" t="s">
        <v>198</v>
      </c>
      <c r="C77" s="44">
        <f t="shared" si="6"/>
        <v>174.8</v>
      </c>
      <c r="D77" s="9">
        <v>174.8</v>
      </c>
      <c r="E77" s="9">
        <v>0</v>
      </c>
      <c r="F77" s="9">
        <v>0</v>
      </c>
      <c r="G77" s="44">
        <f t="shared" si="7"/>
        <v>0</v>
      </c>
      <c r="H77" s="9"/>
      <c r="I77" s="9"/>
      <c r="J77" s="9"/>
      <c r="K77" s="44">
        <f t="shared" si="1"/>
        <v>174.8</v>
      </c>
      <c r="L77" s="9">
        <f t="shared" si="2"/>
        <v>174.8</v>
      </c>
      <c r="M77" s="9">
        <f t="shared" si="3"/>
        <v>0</v>
      </c>
      <c r="N77" s="9">
        <f t="shared" si="4"/>
        <v>0</v>
      </c>
    </row>
    <row r="78" spans="1:14" ht="31.5" customHeight="1">
      <c r="A78" s="47">
        <v>63</v>
      </c>
      <c r="B78" s="7" t="s">
        <v>336</v>
      </c>
      <c r="C78" s="44">
        <f t="shared" si="6"/>
        <v>234.8</v>
      </c>
      <c r="D78" s="9">
        <v>234.8</v>
      </c>
      <c r="E78" s="9">
        <v>0</v>
      </c>
      <c r="F78" s="9">
        <v>0</v>
      </c>
      <c r="G78" s="44">
        <f t="shared" si="7"/>
        <v>0</v>
      </c>
      <c r="H78" s="9"/>
      <c r="I78" s="9"/>
      <c r="J78" s="9"/>
      <c r="K78" s="44">
        <f t="shared" si="1"/>
        <v>234.8</v>
      </c>
      <c r="L78" s="9">
        <f t="shared" si="2"/>
        <v>234.8</v>
      </c>
      <c r="M78" s="9">
        <f t="shared" si="3"/>
        <v>0</v>
      </c>
      <c r="N78" s="9">
        <f t="shared" si="4"/>
        <v>0</v>
      </c>
    </row>
    <row r="79" spans="1:14" ht="32.25" customHeight="1">
      <c r="A79" s="47">
        <v>64</v>
      </c>
      <c r="B79" s="7" t="s">
        <v>334</v>
      </c>
      <c r="C79" s="44">
        <f t="shared" si="6"/>
        <v>250</v>
      </c>
      <c r="D79" s="9">
        <v>250</v>
      </c>
      <c r="E79" s="9">
        <v>0</v>
      </c>
      <c r="F79" s="9">
        <v>0</v>
      </c>
      <c r="G79" s="44">
        <f t="shared" si="7"/>
        <v>0</v>
      </c>
      <c r="H79" s="9"/>
      <c r="I79" s="9"/>
      <c r="J79" s="9"/>
      <c r="K79" s="44">
        <f t="shared" si="1"/>
        <v>250</v>
      </c>
      <c r="L79" s="9">
        <f t="shared" si="2"/>
        <v>250</v>
      </c>
      <c r="M79" s="9">
        <f t="shared" si="3"/>
        <v>0</v>
      </c>
      <c r="N79" s="9">
        <f t="shared" si="4"/>
        <v>0</v>
      </c>
    </row>
    <row r="80" spans="1:14" ht="30" customHeight="1">
      <c r="A80" s="47">
        <v>65</v>
      </c>
      <c r="B80" s="7" t="s">
        <v>335</v>
      </c>
      <c r="C80" s="44">
        <f t="shared" si="6"/>
        <v>313.3</v>
      </c>
      <c r="D80" s="9">
        <v>312.1</v>
      </c>
      <c r="E80" s="9">
        <v>0</v>
      </c>
      <c r="F80" s="9">
        <v>1.2</v>
      </c>
      <c r="G80" s="44">
        <f t="shared" si="7"/>
        <v>0</v>
      </c>
      <c r="H80" s="9"/>
      <c r="I80" s="9"/>
      <c r="J80" s="9"/>
      <c r="K80" s="44">
        <f t="shared" si="1"/>
        <v>313.3</v>
      </c>
      <c r="L80" s="9">
        <f t="shared" si="2"/>
        <v>312.1</v>
      </c>
      <c r="M80" s="9">
        <f t="shared" si="3"/>
        <v>0</v>
      </c>
      <c r="N80" s="9">
        <f t="shared" si="4"/>
        <v>1.2</v>
      </c>
    </row>
    <row r="81" spans="1:14" ht="15" customHeight="1">
      <c r="A81" s="47">
        <v>66</v>
      </c>
      <c r="B81" s="7" t="s">
        <v>199</v>
      </c>
      <c r="C81" s="44">
        <f t="shared" si="6"/>
        <v>202.1</v>
      </c>
      <c r="D81" s="9">
        <v>202.1</v>
      </c>
      <c r="E81" s="9">
        <v>0</v>
      </c>
      <c r="F81" s="9">
        <v>0</v>
      </c>
      <c r="G81" s="44">
        <f t="shared" si="7"/>
        <v>0</v>
      </c>
      <c r="H81" s="9"/>
      <c r="I81" s="9"/>
      <c r="J81" s="9"/>
      <c r="K81" s="44">
        <f t="shared" si="1"/>
        <v>202.1</v>
      </c>
      <c r="L81" s="9">
        <f t="shared" si="2"/>
        <v>202.1</v>
      </c>
      <c r="M81" s="9">
        <f t="shared" si="3"/>
        <v>0</v>
      </c>
      <c r="N81" s="9">
        <f t="shared" si="4"/>
        <v>0</v>
      </c>
    </row>
    <row r="82" spans="1:14" ht="14.25" customHeight="1">
      <c r="A82" s="47">
        <v>67</v>
      </c>
      <c r="B82" s="7" t="s">
        <v>200</v>
      </c>
      <c r="C82" s="44">
        <f t="shared" si="6"/>
        <v>270.3</v>
      </c>
      <c r="D82" s="9">
        <v>268</v>
      </c>
      <c r="E82" s="9">
        <v>0</v>
      </c>
      <c r="F82" s="9">
        <v>2.3</v>
      </c>
      <c r="G82" s="44">
        <f t="shared" si="7"/>
        <v>0.8</v>
      </c>
      <c r="H82" s="9"/>
      <c r="I82" s="9"/>
      <c r="J82" s="9">
        <v>0.8</v>
      </c>
      <c r="K82" s="44">
        <f t="shared" si="1"/>
        <v>271.1</v>
      </c>
      <c r="L82" s="9">
        <f t="shared" si="2"/>
        <v>268</v>
      </c>
      <c r="M82" s="9">
        <f t="shared" si="3"/>
        <v>0</v>
      </c>
      <c r="N82" s="9">
        <f t="shared" si="4"/>
        <v>3.1</v>
      </c>
    </row>
    <row r="83" spans="1:14" ht="15.75">
      <c r="A83" s="47">
        <v>68</v>
      </c>
      <c r="B83" s="7" t="s">
        <v>201</v>
      </c>
      <c r="C83" s="44">
        <f t="shared" si="6"/>
        <v>220.1</v>
      </c>
      <c r="D83" s="9">
        <v>220.1</v>
      </c>
      <c r="E83" s="9">
        <v>0</v>
      </c>
      <c r="F83" s="9">
        <v>0</v>
      </c>
      <c r="G83" s="44">
        <f t="shared" si="7"/>
        <v>0</v>
      </c>
      <c r="H83" s="9"/>
      <c r="I83" s="9"/>
      <c r="J83" s="9"/>
      <c r="K83" s="44">
        <f aca="true" t="shared" si="8" ref="K83:K134">++L83+M83+N83</f>
        <v>220.1</v>
      </c>
      <c r="L83" s="9">
        <f aca="true" t="shared" si="9" ref="L83:L134">+D83+H83</f>
        <v>220.1</v>
      </c>
      <c r="M83" s="9">
        <f aca="true" t="shared" si="10" ref="M83:M134">+E83+I83</f>
        <v>0</v>
      </c>
      <c r="N83" s="9">
        <f aca="true" t="shared" si="11" ref="N83:N134">+F83+J83</f>
        <v>0</v>
      </c>
    </row>
    <row r="84" spans="1:14" ht="15.75">
      <c r="A84" s="47">
        <v>69</v>
      </c>
      <c r="B84" s="7" t="s">
        <v>202</v>
      </c>
      <c r="C84" s="44">
        <f t="shared" si="6"/>
        <v>118.5</v>
      </c>
      <c r="D84" s="9">
        <v>118.5</v>
      </c>
      <c r="E84" s="9">
        <v>0</v>
      </c>
      <c r="F84" s="9"/>
      <c r="G84" s="44">
        <f t="shared" si="7"/>
        <v>0</v>
      </c>
      <c r="H84" s="9"/>
      <c r="I84" s="9"/>
      <c r="J84" s="9"/>
      <c r="K84" s="44">
        <f t="shared" si="8"/>
        <v>118.5</v>
      </c>
      <c r="L84" s="9">
        <f t="shared" si="9"/>
        <v>118.5</v>
      </c>
      <c r="M84" s="9">
        <f t="shared" si="10"/>
        <v>0</v>
      </c>
      <c r="N84" s="9">
        <f t="shared" si="11"/>
        <v>0</v>
      </c>
    </row>
    <row r="85" spans="1:14" ht="15.75">
      <c r="A85" s="47">
        <v>70</v>
      </c>
      <c r="B85" s="7" t="s">
        <v>203</v>
      </c>
      <c r="C85" s="44">
        <f t="shared" si="6"/>
        <v>233.5</v>
      </c>
      <c r="D85" s="9">
        <v>231.9</v>
      </c>
      <c r="E85" s="9">
        <v>0</v>
      </c>
      <c r="F85" s="9">
        <v>1.6</v>
      </c>
      <c r="G85" s="44">
        <f t="shared" si="7"/>
        <v>5.5</v>
      </c>
      <c r="H85" s="9">
        <v>5.5</v>
      </c>
      <c r="I85" s="9"/>
      <c r="J85" s="9"/>
      <c r="K85" s="44">
        <f t="shared" si="8"/>
        <v>239</v>
      </c>
      <c r="L85" s="9">
        <f t="shared" si="9"/>
        <v>237.4</v>
      </c>
      <c r="M85" s="9">
        <f t="shared" si="10"/>
        <v>0</v>
      </c>
      <c r="N85" s="9">
        <f t="shared" si="11"/>
        <v>1.6</v>
      </c>
    </row>
    <row r="86" spans="1:14" ht="15.75">
      <c r="A86" s="47">
        <v>71</v>
      </c>
      <c r="B86" s="7" t="s">
        <v>204</v>
      </c>
      <c r="C86" s="44">
        <f t="shared" si="6"/>
        <v>221.3</v>
      </c>
      <c r="D86" s="9">
        <v>218.6</v>
      </c>
      <c r="E86" s="9">
        <v>0</v>
      </c>
      <c r="F86" s="9">
        <v>2.7</v>
      </c>
      <c r="G86" s="44">
        <f t="shared" si="7"/>
        <v>22.8</v>
      </c>
      <c r="H86" s="9">
        <v>22</v>
      </c>
      <c r="I86" s="9"/>
      <c r="J86" s="9">
        <v>0.8</v>
      </c>
      <c r="K86" s="44">
        <f t="shared" si="8"/>
        <v>244.1</v>
      </c>
      <c r="L86" s="9">
        <f t="shared" si="9"/>
        <v>240.6</v>
      </c>
      <c r="M86" s="9">
        <f t="shared" si="10"/>
        <v>0</v>
      </c>
      <c r="N86" s="9">
        <f t="shared" si="11"/>
        <v>3.5</v>
      </c>
    </row>
    <row r="87" spans="1:14" ht="15.75">
      <c r="A87" s="47">
        <v>72</v>
      </c>
      <c r="B87" s="7" t="s">
        <v>205</v>
      </c>
      <c r="C87" s="44">
        <f t="shared" si="6"/>
        <v>193.8</v>
      </c>
      <c r="D87" s="9">
        <v>193.8</v>
      </c>
      <c r="E87" s="9">
        <v>0</v>
      </c>
      <c r="F87" s="9">
        <v>0</v>
      </c>
      <c r="G87" s="44">
        <f t="shared" si="7"/>
        <v>4.5</v>
      </c>
      <c r="H87" s="9">
        <v>4.5</v>
      </c>
      <c r="I87" s="9"/>
      <c r="J87" s="9"/>
      <c r="K87" s="44">
        <f t="shared" si="8"/>
        <v>198.3</v>
      </c>
      <c r="L87" s="9">
        <f t="shared" si="9"/>
        <v>198.3</v>
      </c>
      <c r="M87" s="9">
        <f t="shared" si="10"/>
        <v>0</v>
      </c>
      <c r="N87" s="9">
        <f t="shared" si="11"/>
        <v>0</v>
      </c>
    </row>
    <row r="88" spans="1:14" ht="15.75">
      <c r="A88" s="47">
        <v>73</v>
      </c>
      <c r="B88" s="7" t="s">
        <v>206</v>
      </c>
      <c r="C88" s="44">
        <f aca="true" t="shared" si="12" ref="C88:C125">+D88+E88+F88</f>
        <v>128.6</v>
      </c>
      <c r="D88" s="9">
        <v>125.3</v>
      </c>
      <c r="E88" s="9">
        <v>0</v>
      </c>
      <c r="F88" s="9">
        <v>3.3</v>
      </c>
      <c r="G88" s="44">
        <f aca="true" t="shared" si="13" ref="G88:G125">+H88+I88+J88</f>
        <v>0</v>
      </c>
      <c r="H88" s="9"/>
      <c r="I88" s="9"/>
      <c r="J88" s="9"/>
      <c r="K88" s="44">
        <f t="shared" si="8"/>
        <v>128.6</v>
      </c>
      <c r="L88" s="9">
        <f t="shared" si="9"/>
        <v>125.3</v>
      </c>
      <c r="M88" s="9">
        <f t="shared" si="10"/>
        <v>0</v>
      </c>
      <c r="N88" s="9">
        <f t="shared" si="11"/>
        <v>3.3</v>
      </c>
    </row>
    <row r="89" spans="1:14" ht="15.75">
      <c r="A89" s="47">
        <v>74</v>
      </c>
      <c r="B89" s="7" t="s">
        <v>236</v>
      </c>
      <c r="C89" s="44">
        <f t="shared" si="12"/>
        <v>208.8</v>
      </c>
      <c r="D89" s="9">
        <v>207.8</v>
      </c>
      <c r="E89" s="9">
        <v>0</v>
      </c>
      <c r="F89" s="9">
        <v>1</v>
      </c>
      <c r="G89" s="44">
        <f t="shared" si="13"/>
        <v>11</v>
      </c>
      <c r="H89" s="9">
        <v>11</v>
      </c>
      <c r="I89" s="9"/>
      <c r="J89" s="9"/>
      <c r="K89" s="44">
        <f t="shared" si="8"/>
        <v>219.8</v>
      </c>
      <c r="L89" s="9">
        <f t="shared" si="9"/>
        <v>218.8</v>
      </c>
      <c r="M89" s="9">
        <f t="shared" si="10"/>
        <v>0</v>
      </c>
      <c r="N89" s="9">
        <f t="shared" si="11"/>
        <v>1</v>
      </c>
    </row>
    <row r="90" spans="1:14" ht="15.75">
      <c r="A90" s="47">
        <v>75</v>
      </c>
      <c r="B90" s="8" t="s">
        <v>207</v>
      </c>
      <c r="C90" s="44">
        <f t="shared" si="12"/>
        <v>152.6</v>
      </c>
      <c r="D90" s="9">
        <v>152.6</v>
      </c>
      <c r="E90" s="9">
        <v>0</v>
      </c>
      <c r="F90" s="9">
        <v>0</v>
      </c>
      <c r="G90" s="44">
        <f t="shared" si="13"/>
        <v>0</v>
      </c>
      <c r="H90" s="9"/>
      <c r="I90" s="9"/>
      <c r="J90" s="9"/>
      <c r="K90" s="44">
        <f t="shared" si="8"/>
        <v>152.6</v>
      </c>
      <c r="L90" s="9">
        <f t="shared" si="9"/>
        <v>152.6</v>
      </c>
      <c r="M90" s="9">
        <f t="shared" si="10"/>
        <v>0</v>
      </c>
      <c r="N90" s="9">
        <f t="shared" si="11"/>
        <v>0</v>
      </c>
    </row>
    <row r="91" spans="1:14" ht="15" customHeight="1">
      <c r="A91" s="47">
        <v>76</v>
      </c>
      <c r="B91" s="7" t="s">
        <v>208</v>
      </c>
      <c r="C91" s="44">
        <f t="shared" si="12"/>
        <v>152</v>
      </c>
      <c r="D91" s="9">
        <v>152</v>
      </c>
      <c r="E91" s="9">
        <v>0</v>
      </c>
      <c r="F91" s="9">
        <v>0</v>
      </c>
      <c r="G91" s="44">
        <f t="shared" si="13"/>
        <v>0</v>
      </c>
      <c r="H91" s="9"/>
      <c r="I91" s="9"/>
      <c r="J91" s="9"/>
      <c r="K91" s="44">
        <f t="shared" si="8"/>
        <v>152</v>
      </c>
      <c r="L91" s="9">
        <f t="shared" si="9"/>
        <v>152</v>
      </c>
      <c r="M91" s="9">
        <f t="shared" si="10"/>
        <v>0</v>
      </c>
      <c r="N91" s="9">
        <f t="shared" si="11"/>
        <v>0</v>
      </c>
    </row>
    <row r="92" spans="1:14" ht="15" customHeight="1">
      <c r="A92" s="47">
        <v>77</v>
      </c>
      <c r="B92" s="7" t="s">
        <v>209</v>
      </c>
      <c r="C92" s="44">
        <f t="shared" si="12"/>
        <v>122.7</v>
      </c>
      <c r="D92" s="9">
        <v>122.7</v>
      </c>
      <c r="E92" s="9">
        <v>0</v>
      </c>
      <c r="F92" s="9">
        <v>0</v>
      </c>
      <c r="G92" s="44">
        <f t="shared" si="13"/>
        <v>0</v>
      </c>
      <c r="H92" s="9"/>
      <c r="I92" s="9"/>
      <c r="J92" s="9"/>
      <c r="K92" s="44">
        <f t="shared" si="8"/>
        <v>122.7</v>
      </c>
      <c r="L92" s="9">
        <f t="shared" si="9"/>
        <v>122.7</v>
      </c>
      <c r="M92" s="9">
        <f t="shared" si="10"/>
        <v>0</v>
      </c>
      <c r="N92" s="9">
        <f t="shared" si="11"/>
        <v>0</v>
      </c>
    </row>
    <row r="93" spans="1:14" ht="15" customHeight="1">
      <c r="A93" s="47">
        <v>78</v>
      </c>
      <c r="B93" s="7" t="s">
        <v>210</v>
      </c>
      <c r="C93" s="44">
        <f t="shared" si="12"/>
        <v>237.2</v>
      </c>
      <c r="D93" s="9">
        <v>234.8</v>
      </c>
      <c r="E93" s="9">
        <v>0</v>
      </c>
      <c r="F93" s="9">
        <v>2.4</v>
      </c>
      <c r="G93" s="44">
        <f t="shared" si="13"/>
        <v>4</v>
      </c>
      <c r="H93" s="9">
        <v>4</v>
      </c>
      <c r="I93" s="9"/>
      <c r="J93" s="9"/>
      <c r="K93" s="44">
        <f t="shared" si="8"/>
        <v>241.2</v>
      </c>
      <c r="L93" s="9">
        <f t="shared" si="9"/>
        <v>238.8</v>
      </c>
      <c r="M93" s="9">
        <f t="shared" si="10"/>
        <v>0</v>
      </c>
      <c r="N93" s="9">
        <f t="shared" si="11"/>
        <v>2.4</v>
      </c>
    </row>
    <row r="94" spans="1:14" ht="15" customHeight="1">
      <c r="A94" s="47">
        <v>79</v>
      </c>
      <c r="B94" s="7" t="s">
        <v>211</v>
      </c>
      <c r="C94" s="44">
        <f t="shared" si="12"/>
        <v>151.9</v>
      </c>
      <c r="D94" s="9">
        <v>151.1</v>
      </c>
      <c r="E94" s="9">
        <v>0</v>
      </c>
      <c r="F94" s="9">
        <v>0.8</v>
      </c>
      <c r="G94" s="44">
        <f t="shared" si="13"/>
        <v>0</v>
      </c>
      <c r="H94" s="9"/>
      <c r="I94" s="9"/>
      <c r="J94" s="9"/>
      <c r="K94" s="44">
        <f t="shared" si="8"/>
        <v>151.9</v>
      </c>
      <c r="L94" s="9">
        <f t="shared" si="9"/>
        <v>151.1</v>
      </c>
      <c r="M94" s="9">
        <f t="shared" si="10"/>
        <v>0</v>
      </c>
      <c r="N94" s="9">
        <f t="shared" si="11"/>
        <v>0.8</v>
      </c>
    </row>
    <row r="95" spans="1:14" ht="15" customHeight="1">
      <c r="A95" s="47">
        <v>80</v>
      </c>
      <c r="B95" s="7" t="s">
        <v>212</v>
      </c>
      <c r="C95" s="44">
        <f t="shared" si="12"/>
        <v>265.1</v>
      </c>
      <c r="D95" s="9">
        <v>264.5</v>
      </c>
      <c r="E95" s="9">
        <v>0</v>
      </c>
      <c r="F95" s="9">
        <v>0.6</v>
      </c>
      <c r="G95" s="44">
        <f t="shared" si="13"/>
        <v>0</v>
      </c>
      <c r="H95" s="9"/>
      <c r="I95" s="9"/>
      <c r="J95" s="9"/>
      <c r="K95" s="44">
        <f t="shared" si="8"/>
        <v>265.1</v>
      </c>
      <c r="L95" s="9">
        <f t="shared" si="9"/>
        <v>264.5</v>
      </c>
      <c r="M95" s="9">
        <f t="shared" si="10"/>
        <v>0</v>
      </c>
      <c r="N95" s="9">
        <f t="shared" si="11"/>
        <v>0.6</v>
      </c>
    </row>
    <row r="96" spans="1:14" ht="15" customHeight="1">
      <c r="A96" s="47">
        <v>81</v>
      </c>
      <c r="B96" s="7" t="s">
        <v>213</v>
      </c>
      <c r="C96" s="44">
        <f t="shared" si="12"/>
        <v>221</v>
      </c>
      <c r="D96" s="9">
        <v>220.5</v>
      </c>
      <c r="E96" s="9">
        <v>0</v>
      </c>
      <c r="F96" s="9">
        <v>0.5</v>
      </c>
      <c r="G96" s="44">
        <f t="shared" si="13"/>
        <v>0.1</v>
      </c>
      <c r="H96" s="9"/>
      <c r="I96" s="9"/>
      <c r="J96" s="9">
        <v>0.1</v>
      </c>
      <c r="K96" s="44">
        <f t="shared" si="8"/>
        <v>221.1</v>
      </c>
      <c r="L96" s="9">
        <f t="shared" si="9"/>
        <v>220.5</v>
      </c>
      <c r="M96" s="9">
        <f t="shared" si="10"/>
        <v>0</v>
      </c>
      <c r="N96" s="9">
        <f t="shared" si="11"/>
        <v>0.6</v>
      </c>
    </row>
    <row r="97" spans="1:14" ht="15" customHeight="1">
      <c r="A97" s="47">
        <v>82</v>
      </c>
      <c r="B97" s="7" t="s">
        <v>214</v>
      </c>
      <c r="C97" s="44">
        <f t="shared" si="12"/>
        <v>219.8</v>
      </c>
      <c r="D97" s="9">
        <v>218.8</v>
      </c>
      <c r="E97" s="9">
        <v>0</v>
      </c>
      <c r="F97" s="9">
        <v>1</v>
      </c>
      <c r="G97" s="44">
        <f t="shared" si="13"/>
        <v>43.5</v>
      </c>
      <c r="H97" s="9">
        <v>42.2</v>
      </c>
      <c r="I97" s="9"/>
      <c r="J97" s="9">
        <v>1.3</v>
      </c>
      <c r="K97" s="44">
        <f t="shared" si="8"/>
        <v>263.3</v>
      </c>
      <c r="L97" s="9">
        <f t="shared" si="9"/>
        <v>261</v>
      </c>
      <c r="M97" s="9">
        <f t="shared" si="10"/>
        <v>0</v>
      </c>
      <c r="N97" s="9">
        <f t="shared" si="11"/>
        <v>2.3</v>
      </c>
    </row>
    <row r="98" spans="1:14" ht="14.25" customHeight="1">
      <c r="A98" s="47">
        <v>83</v>
      </c>
      <c r="B98" s="7" t="s">
        <v>215</v>
      </c>
      <c r="C98" s="44">
        <f t="shared" si="12"/>
        <v>232.8</v>
      </c>
      <c r="D98" s="9">
        <v>232.8</v>
      </c>
      <c r="E98" s="9">
        <v>0</v>
      </c>
      <c r="F98" s="9">
        <v>0</v>
      </c>
      <c r="G98" s="44">
        <f t="shared" si="13"/>
        <v>2.4</v>
      </c>
      <c r="H98" s="9">
        <v>2.4</v>
      </c>
      <c r="I98" s="9"/>
      <c r="J98" s="9"/>
      <c r="K98" s="44">
        <f t="shared" si="8"/>
        <v>235.2</v>
      </c>
      <c r="L98" s="9">
        <f t="shared" si="9"/>
        <v>235.2</v>
      </c>
      <c r="M98" s="9">
        <f t="shared" si="10"/>
        <v>0</v>
      </c>
      <c r="N98" s="9">
        <f t="shared" si="11"/>
        <v>0</v>
      </c>
    </row>
    <row r="99" spans="1:14" ht="15" customHeight="1">
      <c r="A99" s="47">
        <v>84</v>
      </c>
      <c r="B99" s="7" t="s">
        <v>216</v>
      </c>
      <c r="C99" s="44">
        <f t="shared" si="12"/>
        <v>162.4</v>
      </c>
      <c r="D99" s="9">
        <v>162.4</v>
      </c>
      <c r="E99" s="9">
        <v>0</v>
      </c>
      <c r="F99" s="9">
        <v>0</v>
      </c>
      <c r="G99" s="44">
        <f t="shared" si="13"/>
        <v>0</v>
      </c>
      <c r="H99" s="9"/>
      <c r="I99" s="9"/>
      <c r="J99" s="9"/>
      <c r="K99" s="44">
        <f t="shared" si="8"/>
        <v>162.4</v>
      </c>
      <c r="L99" s="9">
        <f t="shared" si="9"/>
        <v>162.4</v>
      </c>
      <c r="M99" s="9">
        <f t="shared" si="10"/>
        <v>0</v>
      </c>
      <c r="N99" s="9">
        <f t="shared" si="11"/>
        <v>0</v>
      </c>
    </row>
    <row r="100" spans="1:14" ht="15" customHeight="1">
      <c r="A100" s="47">
        <v>85</v>
      </c>
      <c r="B100" s="7" t="s">
        <v>217</v>
      </c>
      <c r="C100" s="44">
        <f t="shared" si="12"/>
        <v>181.3</v>
      </c>
      <c r="D100" s="9">
        <v>181.3</v>
      </c>
      <c r="E100" s="9">
        <v>0</v>
      </c>
      <c r="F100" s="9">
        <v>0</v>
      </c>
      <c r="G100" s="44">
        <f t="shared" si="13"/>
        <v>10.4</v>
      </c>
      <c r="H100" s="9">
        <v>10.4</v>
      </c>
      <c r="I100" s="9"/>
      <c r="J100" s="9"/>
      <c r="K100" s="44">
        <f t="shared" si="8"/>
        <v>191.7</v>
      </c>
      <c r="L100" s="9">
        <f t="shared" si="9"/>
        <v>191.7</v>
      </c>
      <c r="M100" s="9">
        <f t="shared" si="10"/>
        <v>0</v>
      </c>
      <c r="N100" s="9">
        <f t="shared" si="11"/>
        <v>0</v>
      </c>
    </row>
    <row r="101" spans="1:14" ht="15" customHeight="1">
      <c r="A101" s="47">
        <v>86</v>
      </c>
      <c r="B101" s="7" t="s">
        <v>218</v>
      </c>
      <c r="C101" s="44">
        <f t="shared" si="12"/>
        <v>242.7</v>
      </c>
      <c r="D101" s="9">
        <v>242.7</v>
      </c>
      <c r="E101" s="9">
        <v>0</v>
      </c>
      <c r="F101" s="9">
        <v>0</v>
      </c>
      <c r="G101" s="44">
        <f t="shared" si="13"/>
        <v>0</v>
      </c>
      <c r="H101" s="9"/>
      <c r="I101" s="9"/>
      <c r="J101" s="9"/>
      <c r="K101" s="44">
        <f t="shared" si="8"/>
        <v>242.7</v>
      </c>
      <c r="L101" s="9">
        <f t="shared" si="9"/>
        <v>242.7</v>
      </c>
      <c r="M101" s="9">
        <f t="shared" si="10"/>
        <v>0</v>
      </c>
      <c r="N101" s="9">
        <f t="shared" si="11"/>
        <v>0</v>
      </c>
    </row>
    <row r="102" spans="1:14" ht="15" customHeight="1">
      <c r="A102" s="47">
        <v>87</v>
      </c>
      <c r="B102" s="7" t="s">
        <v>219</v>
      </c>
      <c r="C102" s="44">
        <f t="shared" si="12"/>
        <v>277.8</v>
      </c>
      <c r="D102" s="9">
        <v>277</v>
      </c>
      <c r="E102" s="9">
        <v>0</v>
      </c>
      <c r="F102" s="9">
        <v>0.8</v>
      </c>
      <c r="G102" s="44">
        <f t="shared" si="13"/>
        <v>0</v>
      </c>
      <c r="H102" s="9"/>
      <c r="I102" s="9"/>
      <c r="J102" s="9"/>
      <c r="K102" s="44">
        <f t="shared" si="8"/>
        <v>277.8</v>
      </c>
      <c r="L102" s="9">
        <f t="shared" si="9"/>
        <v>277</v>
      </c>
      <c r="M102" s="9">
        <f t="shared" si="10"/>
        <v>0</v>
      </c>
      <c r="N102" s="9">
        <f t="shared" si="11"/>
        <v>0.8</v>
      </c>
    </row>
    <row r="103" spans="1:14" ht="15" customHeight="1">
      <c r="A103" s="47">
        <v>88</v>
      </c>
      <c r="B103" s="7" t="s">
        <v>220</v>
      </c>
      <c r="C103" s="44">
        <f t="shared" si="12"/>
        <v>278.4</v>
      </c>
      <c r="D103" s="9">
        <v>276.1</v>
      </c>
      <c r="E103" s="9">
        <v>0</v>
      </c>
      <c r="F103" s="9">
        <v>2.3</v>
      </c>
      <c r="G103" s="44">
        <f t="shared" si="13"/>
        <v>11.9</v>
      </c>
      <c r="H103" s="9">
        <v>11.9</v>
      </c>
      <c r="I103" s="9"/>
      <c r="J103" s="9"/>
      <c r="K103" s="44">
        <f t="shared" si="8"/>
        <v>290.3</v>
      </c>
      <c r="L103" s="9">
        <f t="shared" si="9"/>
        <v>288</v>
      </c>
      <c r="M103" s="9">
        <f t="shared" si="10"/>
        <v>0</v>
      </c>
      <c r="N103" s="9">
        <f t="shared" si="11"/>
        <v>2.3</v>
      </c>
    </row>
    <row r="104" spans="1:14" ht="15" customHeight="1">
      <c r="A104" s="47">
        <v>89</v>
      </c>
      <c r="B104" s="7" t="s">
        <v>221</v>
      </c>
      <c r="C104" s="44">
        <f t="shared" si="12"/>
        <v>262.2</v>
      </c>
      <c r="D104" s="9">
        <v>261.6</v>
      </c>
      <c r="E104" s="9">
        <v>0</v>
      </c>
      <c r="F104" s="9">
        <v>0.6</v>
      </c>
      <c r="G104" s="44">
        <f t="shared" si="13"/>
        <v>0</v>
      </c>
      <c r="H104" s="9"/>
      <c r="I104" s="9"/>
      <c r="J104" s="9"/>
      <c r="K104" s="44">
        <f t="shared" si="8"/>
        <v>262.2</v>
      </c>
      <c r="L104" s="9">
        <f t="shared" si="9"/>
        <v>261.6</v>
      </c>
      <c r="M104" s="9">
        <f t="shared" si="10"/>
        <v>0</v>
      </c>
      <c r="N104" s="9">
        <f t="shared" si="11"/>
        <v>0.6</v>
      </c>
    </row>
    <row r="105" spans="1:14" ht="15" customHeight="1">
      <c r="A105" s="47">
        <v>90</v>
      </c>
      <c r="B105" s="7" t="s">
        <v>222</v>
      </c>
      <c r="C105" s="44">
        <f t="shared" si="12"/>
        <v>193.9</v>
      </c>
      <c r="D105" s="9">
        <v>193.9</v>
      </c>
      <c r="E105" s="9">
        <v>0</v>
      </c>
      <c r="F105" s="9">
        <v>0</v>
      </c>
      <c r="G105" s="44">
        <f t="shared" si="13"/>
        <v>0</v>
      </c>
      <c r="H105" s="9"/>
      <c r="I105" s="9"/>
      <c r="J105" s="9"/>
      <c r="K105" s="44">
        <f t="shared" si="8"/>
        <v>193.9</v>
      </c>
      <c r="L105" s="9">
        <f t="shared" si="9"/>
        <v>193.9</v>
      </c>
      <c r="M105" s="9">
        <f t="shared" si="10"/>
        <v>0</v>
      </c>
      <c r="N105" s="9">
        <f t="shared" si="11"/>
        <v>0</v>
      </c>
    </row>
    <row r="106" spans="1:14" ht="15.75">
      <c r="A106" s="47">
        <v>91</v>
      </c>
      <c r="B106" s="7" t="s">
        <v>223</v>
      </c>
      <c r="C106" s="44">
        <f t="shared" si="12"/>
        <v>154.4</v>
      </c>
      <c r="D106" s="9">
        <v>154.4</v>
      </c>
      <c r="E106" s="9">
        <v>0</v>
      </c>
      <c r="F106" s="9">
        <v>0</v>
      </c>
      <c r="G106" s="44">
        <f t="shared" si="13"/>
        <v>0</v>
      </c>
      <c r="H106" s="9"/>
      <c r="I106" s="9"/>
      <c r="J106" s="9"/>
      <c r="K106" s="44">
        <f t="shared" si="8"/>
        <v>154.4</v>
      </c>
      <c r="L106" s="9">
        <f t="shared" si="9"/>
        <v>154.4</v>
      </c>
      <c r="M106" s="9">
        <f t="shared" si="10"/>
        <v>0</v>
      </c>
      <c r="N106" s="9">
        <f t="shared" si="11"/>
        <v>0</v>
      </c>
    </row>
    <row r="107" spans="1:14" ht="15" customHeight="1">
      <c r="A107" s="47">
        <v>92</v>
      </c>
      <c r="B107" s="7" t="s">
        <v>224</v>
      </c>
      <c r="C107" s="44">
        <f t="shared" si="12"/>
        <v>282.8</v>
      </c>
      <c r="D107" s="9">
        <v>282.1</v>
      </c>
      <c r="E107" s="9">
        <v>0</v>
      </c>
      <c r="F107" s="9">
        <v>0.7</v>
      </c>
      <c r="G107" s="44">
        <f t="shared" si="13"/>
        <v>12.4</v>
      </c>
      <c r="H107" s="9">
        <v>12.4</v>
      </c>
      <c r="I107" s="9"/>
      <c r="J107" s="9"/>
      <c r="K107" s="44">
        <f t="shared" si="8"/>
        <v>295.2</v>
      </c>
      <c r="L107" s="9">
        <f t="shared" si="9"/>
        <v>294.5</v>
      </c>
      <c r="M107" s="9">
        <f t="shared" si="10"/>
        <v>0</v>
      </c>
      <c r="N107" s="9">
        <f t="shared" si="11"/>
        <v>0.7</v>
      </c>
    </row>
    <row r="108" spans="1:14" ht="15" customHeight="1">
      <c r="A108" s="47">
        <v>93</v>
      </c>
      <c r="B108" s="7" t="s">
        <v>225</v>
      </c>
      <c r="C108" s="44">
        <f t="shared" si="12"/>
        <v>169.8</v>
      </c>
      <c r="D108" s="9">
        <v>167.7</v>
      </c>
      <c r="E108" s="9">
        <v>0</v>
      </c>
      <c r="F108" s="9">
        <v>2.1</v>
      </c>
      <c r="G108" s="44">
        <f t="shared" si="13"/>
        <v>0</v>
      </c>
      <c r="H108" s="9"/>
      <c r="I108" s="9"/>
      <c r="J108" s="9"/>
      <c r="K108" s="44">
        <f t="shared" si="8"/>
        <v>169.8</v>
      </c>
      <c r="L108" s="9">
        <f t="shared" si="9"/>
        <v>167.7</v>
      </c>
      <c r="M108" s="9">
        <f t="shared" si="10"/>
        <v>0</v>
      </c>
      <c r="N108" s="9">
        <f t="shared" si="11"/>
        <v>2.1</v>
      </c>
    </row>
    <row r="109" spans="1:14" ht="15" customHeight="1">
      <c r="A109" s="47">
        <v>94</v>
      </c>
      <c r="B109" s="7" t="s">
        <v>226</v>
      </c>
      <c r="C109" s="44">
        <f t="shared" si="12"/>
        <v>219.9</v>
      </c>
      <c r="D109" s="9">
        <v>219.9</v>
      </c>
      <c r="E109" s="9">
        <v>0</v>
      </c>
      <c r="F109" s="9">
        <v>0</v>
      </c>
      <c r="G109" s="44">
        <f t="shared" si="13"/>
        <v>0</v>
      </c>
      <c r="H109" s="9"/>
      <c r="I109" s="9"/>
      <c r="J109" s="9"/>
      <c r="K109" s="44">
        <f t="shared" si="8"/>
        <v>219.9</v>
      </c>
      <c r="L109" s="9">
        <f t="shared" si="9"/>
        <v>219.9</v>
      </c>
      <c r="M109" s="9">
        <f t="shared" si="10"/>
        <v>0</v>
      </c>
      <c r="N109" s="9">
        <f t="shared" si="11"/>
        <v>0</v>
      </c>
    </row>
    <row r="110" spans="1:14" ht="15" customHeight="1">
      <c r="A110" s="47">
        <v>95</v>
      </c>
      <c r="B110" s="7" t="s">
        <v>227</v>
      </c>
      <c r="C110" s="44">
        <f t="shared" si="12"/>
        <v>195.1</v>
      </c>
      <c r="D110" s="9">
        <v>195.1</v>
      </c>
      <c r="E110" s="9">
        <v>0</v>
      </c>
      <c r="F110" s="9">
        <v>0</v>
      </c>
      <c r="G110" s="44">
        <f t="shared" si="13"/>
        <v>0</v>
      </c>
      <c r="H110" s="9"/>
      <c r="I110" s="9"/>
      <c r="J110" s="9"/>
      <c r="K110" s="44">
        <f t="shared" si="8"/>
        <v>195.1</v>
      </c>
      <c r="L110" s="9">
        <f t="shared" si="9"/>
        <v>195.1</v>
      </c>
      <c r="M110" s="9">
        <f t="shared" si="10"/>
        <v>0</v>
      </c>
      <c r="N110" s="9">
        <f t="shared" si="11"/>
        <v>0</v>
      </c>
    </row>
    <row r="111" spans="1:14" ht="16.5" customHeight="1">
      <c r="A111" s="47">
        <v>96</v>
      </c>
      <c r="B111" s="7" t="s">
        <v>228</v>
      </c>
      <c r="C111" s="44">
        <f t="shared" si="12"/>
        <v>219.5</v>
      </c>
      <c r="D111" s="9">
        <v>218.6</v>
      </c>
      <c r="E111" s="9">
        <v>0</v>
      </c>
      <c r="F111" s="9">
        <v>0.9</v>
      </c>
      <c r="G111" s="44">
        <f t="shared" si="13"/>
        <v>4.4</v>
      </c>
      <c r="H111" s="9">
        <v>4.1</v>
      </c>
      <c r="I111" s="9"/>
      <c r="J111" s="9">
        <v>0.3</v>
      </c>
      <c r="K111" s="44">
        <f t="shared" si="8"/>
        <v>223.9</v>
      </c>
      <c r="L111" s="9">
        <f t="shared" si="9"/>
        <v>222.7</v>
      </c>
      <c r="M111" s="9">
        <f t="shared" si="10"/>
        <v>0</v>
      </c>
      <c r="N111" s="9">
        <f t="shared" si="11"/>
        <v>1.2</v>
      </c>
    </row>
    <row r="112" spans="1:14" ht="15" customHeight="1">
      <c r="A112" s="47">
        <v>97</v>
      </c>
      <c r="B112" s="7" t="s">
        <v>229</v>
      </c>
      <c r="C112" s="44">
        <f t="shared" si="12"/>
        <v>228.9</v>
      </c>
      <c r="D112" s="9">
        <v>227.7</v>
      </c>
      <c r="E112" s="9">
        <v>0</v>
      </c>
      <c r="F112" s="9">
        <v>1.2</v>
      </c>
      <c r="G112" s="44">
        <f t="shared" si="13"/>
        <v>0</v>
      </c>
      <c r="H112" s="9"/>
      <c r="I112" s="9"/>
      <c r="J112" s="9"/>
      <c r="K112" s="44">
        <f t="shared" si="8"/>
        <v>228.9</v>
      </c>
      <c r="L112" s="9">
        <f t="shared" si="9"/>
        <v>227.7</v>
      </c>
      <c r="M112" s="9">
        <f t="shared" si="10"/>
        <v>0</v>
      </c>
      <c r="N112" s="9">
        <f t="shared" si="11"/>
        <v>1.2</v>
      </c>
    </row>
    <row r="113" spans="1:14" ht="15" customHeight="1">
      <c r="A113" s="47">
        <v>98</v>
      </c>
      <c r="B113" s="7" t="s">
        <v>230</v>
      </c>
      <c r="C113" s="44">
        <f t="shared" si="12"/>
        <v>292.8</v>
      </c>
      <c r="D113" s="9">
        <v>290.8</v>
      </c>
      <c r="E113" s="9">
        <v>0</v>
      </c>
      <c r="F113" s="9">
        <v>2</v>
      </c>
      <c r="G113" s="44">
        <f t="shared" si="13"/>
        <v>0</v>
      </c>
      <c r="H113" s="9"/>
      <c r="I113" s="9"/>
      <c r="J113" s="9"/>
      <c r="K113" s="44">
        <f t="shared" si="8"/>
        <v>292.8</v>
      </c>
      <c r="L113" s="9">
        <f t="shared" si="9"/>
        <v>290.8</v>
      </c>
      <c r="M113" s="9">
        <f t="shared" si="10"/>
        <v>0</v>
      </c>
      <c r="N113" s="9">
        <f t="shared" si="11"/>
        <v>2</v>
      </c>
    </row>
    <row r="114" spans="1:14" ht="15" customHeight="1">
      <c r="A114" s="47">
        <v>99</v>
      </c>
      <c r="B114" s="7" t="s">
        <v>231</v>
      </c>
      <c r="C114" s="44">
        <f t="shared" si="12"/>
        <v>287.3</v>
      </c>
      <c r="D114" s="9">
        <v>286.1</v>
      </c>
      <c r="E114" s="9">
        <v>0</v>
      </c>
      <c r="F114" s="9">
        <v>1.2</v>
      </c>
      <c r="G114" s="44">
        <f t="shared" si="13"/>
        <v>0</v>
      </c>
      <c r="H114" s="9"/>
      <c r="I114" s="9"/>
      <c r="J114" s="9"/>
      <c r="K114" s="44">
        <f t="shared" si="8"/>
        <v>287.3</v>
      </c>
      <c r="L114" s="9">
        <f t="shared" si="9"/>
        <v>286.1</v>
      </c>
      <c r="M114" s="9">
        <f t="shared" si="10"/>
        <v>0</v>
      </c>
      <c r="N114" s="9">
        <f t="shared" si="11"/>
        <v>1.2</v>
      </c>
    </row>
    <row r="115" spans="1:14" ht="15" customHeight="1">
      <c r="A115" s="47">
        <v>100</v>
      </c>
      <c r="B115" s="7" t="s">
        <v>237</v>
      </c>
      <c r="C115" s="44">
        <f t="shared" si="12"/>
        <v>227.5</v>
      </c>
      <c r="D115" s="9">
        <v>225</v>
      </c>
      <c r="E115" s="9">
        <v>1.6</v>
      </c>
      <c r="F115" s="9">
        <v>0.9</v>
      </c>
      <c r="G115" s="44">
        <f t="shared" si="13"/>
        <v>1</v>
      </c>
      <c r="H115" s="9"/>
      <c r="I115" s="9">
        <v>1</v>
      </c>
      <c r="J115" s="9"/>
      <c r="K115" s="44">
        <f t="shared" si="8"/>
        <v>228.5</v>
      </c>
      <c r="L115" s="9">
        <f t="shared" si="9"/>
        <v>225</v>
      </c>
      <c r="M115" s="9">
        <f t="shared" si="10"/>
        <v>2.6</v>
      </c>
      <c r="N115" s="9">
        <f t="shared" si="11"/>
        <v>0.9</v>
      </c>
    </row>
    <row r="116" spans="1:14" ht="33" customHeight="1">
      <c r="A116" s="47">
        <v>101</v>
      </c>
      <c r="B116" s="7" t="s">
        <v>239</v>
      </c>
      <c r="C116" s="44">
        <f t="shared" si="12"/>
        <v>261.7</v>
      </c>
      <c r="D116" s="9">
        <v>260</v>
      </c>
      <c r="E116" s="9">
        <v>1.7</v>
      </c>
      <c r="F116" s="9">
        <v>0</v>
      </c>
      <c r="G116" s="44">
        <f t="shared" si="13"/>
        <v>15</v>
      </c>
      <c r="H116" s="9">
        <v>15</v>
      </c>
      <c r="I116" s="9"/>
      <c r="J116" s="9"/>
      <c r="K116" s="44">
        <f t="shared" si="8"/>
        <v>276.7</v>
      </c>
      <c r="L116" s="9">
        <f t="shared" si="9"/>
        <v>275</v>
      </c>
      <c r="M116" s="9">
        <f t="shared" si="10"/>
        <v>1.7</v>
      </c>
      <c r="N116" s="9">
        <f t="shared" si="11"/>
        <v>0</v>
      </c>
    </row>
    <row r="117" spans="1:14" ht="15" customHeight="1">
      <c r="A117" s="47">
        <v>102</v>
      </c>
      <c r="B117" s="7" t="s">
        <v>238</v>
      </c>
      <c r="C117" s="44">
        <f t="shared" si="12"/>
        <v>75</v>
      </c>
      <c r="D117" s="9">
        <v>70</v>
      </c>
      <c r="E117" s="9">
        <v>0</v>
      </c>
      <c r="F117" s="9">
        <v>5</v>
      </c>
      <c r="G117" s="44">
        <f t="shared" si="13"/>
        <v>0</v>
      </c>
      <c r="H117" s="9"/>
      <c r="I117" s="9"/>
      <c r="J117" s="9"/>
      <c r="K117" s="44">
        <f t="shared" si="8"/>
        <v>75</v>
      </c>
      <c r="L117" s="9">
        <f t="shared" si="9"/>
        <v>70</v>
      </c>
      <c r="M117" s="9">
        <f t="shared" si="10"/>
        <v>0</v>
      </c>
      <c r="N117" s="9">
        <f t="shared" si="11"/>
        <v>5</v>
      </c>
    </row>
    <row r="118" spans="1:14" ht="15" customHeight="1">
      <c r="A118" s="47">
        <v>103</v>
      </c>
      <c r="B118" s="7" t="s">
        <v>240</v>
      </c>
      <c r="C118" s="44">
        <f t="shared" si="12"/>
        <v>140</v>
      </c>
      <c r="D118" s="9">
        <v>140</v>
      </c>
      <c r="E118" s="9">
        <v>0</v>
      </c>
      <c r="F118" s="9">
        <v>0</v>
      </c>
      <c r="G118" s="44">
        <f t="shared" si="13"/>
        <v>20</v>
      </c>
      <c r="H118" s="9">
        <v>20</v>
      </c>
      <c r="I118" s="9"/>
      <c r="J118" s="9"/>
      <c r="K118" s="44">
        <f t="shared" si="8"/>
        <v>160</v>
      </c>
      <c r="L118" s="9">
        <f t="shared" si="9"/>
        <v>160</v>
      </c>
      <c r="M118" s="9">
        <f t="shared" si="10"/>
        <v>0</v>
      </c>
      <c r="N118" s="9">
        <f t="shared" si="11"/>
        <v>0</v>
      </c>
    </row>
    <row r="119" spans="1:14" ht="15" customHeight="1">
      <c r="A119" s="47">
        <v>104</v>
      </c>
      <c r="B119" s="7" t="s">
        <v>243</v>
      </c>
      <c r="C119" s="44">
        <f t="shared" si="12"/>
        <v>115.9</v>
      </c>
      <c r="D119" s="9">
        <v>115</v>
      </c>
      <c r="E119" s="9">
        <v>0</v>
      </c>
      <c r="F119" s="9">
        <v>0.9</v>
      </c>
      <c r="G119" s="44">
        <f t="shared" si="13"/>
        <v>0.6</v>
      </c>
      <c r="H119" s="9"/>
      <c r="I119" s="9"/>
      <c r="J119" s="9">
        <v>0.6</v>
      </c>
      <c r="K119" s="44">
        <f t="shared" si="8"/>
        <v>116.5</v>
      </c>
      <c r="L119" s="9">
        <f t="shared" si="9"/>
        <v>115</v>
      </c>
      <c r="M119" s="9">
        <f t="shared" si="10"/>
        <v>0</v>
      </c>
      <c r="N119" s="9">
        <f t="shared" si="11"/>
        <v>1.5</v>
      </c>
    </row>
    <row r="120" spans="1:14" ht="15.75">
      <c r="A120" s="47">
        <v>105</v>
      </c>
      <c r="B120" s="7" t="s">
        <v>245</v>
      </c>
      <c r="C120" s="44">
        <f>+D120+E120+F120</f>
        <v>103.1</v>
      </c>
      <c r="D120" s="9">
        <v>97</v>
      </c>
      <c r="E120" s="9">
        <v>0</v>
      </c>
      <c r="F120" s="9">
        <v>6.1</v>
      </c>
      <c r="G120" s="44">
        <f t="shared" si="13"/>
        <v>6.3</v>
      </c>
      <c r="H120" s="9">
        <v>6.3</v>
      </c>
      <c r="I120" s="9"/>
      <c r="J120" s="9"/>
      <c r="K120" s="44">
        <f t="shared" si="8"/>
        <v>109.4</v>
      </c>
      <c r="L120" s="9">
        <f t="shared" si="9"/>
        <v>103.3</v>
      </c>
      <c r="M120" s="9">
        <f t="shared" si="10"/>
        <v>0</v>
      </c>
      <c r="N120" s="9">
        <f t="shared" si="11"/>
        <v>6.1</v>
      </c>
    </row>
    <row r="121" spans="1:14" ht="15" customHeight="1">
      <c r="A121" s="47">
        <v>106</v>
      </c>
      <c r="B121" s="7" t="s">
        <v>241</v>
      </c>
      <c r="C121" s="44">
        <f t="shared" si="12"/>
        <v>113.8</v>
      </c>
      <c r="D121" s="9">
        <v>112.2</v>
      </c>
      <c r="E121" s="9">
        <v>0</v>
      </c>
      <c r="F121" s="9">
        <v>1.6</v>
      </c>
      <c r="G121" s="44">
        <f t="shared" si="13"/>
        <v>0.6</v>
      </c>
      <c r="H121" s="9"/>
      <c r="I121" s="9"/>
      <c r="J121" s="9">
        <v>0.6</v>
      </c>
      <c r="K121" s="44">
        <f t="shared" si="8"/>
        <v>114.4</v>
      </c>
      <c r="L121" s="9">
        <f t="shared" si="9"/>
        <v>112.2</v>
      </c>
      <c r="M121" s="9">
        <f t="shared" si="10"/>
        <v>0</v>
      </c>
      <c r="N121" s="9">
        <f t="shared" si="11"/>
        <v>2.2</v>
      </c>
    </row>
    <row r="122" spans="1:14" s="12" customFormat="1" ht="31.5" customHeight="1">
      <c r="A122" s="47">
        <v>107</v>
      </c>
      <c r="B122" s="7" t="s">
        <v>242</v>
      </c>
      <c r="C122" s="44">
        <f t="shared" si="12"/>
        <v>230</v>
      </c>
      <c r="D122" s="9">
        <v>0</v>
      </c>
      <c r="E122" s="9">
        <v>230</v>
      </c>
      <c r="F122" s="9">
        <v>0</v>
      </c>
      <c r="G122" s="44">
        <f t="shared" si="13"/>
        <v>0</v>
      </c>
      <c r="H122" s="9"/>
      <c r="I122" s="9"/>
      <c r="J122" s="9"/>
      <c r="K122" s="44">
        <f t="shared" si="8"/>
        <v>230</v>
      </c>
      <c r="L122" s="9">
        <f t="shared" si="9"/>
        <v>0</v>
      </c>
      <c r="M122" s="9">
        <f t="shared" si="10"/>
        <v>230</v>
      </c>
      <c r="N122" s="9">
        <f t="shared" si="11"/>
        <v>0</v>
      </c>
    </row>
    <row r="123" spans="1:14" ht="15" customHeight="1">
      <c r="A123" s="47">
        <v>108</v>
      </c>
      <c r="B123" s="7" t="s">
        <v>244</v>
      </c>
      <c r="C123" s="44">
        <f t="shared" si="12"/>
        <v>1</v>
      </c>
      <c r="D123" s="9">
        <v>0</v>
      </c>
      <c r="E123" s="9">
        <v>1</v>
      </c>
      <c r="F123" s="9">
        <v>0</v>
      </c>
      <c r="G123" s="44">
        <f t="shared" si="13"/>
        <v>0</v>
      </c>
      <c r="H123" s="9"/>
      <c r="I123" s="9"/>
      <c r="J123" s="9"/>
      <c r="K123" s="44">
        <f t="shared" si="8"/>
        <v>1</v>
      </c>
      <c r="L123" s="9">
        <f t="shared" si="9"/>
        <v>0</v>
      </c>
      <c r="M123" s="9">
        <f t="shared" si="10"/>
        <v>1</v>
      </c>
      <c r="N123" s="9">
        <f t="shared" si="11"/>
        <v>0</v>
      </c>
    </row>
    <row r="124" spans="1:14" ht="31.5">
      <c r="A124" s="47">
        <v>109</v>
      </c>
      <c r="B124" s="7" t="s">
        <v>331</v>
      </c>
      <c r="C124" s="44">
        <f t="shared" si="12"/>
        <v>17</v>
      </c>
      <c r="D124" s="9">
        <v>0</v>
      </c>
      <c r="E124" s="9">
        <v>0</v>
      </c>
      <c r="F124" s="9">
        <v>17</v>
      </c>
      <c r="G124" s="44">
        <f t="shared" si="13"/>
        <v>1.2</v>
      </c>
      <c r="H124" s="9"/>
      <c r="I124" s="9"/>
      <c r="J124" s="9">
        <v>1.2</v>
      </c>
      <c r="K124" s="44">
        <f t="shared" si="8"/>
        <v>18.2</v>
      </c>
      <c r="L124" s="9">
        <f t="shared" si="9"/>
        <v>0</v>
      </c>
      <c r="M124" s="9">
        <f t="shared" si="10"/>
        <v>0</v>
      </c>
      <c r="N124" s="9">
        <f t="shared" si="11"/>
        <v>18.2</v>
      </c>
    </row>
    <row r="125" spans="1:14" ht="31.5">
      <c r="A125" s="47">
        <v>110</v>
      </c>
      <c r="B125" s="7" t="s">
        <v>332</v>
      </c>
      <c r="C125" s="44">
        <f t="shared" si="12"/>
        <v>2.7</v>
      </c>
      <c r="D125" s="9">
        <v>0</v>
      </c>
      <c r="E125" s="9">
        <v>0</v>
      </c>
      <c r="F125" s="9">
        <v>2.7</v>
      </c>
      <c r="G125" s="44">
        <f t="shared" si="13"/>
        <v>1.4</v>
      </c>
      <c r="H125" s="9"/>
      <c r="I125" s="9"/>
      <c r="J125" s="9">
        <v>1.4</v>
      </c>
      <c r="K125" s="44">
        <f t="shared" si="8"/>
        <v>4.1</v>
      </c>
      <c r="L125" s="9">
        <f t="shared" si="9"/>
        <v>0</v>
      </c>
      <c r="M125" s="9">
        <f t="shared" si="10"/>
        <v>0</v>
      </c>
      <c r="N125" s="9">
        <f t="shared" si="11"/>
        <v>4.1</v>
      </c>
    </row>
    <row r="126" spans="1:14" ht="15" customHeight="1">
      <c r="A126" s="47">
        <v>111</v>
      </c>
      <c r="B126" s="13" t="s">
        <v>13</v>
      </c>
      <c r="C126" s="43">
        <f>SUM(C127:C134)</f>
        <v>1577.3</v>
      </c>
      <c r="D126" s="43">
        <f>SUM(D127:D134)</f>
        <v>1288.5</v>
      </c>
      <c r="E126" s="43">
        <f>SUM(E127:E134)</f>
        <v>288.8</v>
      </c>
      <c r="F126" s="43">
        <f aca="true" t="shared" si="14" ref="F126:N126">SUM(F127:F134)</f>
        <v>0</v>
      </c>
      <c r="G126" s="43">
        <f t="shared" si="14"/>
        <v>105.8</v>
      </c>
      <c r="H126" s="43">
        <f t="shared" si="14"/>
        <v>69.8</v>
      </c>
      <c r="I126" s="43">
        <f t="shared" si="14"/>
        <v>36</v>
      </c>
      <c r="J126" s="43">
        <f t="shared" si="14"/>
        <v>0</v>
      </c>
      <c r="K126" s="43">
        <f t="shared" si="8"/>
        <v>1683.1</v>
      </c>
      <c r="L126" s="43">
        <f t="shared" si="14"/>
        <v>1358.3</v>
      </c>
      <c r="M126" s="43">
        <f t="shared" si="14"/>
        <v>324.8</v>
      </c>
      <c r="N126" s="43">
        <f t="shared" si="14"/>
        <v>0</v>
      </c>
    </row>
    <row r="127" spans="1:14" ht="15" customHeight="1">
      <c r="A127" s="47">
        <v>112</v>
      </c>
      <c r="B127" s="42" t="s">
        <v>251</v>
      </c>
      <c r="C127" s="44">
        <f aca="true" t="shared" si="15" ref="C127:C134">+D127+E127+F127</f>
        <v>132.9</v>
      </c>
      <c r="D127" s="9">
        <v>0</v>
      </c>
      <c r="E127" s="9">
        <v>132.9</v>
      </c>
      <c r="F127" s="9">
        <v>0</v>
      </c>
      <c r="G127" s="44">
        <f aca="true" t="shared" si="16" ref="G127:G134">+H127+I127+J127</f>
        <v>16</v>
      </c>
      <c r="H127" s="9"/>
      <c r="I127" s="9">
        <v>16</v>
      </c>
      <c r="J127" s="9"/>
      <c r="K127" s="44">
        <f t="shared" si="8"/>
        <v>148.9</v>
      </c>
      <c r="L127" s="9">
        <f t="shared" si="9"/>
        <v>0</v>
      </c>
      <c r="M127" s="9">
        <f t="shared" si="10"/>
        <v>148.9</v>
      </c>
      <c r="N127" s="9">
        <f t="shared" si="11"/>
        <v>0</v>
      </c>
    </row>
    <row r="128" spans="1:14" ht="15" customHeight="1">
      <c r="A128" s="47">
        <v>113</v>
      </c>
      <c r="B128" s="42" t="s">
        <v>246</v>
      </c>
      <c r="C128" s="44">
        <f t="shared" si="15"/>
        <v>862.1</v>
      </c>
      <c r="D128" s="9">
        <v>853</v>
      </c>
      <c r="E128" s="9">
        <v>9.1</v>
      </c>
      <c r="F128" s="9">
        <v>0</v>
      </c>
      <c r="G128" s="44">
        <f t="shared" si="16"/>
        <v>50</v>
      </c>
      <c r="H128" s="9">
        <v>50</v>
      </c>
      <c r="I128" s="9"/>
      <c r="J128" s="9"/>
      <c r="K128" s="44">
        <f t="shared" si="8"/>
        <v>912.1</v>
      </c>
      <c r="L128" s="9">
        <f t="shared" si="9"/>
        <v>903</v>
      </c>
      <c r="M128" s="9">
        <f t="shared" si="10"/>
        <v>9.1</v>
      </c>
      <c r="N128" s="9">
        <f t="shared" si="11"/>
        <v>0</v>
      </c>
    </row>
    <row r="129" spans="1:14" ht="15" customHeight="1">
      <c r="A129" s="47">
        <v>114</v>
      </c>
      <c r="B129" s="42" t="s">
        <v>7</v>
      </c>
      <c r="C129" s="44">
        <f t="shared" si="15"/>
        <v>131.8</v>
      </c>
      <c r="D129" s="9">
        <v>100</v>
      </c>
      <c r="E129" s="9">
        <v>31.8</v>
      </c>
      <c r="F129" s="9">
        <v>0</v>
      </c>
      <c r="G129" s="44">
        <f t="shared" si="16"/>
        <v>15</v>
      </c>
      <c r="H129" s="9"/>
      <c r="I129" s="9">
        <v>15</v>
      </c>
      <c r="J129" s="9"/>
      <c r="K129" s="44">
        <f t="shared" si="8"/>
        <v>146.8</v>
      </c>
      <c r="L129" s="9">
        <f t="shared" si="9"/>
        <v>100</v>
      </c>
      <c r="M129" s="9">
        <f t="shared" si="10"/>
        <v>46.8</v>
      </c>
      <c r="N129" s="9">
        <f t="shared" si="11"/>
        <v>0</v>
      </c>
    </row>
    <row r="130" spans="1:14" ht="15" customHeight="1">
      <c r="A130" s="47">
        <v>115</v>
      </c>
      <c r="B130" s="42" t="s">
        <v>247</v>
      </c>
      <c r="C130" s="44">
        <f t="shared" si="15"/>
        <v>34</v>
      </c>
      <c r="D130" s="9">
        <v>34</v>
      </c>
      <c r="E130" s="9">
        <v>0</v>
      </c>
      <c r="F130" s="9">
        <v>0</v>
      </c>
      <c r="G130" s="44">
        <f t="shared" si="16"/>
        <v>0</v>
      </c>
      <c r="H130" s="9"/>
      <c r="I130" s="9"/>
      <c r="J130" s="9"/>
      <c r="K130" s="44">
        <f t="shared" si="8"/>
        <v>34</v>
      </c>
      <c r="L130" s="9">
        <f t="shared" si="9"/>
        <v>34</v>
      </c>
      <c r="M130" s="9">
        <f t="shared" si="10"/>
        <v>0</v>
      </c>
      <c r="N130" s="9">
        <f t="shared" si="11"/>
        <v>0</v>
      </c>
    </row>
    <row r="131" spans="1:14" ht="15.75">
      <c r="A131" s="47">
        <v>116</v>
      </c>
      <c r="B131" s="13" t="s">
        <v>333</v>
      </c>
      <c r="C131" s="44"/>
      <c r="D131" s="9"/>
      <c r="E131" s="9"/>
      <c r="F131" s="9"/>
      <c r="G131" s="44">
        <f t="shared" si="16"/>
        <v>9.3</v>
      </c>
      <c r="H131" s="9">
        <v>9.3</v>
      </c>
      <c r="I131" s="9"/>
      <c r="J131" s="9"/>
      <c r="K131" s="44">
        <f>++L131+M131+N131</f>
        <v>9.3</v>
      </c>
      <c r="L131" s="9">
        <f>+D131+H131</f>
        <v>9.3</v>
      </c>
      <c r="M131" s="9">
        <f>+E131+I131</f>
        <v>0</v>
      </c>
      <c r="N131" s="9">
        <f>+F131+J131</f>
        <v>0</v>
      </c>
    </row>
    <row r="132" spans="1:14" ht="15.75">
      <c r="A132" s="47">
        <v>117</v>
      </c>
      <c r="B132" s="7" t="s">
        <v>248</v>
      </c>
      <c r="C132" s="44">
        <f t="shared" si="15"/>
        <v>11.5</v>
      </c>
      <c r="D132" s="9">
        <v>11.5</v>
      </c>
      <c r="E132" s="9">
        <v>0</v>
      </c>
      <c r="F132" s="9">
        <v>0</v>
      </c>
      <c r="G132" s="44">
        <f t="shared" si="16"/>
        <v>10.5</v>
      </c>
      <c r="H132" s="9">
        <v>10.5</v>
      </c>
      <c r="I132" s="9"/>
      <c r="J132" s="9"/>
      <c r="K132" s="44">
        <f t="shared" si="8"/>
        <v>22</v>
      </c>
      <c r="L132" s="9">
        <f t="shared" si="9"/>
        <v>22</v>
      </c>
      <c r="M132" s="9">
        <f t="shared" si="10"/>
        <v>0</v>
      </c>
      <c r="N132" s="9">
        <f t="shared" si="11"/>
        <v>0</v>
      </c>
    </row>
    <row r="133" spans="1:14" ht="15.75">
      <c r="A133" s="47">
        <v>118</v>
      </c>
      <c r="B133" s="7" t="s">
        <v>249</v>
      </c>
      <c r="C133" s="44">
        <f t="shared" si="15"/>
        <v>290</v>
      </c>
      <c r="D133" s="9">
        <v>290</v>
      </c>
      <c r="E133" s="9">
        <v>0</v>
      </c>
      <c r="F133" s="9">
        <v>0</v>
      </c>
      <c r="G133" s="44">
        <f t="shared" si="16"/>
        <v>0</v>
      </c>
      <c r="H133" s="9"/>
      <c r="I133" s="9"/>
      <c r="J133" s="9"/>
      <c r="K133" s="44">
        <f t="shared" si="8"/>
        <v>290</v>
      </c>
      <c r="L133" s="9">
        <f t="shared" si="9"/>
        <v>290</v>
      </c>
      <c r="M133" s="9">
        <f t="shared" si="10"/>
        <v>0</v>
      </c>
      <c r="N133" s="9">
        <f t="shared" si="11"/>
        <v>0</v>
      </c>
    </row>
    <row r="134" spans="1:14" ht="15.75">
      <c r="A134" s="47">
        <v>119</v>
      </c>
      <c r="B134" s="7" t="s">
        <v>250</v>
      </c>
      <c r="C134" s="44">
        <f t="shared" si="15"/>
        <v>115</v>
      </c>
      <c r="D134" s="9">
        <v>0</v>
      </c>
      <c r="E134" s="9">
        <v>115</v>
      </c>
      <c r="F134" s="9">
        <v>0</v>
      </c>
      <c r="G134" s="44">
        <f t="shared" si="16"/>
        <v>5</v>
      </c>
      <c r="H134" s="9"/>
      <c r="I134" s="9">
        <v>5</v>
      </c>
      <c r="J134" s="9"/>
      <c r="K134" s="44">
        <f t="shared" si="8"/>
        <v>120</v>
      </c>
      <c r="L134" s="9">
        <f t="shared" si="9"/>
        <v>0</v>
      </c>
      <c r="M134" s="9">
        <f t="shared" si="10"/>
        <v>120</v>
      </c>
      <c r="N134" s="9">
        <f t="shared" si="11"/>
        <v>0</v>
      </c>
    </row>
    <row r="135" spans="1:14" ht="15.75">
      <c r="A135" s="47">
        <v>120</v>
      </c>
      <c r="B135" s="21" t="s">
        <v>10</v>
      </c>
      <c r="C135" s="35">
        <f>+C126+C20+C17+C16</f>
        <v>19570.6</v>
      </c>
      <c r="D135" s="35">
        <f>+D126+D20+D17+D16</f>
        <v>14433.2</v>
      </c>
      <c r="E135" s="35">
        <f>+E126+E20+E17+E16</f>
        <v>4655.4</v>
      </c>
      <c r="F135" s="35">
        <f>+F126+F20+F17+F16</f>
        <v>482</v>
      </c>
      <c r="G135" s="35">
        <f aca="true" t="shared" si="17" ref="G135:N135">+G126+G20+G17+G16</f>
        <v>540.2</v>
      </c>
      <c r="H135" s="35">
        <f t="shared" si="17"/>
        <v>273.2</v>
      </c>
      <c r="I135" s="35">
        <f t="shared" si="17"/>
        <v>241.5</v>
      </c>
      <c r="J135" s="35">
        <f t="shared" si="17"/>
        <v>25.5</v>
      </c>
      <c r="K135" s="35">
        <f t="shared" si="17"/>
        <v>20110.8</v>
      </c>
      <c r="L135" s="35">
        <f t="shared" si="17"/>
        <v>14706.4</v>
      </c>
      <c r="M135" s="35">
        <f t="shared" si="17"/>
        <v>4896.9</v>
      </c>
      <c r="N135" s="35">
        <f t="shared" si="17"/>
        <v>507.5</v>
      </c>
    </row>
    <row r="136" spans="2:14" ht="15.75">
      <c r="B136" s="45"/>
      <c r="C136" s="45"/>
      <c r="D136" s="46"/>
      <c r="E136" s="46"/>
      <c r="F136" s="46"/>
      <c r="G136" s="45"/>
      <c r="H136" s="84"/>
      <c r="I136" s="46"/>
      <c r="J136" s="46"/>
      <c r="K136" s="85"/>
      <c r="L136" s="85"/>
      <c r="M136" s="85"/>
      <c r="N136" s="85"/>
    </row>
    <row r="137" spans="2:14" ht="15.75">
      <c r="B137" s="48"/>
      <c r="C137" s="48"/>
      <c r="D137" s="49"/>
      <c r="E137" s="46"/>
      <c r="F137" s="46"/>
      <c r="G137" s="82"/>
      <c r="H137" s="83"/>
      <c r="I137" s="83"/>
      <c r="J137" s="83"/>
      <c r="K137" s="82"/>
      <c r="L137" s="83"/>
      <c r="M137" s="46"/>
      <c r="N137" s="46"/>
    </row>
    <row r="138" spans="2:14" ht="15.75">
      <c r="B138" s="45"/>
      <c r="C138" s="45"/>
      <c r="D138" s="46"/>
      <c r="E138" s="46"/>
      <c r="F138" s="46"/>
      <c r="G138" s="82"/>
      <c r="H138" s="83"/>
      <c r="I138" s="83"/>
      <c r="J138" s="83"/>
      <c r="K138" s="82"/>
      <c r="L138" s="83"/>
      <c r="M138" s="46"/>
      <c r="N138" s="46"/>
    </row>
    <row r="139" spans="2:14" ht="15.75">
      <c r="B139" s="45"/>
      <c r="C139" s="45"/>
      <c r="D139" s="46"/>
      <c r="E139" s="46"/>
      <c r="F139" s="46"/>
      <c r="G139" s="45"/>
      <c r="H139" s="46"/>
      <c r="I139" s="46"/>
      <c r="J139" s="46"/>
      <c r="K139" s="45"/>
      <c r="L139" s="46"/>
      <c r="M139" s="46"/>
      <c r="N139" s="46"/>
    </row>
    <row r="140" spans="2:14" ht="15.75">
      <c r="B140" s="45"/>
      <c r="C140" s="45"/>
      <c r="D140" s="46"/>
      <c r="E140" s="46"/>
      <c r="F140" s="46"/>
      <c r="G140" s="45"/>
      <c r="H140" s="46"/>
      <c r="I140" s="46"/>
      <c r="J140" s="46"/>
      <c r="K140" s="45"/>
      <c r="L140" s="46"/>
      <c r="M140" s="46"/>
      <c r="N140" s="46"/>
    </row>
    <row r="141" spans="2:14" ht="15.75">
      <c r="B141" s="45"/>
      <c r="C141" s="45"/>
      <c r="D141" s="46"/>
      <c r="E141" s="46"/>
      <c r="F141" s="46"/>
      <c r="G141" s="45"/>
      <c r="H141" s="46"/>
      <c r="I141" s="46"/>
      <c r="J141" s="46"/>
      <c r="K141" s="45"/>
      <c r="L141" s="46"/>
      <c r="M141" s="46"/>
      <c r="N141" s="46"/>
    </row>
    <row r="142" spans="2:14" ht="15.75">
      <c r="B142" s="45"/>
      <c r="C142" s="45"/>
      <c r="D142" s="46"/>
      <c r="E142" s="46"/>
      <c r="F142" s="46"/>
      <c r="G142" s="45"/>
      <c r="H142" s="46"/>
      <c r="I142" s="46"/>
      <c r="J142" s="46"/>
      <c r="K142" s="45"/>
      <c r="L142" s="46"/>
      <c r="M142" s="46"/>
      <c r="N142" s="46"/>
    </row>
    <row r="143" spans="2:14" ht="15.75">
      <c r="B143" s="45"/>
      <c r="C143" s="45"/>
      <c r="D143" s="46"/>
      <c r="E143" s="46"/>
      <c r="F143" s="46"/>
      <c r="G143" s="45"/>
      <c r="H143" s="46"/>
      <c r="I143" s="46"/>
      <c r="J143" s="46"/>
      <c r="K143" s="45"/>
      <c r="L143" s="46"/>
      <c r="M143" s="46"/>
      <c r="N143" s="46"/>
    </row>
  </sheetData>
  <sheetProtection/>
  <mergeCells count="15">
    <mergeCell ref="K4:N4"/>
    <mergeCell ref="K5:N5"/>
    <mergeCell ref="K6:N6"/>
    <mergeCell ref="H13:J13"/>
    <mergeCell ref="K13:K14"/>
    <mergeCell ref="L13:N13"/>
    <mergeCell ref="A8:F9"/>
    <mergeCell ref="D13:F13"/>
    <mergeCell ref="C13:C14"/>
    <mergeCell ref="G13:G14"/>
    <mergeCell ref="C12:F12"/>
    <mergeCell ref="G12:J12"/>
    <mergeCell ref="K12:N12"/>
    <mergeCell ref="A13:A14"/>
    <mergeCell ref="B13:B14"/>
  </mergeCells>
  <printOptions/>
  <pageMargins left="0.5511811023622047" right="0.15748031496062992" top="0.5905511811023623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V.Palaimiene</cp:lastModifiedBy>
  <cp:lastPrinted>2012-11-09T06:36:56Z</cp:lastPrinted>
  <dcterms:created xsi:type="dcterms:W3CDTF">2010-11-16T09:42:48Z</dcterms:created>
  <dcterms:modified xsi:type="dcterms:W3CDTF">2012-11-09T11:48:38Z</dcterms:modified>
  <cp:category/>
  <cp:version/>
  <cp:contentType/>
  <cp:contentStatus/>
</cp:coreProperties>
</file>