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45" windowWidth="19200" windowHeight="11640" tabRatio="659"/>
  </bookViews>
  <sheets>
    <sheet name="1 lentelė" sheetId="4" r:id="rId1"/>
    <sheet name="Lyginamasis variantas" sheetId="9" r:id="rId2"/>
    <sheet name="bendras lėšų poreikis" sheetId="5" r:id="rId3"/>
    <sheet name="vertinimo kriterijai" sheetId="7" r:id="rId4"/>
  </sheets>
  <definedNames>
    <definedName name="_xlnm._FilterDatabase" localSheetId="0" hidden="1">'1 lentelė'!$A$7:$AR$73</definedName>
    <definedName name="_xlnm.Print_Area" localSheetId="0">'1 lentelė'!$A$1:$V$90</definedName>
    <definedName name="_xlnm.Print_Titles" localSheetId="0">'1 lentelė'!$5:$7</definedName>
    <definedName name="_xlnm.Print_Titles" localSheetId="1">'Lyginamasis variantas'!$6:$8</definedName>
    <definedName name="_xlnm.Print_Titles" localSheetId="3">'vertinimo kriterijai'!$7:$8</definedName>
  </definedNames>
  <calcPr calcId="114210" fullCalcOnLoad="1"/>
</workbook>
</file>

<file path=xl/calcChain.xml><?xml version="1.0" encoding="utf-8"?>
<calcChain xmlns="http://schemas.openxmlformats.org/spreadsheetml/2006/main">
  <c r="P68" i="9"/>
  <c r="T68" i="4"/>
  <c r="T68" i="9"/>
  <c r="R74"/>
  <c r="S72"/>
  <c r="R72"/>
  <c r="O72"/>
  <c r="N72"/>
  <c r="K72"/>
  <c r="J72"/>
  <c r="Q71"/>
  <c r="M71"/>
  <c r="I71"/>
  <c r="Q70"/>
  <c r="M70"/>
  <c r="I70"/>
  <c r="Q69"/>
  <c r="M69"/>
  <c r="I69"/>
  <c r="Q68"/>
  <c r="M68"/>
  <c r="L68"/>
  <c r="I68"/>
  <c r="Q67"/>
  <c r="M67"/>
  <c r="I67"/>
  <c r="Q66"/>
  <c r="M66"/>
  <c r="I66"/>
  <c r="T65"/>
  <c r="Q65"/>
  <c r="Q72"/>
  <c r="P65"/>
  <c r="P72"/>
  <c r="P73"/>
  <c r="M65"/>
  <c r="M72"/>
  <c r="I65"/>
  <c r="I72"/>
  <c r="T64"/>
  <c r="S64"/>
  <c r="R64"/>
  <c r="P64"/>
  <c r="O64"/>
  <c r="N64"/>
  <c r="L64"/>
  <c r="K64"/>
  <c r="J64"/>
  <c r="Q63"/>
  <c r="M63"/>
  <c r="I63"/>
  <c r="Q62"/>
  <c r="Q64"/>
  <c r="M62"/>
  <c r="M64"/>
  <c r="I62"/>
  <c r="I64"/>
  <c r="T59"/>
  <c r="S59"/>
  <c r="R59"/>
  <c r="P59"/>
  <c r="O59"/>
  <c r="N59"/>
  <c r="L59"/>
  <c r="K59"/>
  <c r="J59"/>
  <c r="Q58"/>
  <c r="M58"/>
  <c r="I58"/>
  <c r="Q57"/>
  <c r="M57"/>
  <c r="I57"/>
  <c r="Q56"/>
  <c r="M56"/>
  <c r="I56"/>
  <c r="Q55"/>
  <c r="M55"/>
  <c r="M59"/>
  <c r="I55"/>
  <c r="T54"/>
  <c r="S54"/>
  <c r="R54"/>
  <c r="P54"/>
  <c r="O54"/>
  <c r="L54"/>
  <c r="K54"/>
  <c r="Q53"/>
  <c r="M53"/>
  <c r="I53"/>
  <c r="Q52"/>
  <c r="M52"/>
  <c r="I52"/>
  <c r="Q51"/>
  <c r="M51"/>
  <c r="I51"/>
  <c r="Q50"/>
  <c r="Q54"/>
  <c r="N50"/>
  <c r="N54"/>
  <c r="J50"/>
  <c r="J54"/>
  <c r="T49"/>
  <c r="S49"/>
  <c r="P49"/>
  <c r="O49"/>
  <c r="L49"/>
  <c r="K49"/>
  <c r="Q48"/>
  <c r="M48"/>
  <c r="M86"/>
  <c r="N47"/>
  <c r="R47"/>
  <c r="Q47"/>
  <c r="I48"/>
  <c r="I86"/>
  <c r="N46"/>
  <c r="J46"/>
  <c r="J49"/>
  <c r="I46"/>
  <c r="Q45"/>
  <c r="M45"/>
  <c r="I47"/>
  <c r="T42"/>
  <c r="S42"/>
  <c r="R42"/>
  <c r="P42"/>
  <c r="O42"/>
  <c r="N42"/>
  <c r="L42"/>
  <c r="K42"/>
  <c r="J42"/>
  <c r="Q41"/>
  <c r="M41"/>
  <c r="I41"/>
  <c r="Q40"/>
  <c r="Q42"/>
  <c r="M40"/>
  <c r="I40"/>
  <c r="I42"/>
  <c r="T39"/>
  <c r="S39"/>
  <c r="P39"/>
  <c r="O39"/>
  <c r="L39"/>
  <c r="K39"/>
  <c r="J39"/>
  <c r="J43"/>
  <c r="R38"/>
  <c r="Q38"/>
  <c r="N38"/>
  <c r="N39"/>
  <c r="M38"/>
  <c r="M39"/>
  <c r="I38"/>
  <c r="Q37"/>
  <c r="M37"/>
  <c r="I37"/>
  <c r="I39"/>
  <c r="T36"/>
  <c r="S36"/>
  <c r="R36"/>
  <c r="P36"/>
  <c r="O36"/>
  <c r="N36"/>
  <c r="L36"/>
  <c r="K36"/>
  <c r="J36"/>
  <c r="Q35"/>
  <c r="Q36"/>
  <c r="M35"/>
  <c r="I35"/>
  <c r="M34"/>
  <c r="M36"/>
  <c r="I34"/>
  <c r="I82"/>
  <c r="T33"/>
  <c r="S33"/>
  <c r="R33"/>
  <c r="P33"/>
  <c r="O33"/>
  <c r="N33"/>
  <c r="L33"/>
  <c r="K33"/>
  <c r="J33"/>
  <c r="Q32"/>
  <c r="M32"/>
  <c r="I32"/>
  <c r="Q31"/>
  <c r="M31"/>
  <c r="M33"/>
  <c r="I31"/>
  <c r="I33"/>
  <c r="T30"/>
  <c r="S30"/>
  <c r="P30"/>
  <c r="O30"/>
  <c r="L30"/>
  <c r="K30"/>
  <c r="J30"/>
  <c r="Q29"/>
  <c r="M29"/>
  <c r="I29"/>
  <c r="Q28"/>
  <c r="M28"/>
  <c r="I28"/>
  <c r="Q27"/>
  <c r="M27"/>
  <c r="I27"/>
  <c r="Q26"/>
  <c r="M26"/>
  <c r="I26"/>
  <c r="N25"/>
  <c r="N30"/>
  <c r="I25"/>
  <c r="I30"/>
  <c r="T22"/>
  <c r="S22"/>
  <c r="P22"/>
  <c r="O22"/>
  <c r="O23"/>
  <c r="L22"/>
  <c r="K22"/>
  <c r="K23"/>
  <c r="J22"/>
  <c r="Q21"/>
  <c r="M21"/>
  <c r="I21"/>
  <c r="Q20"/>
  <c r="M20"/>
  <c r="M87"/>
  <c r="I20"/>
  <c r="I87"/>
  <c r="R19"/>
  <c r="Q19"/>
  <c r="M19"/>
  <c r="I19"/>
  <c r="N18"/>
  <c r="M18"/>
  <c r="I18"/>
  <c r="I22"/>
  <c r="T17"/>
  <c r="S17"/>
  <c r="R17"/>
  <c r="P17"/>
  <c r="O17"/>
  <c r="L17"/>
  <c r="K17"/>
  <c r="Q16"/>
  <c r="M16"/>
  <c r="I16"/>
  <c r="Q15"/>
  <c r="M15"/>
  <c r="I15"/>
  <c r="Q14"/>
  <c r="M14"/>
  <c r="I14"/>
  <c r="Q13"/>
  <c r="N13"/>
  <c r="N17"/>
  <c r="J13"/>
  <c r="J17"/>
  <c r="I13"/>
  <c r="I81"/>
  <c r="S23"/>
  <c r="Q17"/>
  <c r="L23"/>
  <c r="P23"/>
  <c r="T23"/>
  <c r="R25"/>
  <c r="K43"/>
  <c r="O43"/>
  <c r="S43"/>
  <c r="Q33"/>
  <c r="L43"/>
  <c r="P43"/>
  <c r="T43"/>
  <c r="M42"/>
  <c r="M47"/>
  <c r="I50"/>
  <c r="I54"/>
  <c r="I59"/>
  <c r="Q59"/>
  <c r="T60"/>
  <c r="I73"/>
  <c r="K73"/>
  <c r="O73"/>
  <c r="R73"/>
  <c r="M82"/>
  <c r="I83"/>
  <c r="Q82"/>
  <c r="Q39"/>
  <c r="M46"/>
  <c r="R46"/>
  <c r="Q86"/>
  <c r="S60"/>
  <c r="M73"/>
  <c r="J73"/>
  <c r="N73"/>
  <c r="S73"/>
  <c r="O60"/>
  <c r="O74"/>
  <c r="O75"/>
  <c r="P60"/>
  <c r="P74"/>
  <c r="P75"/>
  <c r="I84"/>
  <c r="I80"/>
  <c r="I88"/>
  <c r="I85"/>
  <c r="L60"/>
  <c r="K60"/>
  <c r="K74"/>
  <c r="K75"/>
  <c r="M22"/>
  <c r="J23"/>
  <c r="M49"/>
  <c r="M84"/>
  <c r="S74"/>
  <c r="S75"/>
  <c r="J60"/>
  <c r="M85"/>
  <c r="Q87"/>
  <c r="Q85"/>
  <c r="N43"/>
  <c r="Q73"/>
  <c r="Q74"/>
  <c r="Q75"/>
  <c r="L72"/>
  <c r="L73"/>
  <c r="N49"/>
  <c r="N60"/>
  <c r="M13"/>
  <c r="I17"/>
  <c r="I23"/>
  <c r="R18"/>
  <c r="Q18"/>
  <c r="Q22"/>
  <c r="Q23"/>
  <c r="N22"/>
  <c r="M25"/>
  <c r="M30"/>
  <c r="M43"/>
  <c r="R39"/>
  <c r="M50"/>
  <c r="M54"/>
  <c r="M60"/>
  <c r="I49"/>
  <c r="I60"/>
  <c r="T72"/>
  <c r="T73"/>
  <c r="T74"/>
  <c r="T75"/>
  <c r="I36"/>
  <c r="I43"/>
  <c r="R49"/>
  <c r="R60"/>
  <c r="Q46"/>
  <c r="Q49"/>
  <c r="Q60"/>
  <c r="R30"/>
  <c r="R43"/>
  <c r="Q25"/>
  <c r="Q30"/>
  <c r="Q43"/>
  <c r="L74"/>
  <c r="L75"/>
  <c r="Q84"/>
  <c r="J74"/>
  <c r="I74"/>
  <c r="I75"/>
  <c r="M81"/>
  <c r="Q81"/>
  <c r="M17"/>
  <c r="M23"/>
  <c r="M74"/>
  <c r="M75"/>
  <c r="M83"/>
  <c r="Q83"/>
  <c r="Q80"/>
  <c r="Q88"/>
  <c r="N23"/>
  <c r="R22"/>
  <c r="J75"/>
  <c r="M80"/>
  <c r="M88"/>
  <c r="N74"/>
  <c r="N75"/>
  <c r="R23"/>
  <c r="R75"/>
  <c r="Q18" i="4"/>
  <c r="M18"/>
  <c r="R47"/>
  <c r="R46"/>
  <c r="T65"/>
  <c r="R17"/>
  <c r="R37"/>
  <c r="R24"/>
  <c r="V41"/>
  <c r="U41"/>
  <c r="T41"/>
  <c r="S41"/>
  <c r="R41"/>
  <c r="P41"/>
  <c r="O41"/>
  <c r="N41"/>
  <c r="L41"/>
  <c r="K41"/>
  <c r="J41"/>
  <c r="Q40"/>
  <c r="M40"/>
  <c r="I40"/>
  <c r="Q39"/>
  <c r="Q41"/>
  <c r="M39"/>
  <c r="I39"/>
  <c r="I41"/>
  <c r="U68"/>
  <c r="U65"/>
  <c r="R21"/>
  <c r="R50"/>
  <c r="Q20"/>
  <c r="V17"/>
  <c r="F16" i="5"/>
  <c r="U47" i="4"/>
  <c r="Q47"/>
  <c r="M47"/>
  <c r="I47"/>
  <c r="J72"/>
  <c r="K72"/>
  <c r="L72"/>
  <c r="N72"/>
  <c r="O72"/>
  <c r="R72"/>
  <c r="S72"/>
  <c r="V72"/>
  <c r="Q71"/>
  <c r="Q69"/>
  <c r="M71"/>
  <c r="M69"/>
  <c r="I71"/>
  <c r="I69"/>
  <c r="T72"/>
  <c r="Q46"/>
  <c r="M46"/>
  <c r="I46"/>
  <c r="R32"/>
  <c r="Q45"/>
  <c r="P68"/>
  <c r="P72"/>
  <c r="V12"/>
  <c r="F15" i="5"/>
  <c r="U12" i="4"/>
  <c r="R12"/>
  <c r="F18" i="5"/>
  <c r="E18"/>
  <c r="N17" i="4"/>
  <c r="N50"/>
  <c r="N54"/>
  <c r="Q48"/>
  <c r="M48"/>
  <c r="I48"/>
  <c r="I45"/>
  <c r="M45"/>
  <c r="J25"/>
  <c r="J17"/>
  <c r="J12"/>
  <c r="F20" i="5"/>
  <c r="E20"/>
  <c r="D20"/>
  <c r="C20"/>
  <c r="B20"/>
  <c r="Q86" i="4"/>
  <c r="M86"/>
  <c r="I86"/>
  <c r="F22" i="5"/>
  <c r="F23"/>
  <c r="E23"/>
  <c r="F19"/>
  <c r="F17"/>
  <c r="E19"/>
  <c r="E17"/>
  <c r="E16"/>
  <c r="E15"/>
  <c r="Q70" i="4"/>
  <c r="Q68"/>
  <c r="Q88"/>
  <c r="Q67"/>
  <c r="D18" i="5"/>
  <c r="Q66" i="4"/>
  <c r="Q65"/>
  <c r="Q72"/>
  <c r="M70"/>
  <c r="M67"/>
  <c r="C18" i="5"/>
  <c r="M66" i="4"/>
  <c r="M65"/>
  <c r="I70"/>
  <c r="I66"/>
  <c r="V64"/>
  <c r="U64"/>
  <c r="T64"/>
  <c r="T73"/>
  <c r="S64"/>
  <c r="R64"/>
  <c r="R73"/>
  <c r="P64"/>
  <c r="P73"/>
  <c r="O64"/>
  <c r="N64"/>
  <c r="N73"/>
  <c r="L64"/>
  <c r="L73"/>
  <c r="K64"/>
  <c r="J64"/>
  <c r="J73"/>
  <c r="Q63"/>
  <c r="Q62"/>
  <c r="Q64"/>
  <c r="M63"/>
  <c r="M62"/>
  <c r="I63"/>
  <c r="V59"/>
  <c r="U59"/>
  <c r="T59"/>
  <c r="S59"/>
  <c r="R59"/>
  <c r="P59"/>
  <c r="O59"/>
  <c r="N59"/>
  <c r="L59"/>
  <c r="K59"/>
  <c r="J59"/>
  <c r="Q58"/>
  <c r="Q57"/>
  <c r="Q56"/>
  <c r="Q55"/>
  <c r="M58"/>
  <c r="M57"/>
  <c r="M56"/>
  <c r="M55"/>
  <c r="M59"/>
  <c r="I58"/>
  <c r="V54"/>
  <c r="U54"/>
  <c r="T54"/>
  <c r="S54"/>
  <c r="R54"/>
  <c r="P54"/>
  <c r="O54"/>
  <c r="Q53"/>
  <c r="Q52"/>
  <c r="Q51"/>
  <c r="Q50"/>
  <c r="M53"/>
  <c r="M52"/>
  <c r="M51"/>
  <c r="M50"/>
  <c r="L54"/>
  <c r="K54"/>
  <c r="I53"/>
  <c r="V49"/>
  <c r="U49"/>
  <c r="U60"/>
  <c r="T49"/>
  <c r="S49"/>
  <c r="S60"/>
  <c r="R49"/>
  <c r="P49"/>
  <c r="O49"/>
  <c r="Q44"/>
  <c r="M44"/>
  <c r="L49"/>
  <c r="K49"/>
  <c r="K60"/>
  <c r="V38"/>
  <c r="U38"/>
  <c r="T38"/>
  <c r="S38"/>
  <c r="R38"/>
  <c r="P38"/>
  <c r="O38"/>
  <c r="N38"/>
  <c r="L38"/>
  <c r="K38"/>
  <c r="J38"/>
  <c r="Q37"/>
  <c r="Q36"/>
  <c r="M37"/>
  <c r="I37"/>
  <c r="I36"/>
  <c r="V35"/>
  <c r="U35"/>
  <c r="T35"/>
  <c r="S35"/>
  <c r="R35"/>
  <c r="P35"/>
  <c r="O35"/>
  <c r="N35"/>
  <c r="L35"/>
  <c r="K35"/>
  <c r="J35"/>
  <c r="Q34"/>
  <c r="Q33"/>
  <c r="D19" i="5"/>
  <c r="M34" i="4"/>
  <c r="M33"/>
  <c r="C19" i="5"/>
  <c r="I34" i="4"/>
  <c r="V32"/>
  <c r="U32"/>
  <c r="T32"/>
  <c r="S32"/>
  <c r="P32"/>
  <c r="O32"/>
  <c r="N32"/>
  <c r="L32"/>
  <c r="K32"/>
  <c r="J32"/>
  <c r="Q31"/>
  <c r="M31"/>
  <c r="M30"/>
  <c r="M32"/>
  <c r="I31"/>
  <c r="V29"/>
  <c r="U29"/>
  <c r="T29"/>
  <c r="S29"/>
  <c r="R29"/>
  <c r="P29"/>
  <c r="O29"/>
  <c r="N29"/>
  <c r="L29"/>
  <c r="K29"/>
  <c r="Q28"/>
  <c r="Q27"/>
  <c r="Q26"/>
  <c r="Q25"/>
  <c r="Q24"/>
  <c r="M28"/>
  <c r="M27"/>
  <c r="M26"/>
  <c r="M25"/>
  <c r="M24"/>
  <c r="I28"/>
  <c r="I27"/>
  <c r="I26"/>
  <c r="I25"/>
  <c r="I29"/>
  <c r="V21"/>
  <c r="U21"/>
  <c r="U22"/>
  <c r="T21"/>
  <c r="S21"/>
  <c r="P21"/>
  <c r="O21"/>
  <c r="O22"/>
  <c r="L21"/>
  <c r="K21"/>
  <c r="J21"/>
  <c r="Q17"/>
  <c r="M19"/>
  <c r="C23" i="5"/>
  <c r="I17" i="4"/>
  <c r="Q13"/>
  <c r="Q12"/>
  <c r="Q81"/>
  <c r="Q14"/>
  <c r="Q15"/>
  <c r="M15"/>
  <c r="M14"/>
  <c r="M13"/>
  <c r="T16"/>
  <c r="T22"/>
  <c r="S16"/>
  <c r="R16"/>
  <c r="R22"/>
  <c r="P16"/>
  <c r="P22"/>
  <c r="O16"/>
  <c r="L16"/>
  <c r="K16"/>
  <c r="J16"/>
  <c r="I13"/>
  <c r="I12"/>
  <c r="V16"/>
  <c r="V22"/>
  <c r="U16"/>
  <c r="U72"/>
  <c r="E22" i="5"/>
  <c r="I68" i="4"/>
  <c r="B22" i="5"/>
  <c r="I88" i="4"/>
  <c r="I67"/>
  <c r="B18" i="5"/>
  <c r="I65" i="4"/>
  <c r="I62"/>
  <c r="I64"/>
  <c r="Q19"/>
  <c r="D23" i="5"/>
  <c r="I19" i="4"/>
  <c r="B23" i="5"/>
  <c r="B21"/>
  <c r="I89" i="4"/>
  <c r="I87"/>
  <c r="D17" i="5"/>
  <c r="I15" i="4"/>
  <c r="I14"/>
  <c r="I57"/>
  <c r="I56"/>
  <c r="I55"/>
  <c r="J50"/>
  <c r="J54"/>
  <c r="I52"/>
  <c r="I51"/>
  <c r="I33"/>
  <c r="B19" i="5"/>
  <c r="I30" i="4"/>
  <c r="I32"/>
  <c r="S22"/>
  <c r="P60"/>
  <c r="J49"/>
  <c r="I44"/>
  <c r="I49"/>
  <c r="N49"/>
  <c r="J29"/>
  <c r="I24"/>
  <c r="N21"/>
  <c r="N22"/>
  <c r="M17"/>
  <c r="M12"/>
  <c r="M81"/>
  <c r="N16"/>
  <c r="I21"/>
  <c r="J22"/>
  <c r="L22"/>
  <c r="I84"/>
  <c r="M49"/>
  <c r="M83"/>
  <c r="K73"/>
  <c r="O73"/>
  <c r="S73"/>
  <c r="M82"/>
  <c r="Q84"/>
  <c r="I85"/>
  <c r="M85"/>
  <c r="Q85"/>
  <c r="Q82"/>
  <c r="M64"/>
  <c r="C17" i="5"/>
  <c r="M21" i="4"/>
  <c r="Q30"/>
  <c r="Q32"/>
  <c r="V73"/>
  <c r="E21" i="5"/>
  <c r="D22"/>
  <c r="D15"/>
  <c r="Q89" i="4"/>
  <c r="Q87"/>
  <c r="I81"/>
  <c r="Q29"/>
  <c r="R42"/>
  <c r="M84"/>
  <c r="M38"/>
  <c r="M42"/>
  <c r="J42"/>
  <c r="J74"/>
  <c r="Q83"/>
  <c r="Q80"/>
  <c r="Q90"/>
  <c r="F14" i="5"/>
  <c r="I16" i="4"/>
  <c r="B17" i="5"/>
  <c r="Q73" i="4"/>
  <c r="I22"/>
  <c r="I50"/>
  <c r="B16" i="5"/>
  <c r="I59" i="4"/>
  <c r="I72"/>
  <c r="I73"/>
  <c r="Q16"/>
  <c r="M89"/>
  <c r="D16" i="5"/>
  <c r="D14"/>
  <c r="K22" i="4"/>
  <c r="M29"/>
  <c r="Q35"/>
  <c r="I38"/>
  <c r="Q54"/>
  <c r="M41"/>
  <c r="L42"/>
  <c r="O42"/>
  <c r="S42"/>
  <c r="D21" i="5"/>
  <c r="C15"/>
  <c r="M80" i="4"/>
  <c r="I82"/>
  <c r="C16" i="5"/>
  <c r="B15"/>
  <c r="B14"/>
  <c r="B13"/>
  <c r="M16" i="4"/>
  <c r="M22"/>
  <c r="N60"/>
  <c r="I35"/>
  <c r="Q21"/>
  <c r="Q22"/>
  <c r="U73"/>
  <c r="K42"/>
  <c r="N42"/>
  <c r="P42"/>
  <c r="P74"/>
  <c r="P75"/>
  <c r="C12" i="5"/>
  <c r="M35" i="4"/>
  <c r="Q38"/>
  <c r="Q42"/>
  <c r="M54"/>
  <c r="M60"/>
  <c r="Q59"/>
  <c r="E14" i="5"/>
  <c r="E13"/>
  <c r="Q49" i="4"/>
  <c r="K74"/>
  <c r="K75"/>
  <c r="B11" i="5"/>
  <c r="J60" i="4"/>
  <c r="S74"/>
  <c r="S75"/>
  <c r="D11" i="5"/>
  <c r="L60" i="4"/>
  <c r="L74"/>
  <c r="L75"/>
  <c r="B12" i="5"/>
  <c r="O60" i="4"/>
  <c r="O74"/>
  <c r="O75"/>
  <c r="C11" i="5"/>
  <c r="T60" i="4"/>
  <c r="V60"/>
  <c r="F21" i="5"/>
  <c r="F13"/>
  <c r="R60" i="4"/>
  <c r="R74"/>
  <c r="R75"/>
  <c r="D10" i="5"/>
  <c r="I42" i="4"/>
  <c r="U42"/>
  <c r="U74"/>
  <c r="U75"/>
  <c r="E9" i="5"/>
  <c r="T42" i="4"/>
  <c r="T74"/>
  <c r="T75"/>
  <c r="D12" i="5"/>
  <c r="V42" i="4"/>
  <c r="M68"/>
  <c r="J75"/>
  <c r="I80"/>
  <c r="I83"/>
  <c r="C14" i="5"/>
  <c r="B10"/>
  <c r="I75" i="4"/>
  <c r="I74"/>
  <c r="D13" i="5"/>
  <c r="Q60" i="4"/>
  <c r="V74"/>
  <c r="V75"/>
  <c r="F9" i="5"/>
  <c r="N74" i="4"/>
  <c r="N75"/>
  <c r="C10" i="5"/>
  <c r="C9"/>
  <c r="I54" i="4"/>
  <c r="I60"/>
  <c r="I90"/>
  <c r="Q74"/>
  <c r="Q75"/>
  <c r="B9" i="5"/>
  <c r="D9"/>
  <c r="M88" i="4"/>
  <c r="M87"/>
  <c r="M90"/>
  <c r="M72"/>
  <c r="M73"/>
  <c r="M74"/>
  <c r="M75"/>
  <c r="C22" i="5"/>
  <c r="C21"/>
  <c r="C13"/>
</calcChain>
</file>

<file path=xl/sharedStrings.xml><?xml version="1.0" encoding="utf-8"?>
<sst xmlns="http://schemas.openxmlformats.org/spreadsheetml/2006/main" count="548" uniqueCount="187">
  <si>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</si>
  <si>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</si>
  <si>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</si>
  <si>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</si>
  <si>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</si>
  <si>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</si>
  <si>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</si>
  <si>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</si>
  <si>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</si>
  <si>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</si>
  <si>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04</t>
  </si>
  <si>
    <t>SB</t>
  </si>
  <si>
    <t>Iš viso:</t>
  </si>
  <si>
    <t>02</t>
  </si>
  <si>
    <t>03</t>
  </si>
  <si>
    <t>05</t>
  </si>
  <si>
    <t>Iš viso uždaviniui:</t>
  </si>
  <si>
    <t>Iš viso tikslui:</t>
  </si>
  <si>
    <t>Visuomenės ekologinis švietimas</t>
  </si>
  <si>
    <t>SB(AA)</t>
  </si>
  <si>
    <t>Ekonominės klasifikacijos grupės</t>
  </si>
  <si>
    <t>1.2. turtui įsigyti ir finansiniams įsipareigojimams vykdyti</t>
  </si>
  <si>
    <t>Prižiūrėti, saugoti  ir gausinti miesto gamtinę aplinką</t>
  </si>
  <si>
    <t xml:space="preserve">Iš viso programai: </t>
  </si>
  <si>
    <t>Finansavimo šaltiniai</t>
  </si>
  <si>
    <t>Siekti subalansuotos ir kokybiškos aplinkos Klaipėdos mieste</t>
  </si>
  <si>
    <t>IŠ VISO:</t>
  </si>
  <si>
    <t>1. IŠ VISO LĖŠŲ POREIKIS:</t>
  </si>
  <si>
    <t>1.1. išlaidoms</t>
  </si>
  <si>
    <t>1.1.1. iš jų darbo užmokesčiui</t>
  </si>
  <si>
    <t>2. FINANSAVIMO ŠALTINIAI:</t>
  </si>
  <si>
    <t>2.1. SAVIVALDYBĖS  LĖŠOS, IŠ VISO:</t>
  </si>
  <si>
    <t>2.2. KITI ŠALTINIAI, IŠ VISO:</t>
  </si>
  <si>
    <t>Finansavimo šaltinių suvestinė</t>
  </si>
  <si>
    <r>
      <t xml:space="preserve">Savivaldybės aplinkos apsaugos rėmimo specialiosios programos lėšos </t>
    </r>
    <r>
      <rPr>
        <b/>
        <sz val="9"/>
        <rFont val="Times New Roman"/>
        <family val="1"/>
      </rPr>
      <t>SB(AA)</t>
    </r>
  </si>
  <si>
    <t>Strateginis tikslas 02. Kurti mieste patrauklią, švarią ir saugią gyvenamąją aplinką</t>
  </si>
  <si>
    <t>ES</t>
  </si>
  <si>
    <r>
      <t xml:space="preserve">Europos Sąjungos paramos lėšos </t>
    </r>
    <r>
      <rPr>
        <b/>
        <sz val="9"/>
        <rFont val="Times New Roman"/>
        <family val="1"/>
        <charset val="186"/>
      </rPr>
      <t>ES</t>
    </r>
  </si>
  <si>
    <t>SAVIVALDYBĖS LĖŠOS, IŠ VISO:</t>
  </si>
  <si>
    <t>KITI ŠALTINIAI, IŠ VISO:</t>
  </si>
  <si>
    <r>
      <t xml:space="preserve">Savivaldybės biudžeto lėšos </t>
    </r>
    <r>
      <rPr>
        <b/>
        <sz val="9"/>
        <rFont val="Times New Roman"/>
        <family val="1"/>
      </rPr>
      <t>SB</t>
    </r>
  </si>
  <si>
    <t>Strateginio triukšmo žemėlapio rengimas</t>
  </si>
  <si>
    <t>SB(VB)</t>
  </si>
  <si>
    <r>
      <t xml:space="preserve">Valstybės biudžeto specialiosios tikslinės dotacijos lėšos </t>
    </r>
    <r>
      <rPr>
        <b/>
        <sz val="9"/>
        <rFont val="Times New Roman"/>
        <family val="1"/>
        <charset val="186"/>
      </rPr>
      <t>SB(VB)</t>
    </r>
  </si>
  <si>
    <t xml:space="preserve">P 2.3.3.5. </t>
  </si>
  <si>
    <t>VERTINIMO KRITERIJŲ SUVESTINĖ</t>
  </si>
  <si>
    <t>2 lentelė</t>
  </si>
  <si>
    <t>KURTI MIESTE PATRAUKLIĄ, ŠVARIĄ IR SAUGIĄ GYVENAMĄJĄ APLINKĄ</t>
  </si>
  <si>
    <t xml:space="preserve">Kodas </t>
  </si>
  <si>
    <t>(Savivaldybės strateginio tikslo pavadinimas)</t>
  </si>
  <si>
    <t>(Programos, skirtos šiam strateginiam tikslui įgyvendinti, pavadinimas)</t>
  </si>
  <si>
    <t>Įgyvendinamas įstaigos strateginio tikslo kodas, programos kodas</t>
  </si>
  <si>
    <t>Vertinimo kriterijus</t>
  </si>
  <si>
    <t>Vertinimo kriterijaus kodas</t>
  </si>
  <si>
    <t>2012-ųjų metų planas</t>
  </si>
  <si>
    <t>Pavadinimas</t>
  </si>
  <si>
    <t>Rezultato:</t>
  </si>
  <si>
    <t>1-ajam programos tikslui</t>
  </si>
  <si>
    <t>Produkto:</t>
  </si>
  <si>
    <t>1-ajam uždaviniui</t>
  </si>
  <si>
    <t>2-ajam uždaviniui</t>
  </si>
  <si>
    <t>R-08-01-01</t>
  </si>
  <si>
    <t>R-08-01-02</t>
  </si>
  <si>
    <t>&lt;7</t>
  </si>
  <si>
    <t>R-08-02-03</t>
  </si>
  <si>
    <t>P-08-01-01-01</t>
  </si>
  <si>
    <t>P-08-01-01-02</t>
  </si>
  <si>
    <t>4-ajam uždaviniui</t>
  </si>
  <si>
    <r>
      <t xml:space="preserve">KLAIPĖDOS MIESTO SAVIVALDYBĖS </t>
    </r>
    <r>
      <rPr>
        <b/>
        <sz val="10"/>
        <rFont val="Times New Roman"/>
        <family val="1"/>
        <charset val="186"/>
      </rPr>
      <t>APLINKOS APSAUGOS PROGRAMA</t>
    </r>
  </si>
  <si>
    <r>
      <t xml:space="preserve">Funkcinės klasifikacijos kodas </t>
    </r>
    <r>
      <rPr>
        <b/>
        <sz val="9"/>
        <rFont val="Times New Roman"/>
        <family val="1"/>
      </rPr>
      <t xml:space="preserve"> </t>
    </r>
  </si>
  <si>
    <t>2012-ųjų metų asignavimų planas</t>
  </si>
  <si>
    <t>Turtui įsigyti ir finansiniams įsipareigojimams vykdyti</t>
  </si>
  <si>
    <t>Iš jų darbo užmokesčiui</t>
  </si>
  <si>
    <t>Projektas 2013-iesiems metams</t>
  </si>
  <si>
    <r>
      <t xml:space="preserve">2.1.1.2. Savivaldybės aplinkos apsaugos rėmimo specialiosios programos lėšos </t>
    </r>
    <r>
      <rPr>
        <b/>
        <sz val="10"/>
        <rFont val="Times New Roman"/>
        <family val="1"/>
        <charset val="186"/>
      </rPr>
      <t>SB(AA)</t>
    </r>
  </si>
  <si>
    <r>
      <t xml:space="preserve">2.1.1.1. Savivaldybės biudžeto lėšos </t>
    </r>
    <r>
      <rPr>
        <b/>
        <sz val="10"/>
        <rFont val="Times New Roman"/>
        <family val="1"/>
        <charset val="186"/>
      </rPr>
      <t>SB</t>
    </r>
  </si>
  <si>
    <r>
      <t>2.1.1.5. V</t>
    </r>
    <r>
      <rPr>
        <sz val="10"/>
        <rFont val="Times New Roman"/>
        <family val="1"/>
        <charset val="186"/>
      </rPr>
      <t>alstybės</t>
    </r>
    <r>
      <rPr>
        <sz val="10"/>
        <rFont val="Times New Roman"/>
        <family val="1"/>
      </rPr>
      <t xml:space="preserve"> biudžeto specialiosios tikslinės dotacijos lėšos </t>
    </r>
    <r>
      <rPr>
        <b/>
        <sz val="10"/>
        <rFont val="Times New Roman"/>
        <family val="1"/>
      </rPr>
      <t>SB(VB)</t>
    </r>
  </si>
  <si>
    <t>2013-ųjų metų planas</t>
  </si>
  <si>
    <t>P2.3.2.1.</t>
  </si>
  <si>
    <t xml:space="preserve">P2.3.3.1. </t>
  </si>
  <si>
    <t xml:space="preserve">P2.3.3.6. </t>
  </si>
  <si>
    <t xml:space="preserve">Programos (Nr. 5)  lėšų  poreikis ir numatomi finansavimo šaltiniai       </t>
  </si>
  <si>
    <t>02.05</t>
  </si>
  <si>
    <t>05 Aplinkos apsaugos programa</t>
  </si>
  <si>
    <t>LRVB</t>
  </si>
  <si>
    <r>
      <t xml:space="preserve">Valstybės biudžeto lėšos </t>
    </r>
    <r>
      <rPr>
        <b/>
        <sz val="9"/>
        <rFont val="Times New Roman"/>
        <family val="1"/>
      </rPr>
      <t>LRVB</t>
    </r>
  </si>
  <si>
    <t xml:space="preserve">Aplinkos oro kokybės valdymo programos 2011–2013 m. parengimas </t>
  </si>
  <si>
    <t>6</t>
  </si>
  <si>
    <t xml:space="preserve"> </t>
  </si>
  <si>
    <t>SB(AAL)</t>
  </si>
  <si>
    <t>Miesto vandens telkinių valymas:</t>
  </si>
  <si>
    <t>Prižiūrėti ir vystyti poilsio gamtoje infrastruktūrą</t>
  </si>
  <si>
    <t>Miesto parkų tvarkymas ir kūrimas</t>
  </si>
  <si>
    <t>Komunalinių atliekų tvarkymo organizavimas:</t>
  </si>
  <si>
    <t xml:space="preserve">Tobulinti atliekų tvarkymo sistemą </t>
  </si>
  <si>
    <t>2013-ųjų metų lėšų projektas</t>
  </si>
  <si>
    <r>
      <t>2007</t>
    </r>
    <r>
      <rPr>
        <sz val="10"/>
        <rFont val="Arial"/>
        <family val="2"/>
        <charset val="186"/>
      </rPr>
      <t>–</t>
    </r>
    <r>
      <rPr>
        <sz val="10"/>
        <rFont val="Times New Roman"/>
        <family val="1"/>
      </rPr>
      <t xml:space="preserve">2013 m. Baltijos jūros regiono programos projekto „Klimato kaita: poveikis, kaštai ir prisitaikymas Baltijos jūros regione“ vykdymas
</t>
    </r>
  </si>
  <si>
    <t xml:space="preserve">Vykdyti gamtinės aplinkos stebėsenos ir gyventojų ekologinio švietimo priemones </t>
  </si>
  <si>
    <t>Dviračių takų priežiūra ir plėtra:</t>
  </si>
  <si>
    <t>P2.3.3.2.</t>
  </si>
  <si>
    <t>Klaipėdos miesto savivaldybės aplinkos monitoringo vykdymas pagal Klaipėdos miesto savivaldybės aplinkos monitoringo 2012–2016 m. programą:</t>
  </si>
  <si>
    <t>P2.3.3.4.</t>
  </si>
  <si>
    <t>P2.3.1.1., 2.3.1.2.</t>
  </si>
  <si>
    <t>2.2.6.1.</t>
  </si>
  <si>
    <t>P2.3.2.1., P2.3.2.2.</t>
  </si>
  <si>
    <r>
      <t xml:space="preserve">Savivaldybės aplinkos apsaugos rėmimo specialiosios programos lėšų likutis  </t>
    </r>
    <r>
      <rPr>
        <b/>
        <sz val="9"/>
        <rFont val="Times New Roman"/>
        <family val="1"/>
        <charset val="186"/>
      </rPr>
      <t>SB(AAL)</t>
    </r>
  </si>
  <si>
    <t>2014-ųjų metų lėšų projektas</t>
  </si>
  <si>
    <t>Klaipėdos miesto savivaldybės atliekų tvarkymo plano 2009–2018 m. priemonių vykdymas: antrinių žaliavų rūšiavimo ir perdirbimo plėtra, didelių gabaritų atliekų surinkimo aikštelių įrengimas ir kt.;</t>
  </si>
  <si>
    <t>Komunalinių atliekų tvarkymo trumpalaikės veiksmų programos parengimas;</t>
  </si>
  <si>
    <t>Savavališkai užterštų teritorijų sutvarkymas;</t>
  </si>
  <si>
    <t>Biologinės įvairovės monitoringas;</t>
  </si>
  <si>
    <t>Oro kokybės monitoringas;</t>
  </si>
  <si>
    <t>Dirvožemio monitoringas;</t>
  </si>
  <si>
    <t>Triukšmo monitoringas;</t>
  </si>
  <si>
    <t>Želdynų ir želdinių inventorizavimas, įrašymas į NT registrą, apskaita ir jų duomenų bazių (skaitmeninių ir informacinių) sukūrimas ir tvarkymas;</t>
  </si>
  <si>
    <t>Klaipėdos miesto želdynų ir želdinių  tvarkymo, želdynų kūrimo ir želdinių veisimo programos parengimas;</t>
  </si>
  <si>
    <t>Sanitarinis vandens telkinių valymas;</t>
  </si>
  <si>
    <t>Mumlaukio ežero išvalymas;</t>
  </si>
  <si>
    <t>Sąjūdžio parko reprezentacinės dalies ir prieigų sutvarkymas pagal parengtą projektą;</t>
  </si>
  <si>
    <t>Draugystės parko sutvarkymo projekto parengimas;</t>
  </si>
  <si>
    <t>Dviračių takų priežiūra;</t>
  </si>
  <si>
    <t>Atliekų, kurių turėtojo nustatyti neįmanoma arba kuris nebeegzistuoja, tvarkymas:</t>
  </si>
  <si>
    <r>
      <t xml:space="preserve">2.1.1.3. Savivaldybės aplinkos apsaugos rėmimo specialiosios programos lėšų likutis 2011-01-01  </t>
    </r>
    <r>
      <rPr>
        <b/>
        <sz val="10"/>
        <rFont val="Times New Roman"/>
        <family val="1"/>
        <charset val="186"/>
      </rPr>
      <t>SB(AAL)</t>
    </r>
  </si>
  <si>
    <t>Asignavimai biudžetiniams 
2011-iesiems metams</t>
  </si>
  <si>
    <t>Asignavimų poreikis biudžetiniams 2012-iesiems metams</t>
  </si>
  <si>
    <t>Projektas 2014-iesiems metams</t>
  </si>
  <si>
    <t>5</t>
  </si>
  <si>
    <t>Miesto želdynų tvarkymas ir kūrimas:</t>
  </si>
  <si>
    <t>Lėšų poreikis biudžetiniams 
2012-iesiems metams</t>
  </si>
  <si>
    <t>Medinių laiptų ir takų, vedančių per apsauginį kopagūbrį, priežiūra</t>
  </si>
  <si>
    <t>SB(P)</t>
  </si>
  <si>
    <r>
      <t xml:space="preserve">Paskolos lėšos </t>
    </r>
    <r>
      <rPr>
        <b/>
        <sz val="9"/>
        <rFont val="Times New Roman"/>
        <family val="1"/>
        <charset val="186"/>
      </rPr>
      <t>SB(P)</t>
    </r>
  </si>
  <si>
    <r>
      <t xml:space="preserve">2.1.1.4. Paskolos lėšos </t>
    </r>
    <r>
      <rPr>
        <b/>
        <sz val="10"/>
        <rFont val="Times New Roman"/>
        <family val="1"/>
        <charset val="186"/>
      </rPr>
      <t>SB(P)</t>
    </r>
  </si>
  <si>
    <t>5     6</t>
  </si>
  <si>
    <t>2010-ųjų metų faktas</t>
  </si>
  <si>
    <t>2014-ųjų metų planas</t>
  </si>
  <si>
    <t>2. Priimtų  į sąvartyną atliekų, kurių turėtojo nustatyti neįmanoma arba kuris nebeegzistuoja, kiekis, t</t>
  </si>
  <si>
    <t>1. Priimtų  į sąvartyną komunalinių atliekų kiekis, t</t>
  </si>
  <si>
    <t>3. Dienų skaičius, kai viršijamos ribinės teršalų (KD10) vertės per metus</t>
  </si>
  <si>
    <t>1. Pateikta visuomenei aplinkos monitoringo metinių ataskaitų, vnt.</t>
  </si>
  <si>
    <t>3-ajam uždaviniui</t>
  </si>
  <si>
    <t>P-08-01-02-01</t>
  </si>
  <si>
    <t>P-08-01-03-01</t>
  </si>
  <si>
    <t>2. Pasodinta medžių, krūmų, vnt.</t>
  </si>
  <si>
    <t>P-08-01-03-02</t>
  </si>
  <si>
    <t>P-08-01-04-01</t>
  </si>
  <si>
    <t xml:space="preserve">  TIKSLŲ, UŽDAVINIŲ, PRIEMONIŲ IR PRIEMONIŲ IŠLAIDŲ SUVESTINĖ</t>
  </si>
  <si>
    <t>1. Antrinių žaliavų surinkimo konteinerių tankumas, skiriant po 1 komplektą 600 gyventojų (proc. nuo bendro gyventojų skaičiaus)</t>
  </si>
  <si>
    <t>4. Įrengtų rekreacinės paskirties želdynų plotas, tenkantis vienam gyventojui, kv. m</t>
  </si>
  <si>
    <t>≤33</t>
  </si>
  <si>
    <t>1.Vandens telkinių, kurių būklė pagerinta, plotas, ha</t>
  </si>
  <si>
    <t>5. Vidutinis maksimalus garso lygis triukšmo matavimo taškuose, dbA</t>
  </si>
  <si>
    <t>3-9</t>
  </si>
  <si>
    <t>&lt;3-9</t>
  </si>
  <si>
    <t>6. Dviračių takų ilgis, km</t>
  </si>
  <si>
    <t>R-08-02-04</t>
  </si>
  <si>
    <t>R-08-02-05</t>
  </si>
  <si>
    <t>R-08-02-06</t>
  </si>
  <si>
    <t>81,5</t>
  </si>
  <si>
    <t>2. Rūšiuojamų atliekų surinkimas (proc. nuo bendro komunalinių atliekų kiekio)</t>
  </si>
  <si>
    <t>88,8</t>
  </si>
  <si>
    <t>P2.3.1.5.,2.3.2.2, P6.</t>
  </si>
  <si>
    <t>Komunalinių atliekų surinkimas ir tvarkymas</t>
  </si>
  <si>
    <r>
      <t xml:space="preserve">2.2.1. Europos Sąjungos paramos lėšos </t>
    </r>
    <r>
      <rPr>
        <b/>
        <sz val="10"/>
        <rFont val="Times New Roman"/>
        <family val="1"/>
        <charset val="186"/>
      </rPr>
      <t>ES</t>
    </r>
  </si>
  <si>
    <r>
      <t xml:space="preserve">2.2.2. Valstybės biudžeto lėšos </t>
    </r>
    <r>
      <rPr>
        <b/>
        <sz val="10"/>
        <rFont val="Times New Roman"/>
        <family val="1"/>
      </rPr>
      <t>LRVB</t>
    </r>
  </si>
  <si>
    <t>Dviračio tako nuo Paryžiaus Komunos g. iki Jono kalnelio tiltelio (su Gluosnių g. remontu) įrengimas</t>
  </si>
  <si>
    <t>Draugystės parko tvenkinių valymas ir aplinkos sutvarkymas</t>
  </si>
  <si>
    <t>Pavojingų atliekų (dienos šviesos lempų, gyvsidabrio, naftos ir kitų cheminių produktų, netinkamų naudoti vaistų ir kt.) šalinimas;</t>
  </si>
  <si>
    <t>Paviršinių vandens telkinių monitoringas</t>
  </si>
  <si>
    <t>Kuršių marių akvatorijos prie Ledų rago (laivų kapinių) išvalymas;</t>
  </si>
  <si>
    <t>Želdinių tvarkymas ir kūrimas pagal patvirtintą  Klaipėdos miesto želdynų ir želdinių  tvarkymo, želdynų kūrimo ir želdinių veisimo programą</t>
  </si>
  <si>
    <t>Teritorijos prie Šilutės plento apželdinimas pagal parengtą projektą</t>
  </si>
  <si>
    <t>Dviračių ir pėsčiųjų tako dalies nuo Biržos tilto iki Klaipėdos g. tilto įrengimas Danės upės slėnio teritorijoje;</t>
  </si>
  <si>
    <t>1. Nutiesta dviračių ir pėsčiųjų takų, km</t>
  </si>
  <si>
    <t>Dviračių ir pėsčiųjų tako ruože nuo Kauno g. iki Baltijos pr. įrengimo techninio projekto parengimas („Dviračių takų plėtros tinklo sukūrimas Lietuvos ir Rusijos Federacijos pakrančių zonose“);</t>
  </si>
  <si>
    <t>1 lentelė</t>
  </si>
  <si>
    <r>
      <t>2011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  <charset val="186"/>
      </rPr>
      <t xml:space="preserve">2014 M. KLAIPĖDOS MIESTO SAVIVALDYBĖS </t>
    </r>
    <r>
      <rPr>
        <b/>
        <sz val="9"/>
        <rFont val="Times New Roman"/>
        <family val="1"/>
      </rPr>
      <t xml:space="preserve">                                   
</t>
    </r>
    <r>
      <rPr>
        <b/>
        <u/>
        <sz val="9"/>
        <rFont val="Times New Roman"/>
        <family val="1"/>
      </rPr>
      <t>APLINKOS APSAUGOS PROGRAMOS (NR. 05)</t>
    </r>
  </si>
  <si>
    <t>4</t>
  </si>
  <si>
    <r>
      <t xml:space="preserve">Savivaldybės privatizavimo fondo lėšos </t>
    </r>
    <r>
      <rPr>
        <b/>
        <sz val="9"/>
        <rFont val="Times New Roman"/>
        <family val="1"/>
        <charset val="186"/>
      </rPr>
      <t>PF</t>
    </r>
  </si>
  <si>
    <t>Asignavimai 2011-iesiems metams</t>
  </si>
  <si>
    <t>2012-ųjų  asignavimų planas</t>
  </si>
  <si>
    <r>
      <t xml:space="preserve">2.1.1.6. Savivaldybės privatizavimo fondo lėšos </t>
    </r>
    <r>
      <rPr>
        <b/>
        <sz val="10"/>
        <rFont val="Times New Roman"/>
        <family val="1"/>
        <charset val="186"/>
      </rPr>
      <t>PF</t>
    </r>
  </si>
  <si>
    <t>Padangų atliekų transportavimas iki atliekų naudotojo</t>
  </si>
  <si>
    <t>Dalyvavimas visuotinėje talkoje „Darom“.</t>
  </si>
  <si>
    <t>Lyginamasis variantas</t>
  </si>
  <si>
    <t>2012-ųjų metų siūlomas keisti asignavimų planas</t>
  </si>
  <si>
    <t>Skirtumas</t>
  </si>
</sst>
</file>

<file path=xl/styles.xml><?xml version="1.0" encoding="utf-8"?>
<styleSheet xmlns="http://schemas.openxmlformats.org/spreadsheetml/2006/main">
  <numFmts count="1">
    <numFmt numFmtId="164" formatCode="0.0"/>
  </numFmts>
  <fonts count="46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Arial"/>
      <family val="2"/>
      <charset val="186"/>
    </font>
    <font>
      <b/>
      <sz val="12"/>
      <name val="Times New Roman"/>
      <family val="1"/>
    </font>
    <font>
      <sz val="9"/>
      <name val="Arial"/>
      <family val="2"/>
      <charset val="186"/>
    </font>
    <font>
      <sz val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u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</font>
    <font>
      <sz val="10"/>
      <name val="Arial"/>
      <family val="2"/>
      <charset val="186"/>
    </font>
    <font>
      <b/>
      <sz val="12"/>
      <name val="Times New Roman Baltic"/>
      <family val="1"/>
      <charset val="186"/>
    </font>
    <font>
      <sz val="10"/>
      <name val="TimesLT"/>
      <charset val="186"/>
    </font>
    <font>
      <sz val="12"/>
      <name val="Arial"/>
      <family val="2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Times New Roman Baltic"/>
      <charset val="186"/>
    </font>
    <font>
      <i/>
      <u/>
      <sz val="10"/>
      <name val="Times New Roman Baltic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vertAlign val="superscript"/>
      <sz val="8"/>
      <name val="Times New Roman Baltic"/>
      <family val="1"/>
      <charset val="186"/>
    </font>
    <font>
      <vertAlign val="superscript"/>
      <sz val="10"/>
      <name val="Times New Roman Baltic"/>
      <family val="1"/>
      <charset val="186"/>
    </font>
    <font>
      <sz val="10"/>
      <name val="Arial"/>
      <family val="2"/>
      <charset val="186"/>
    </font>
    <font>
      <b/>
      <u/>
      <sz val="9"/>
      <name val="Times New Roman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10"/>
      <color indexed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1" fillId="0" borderId="0"/>
    <xf numFmtId="0" fontId="25" fillId="0" borderId="0"/>
    <xf numFmtId="0" fontId="25" fillId="0" borderId="0"/>
  </cellStyleXfs>
  <cellXfs count="757">
    <xf numFmtId="0" fontId="0" fillId="0" borderId="0" xfId="0"/>
    <xf numFmtId="49" fontId="5" fillId="2" borderId="1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top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top"/>
    </xf>
    <xf numFmtId="49" fontId="5" fillId="4" borderId="4" xfId="0" applyNumberFormat="1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164" fontId="4" fillId="0" borderId="0" xfId="0" applyNumberFormat="1" applyFont="1" applyAlignment="1">
      <alignment vertical="top"/>
    </xf>
    <xf numFmtId="49" fontId="5" fillId="2" borderId="5" xfId="0" applyNumberFormat="1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49" fontId="5" fillId="3" borderId="6" xfId="0" applyNumberFormat="1" applyFont="1" applyFill="1" applyBorder="1" applyAlignment="1">
      <alignment horizontal="center" vertical="top"/>
    </xf>
    <xf numFmtId="49" fontId="3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right" vertical="top"/>
    </xf>
    <xf numFmtId="164" fontId="2" fillId="0" borderId="0" xfId="0" applyNumberFormat="1" applyFont="1" applyFill="1" applyBorder="1" applyAlignment="1">
      <alignment horizontal="center" vertical="top"/>
    </xf>
    <xf numFmtId="0" fontId="12" fillId="0" borderId="0" xfId="0" applyFont="1"/>
    <xf numFmtId="0" fontId="13" fillId="0" borderId="0" xfId="0" applyFont="1"/>
    <xf numFmtId="0" fontId="7" fillId="0" borderId="0" xfId="0" applyFont="1"/>
    <xf numFmtId="0" fontId="7" fillId="0" borderId="0" xfId="0" applyFont="1" applyAlignment="1"/>
    <xf numFmtId="0" fontId="19" fillId="0" borderId="0" xfId="0" applyFont="1" applyBorder="1"/>
    <xf numFmtId="0" fontId="14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 wrapText="1"/>
    </xf>
    <xf numFmtId="0" fontId="7" fillId="0" borderId="7" xfId="0" applyFont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 wrapText="1"/>
    </xf>
    <xf numFmtId="0" fontId="24" fillId="0" borderId="0" xfId="2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7" fillId="0" borderId="0" xfId="2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0" fontId="2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7" fillId="0" borderId="0" xfId="2" applyFont="1" applyAlignment="1">
      <alignment horizontal="center" vertical="center" wrapText="1"/>
    </xf>
    <xf numFmtId="49" fontId="28" fillId="0" borderId="0" xfId="2" applyNumberFormat="1" applyFont="1" applyAlignment="1" applyProtection="1">
      <alignment horizontal="center" vertical="top"/>
    </xf>
    <xf numFmtId="0" fontId="29" fillId="0" borderId="0" xfId="2" applyFont="1"/>
    <xf numFmtId="0" fontId="29" fillId="0" borderId="0" xfId="2" applyFont="1" applyAlignment="1">
      <alignment horizontal="center"/>
    </xf>
    <xf numFmtId="49" fontId="30" fillId="0" borderId="13" xfId="2" applyNumberFormat="1" applyFont="1" applyBorder="1" applyAlignment="1">
      <alignment horizontal="center"/>
    </xf>
    <xf numFmtId="0" fontId="31" fillId="0" borderId="13" xfId="2" applyFont="1" applyBorder="1" applyAlignment="1">
      <alignment horizontal="left" vertical="top" wrapText="1"/>
    </xf>
    <xf numFmtId="0" fontId="30" fillId="0" borderId="13" xfId="2" applyFont="1" applyBorder="1" applyAlignment="1">
      <alignment horizontal="center" vertical="top"/>
    </xf>
    <xf numFmtId="0" fontId="30" fillId="0" borderId="14" xfId="2" applyFont="1" applyBorder="1" applyAlignment="1">
      <alignment horizontal="center" vertical="top"/>
    </xf>
    <xf numFmtId="49" fontId="30" fillId="0" borderId="7" xfId="2" applyNumberFormat="1" applyFont="1" applyBorder="1" applyAlignment="1">
      <alignment horizontal="left"/>
    </xf>
    <xf numFmtId="0" fontId="32" fillId="0" borderId="7" xfId="2" applyFont="1" applyBorder="1" applyAlignment="1">
      <alignment horizontal="left" vertical="top" wrapText="1"/>
    </xf>
    <xf numFmtId="0" fontId="30" fillId="0" borderId="7" xfId="2" applyFont="1" applyBorder="1" applyAlignment="1">
      <alignment horizontal="center" vertical="top"/>
    </xf>
    <xf numFmtId="0" fontId="30" fillId="0" borderId="0" xfId="2" applyFont="1" applyBorder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0" fontId="31" fillId="0" borderId="7" xfId="2" applyFont="1" applyBorder="1" applyAlignment="1">
      <alignment horizontal="left" vertical="top" wrapText="1"/>
    </xf>
    <xf numFmtId="0" fontId="33" fillId="0" borderId="7" xfId="2" applyFont="1" applyBorder="1" applyAlignment="1">
      <alignment horizontal="left" vertical="top" wrapText="1"/>
    </xf>
    <xf numFmtId="0" fontId="30" fillId="0" borderId="7" xfId="2" applyFont="1" applyBorder="1" applyAlignment="1">
      <alignment horizontal="left"/>
    </xf>
    <xf numFmtId="0" fontId="30" fillId="0" borderId="7" xfId="2" applyFont="1" applyBorder="1" applyAlignment="1">
      <alignment horizontal="left" vertical="top" wrapText="1"/>
    </xf>
    <xf numFmtId="0" fontId="30" fillId="0" borderId="7" xfId="2" applyFont="1" applyBorder="1" applyAlignment="1">
      <alignment horizontal="center" vertical="center"/>
    </xf>
    <xf numFmtId="0" fontId="30" fillId="0" borderId="0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/>
    </xf>
    <xf numFmtId="0" fontId="30" fillId="0" borderId="15" xfId="2" applyFont="1" applyBorder="1" applyAlignment="1">
      <alignment horizontal="center" vertical="top"/>
    </xf>
    <xf numFmtId="0" fontId="30" fillId="0" borderId="15" xfId="2" applyFont="1" applyBorder="1" applyAlignment="1">
      <alignment horizontal="center"/>
    </xf>
    <xf numFmtId="0" fontId="35" fillId="0" borderId="0" xfId="2" applyFont="1" applyAlignment="1">
      <alignment vertical="center"/>
    </xf>
    <xf numFmtId="0" fontId="35" fillId="0" borderId="0" xfId="3" applyFont="1" applyBorder="1"/>
    <xf numFmtId="0" fontId="35" fillId="0" borderId="0" xfId="3" applyFont="1" applyBorder="1" applyAlignment="1">
      <alignment horizontal="center"/>
    </xf>
    <xf numFmtId="0" fontId="36" fillId="0" borderId="0" xfId="3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12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49" fontId="12" fillId="0" borderId="7" xfId="0" applyNumberFormat="1" applyFont="1" applyBorder="1" applyAlignment="1">
      <alignment vertical="top" wrapText="1"/>
    </xf>
    <xf numFmtId="0" fontId="21" fillId="0" borderId="0" xfId="0" applyFont="1"/>
    <xf numFmtId="0" fontId="23" fillId="0" borderId="0" xfId="0" applyFont="1"/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8" fillId="0" borderId="0" xfId="0" applyFont="1"/>
    <xf numFmtId="0" fontId="38" fillId="0" borderId="7" xfId="0" applyFont="1" applyBorder="1"/>
    <xf numFmtId="0" fontId="38" fillId="0" borderId="0" xfId="0" applyFont="1" applyBorder="1"/>
    <xf numFmtId="0" fontId="7" fillId="0" borderId="17" xfId="0" applyFont="1" applyFill="1" applyBorder="1" applyAlignment="1">
      <alignment horizontal="center" vertical="top"/>
    </xf>
    <xf numFmtId="0" fontId="21" fillId="0" borderId="0" xfId="0" applyFont="1" applyFill="1"/>
    <xf numFmtId="0" fontId="7" fillId="0" borderId="0" xfId="0" applyFont="1" applyBorder="1" applyAlignment="1">
      <alignment horizontal="right" vertical="top" wrapText="1"/>
    </xf>
    <xf numFmtId="0" fontId="11" fillId="0" borderId="18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vertical="top"/>
    </xf>
    <xf numFmtId="0" fontId="11" fillId="0" borderId="18" xfId="0" applyFont="1" applyFill="1" applyBorder="1" applyAlignment="1">
      <alignment horizontal="center" vertical="center" textRotation="90" wrapText="1"/>
    </xf>
    <xf numFmtId="0" fontId="22" fillId="0" borderId="0" xfId="0" applyFont="1" applyFill="1" applyAlignment="1">
      <alignment horizontal="left"/>
    </xf>
    <xf numFmtId="49" fontId="13" fillId="3" borderId="3" xfId="0" applyNumberFormat="1" applyFont="1" applyFill="1" applyBorder="1" applyAlignment="1">
      <alignment horizontal="left" vertical="top"/>
    </xf>
    <xf numFmtId="49" fontId="13" fillId="3" borderId="4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164" fontId="21" fillId="0" borderId="0" xfId="0" applyNumberFormat="1" applyFont="1"/>
    <xf numFmtId="0" fontId="7" fillId="0" borderId="19" xfId="0" applyFont="1" applyFill="1" applyBorder="1" applyAlignment="1">
      <alignment horizontal="center" vertical="top" wrapText="1"/>
    </xf>
    <xf numFmtId="0" fontId="1" fillId="0" borderId="0" xfId="0" applyFont="1"/>
    <xf numFmtId="0" fontId="12" fillId="0" borderId="20" xfId="0" applyFont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34" fillId="0" borderId="7" xfId="2" applyFont="1" applyFill="1" applyBorder="1" applyAlignment="1">
      <alignment horizontal="left" vertical="top" wrapText="1"/>
    </xf>
    <xf numFmtId="0" fontId="34" fillId="0" borderId="15" xfId="2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left" vertical="top" wrapText="1"/>
    </xf>
    <xf numFmtId="0" fontId="12" fillId="0" borderId="23" xfId="0" applyFont="1" applyFill="1" applyBorder="1" applyAlignment="1">
      <alignment horizontal="left" vertical="top" wrapText="1"/>
    </xf>
    <xf numFmtId="0" fontId="12" fillId="0" borderId="24" xfId="0" applyFont="1" applyFill="1" applyBorder="1" applyAlignment="1">
      <alignment horizontal="left" vertical="top" wrapText="1"/>
    </xf>
    <xf numFmtId="0" fontId="13" fillId="0" borderId="2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center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7" fillId="0" borderId="21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center" vertical="top" wrapText="1"/>
    </xf>
    <xf numFmtId="0" fontId="7" fillId="5" borderId="28" xfId="0" applyFont="1" applyFill="1" applyBorder="1" applyAlignment="1">
      <alignment horizontal="center" vertical="top" wrapText="1"/>
    </xf>
    <xf numFmtId="0" fontId="7" fillId="5" borderId="29" xfId="0" applyFont="1" applyFill="1" applyBorder="1" applyAlignment="1">
      <alignment horizontal="center" vertical="top" wrapText="1"/>
    </xf>
    <xf numFmtId="0" fontId="7" fillId="5" borderId="19" xfId="0" applyFont="1" applyFill="1" applyBorder="1" applyAlignment="1">
      <alignment horizontal="center" vertical="top" wrapText="1"/>
    </xf>
    <xf numFmtId="0" fontId="7" fillId="5" borderId="21" xfId="0" applyFont="1" applyFill="1" applyBorder="1" applyAlignment="1">
      <alignment horizontal="center" vertical="top" wrapText="1"/>
    </xf>
    <xf numFmtId="0" fontId="7" fillId="5" borderId="30" xfId="0" applyFont="1" applyFill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164" fontId="7" fillId="5" borderId="31" xfId="0" applyNumberFormat="1" applyFont="1" applyFill="1" applyBorder="1" applyAlignment="1">
      <alignment horizontal="right" vertical="top"/>
    </xf>
    <xf numFmtId="164" fontId="7" fillId="5" borderId="32" xfId="0" applyNumberFormat="1" applyFont="1" applyFill="1" applyBorder="1" applyAlignment="1">
      <alignment horizontal="right" vertical="top"/>
    </xf>
    <xf numFmtId="164" fontId="7" fillId="5" borderId="33" xfId="0" applyNumberFormat="1" applyFont="1" applyFill="1" applyBorder="1" applyAlignment="1">
      <alignment horizontal="right" vertical="top"/>
    </xf>
    <xf numFmtId="164" fontId="7" fillId="5" borderId="15" xfId="0" applyNumberFormat="1" applyFont="1" applyFill="1" applyBorder="1" applyAlignment="1">
      <alignment horizontal="right" vertical="top"/>
    </xf>
    <xf numFmtId="164" fontId="7" fillId="5" borderId="12" xfId="0" applyNumberFormat="1" applyFont="1" applyFill="1" applyBorder="1" applyAlignment="1">
      <alignment horizontal="right" vertical="top"/>
    </xf>
    <xf numFmtId="164" fontId="7" fillId="5" borderId="9" xfId="0" applyNumberFormat="1" applyFont="1" applyFill="1" applyBorder="1" applyAlignment="1">
      <alignment horizontal="right" vertical="top"/>
    </xf>
    <xf numFmtId="164" fontId="7" fillId="5" borderId="29" xfId="0" applyNumberFormat="1" applyFont="1" applyFill="1" applyBorder="1" applyAlignment="1">
      <alignment horizontal="right" vertical="top"/>
    </xf>
    <xf numFmtId="164" fontId="7" fillId="5" borderId="31" xfId="0" applyNumberFormat="1" applyFont="1" applyFill="1" applyBorder="1" applyAlignment="1">
      <alignment vertical="top"/>
    </xf>
    <xf numFmtId="164" fontId="7" fillId="5" borderId="32" xfId="0" applyNumberFormat="1" applyFont="1" applyFill="1" applyBorder="1" applyAlignment="1">
      <alignment vertical="top"/>
    </xf>
    <xf numFmtId="164" fontId="7" fillId="5" borderId="33" xfId="0" applyNumberFormat="1" applyFont="1" applyFill="1" applyBorder="1" applyAlignment="1">
      <alignment vertical="top"/>
    </xf>
    <xf numFmtId="164" fontId="7" fillId="5" borderId="15" xfId="0" applyNumberFormat="1" applyFont="1" applyFill="1" applyBorder="1" applyAlignment="1">
      <alignment vertical="top"/>
    </xf>
    <xf numFmtId="164" fontId="7" fillId="5" borderId="12" xfId="0" applyNumberFormat="1" applyFont="1" applyFill="1" applyBorder="1" applyAlignment="1">
      <alignment vertical="top"/>
    </xf>
    <xf numFmtId="164" fontId="7" fillId="5" borderId="9" xfId="0" applyNumberFormat="1" applyFont="1" applyFill="1" applyBorder="1" applyAlignment="1">
      <alignment vertical="top"/>
    </xf>
    <xf numFmtId="164" fontId="7" fillId="5" borderId="29" xfId="0" applyNumberFormat="1" applyFont="1" applyFill="1" applyBorder="1" applyAlignment="1">
      <alignment vertical="top"/>
    </xf>
    <xf numFmtId="0" fontId="7" fillId="0" borderId="27" xfId="0" applyFont="1" applyFill="1" applyBorder="1" applyAlignment="1">
      <alignment horizontal="center" vertical="top"/>
    </xf>
    <xf numFmtId="0" fontId="7" fillId="0" borderId="17" xfId="0" applyFont="1" applyFill="1" applyBorder="1" applyAlignment="1">
      <alignment horizontal="center" vertical="top" wrapText="1"/>
    </xf>
    <xf numFmtId="164" fontId="7" fillId="5" borderId="34" xfId="0" applyNumberFormat="1" applyFont="1" applyFill="1" applyBorder="1" applyAlignment="1">
      <alignment horizontal="right" vertical="top"/>
    </xf>
    <xf numFmtId="164" fontId="7" fillId="5" borderId="13" xfId="0" applyNumberFormat="1" applyFont="1" applyFill="1" applyBorder="1" applyAlignment="1">
      <alignment horizontal="right" vertical="top"/>
    </xf>
    <xf numFmtId="164" fontId="7" fillId="0" borderId="31" xfId="0" applyNumberFormat="1" applyFont="1" applyFill="1" applyBorder="1" applyAlignment="1">
      <alignment horizontal="right" vertical="top"/>
    </xf>
    <xf numFmtId="164" fontId="7" fillId="0" borderId="32" xfId="0" applyNumberFormat="1" applyFont="1" applyFill="1" applyBorder="1" applyAlignment="1">
      <alignment horizontal="right" vertical="top"/>
    </xf>
    <xf numFmtId="164" fontId="7" fillId="0" borderId="35" xfId="0" applyNumberFormat="1" applyFont="1" applyFill="1" applyBorder="1" applyAlignment="1">
      <alignment horizontal="right" vertical="top"/>
    </xf>
    <xf numFmtId="164" fontId="7" fillId="0" borderId="19" xfId="0" applyNumberFormat="1" applyFont="1" applyFill="1" applyBorder="1" applyAlignment="1">
      <alignment horizontal="right" vertical="top"/>
    </xf>
    <xf numFmtId="164" fontId="7" fillId="0" borderId="27" xfId="0" applyNumberFormat="1" applyFont="1" applyFill="1" applyBorder="1" applyAlignment="1">
      <alignment horizontal="right" vertical="top"/>
    </xf>
    <xf numFmtId="164" fontId="7" fillId="0" borderId="20" xfId="0" applyNumberFormat="1" applyFont="1" applyFill="1" applyBorder="1" applyAlignment="1">
      <alignment horizontal="right" vertical="top"/>
    </xf>
    <xf numFmtId="164" fontId="7" fillId="0" borderId="7" xfId="0" applyNumberFormat="1" applyFont="1" applyFill="1" applyBorder="1" applyAlignment="1">
      <alignment horizontal="right" vertical="top"/>
    </xf>
    <xf numFmtId="164" fontId="7" fillId="0" borderId="36" xfId="0" applyNumberFormat="1" applyFont="1" applyFill="1" applyBorder="1" applyAlignment="1">
      <alignment horizontal="right" vertical="top"/>
    </xf>
    <xf numFmtId="164" fontId="7" fillId="0" borderId="17" xfId="0" applyNumberFormat="1" applyFont="1" applyFill="1" applyBorder="1" applyAlignment="1">
      <alignment horizontal="right" vertical="top"/>
    </xf>
    <xf numFmtId="164" fontId="7" fillId="0" borderId="23" xfId="0" applyNumberFormat="1" applyFont="1" applyFill="1" applyBorder="1" applyAlignment="1">
      <alignment horizontal="right" vertical="top"/>
    </xf>
    <xf numFmtId="164" fontId="7" fillId="0" borderId="19" xfId="0" applyNumberFormat="1" applyFont="1" applyFill="1" applyBorder="1" applyAlignment="1">
      <alignment horizontal="right" vertical="top" wrapText="1"/>
    </xf>
    <xf numFmtId="164" fontId="7" fillId="0" borderId="17" xfId="0" applyNumberFormat="1" applyFont="1" applyFill="1" applyBorder="1" applyAlignment="1">
      <alignment horizontal="right" vertical="top" wrapText="1"/>
    </xf>
    <xf numFmtId="164" fontId="7" fillId="0" borderId="37" xfId="0" applyNumberFormat="1" applyFont="1" applyFill="1" applyBorder="1" applyAlignment="1">
      <alignment horizontal="right" vertical="top"/>
    </xf>
    <xf numFmtId="164" fontId="7" fillId="0" borderId="38" xfId="0" applyNumberFormat="1" applyFont="1" applyFill="1" applyBorder="1" applyAlignment="1">
      <alignment horizontal="right" vertical="top"/>
    </xf>
    <xf numFmtId="164" fontId="7" fillId="0" borderId="25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4" fontId="7" fillId="0" borderId="39" xfId="0" applyNumberFormat="1" applyFont="1" applyFill="1" applyBorder="1" applyAlignment="1">
      <alignment horizontal="right" vertical="top"/>
    </xf>
    <xf numFmtId="164" fontId="7" fillId="5" borderId="40" xfId="0" applyNumberFormat="1" applyFont="1" applyFill="1" applyBorder="1" applyAlignment="1">
      <alignment horizontal="right" vertical="top"/>
    </xf>
    <xf numFmtId="164" fontId="7" fillId="0" borderId="27" xfId="0" applyNumberFormat="1" applyFont="1" applyFill="1" applyBorder="1" applyAlignment="1">
      <alignment horizontal="right" vertical="top" wrapText="1"/>
    </xf>
    <xf numFmtId="164" fontId="7" fillId="0" borderId="23" xfId="0" applyNumberFormat="1" applyFont="1" applyFill="1" applyBorder="1" applyAlignment="1">
      <alignment horizontal="right" vertical="top" wrapText="1"/>
    </xf>
    <xf numFmtId="164" fontId="7" fillId="0" borderId="41" xfId="0" applyNumberFormat="1" applyFont="1" applyFill="1" applyBorder="1" applyAlignment="1">
      <alignment horizontal="right" vertical="top" wrapText="1"/>
    </xf>
    <xf numFmtId="164" fontId="18" fillId="0" borderId="28" xfId="0" applyNumberFormat="1" applyFont="1" applyBorder="1" applyAlignment="1">
      <alignment horizontal="right" vertical="top" wrapText="1"/>
    </xf>
    <xf numFmtId="164" fontId="18" fillId="0" borderId="33" xfId="0" applyNumberFormat="1" applyFont="1" applyBorder="1" applyAlignment="1">
      <alignment horizontal="right" vertical="top" wrapText="1"/>
    </xf>
    <xf numFmtId="164" fontId="18" fillId="0" borderId="41" xfId="0" applyNumberFormat="1" applyFont="1" applyBorder="1" applyAlignment="1">
      <alignment horizontal="right" vertical="top" wrapText="1"/>
    </xf>
    <xf numFmtId="164" fontId="18" fillId="0" borderId="42" xfId="0" applyNumberFormat="1" applyFont="1" applyBorder="1" applyAlignment="1">
      <alignment horizontal="right" vertical="top" wrapText="1"/>
    </xf>
    <xf numFmtId="164" fontId="18" fillId="0" borderId="43" xfId="0" applyNumberFormat="1" applyFont="1" applyBorder="1" applyAlignment="1">
      <alignment horizontal="right" vertical="top" wrapText="1"/>
    </xf>
    <xf numFmtId="164" fontId="18" fillId="0" borderId="44" xfId="0" applyNumberFormat="1" applyFont="1" applyBorder="1" applyAlignment="1">
      <alignment horizontal="right" vertical="top"/>
    </xf>
    <xf numFmtId="164" fontId="18" fillId="0" borderId="23" xfId="0" applyNumberFormat="1" applyFont="1" applyBorder="1" applyAlignment="1">
      <alignment horizontal="right" vertical="top" wrapText="1"/>
    </xf>
    <xf numFmtId="164" fontId="18" fillId="0" borderId="20" xfId="0" applyNumberFormat="1" applyFont="1" applyBorder="1" applyAlignment="1">
      <alignment horizontal="right" vertical="top" wrapText="1"/>
    </xf>
    <xf numFmtId="164" fontId="18" fillId="0" borderId="17" xfId="0" applyNumberFormat="1" applyFont="1" applyBorder="1" applyAlignment="1">
      <alignment horizontal="right" vertical="top" wrapText="1"/>
    </xf>
    <xf numFmtId="164" fontId="17" fillId="4" borderId="45" xfId="0" applyNumberFormat="1" applyFont="1" applyFill="1" applyBorder="1" applyAlignment="1">
      <alignment horizontal="right" vertical="top" wrapText="1"/>
    </xf>
    <xf numFmtId="164" fontId="18" fillId="0" borderId="29" xfId="0" applyNumberFormat="1" applyFont="1" applyBorder="1" applyAlignment="1">
      <alignment horizontal="right" vertical="top" wrapText="1"/>
    </xf>
    <xf numFmtId="164" fontId="18" fillId="0" borderId="29" xfId="0" applyNumberFormat="1" applyFont="1" applyFill="1" applyBorder="1" applyAlignment="1">
      <alignment horizontal="right" vertical="top" wrapText="1"/>
    </xf>
    <xf numFmtId="0" fontId="21" fillId="0" borderId="46" xfId="0" applyFont="1" applyBorder="1" applyAlignment="1">
      <alignment vertical="top" wrapText="1"/>
    </xf>
    <xf numFmtId="164" fontId="18" fillId="0" borderId="27" xfId="0" applyNumberFormat="1" applyFont="1" applyBorder="1" applyAlignment="1">
      <alignment horizontal="right" vertical="top" wrapText="1"/>
    </xf>
    <xf numFmtId="164" fontId="18" fillId="0" borderId="47" xfId="0" applyNumberFormat="1" applyFont="1" applyBorder="1" applyAlignment="1">
      <alignment horizontal="right" vertical="top" wrapText="1"/>
    </xf>
    <xf numFmtId="164" fontId="17" fillId="0" borderId="29" xfId="0" applyNumberFormat="1" applyFont="1" applyBorder="1" applyAlignment="1">
      <alignment horizontal="right" vertical="top" wrapText="1"/>
    </xf>
    <xf numFmtId="0" fontId="13" fillId="0" borderId="28" xfId="0" applyFont="1" applyBorder="1" applyAlignment="1">
      <alignment horizontal="left" vertical="top" wrapText="1" indent="1"/>
    </xf>
    <xf numFmtId="0" fontId="12" fillId="0" borderId="28" xfId="0" applyFont="1" applyBorder="1" applyAlignment="1">
      <alignment horizontal="left" vertical="top" wrapText="1" indent="2"/>
    </xf>
    <xf numFmtId="0" fontId="13" fillId="0" borderId="23" xfId="0" applyFont="1" applyBorder="1" applyAlignment="1">
      <alignment horizontal="left" vertical="top" wrapText="1" indent="1"/>
    </xf>
    <xf numFmtId="0" fontId="13" fillId="4" borderId="45" xfId="0" applyFont="1" applyFill="1" applyBorder="1" applyAlignment="1">
      <alignment horizontal="right" vertical="center" wrapText="1"/>
    </xf>
    <xf numFmtId="0" fontId="12" fillId="0" borderId="29" xfId="0" applyFont="1" applyBorder="1" applyAlignment="1">
      <alignment horizontal="left" vertical="top" wrapText="1" indent="2"/>
    </xf>
    <xf numFmtId="0" fontId="3" fillId="0" borderId="28" xfId="0" applyFont="1" applyBorder="1" applyAlignment="1">
      <alignment horizontal="left" vertical="top" wrapText="1" indent="2"/>
    </xf>
    <xf numFmtId="0" fontId="12" fillId="0" borderId="47" xfId="0" applyFont="1" applyBorder="1" applyAlignment="1">
      <alignment horizontal="left" vertical="top" wrapText="1" indent="2"/>
    </xf>
    <xf numFmtId="0" fontId="13" fillId="4" borderId="45" xfId="0" applyFont="1" applyFill="1" applyBorder="1" applyAlignment="1">
      <alignment horizontal="left" vertical="top" wrapText="1"/>
    </xf>
    <xf numFmtId="164" fontId="7" fillId="5" borderId="48" xfId="0" applyNumberFormat="1" applyFont="1" applyFill="1" applyBorder="1" applyAlignment="1">
      <alignment horizontal="right" vertical="top"/>
    </xf>
    <xf numFmtId="164" fontId="7" fillId="5" borderId="49" xfId="0" applyNumberFormat="1" applyFont="1" applyFill="1" applyBorder="1" applyAlignment="1">
      <alignment horizontal="right" vertical="top"/>
    </xf>
    <xf numFmtId="164" fontId="6" fillId="6" borderId="47" xfId="0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vertical="top"/>
    </xf>
    <xf numFmtId="164" fontId="6" fillId="2" borderId="50" xfId="0" applyNumberFormat="1" applyFont="1" applyFill="1" applyBorder="1" applyAlignment="1">
      <alignment vertical="top"/>
    </xf>
    <xf numFmtId="164" fontId="7" fillId="5" borderId="35" xfId="0" applyNumberFormat="1" applyFont="1" applyFill="1" applyBorder="1" applyAlignment="1">
      <alignment vertical="top"/>
    </xf>
    <xf numFmtId="164" fontId="7" fillId="5" borderId="38" xfId="0" applyNumberFormat="1" applyFont="1" applyFill="1" applyBorder="1" applyAlignment="1">
      <alignment vertical="top"/>
    </xf>
    <xf numFmtId="164" fontId="7" fillId="5" borderId="27" xfId="0" applyNumberFormat="1" applyFont="1" applyFill="1" applyBorder="1" applyAlignment="1">
      <alignment vertical="top"/>
    </xf>
    <xf numFmtId="164" fontId="7" fillId="5" borderId="51" xfId="0" applyNumberFormat="1" applyFont="1" applyFill="1" applyBorder="1" applyAlignment="1">
      <alignment vertical="top"/>
    </xf>
    <xf numFmtId="164" fontId="7" fillId="5" borderId="52" xfId="0" applyNumberFormat="1" applyFont="1" applyFill="1" applyBorder="1" applyAlignment="1">
      <alignment vertical="top"/>
    </xf>
    <xf numFmtId="164" fontId="7" fillId="5" borderId="28" xfId="0" applyNumberFormat="1" applyFont="1" applyFill="1" applyBorder="1" applyAlignment="1">
      <alignment vertical="top"/>
    </xf>
    <xf numFmtId="164" fontId="7" fillId="5" borderId="48" xfId="0" applyNumberFormat="1" applyFont="1" applyFill="1" applyBorder="1" applyAlignment="1">
      <alignment vertical="top"/>
    </xf>
    <xf numFmtId="164" fontId="7" fillId="5" borderId="10" xfId="0" applyNumberFormat="1" applyFont="1" applyFill="1" applyBorder="1" applyAlignment="1">
      <alignment vertical="top"/>
    </xf>
    <xf numFmtId="164" fontId="6" fillId="2" borderId="4" xfId="0" applyNumberFormat="1" applyFont="1" applyFill="1" applyBorder="1" applyAlignment="1">
      <alignment horizontal="right" vertical="top"/>
    </xf>
    <xf numFmtId="164" fontId="6" fillId="2" borderId="1" xfId="0" applyNumberFormat="1" applyFont="1" applyFill="1" applyBorder="1" applyAlignment="1">
      <alignment horizontal="right" vertical="top"/>
    </xf>
    <xf numFmtId="164" fontId="6" fillId="2" borderId="50" xfId="0" applyNumberFormat="1" applyFont="1" applyFill="1" applyBorder="1" applyAlignment="1">
      <alignment horizontal="right" vertical="top"/>
    </xf>
    <xf numFmtId="164" fontId="7" fillId="5" borderId="35" xfId="0" applyNumberFormat="1" applyFont="1" applyFill="1" applyBorder="1" applyAlignment="1">
      <alignment horizontal="right" vertical="top"/>
    </xf>
    <xf numFmtId="164" fontId="7" fillId="5" borderId="27" xfId="0" applyNumberFormat="1" applyFont="1" applyFill="1" applyBorder="1" applyAlignment="1">
      <alignment horizontal="right" vertical="top"/>
    </xf>
    <xf numFmtId="164" fontId="7" fillId="5" borderId="53" xfId="0" applyNumberFormat="1" applyFont="1" applyFill="1" applyBorder="1" applyAlignment="1">
      <alignment horizontal="right" vertical="top"/>
    </xf>
    <xf numFmtId="164" fontId="7" fillId="0" borderId="33" xfId="0" applyNumberFormat="1" applyFont="1" applyFill="1" applyBorder="1" applyAlignment="1">
      <alignment horizontal="right" vertical="top"/>
    </xf>
    <xf numFmtId="164" fontId="7" fillId="0" borderId="15" xfId="0" applyNumberFormat="1" applyFont="1" applyFill="1" applyBorder="1" applyAlignment="1">
      <alignment horizontal="right" vertical="top"/>
    </xf>
    <xf numFmtId="164" fontId="7" fillId="0" borderId="51" xfId="0" applyNumberFormat="1" applyFont="1" applyFill="1" applyBorder="1" applyAlignment="1">
      <alignment horizontal="right" vertical="top"/>
    </xf>
    <xf numFmtId="164" fontId="7" fillId="0" borderId="28" xfId="0" applyNumberFormat="1" applyFont="1" applyFill="1" applyBorder="1" applyAlignment="1">
      <alignment horizontal="right" vertical="top"/>
    </xf>
    <xf numFmtId="164" fontId="7" fillId="0" borderId="41" xfId="0" applyNumberFormat="1" applyFont="1" applyFill="1" applyBorder="1" applyAlignment="1">
      <alignment horizontal="right" vertical="top"/>
    </xf>
    <xf numFmtId="164" fontId="6" fillId="2" borderId="54" xfId="0" applyNumberFormat="1" applyFont="1" applyFill="1" applyBorder="1" applyAlignment="1">
      <alignment horizontal="right" vertical="top"/>
    </xf>
    <xf numFmtId="164" fontId="7" fillId="5" borderId="51" xfId="0" applyNumberFormat="1" applyFont="1" applyFill="1" applyBorder="1" applyAlignment="1">
      <alignment horizontal="right" vertical="top"/>
    </xf>
    <xf numFmtId="164" fontId="7" fillId="5" borderId="38" xfId="0" applyNumberFormat="1" applyFont="1" applyFill="1" applyBorder="1" applyAlignment="1">
      <alignment horizontal="right" vertical="top"/>
    </xf>
    <xf numFmtId="164" fontId="7" fillId="5" borderId="28" xfId="0" applyNumberFormat="1" applyFont="1" applyFill="1" applyBorder="1" applyAlignment="1">
      <alignment horizontal="right" vertical="top"/>
    </xf>
    <xf numFmtId="164" fontId="7" fillId="5" borderId="10" xfId="0" applyNumberFormat="1" applyFont="1" applyFill="1" applyBorder="1" applyAlignment="1">
      <alignment horizontal="right" vertical="top"/>
    </xf>
    <xf numFmtId="164" fontId="7" fillId="5" borderId="55" xfId="0" applyNumberFormat="1" applyFont="1" applyFill="1" applyBorder="1" applyAlignment="1">
      <alignment horizontal="right" vertical="top"/>
    </xf>
    <xf numFmtId="164" fontId="7" fillId="5" borderId="56" xfId="0" applyNumberFormat="1" applyFont="1" applyFill="1" applyBorder="1" applyAlignment="1">
      <alignment horizontal="right" vertical="top"/>
    </xf>
    <xf numFmtId="164" fontId="7" fillId="5" borderId="57" xfId="0" applyNumberFormat="1" applyFont="1" applyFill="1" applyBorder="1" applyAlignment="1">
      <alignment horizontal="right" vertical="top"/>
    </xf>
    <xf numFmtId="164" fontId="7" fillId="0" borderId="58" xfId="0" applyNumberFormat="1" applyFont="1" applyFill="1" applyBorder="1" applyAlignment="1">
      <alignment horizontal="right" vertical="top"/>
    </xf>
    <xf numFmtId="164" fontId="7" fillId="0" borderId="10" xfId="0" applyNumberFormat="1" applyFont="1" applyFill="1" applyBorder="1" applyAlignment="1">
      <alignment horizontal="right" vertical="top"/>
    </xf>
    <xf numFmtId="0" fontId="12" fillId="5" borderId="23" xfId="0" applyFont="1" applyFill="1" applyBorder="1" applyAlignment="1">
      <alignment horizontal="left" vertical="top" wrapText="1"/>
    </xf>
    <xf numFmtId="0" fontId="7" fillId="5" borderId="53" xfId="0" applyFont="1" applyFill="1" applyBorder="1" applyAlignment="1">
      <alignment horizontal="center" vertical="top" wrapText="1"/>
    </xf>
    <xf numFmtId="164" fontId="7" fillId="5" borderId="34" xfId="0" applyNumberFormat="1" applyFont="1" applyFill="1" applyBorder="1" applyAlignment="1">
      <alignment vertical="top"/>
    </xf>
    <xf numFmtId="164" fontId="7" fillId="5" borderId="13" xfId="0" applyNumberFormat="1" applyFont="1" applyFill="1" applyBorder="1" applyAlignment="1">
      <alignment vertical="top"/>
    </xf>
    <xf numFmtId="164" fontId="7" fillId="5" borderId="49" xfId="0" applyNumberFormat="1" applyFont="1" applyFill="1" applyBorder="1" applyAlignment="1">
      <alignment vertical="top"/>
    </xf>
    <xf numFmtId="164" fontId="7" fillId="5" borderId="53" xfId="0" applyNumberFormat="1" applyFont="1" applyFill="1" applyBorder="1" applyAlignment="1">
      <alignment vertical="top"/>
    </xf>
    <xf numFmtId="0" fontId="12" fillId="0" borderId="23" xfId="0" applyFont="1" applyFill="1" applyBorder="1" applyAlignment="1">
      <alignment vertical="top" wrapText="1"/>
    </xf>
    <xf numFmtId="0" fontId="12" fillId="0" borderId="24" xfId="0" applyFont="1" applyFill="1" applyBorder="1" applyAlignment="1">
      <alignment vertical="top" wrapText="1"/>
    </xf>
    <xf numFmtId="164" fontId="7" fillId="5" borderId="52" xfId="0" applyNumberFormat="1" applyFont="1" applyFill="1" applyBorder="1" applyAlignment="1">
      <alignment horizontal="right" vertical="top"/>
    </xf>
    <xf numFmtId="0" fontId="12" fillId="5" borderId="39" xfId="0" applyFont="1" applyFill="1" applyBorder="1" applyAlignment="1">
      <alignment horizontal="left" vertical="top" wrapText="1"/>
    </xf>
    <xf numFmtId="0" fontId="21" fillId="0" borderId="59" xfId="0" applyFont="1" applyBorder="1"/>
    <xf numFmtId="0" fontId="12" fillId="5" borderId="7" xfId="0" applyFont="1" applyFill="1" applyBorder="1" applyAlignment="1">
      <alignment horizontal="left" vertical="top" wrapText="1"/>
    </xf>
    <xf numFmtId="0" fontId="12" fillId="5" borderId="39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 wrapText="1"/>
    </xf>
    <xf numFmtId="0" fontId="12" fillId="5" borderId="7" xfId="0" applyFont="1" applyFill="1" applyBorder="1"/>
    <xf numFmtId="0" fontId="12" fillId="5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top" wrapText="1"/>
    </xf>
    <xf numFmtId="0" fontId="12" fillId="5" borderId="20" xfId="0" applyFont="1" applyFill="1" applyBorder="1" applyAlignment="1">
      <alignment horizontal="center" vertical="top" wrapText="1"/>
    </xf>
    <xf numFmtId="49" fontId="12" fillId="5" borderId="7" xfId="0" applyNumberFormat="1" applyFont="1" applyFill="1" applyBorder="1" applyAlignment="1">
      <alignment horizontal="center" vertical="top" wrapText="1"/>
    </xf>
    <xf numFmtId="49" fontId="12" fillId="5" borderId="20" xfId="0" applyNumberFormat="1" applyFont="1" applyFill="1" applyBorder="1" applyAlignment="1">
      <alignment horizontal="center" vertical="top" wrapText="1"/>
    </xf>
    <xf numFmtId="49" fontId="12" fillId="5" borderId="0" xfId="0" applyNumberFormat="1" applyFont="1" applyFill="1" applyBorder="1" applyAlignment="1">
      <alignment horizontal="center" vertical="top" wrapText="1"/>
    </xf>
    <xf numFmtId="0" fontId="12" fillId="0" borderId="27" xfId="0" applyFont="1" applyBorder="1" applyAlignment="1">
      <alignment horizontal="left" vertical="top" wrapText="1" indent="2"/>
    </xf>
    <xf numFmtId="0" fontId="42" fillId="0" borderId="23" xfId="0" applyFont="1" applyFill="1" applyBorder="1" applyAlignment="1">
      <alignment horizontal="left" vertical="top" wrapText="1"/>
    </xf>
    <xf numFmtId="0" fontId="40" fillId="0" borderId="0" xfId="0" applyFont="1" applyAlignment="1">
      <alignment vertical="top"/>
    </xf>
    <xf numFmtId="0" fontId="5" fillId="6" borderId="47" xfId="0" applyFont="1" applyFill="1" applyBorder="1" applyAlignment="1">
      <alignment horizontal="center" vertical="top" wrapText="1"/>
    </xf>
    <xf numFmtId="164" fontId="6" fillId="6" borderId="60" xfId="0" applyNumberFormat="1" applyFont="1" applyFill="1" applyBorder="1" applyAlignment="1">
      <alignment vertical="top"/>
    </xf>
    <xf numFmtId="164" fontId="6" fillId="6" borderId="18" xfId="0" applyNumberFormat="1" applyFont="1" applyFill="1" applyBorder="1" applyAlignment="1">
      <alignment vertical="top"/>
    </xf>
    <xf numFmtId="164" fontId="6" fillId="6" borderId="61" xfId="0" applyNumberFormat="1" applyFont="1" applyFill="1" applyBorder="1" applyAlignment="1">
      <alignment vertical="top"/>
    </xf>
    <xf numFmtId="164" fontId="6" fillId="6" borderId="47" xfId="0" applyNumberFormat="1" applyFont="1" applyFill="1" applyBorder="1" applyAlignment="1">
      <alignment vertical="top"/>
    </xf>
    <xf numFmtId="164" fontId="6" fillId="6" borderId="34" xfId="0" applyNumberFormat="1" applyFont="1" applyFill="1" applyBorder="1" applyAlignment="1">
      <alignment vertical="top"/>
    </xf>
    <xf numFmtId="164" fontId="6" fillId="6" borderId="13" xfId="0" applyNumberFormat="1" applyFont="1" applyFill="1" applyBorder="1" applyAlignment="1">
      <alignment vertical="top"/>
    </xf>
    <xf numFmtId="164" fontId="6" fillId="6" borderId="49" xfId="0" applyNumberFormat="1" applyFont="1" applyFill="1" applyBorder="1" applyAlignment="1">
      <alignment vertical="top"/>
    </xf>
    <xf numFmtId="164" fontId="7" fillId="6" borderId="37" xfId="0" applyNumberFormat="1" applyFont="1" applyFill="1" applyBorder="1" applyAlignment="1">
      <alignment vertical="top"/>
    </xf>
    <xf numFmtId="164" fontId="7" fillId="6" borderId="32" xfId="0" applyNumberFormat="1" applyFont="1" applyFill="1" applyBorder="1" applyAlignment="1">
      <alignment vertical="top"/>
    </xf>
    <xf numFmtId="164" fontId="7" fillId="6" borderId="38" xfId="0" applyNumberFormat="1" applyFont="1" applyFill="1" applyBorder="1" applyAlignment="1">
      <alignment vertical="top"/>
    </xf>
    <xf numFmtId="164" fontId="7" fillId="6" borderId="62" xfId="0" applyNumberFormat="1" applyFont="1" applyFill="1" applyBorder="1" applyAlignment="1">
      <alignment vertical="top"/>
    </xf>
    <xf numFmtId="164" fontId="7" fillId="6" borderId="15" xfId="0" applyNumberFormat="1" applyFont="1" applyFill="1" applyBorder="1" applyAlignment="1">
      <alignment vertical="top"/>
    </xf>
    <xf numFmtId="164" fontId="7" fillId="6" borderId="52" xfId="0" applyNumberFormat="1" applyFont="1" applyFill="1" applyBorder="1" applyAlignment="1">
      <alignment vertical="top"/>
    </xf>
    <xf numFmtId="164" fontId="7" fillId="6" borderId="63" xfId="0" applyNumberFormat="1" applyFont="1" applyFill="1" applyBorder="1" applyAlignment="1">
      <alignment vertical="top"/>
    </xf>
    <xf numFmtId="164" fontId="7" fillId="6" borderId="9" xfId="0" applyNumberFormat="1" applyFont="1" applyFill="1" applyBorder="1" applyAlignment="1">
      <alignment vertical="top"/>
    </xf>
    <xf numFmtId="164" fontId="7" fillId="6" borderId="10" xfId="0" applyNumberFormat="1" applyFont="1" applyFill="1" applyBorder="1" applyAlignment="1">
      <alignment vertical="top"/>
    </xf>
    <xf numFmtId="164" fontId="7" fillId="6" borderId="13" xfId="0" applyNumberFormat="1" applyFont="1" applyFill="1" applyBorder="1" applyAlignment="1">
      <alignment vertical="top"/>
    </xf>
    <xf numFmtId="164" fontId="7" fillId="6" borderId="56" xfId="0" applyNumberFormat="1" applyFont="1" applyFill="1" applyBorder="1" applyAlignment="1">
      <alignment vertical="top"/>
    </xf>
    <xf numFmtId="0" fontId="5" fillId="6" borderId="64" xfId="0" applyFont="1" applyFill="1" applyBorder="1" applyAlignment="1">
      <alignment horizontal="center" vertical="top" wrapText="1"/>
    </xf>
    <xf numFmtId="164" fontId="6" fillId="6" borderId="60" xfId="0" applyNumberFormat="1" applyFont="1" applyFill="1" applyBorder="1" applyAlignment="1">
      <alignment horizontal="right" vertical="top"/>
    </xf>
    <xf numFmtId="164" fontId="6" fillId="6" borderId="18" xfId="0" applyNumberFormat="1" applyFont="1" applyFill="1" applyBorder="1" applyAlignment="1">
      <alignment horizontal="right" vertical="top"/>
    </xf>
    <xf numFmtId="164" fontId="6" fillId="6" borderId="61" xfId="0" applyNumberFormat="1" applyFont="1" applyFill="1" applyBorder="1" applyAlignment="1">
      <alignment horizontal="right" vertical="top"/>
    </xf>
    <xf numFmtId="164" fontId="6" fillId="6" borderId="47" xfId="0" applyNumberFormat="1" applyFont="1" applyFill="1" applyBorder="1" applyAlignment="1">
      <alignment horizontal="right" vertical="top"/>
    </xf>
    <xf numFmtId="0" fontId="5" fillId="6" borderId="65" xfId="0" applyFont="1" applyFill="1" applyBorder="1" applyAlignment="1">
      <alignment horizontal="center" vertical="top"/>
    </xf>
    <xf numFmtId="164" fontId="6" fillId="6" borderId="66" xfId="0" applyNumberFormat="1" applyFont="1" applyFill="1" applyBorder="1" applyAlignment="1">
      <alignment horizontal="right" vertical="top"/>
    </xf>
    <xf numFmtId="164" fontId="6" fillId="6" borderId="2" xfId="0" applyNumberFormat="1" applyFont="1" applyFill="1" applyBorder="1" applyAlignment="1">
      <alignment horizontal="right" vertical="top"/>
    </xf>
    <xf numFmtId="164" fontId="6" fillId="6" borderId="67" xfId="0" applyNumberFormat="1" applyFont="1" applyFill="1" applyBorder="1" applyAlignment="1">
      <alignment horizontal="right" vertical="top"/>
    </xf>
    <xf numFmtId="164" fontId="6" fillId="6" borderId="24" xfId="0" applyNumberFormat="1" applyFont="1" applyFill="1" applyBorder="1" applyAlignment="1">
      <alignment horizontal="right" vertical="top"/>
    </xf>
    <xf numFmtId="164" fontId="6" fillId="6" borderId="65" xfId="0" applyNumberFormat="1" applyFont="1" applyFill="1" applyBorder="1" applyAlignment="1">
      <alignment horizontal="right" vertical="top"/>
    </xf>
    <xf numFmtId="0" fontId="5" fillId="6" borderId="64" xfId="0" applyFont="1" applyFill="1" applyBorder="1" applyAlignment="1">
      <alignment horizontal="center" vertical="top"/>
    </xf>
    <xf numFmtId="164" fontId="6" fillId="6" borderId="64" xfId="0" applyNumberFormat="1" applyFont="1" applyFill="1" applyBorder="1" applyAlignment="1">
      <alignment horizontal="right" vertical="top"/>
    </xf>
    <xf numFmtId="0" fontId="6" fillId="6" borderId="64" xfId="0" applyFont="1" applyFill="1" applyBorder="1" applyAlignment="1">
      <alignment horizontal="center" vertical="top" wrapText="1"/>
    </xf>
    <xf numFmtId="164" fontId="6" fillId="6" borderId="64" xfId="0" applyNumberFormat="1" applyFont="1" applyFill="1" applyBorder="1" applyAlignment="1">
      <alignment horizontal="right" vertical="top" wrapText="1"/>
    </xf>
    <xf numFmtId="164" fontId="6" fillId="6" borderId="68" xfId="0" applyNumberFormat="1" applyFont="1" applyFill="1" applyBorder="1" applyAlignment="1">
      <alignment horizontal="right" vertical="top"/>
    </xf>
    <xf numFmtId="164" fontId="6" fillId="6" borderId="69" xfId="0" applyNumberFormat="1" applyFont="1" applyFill="1" applyBorder="1" applyAlignment="1">
      <alignment horizontal="right" vertical="top"/>
    </xf>
    <xf numFmtId="164" fontId="7" fillId="6" borderId="31" xfId="0" applyNumberFormat="1" applyFont="1" applyFill="1" applyBorder="1" applyAlignment="1">
      <alignment horizontal="right" vertical="top"/>
    </xf>
    <xf numFmtId="164" fontId="7" fillId="6" borderId="32" xfId="0" applyNumberFormat="1" applyFont="1" applyFill="1" applyBorder="1" applyAlignment="1">
      <alignment horizontal="right" vertical="top"/>
    </xf>
    <xf numFmtId="164" fontId="7" fillId="6" borderId="38" xfId="0" applyNumberFormat="1" applyFont="1" applyFill="1" applyBorder="1" applyAlignment="1">
      <alignment horizontal="right" vertical="top"/>
    </xf>
    <xf numFmtId="164" fontId="7" fillId="6" borderId="12" xfId="0" applyNumberFormat="1" applyFont="1" applyFill="1" applyBorder="1" applyAlignment="1">
      <alignment horizontal="right" vertical="top"/>
    </xf>
    <xf numFmtId="164" fontId="7" fillId="6" borderId="9" xfId="0" applyNumberFormat="1" applyFont="1" applyFill="1" applyBorder="1" applyAlignment="1">
      <alignment horizontal="right" vertical="top"/>
    </xf>
    <xf numFmtId="164" fontId="7" fillId="6" borderId="10" xfId="0" applyNumberFormat="1" applyFont="1" applyFill="1" applyBorder="1" applyAlignment="1">
      <alignment horizontal="right" vertical="top"/>
    </xf>
    <xf numFmtId="164" fontId="7" fillId="6" borderId="34" xfId="0" applyNumberFormat="1" applyFont="1" applyFill="1" applyBorder="1" applyAlignment="1">
      <alignment horizontal="right" vertical="top"/>
    </xf>
    <xf numFmtId="164" fontId="7" fillId="6" borderId="13" xfId="0" applyNumberFormat="1" applyFont="1" applyFill="1" applyBorder="1" applyAlignment="1">
      <alignment horizontal="right" vertical="top"/>
    </xf>
    <xf numFmtId="164" fontId="7" fillId="6" borderId="56" xfId="0" applyNumberFormat="1" applyFont="1" applyFill="1" applyBorder="1" applyAlignment="1">
      <alignment horizontal="right" vertical="top"/>
    </xf>
    <xf numFmtId="164" fontId="7" fillId="6" borderId="33" xfId="0" applyNumberFormat="1" applyFont="1" applyFill="1" applyBorder="1" applyAlignment="1">
      <alignment horizontal="right" vertical="top"/>
    </xf>
    <xf numFmtId="164" fontId="7" fillId="6" borderId="15" xfId="0" applyNumberFormat="1" applyFont="1" applyFill="1" applyBorder="1" applyAlignment="1">
      <alignment horizontal="right" vertical="top"/>
    </xf>
    <xf numFmtId="164" fontId="7" fillId="6" borderId="52" xfId="0" applyNumberFormat="1" applyFont="1" applyFill="1" applyBorder="1" applyAlignment="1">
      <alignment horizontal="right" vertical="top"/>
    </xf>
    <xf numFmtId="164" fontId="7" fillId="6" borderId="35" xfId="0" applyNumberFormat="1" applyFont="1" applyFill="1" applyBorder="1" applyAlignment="1">
      <alignment horizontal="right" vertical="top"/>
    </xf>
    <xf numFmtId="164" fontId="7" fillId="6" borderId="20" xfId="0" applyNumberFormat="1" applyFont="1" applyFill="1" applyBorder="1" applyAlignment="1">
      <alignment horizontal="right" vertical="top"/>
    </xf>
    <xf numFmtId="164" fontId="7" fillId="6" borderId="7" xfId="0" applyNumberFormat="1" applyFont="1" applyFill="1" applyBorder="1" applyAlignment="1">
      <alignment horizontal="right" vertical="top"/>
    </xf>
    <xf numFmtId="164" fontId="7" fillId="6" borderId="36" xfId="0" applyNumberFormat="1" applyFont="1" applyFill="1" applyBorder="1" applyAlignment="1">
      <alignment horizontal="right" vertical="top"/>
    </xf>
    <xf numFmtId="164" fontId="7" fillId="6" borderId="37" xfId="0" applyNumberFormat="1" applyFont="1" applyFill="1" applyBorder="1" applyAlignment="1">
      <alignment horizontal="right" vertical="top"/>
    </xf>
    <xf numFmtId="164" fontId="7" fillId="6" borderId="25" xfId="0" applyNumberFormat="1" applyFont="1" applyFill="1" applyBorder="1" applyAlignment="1">
      <alignment horizontal="right" vertical="top"/>
    </xf>
    <xf numFmtId="164" fontId="7" fillId="6" borderId="0" xfId="0" applyNumberFormat="1" applyFont="1" applyFill="1" applyBorder="1" applyAlignment="1">
      <alignment horizontal="right" vertical="top"/>
    </xf>
    <xf numFmtId="164" fontId="6" fillId="6" borderId="70" xfId="0" applyNumberFormat="1" applyFont="1" applyFill="1" applyBorder="1" applyAlignment="1">
      <alignment horizontal="right" vertical="top"/>
    </xf>
    <xf numFmtId="164" fontId="6" fillId="6" borderId="71" xfId="0" applyNumberFormat="1" applyFont="1" applyFill="1" applyBorder="1" applyAlignment="1">
      <alignment horizontal="right" vertical="top"/>
    </xf>
    <xf numFmtId="164" fontId="7" fillId="6" borderId="62" xfId="0" applyNumberFormat="1" applyFont="1" applyFill="1" applyBorder="1" applyAlignment="1">
      <alignment horizontal="right" vertical="top"/>
    </xf>
    <xf numFmtId="164" fontId="7" fillId="6" borderId="63" xfId="0" applyNumberFormat="1" applyFont="1" applyFill="1" applyBorder="1" applyAlignment="1">
      <alignment horizontal="right" vertical="top"/>
    </xf>
    <xf numFmtId="164" fontId="7" fillId="6" borderId="72" xfId="0" applyNumberFormat="1" applyFont="1" applyFill="1" applyBorder="1" applyAlignment="1">
      <alignment horizontal="right" vertical="top"/>
    </xf>
    <xf numFmtId="0" fontId="5" fillId="6" borderId="69" xfId="0" applyFont="1" applyFill="1" applyBorder="1" applyAlignment="1">
      <alignment horizontal="center" vertical="top" wrapText="1"/>
    </xf>
    <xf numFmtId="164" fontId="6" fillId="6" borderId="47" xfId="0" applyNumberFormat="1" applyFont="1" applyFill="1" applyBorder="1" applyAlignment="1">
      <alignment horizontal="right" vertical="top" wrapText="1"/>
    </xf>
    <xf numFmtId="164" fontId="6" fillId="6" borderId="21" xfId="0" applyNumberFormat="1" applyFont="1" applyFill="1" applyBorder="1" applyAlignment="1">
      <alignment horizontal="right" vertical="top" wrapText="1"/>
    </xf>
    <xf numFmtId="164" fontId="6" fillId="6" borderId="34" xfId="0" applyNumberFormat="1" applyFont="1" applyFill="1" applyBorder="1" applyAlignment="1">
      <alignment horizontal="right" vertical="top"/>
    </xf>
    <xf numFmtId="164" fontId="7" fillId="6" borderId="32" xfId="0" applyNumberFormat="1" applyFont="1" applyFill="1" applyBorder="1" applyAlignment="1">
      <alignment horizontal="right" vertical="top" wrapText="1"/>
    </xf>
    <xf numFmtId="164" fontId="7" fillId="6" borderId="35" xfId="0" applyNumberFormat="1" applyFont="1" applyFill="1" applyBorder="1" applyAlignment="1">
      <alignment horizontal="right" vertical="top" wrapText="1"/>
    </xf>
    <xf numFmtId="164" fontId="7" fillId="6" borderId="58" xfId="0" applyNumberFormat="1" applyFont="1" applyFill="1" applyBorder="1" applyAlignment="1">
      <alignment horizontal="right" vertical="top"/>
    </xf>
    <xf numFmtId="164" fontId="7" fillId="6" borderId="9" xfId="0" applyNumberFormat="1" applyFont="1" applyFill="1" applyBorder="1" applyAlignment="1">
      <alignment horizontal="right" vertical="top" wrapText="1"/>
    </xf>
    <xf numFmtId="164" fontId="7" fillId="6" borderId="48" xfId="0" applyNumberFormat="1" applyFont="1" applyFill="1" applyBorder="1" applyAlignment="1">
      <alignment horizontal="right" vertical="top" wrapText="1"/>
    </xf>
    <xf numFmtId="0" fontId="13" fillId="6" borderId="45" xfId="0" applyFont="1" applyFill="1" applyBorder="1" applyAlignment="1">
      <alignment horizontal="left" vertical="center" wrapText="1"/>
    </xf>
    <xf numFmtId="164" fontId="17" fillId="6" borderId="45" xfId="0" applyNumberFormat="1" applyFont="1" applyFill="1" applyBorder="1" applyAlignment="1">
      <alignment horizontal="right" vertical="top" wrapText="1"/>
    </xf>
    <xf numFmtId="164" fontId="17" fillId="6" borderId="50" xfId="0" applyNumberFormat="1" applyFont="1" applyFill="1" applyBorder="1" applyAlignment="1">
      <alignment horizontal="right" vertical="top" wrapText="1"/>
    </xf>
    <xf numFmtId="164" fontId="18" fillId="6" borderId="28" xfId="0" applyNumberFormat="1" applyFont="1" applyFill="1" applyBorder="1" applyAlignment="1">
      <alignment horizontal="right" vertical="top" wrapText="1"/>
    </xf>
    <xf numFmtId="164" fontId="18" fillId="6" borderId="29" xfId="0" applyNumberFormat="1" applyFont="1" applyFill="1" applyBorder="1" applyAlignment="1">
      <alignment horizontal="right" vertical="top" wrapText="1"/>
    </xf>
    <xf numFmtId="164" fontId="18" fillId="6" borderId="53" xfId="0" applyNumberFormat="1" applyFont="1" applyFill="1" applyBorder="1" applyAlignment="1">
      <alignment horizontal="right" vertical="top" wrapText="1"/>
    </xf>
    <xf numFmtId="164" fontId="17" fillId="6" borderId="29" xfId="0" applyNumberFormat="1" applyFont="1" applyFill="1" applyBorder="1" applyAlignment="1">
      <alignment horizontal="right" vertical="top" wrapText="1"/>
    </xf>
    <xf numFmtId="164" fontId="18" fillId="6" borderId="27" xfId="0" applyNumberFormat="1" applyFont="1" applyFill="1" applyBorder="1" applyAlignment="1">
      <alignment horizontal="right" vertical="top" wrapText="1"/>
    </xf>
    <xf numFmtId="164" fontId="18" fillId="6" borderId="47" xfId="0" applyNumberFormat="1" applyFont="1" applyFill="1" applyBorder="1" applyAlignment="1">
      <alignment horizontal="right" vertical="top" wrapText="1"/>
    </xf>
    <xf numFmtId="0" fontId="6" fillId="6" borderId="47" xfId="0" applyFont="1" applyFill="1" applyBorder="1" applyAlignment="1">
      <alignment horizontal="center" vertical="top" wrapText="1"/>
    </xf>
    <xf numFmtId="49" fontId="12" fillId="0" borderId="0" xfId="0" applyNumberFormat="1" applyFont="1" applyAlignment="1"/>
    <xf numFmtId="0" fontId="12" fillId="0" borderId="0" xfId="0" applyFont="1" applyAlignment="1"/>
    <xf numFmtId="49" fontId="7" fillId="0" borderId="46" xfId="0" applyNumberFormat="1" applyFont="1" applyBorder="1" applyAlignment="1">
      <alignment vertical="top"/>
    </xf>
    <xf numFmtId="0" fontId="7" fillId="0" borderId="46" xfId="0" applyFont="1" applyBorder="1" applyAlignment="1">
      <alignment vertical="top"/>
    </xf>
    <xf numFmtId="164" fontId="43" fillId="6" borderId="15" xfId="0" applyNumberFormat="1" applyFont="1" applyFill="1" applyBorder="1" applyAlignment="1">
      <alignment horizontal="right" vertical="top"/>
    </xf>
    <xf numFmtId="0" fontId="42" fillId="5" borderId="39" xfId="0" applyFont="1" applyFill="1" applyBorder="1" applyAlignment="1">
      <alignment horizontal="left" vertical="top" wrapText="1"/>
    </xf>
    <xf numFmtId="0" fontId="44" fillId="0" borderId="5" xfId="0" applyFont="1" applyFill="1" applyBorder="1" applyAlignment="1">
      <alignment horizontal="left" vertical="top" wrapText="1"/>
    </xf>
    <xf numFmtId="49" fontId="12" fillId="0" borderId="73" xfId="0" applyNumberFormat="1" applyFont="1" applyBorder="1" applyAlignment="1">
      <alignment horizontal="center" vertical="top" wrapText="1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67" xfId="0" applyNumberFormat="1" applyFont="1" applyBorder="1" applyAlignment="1">
      <alignment horizontal="center" vertical="top" wrapText="1"/>
    </xf>
    <xf numFmtId="164" fontId="21" fillId="0" borderId="46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/>
    </xf>
    <xf numFmtId="164" fontId="43" fillId="6" borderId="62" xfId="0" applyNumberFormat="1" applyFont="1" applyFill="1" applyBorder="1" applyAlignment="1">
      <alignment horizontal="right" vertical="top"/>
    </xf>
    <xf numFmtId="164" fontId="43" fillId="6" borderId="31" xfId="0" applyNumberFormat="1" applyFont="1" applyFill="1" applyBorder="1" applyAlignment="1">
      <alignment horizontal="right" vertical="top"/>
    </xf>
    <xf numFmtId="164" fontId="6" fillId="2" borderId="74" xfId="0" applyNumberFormat="1" applyFont="1" applyFill="1" applyBorder="1" applyAlignment="1">
      <alignment horizontal="right" vertical="top"/>
    </xf>
    <xf numFmtId="164" fontId="6" fillId="2" borderId="75" xfId="0" applyNumberFormat="1" applyFont="1" applyFill="1" applyBorder="1" applyAlignment="1">
      <alignment horizontal="right" vertical="top"/>
    </xf>
    <xf numFmtId="164" fontId="6" fillId="2" borderId="46" xfId="0" applyNumberFormat="1" applyFont="1" applyFill="1" applyBorder="1" applyAlignment="1">
      <alignment horizontal="right" vertical="top"/>
    </xf>
    <xf numFmtId="164" fontId="6" fillId="2" borderId="6" xfId="0" applyNumberFormat="1" applyFont="1" applyFill="1" applyBorder="1" applyAlignment="1">
      <alignment horizontal="right" vertical="top"/>
    </xf>
    <xf numFmtId="164" fontId="6" fillId="2" borderId="76" xfId="0" applyNumberFormat="1" applyFont="1" applyFill="1" applyBorder="1" applyAlignment="1">
      <alignment horizontal="right" vertical="top"/>
    </xf>
    <xf numFmtId="164" fontId="6" fillId="2" borderId="73" xfId="0" applyNumberFormat="1" applyFont="1" applyFill="1" applyBorder="1" applyAlignment="1">
      <alignment horizontal="right" vertical="top"/>
    </xf>
    <xf numFmtId="164" fontId="6" fillId="4" borderId="26" xfId="0" applyNumberFormat="1" applyFont="1" applyFill="1" applyBorder="1" applyAlignment="1">
      <alignment horizontal="right" vertical="top"/>
    </xf>
    <xf numFmtId="164" fontId="6" fillId="4" borderId="2" xfId="0" applyNumberFormat="1" applyFont="1" applyFill="1" applyBorder="1" applyAlignment="1">
      <alignment horizontal="right" vertical="top"/>
    </xf>
    <xf numFmtId="164" fontId="6" fillId="4" borderId="77" xfId="0" applyNumberFormat="1" applyFont="1" applyFill="1" applyBorder="1" applyAlignment="1">
      <alignment horizontal="right" vertical="top"/>
    </xf>
    <xf numFmtId="164" fontId="6" fillId="4" borderId="3" xfId="0" applyNumberFormat="1" applyFont="1" applyFill="1" applyBorder="1" applyAlignment="1">
      <alignment horizontal="right" vertical="top"/>
    </xf>
    <xf numFmtId="164" fontId="6" fillId="4" borderId="66" xfId="0" applyNumberFormat="1" applyFont="1" applyFill="1" applyBorder="1" applyAlignment="1">
      <alignment horizontal="right" vertical="top"/>
    </xf>
    <xf numFmtId="164" fontId="6" fillId="4" borderId="67" xfId="0" applyNumberFormat="1" applyFont="1" applyFill="1" applyBorder="1" applyAlignment="1">
      <alignment horizontal="right" vertical="top"/>
    </xf>
    <xf numFmtId="164" fontId="6" fillId="3" borderId="78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/>
    </xf>
    <xf numFmtId="164" fontId="6" fillId="3" borderId="79" xfId="0" applyNumberFormat="1" applyFont="1" applyFill="1" applyBorder="1" applyAlignment="1">
      <alignment horizontal="right" vertical="top"/>
    </xf>
    <xf numFmtId="164" fontId="6" fillId="3" borderId="4" xfId="0" applyNumberFormat="1" applyFont="1" applyFill="1" applyBorder="1" applyAlignment="1">
      <alignment horizontal="right" vertical="top"/>
    </xf>
    <xf numFmtId="164" fontId="6" fillId="3" borderId="50" xfId="0" applyNumberFormat="1" applyFont="1" applyFill="1" applyBorder="1" applyAlignment="1">
      <alignment horizontal="right" vertical="top"/>
    </xf>
    <xf numFmtId="164" fontId="6" fillId="3" borderId="54" xfId="0" applyNumberFormat="1" applyFont="1" applyFill="1" applyBorder="1" applyAlignment="1">
      <alignment horizontal="right" vertical="top"/>
    </xf>
    <xf numFmtId="164" fontId="6" fillId="3" borderId="45" xfId="0" applyNumberFormat="1" applyFont="1" applyFill="1" applyBorder="1" applyAlignment="1">
      <alignment horizontal="right" vertical="top"/>
    </xf>
    <xf numFmtId="164" fontId="6" fillId="2" borderId="22" xfId="0" applyNumberFormat="1" applyFont="1" applyFill="1" applyBorder="1" applyAlignment="1">
      <alignment horizontal="right" vertical="top"/>
    </xf>
    <xf numFmtId="164" fontId="6" fillId="4" borderId="24" xfId="0" applyNumberFormat="1" applyFont="1" applyFill="1" applyBorder="1" applyAlignment="1">
      <alignment horizontal="right" vertical="top"/>
    </xf>
    <xf numFmtId="164" fontId="6" fillId="2" borderId="45" xfId="0" applyNumberFormat="1" applyFont="1" applyFill="1" applyBorder="1" applyAlignment="1">
      <alignment horizontal="right" vertical="top"/>
    </xf>
    <xf numFmtId="164" fontId="6" fillId="2" borderId="45" xfId="0" applyNumberFormat="1" applyFont="1" applyFill="1" applyBorder="1" applyAlignment="1">
      <alignment vertical="top"/>
    </xf>
    <xf numFmtId="164" fontId="11" fillId="0" borderId="0" xfId="0" applyNumberFormat="1" applyFont="1" applyAlignment="1">
      <alignment vertical="top"/>
    </xf>
    <xf numFmtId="164" fontId="45" fillId="0" borderId="46" xfId="0" applyNumberFormat="1" applyFont="1" applyBorder="1" applyAlignment="1">
      <alignment vertical="top" wrapText="1"/>
    </xf>
    <xf numFmtId="0" fontId="44" fillId="0" borderId="22" xfId="0" applyFont="1" applyFill="1" applyBorder="1" applyAlignment="1">
      <alignment horizontal="left" vertical="top" wrapText="1"/>
    </xf>
    <xf numFmtId="164" fontId="43" fillId="6" borderId="62" xfId="0" applyNumberFormat="1" applyFont="1" applyFill="1" applyBorder="1" applyAlignment="1">
      <alignment vertical="top"/>
    </xf>
    <xf numFmtId="164" fontId="43" fillId="6" borderId="15" xfId="0" applyNumberFormat="1" applyFont="1" applyFill="1" applyBorder="1" applyAlignment="1">
      <alignment vertical="top"/>
    </xf>
    <xf numFmtId="164" fontId="43" fillId="6" borderId="20" xfId="0" applyNumberFormat="1" applyFont="1" applyFill="1" applyBorder="1" applyAlignment="1">
      <alignment horizontal="right" vertical="top"/>
    </xf>
    <xf numFmtId="164" fontId="43" fillId="6" borderId="7" xfId="0" applyNumberFormat="1" applyFont="1" applyFill="1" applyBorder="1" applyAlignment="1">
      <alignment horizontal="right" vertical="top"/>
    </xf>
    <xf numFmtId="0" fontId="44" fillId="0" borderId="74" xfId="0" applyFont="1" applyFill="1" applyBorder="1" applyAlignment="1">
      <alignment horizontal="left" vertical="top" wrapText="1"/>
    </xf>
    <xf numFmtId="164" fontId="43" fillId="6" borderId="32" xfId="0" applyNumberFormat="1" applyFont="1" applyFill="1" applyBorder="1" applyAlignment="1">
      <alignment horizontal="right" vertical="top"/>
    </xf>
    <xf numFmtId="164" fontId="43" fillId="6" borderId="37" xfId="0" applyNumberFormat="1" applyFont="1" applyFill="1" applyBorder="1" applyAlignment="1">
      <alignment vertical="top"/>
    </xf>
    <xf numFmtId="164" fontId="43" fillId="6" borderId="32" xfId="0" applyNumberFormat="1" applyFont="1" applyFill="1" applyBorder="1" applyAlignment="1">
      <alignment vertical="top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" fillId="4" borderId="11" xfId="0" applyFont="1" applyFill="1" applyBorder="1"/>
    <xf numFmtId="0" fontId="1" fillId="4" borderId="21" xfId="0" applyFont="1" applyFill="1" applyBorder="1"/>
    <xf numFmtId="49" fontId="13" fillId="2" borderId="2" xfId="0" applyNumberFormat="1" applyFont="1" applyFill="1" applyBorder="1" applyAlignment="1">
      <alignment horizontal="center" vertical="center"/>
    </xf>
    <xf numFmtId="164" fontId="7" fillId="5" borderId="37" xfId="0" applyNumberFormat="1" applyFont="1" applyFill="1" applyBorder="1" applyAlignment="1">
      <alignment vertical="top"/>
    </xf>
    <xf numFmtId="49" fontId="7" fillId="0" borderId="7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164" fontId="7" fillId="5" borderId="32" xfId="0" applyNumberFormat="1" applyFont="1" applyFill="1" applyBorder="1" applyAlignment="1">
      <alignment vertical="top"/>
    </xf>
    <xf numFmtId="164" fontId="7" fillId="5" borderId="38" xfId="0" applyNumberFormat="1" applyFont="1" applyFill="1" applyBorder="1" applyAlignment="1">
      <alignment vertical="top"/>
    </xf>
    <xf numFmtId="164" fontId="7" fillId="5" borderId="35" xfId="0" applyNumberFormat="1" applyFont="1" applyFill="1" applyBorder="1" applyAlignment="1">
      <alignment vertical="top"/>
    </xf>
    <xf numFmtId="164" fontId="7" fillId="5" borderId="62" xfId="0" applyNumberFormat="1" applyFont="1" applyFill="1" applyBorder="1" applyAlignment="1">
      <alignment vertical="top"/>
    </xf>
    <xf numFmtId="164" fontId="7" fillId="5" borderId="15" xfId="0" applyNumberFormat="1" applyFont="1" applyFill="1" applyBorder="1" applyAlignment="1">
      <alignment vertical="top"/>
    </xf>
    <xf numFmtId="164" fontId="7" fillId="5" borderId="52" xfId="0" applyNumberFormat="1" applyFont="1" applyFill="1" applyBorder="1" applyAlignment="1">
      <alignment vertical="top"/>
    </xf>
    <xf numFmtId="164" fontId="7" fillId="5" borderId="51" xfId="0" applyNumberFormat="1" applyFont="1" applyFill="1" applyBorder="1" applyAlignment="1">
      <alignment vertical="top"/>
    </xf>
    <xf numFmtId="164" fontId="7" fillId="5" borderId="63" xfId="0" applyNumberFormat="1" applyFont="1" applyFill="1" applyBorder="1" applyAlignment="1">
      <alignment vertical="top"/>
    </xf>
    <xf numFmtId="164" fontId="7" fillId="5" borderId="9" xfId="0" applyNumberFormat="1" applyFont="1" applyFill="1" applyBorder="1" applyAlignment="1">
      <alignment vertical="top"/>
    </xf>
    <xf numFmtId="164" fontId="7" fillId="5" borderId="10" xfId="0" applyNumberFormat="1" applyFont="1" applyFill="1" applyBorder="1" applyAlignment="1">
      <alignment vertical="top"/>
    </xf>
    <xf numFmtId="164" fontId="7" fillId="5" borderId="48" xfId="0" applyNumberFormat="1" applyFont="1" applyFill="1" applyBorder="1" applyAlignment="1">
      <alignment vertical="top"/>
    </xf>
    <xf numFmtId="164" fontId="43" fillId="5" borderId="37" xfId="0" applyNumberFormat="1" applyFont="1" applyFill="1" applyBorder="1" applyAlignment="1">
      <alignment vertical="top"/>
    </xf>
    <xf numFmtId="164" fontId="43" fillId="5" borderId="32" xfId="0" applyNumberFormat="1" applyFont="1" applyFill="1" applyBorder="1" applyAlignment="1">
      <alignment vertical="top"/>
    </xf>
    <xf numFmtId="164" fontId="43" fillId="5" borderId="62" xfId="0" applyNumberFormat="1" applyFont="1" applyFill="1" applyBorder="1" applyAlignment="1">
      <alignment vertical="top"/>
    </xf>
    <xf numFmtId="164" fontId="43" fillId="5" borderId="15" xfId="0" applyNumberFormat="1" applyFont="1" applyFill="1" applyBorder="1" applyAlignment="1">
      <alignment vertical="top"/>
    </xf>
    <xf numFmtId="164" fontId="7" fillId="5" borderId="13" xfId="0" applyNumberFormat="1" applyFont="1" applyFill="1" applyBorder="1" applyAlignment="1">
      <alignment vertical="top"/>
    </xf>
    <xf numFmtId="164" fontId="7" fillId="5" borderId="56" xfId="0" applyNumberFormat="1" applyFont="1" applyFill="1" applyBorder="1" applyAlignment="1">
      <alignment vertical="top"/>
    </xf>
    <xf numFmtId="164" fontId="7" fillId="5" borderId="49" xfId="0" applyNumberFormat="1" applyFont="1" applyFill="1" applyBorder="1" applyAlignment="1">
      <alignment vertical="top"/>
    </xf>
    <xf numFmtId="164" fontId="6" fillId="2" borderId="80" xfId="0" applyNumberFormat="1" applyFont="1" applyFill="1" applyBorder="1" applyAlignment="1">
      <alignment vertical="top"/>
    </xf>
    <xf numFmtId="164" fontId="43" fillId="5" borderId="31" xfId="0" applyNumberFormat="1" applyFont="1" applyFill="1" applyBorder="1" applyAlignment="1">
      <alignment horizontal="right" vertical="top"/>
    </xf>
    <xf numFmtId="164" fontId="43" fillId="5" borderId="32" xfId="0" applyNumberFormat="1" applyFont="1" applyFill="1" applyBorder="1" applyAlignment="1">
      <alignment horizontal="right" vertical="top"/>
    </xf>
    <xf numFmtId="164" fontId="7" fillId="5" borderId="32" xfId="0" applyNumberFormat="1" applyFont="1" applyFill="1" applyBorder="1" applyAlignment="1">
      <alignment horizontal="right" vertical="top"/>
    </xf>
    <xf numFmtId="164" fontId="7" fillId="5" borderId="38" xfId="0" applyNumberFormat="1" applyFont="1" applyFill="1" applyBorder="1" applyAlignment="1">
      <alignment horizontal="right" vertical="top"/>
    </xf>
    <xf numFmtId="164" fontId="43" fillId="5" borderId="37" xfId="0" applyNumberFormat="1" applyFont="1" applyFill="1" applyBorder="1" applyAlignment="1">
      <alignment horizontal="right" vertical="top"/>
    </xf>
    <xf numFmtId="164" fontId="7" fillId="5" borderId="35" xfId="0" applyNumberFormat="1" applyFont="1" applyFill="1" applyBorder="1" applyAlignment="1">
      <alignment horizontal="right" vertical="top"/>
    </xf>
    <xf numFmtId="164" fontId="7" fillId="6" borderId="48" xfId="0" applyNumberFormat="1" applyFont="1" applyFill="1" applyBorder="1" applyAlignment="1">
      <alignment horizontal="right" vertical="top"/>
    </xf>
    <xf numFmtId="164" fontId="7" fillId="5" borderId="12" xfId="0" applyNumberFormat="1" applyFont="1" applyFill="1" applyBorder="1" applyAlignment="1">
      <alignment horizontal="right" vertical="top"/>
    </xf>
    <xf numFmtId="164" fontId="7" fillId="5" borderId="9" xfId="0" applyNumberFormat="1" applyFont="1" applyFill="1" applyBorder="1" applyAlignment="1">
      <alignment horizontal="right" vertical="top"/>
    </xf>
    <xf numFmtId="164" fontId="7" fillId="5" borderId="10" xfId="0" applyNumberFormat="1" applyFont="1" applyFill="1" applyBorder="1" applyAlignment="1">
      <alignment horizontal="right" vertical="top"/>
    </xf>
    <xf numFmtId="164" fontId="7" fillId="5" borderId="63" xfId="0" applyNumberFormat="1" applyFont="1" applyFill="1" applyBorder="1" applyAlignment="1">
      <alignment horizontal="right" vertical="top"/>
    </xf>
    <xf numFmtId="164" fontId="7" fillId="5" borderId="48" xfId="0" applyNumberFormat="1" applyFont="1" applyFill="1" applyBorder="1" applyAlignment="1">
      <alignment horizontal="right" vertical="top"/>
    </xf>
    <xf numFmtId="164" fontId="7" fillId="6" borderId="49" xfId="0" applyNumberFormat="1" applyFont="1" applyFill="1" applyBorder="1" applyAlignment="1">
      <alignment horizontal="right" vertical="top"/>
    </xf>
    <xf numFmtId="164" fontId="7" fillId="5" borderId="34" xfId="0" applyNumberFormat="1" applyFont="1" applyFill="1" applyBorder="1" applyAlignment="1">
      <alignment horizontal="right" vertical="top"/>
    </xf>
    <xf numFmtId="164" fontId="7" fillId="5" borderId="13" xfId="0" applyNumberFormat="1" applyFont="1" applyFill="1" applyBorder="1" applyAlignment="1">
      <alignment horizontal="right" vertical="top"/>
    </xf>
    <xf numFmtId="164" fontId="7" fillId="5" borderId="56" xfId="0" applyNumberFormat="1" applyFont="1" applyFill="1" applyBorder="1" applyAlignment="1">
      <alignment horizontal="right" vertical="top"/>
    </xf>
    <xf numFmtId="164" fontId="7" fillId="5" borderId="72" xfId="0" applyNumberFormat="1" applyFont="1" applyFill="1" applyBorder="1" applyAlignment="1">
      <alignment horizontal="right" vertical="top"/>
    </xf>
    <xf numFmtId="164" fontId="7" fillId="5" borderId="49" xfId="0" applyNumberFormat="1" applyFont="1" applyFill="1" applyBorder="1" applyAlignment="1">
      <alignment horizontal="right" vertical="top"/>
    </xf>
    <xf numFmtId="164" fontId="7" fillId="5" borderId="31" xfId="0" applyNumberFormat="1" applyFont="1" applyFill="1" applyBorder="1" applyAlignment="1">
      <alignment horizontal="right" vertical="top"/>
    </xf>
    <xf numFmtId="164" fontId="7" fillId="5" borderId="37" xfId="0" applyNumberFormat="1" applyFont="1" applyFill="1" applyBorder="1" applyAlignment="1">
      <alignment horizontal="right" vertical="top"/>
    </xf>
    <xf numFmtId="164" fontId="7" fillId="6" borderId="51" xfId="0" applyNumberFormat="1" applyFont="1" applyFill="1" applyBorder="1" applyAlignment="1">
      <alignment horizontal="right" vertical="top"/>
    </xf>
    <xf numFmtId="164" fontId="7" fillId="5" borderId="33" xfId="0" applyNumberFormat="1" applyFont="1" applyFill="1" applyBorder="1" applyAlignment="1">
      <alignment horizontal="right" vertical="top"/>
    </xf>
    <xf numFmtId="164" fontId="7" fillId="5" borderId="15" xfId="0" applyNumberFormat="1" applyFont="1" applyFill="1" applyBorder="1" applyAlignment="1">
      <alignment horizontal="right" vertical="top"/>
    </xf>
    <xf numFmtId="164" fontId="7" fillId="5" borderId="52" xfId="0" applyNumberFormat="1" applyFont="1" applyFill="1" applyBorder="1" applyAlignment="1">
      <alignment horizontal="right" vertical="top"/>
    </xf>
    <xf numFmtId="164" fontId="7" fillId="5" borderId="62" xfId="0" applyNumberFormat="1" applyFont="1" applyFill="1" applyBorder="1" applyAlignment="1">
      <alignment horizontal="right" vertical="top"/>
    </xf>
    <xf numFmtId="164" fontId="7" fillId="5" borderId="51" xfId="0" applyNumberFormat="1" applyFont="1" applyFill="1" applyBorder="1" applyAlignment="1">
      <alignment horizontal="right" vertical="top"/>
    </xf>
    <xf numFmtId="164" fontId="6" fillId="6" borderId="3" xfId="0" applyNumberFormat="1" applyFont="1" applyFill="1" applyBorder="1" applyAlignment="1">
      <alignment horizontal="right" vertical="top"/>
    </xf>
    <xf numFmtId="164" fontId="6" fillId="6" borderId="59" xfId="0" applyNumberFormat="1" applyFont="1" applyFill="1" applyBorder="1" applyAlignment="1">
      <alignment horizontal="right" vertical="top"/>
    </xf>
    <xf numFmtId="164" fontId="7" fillId="5" borderId="20" xfId="0" applyNumberFormat="1" applyFont="1" applyFill="1" applyBorder="1" applyAlignment="1">
      <alignment horizontal="right" vertical="top"/>
    </xf>
    <xf numFmtId="164" fontId="7" fillId="5" borderId="7" xfId="0" applyNumberFormat="1" applyFont="1" applyFill="1" applyBorder="1" applyAlignment="1">
      <alignment horizontal="right" vertical="top"/>
    </xf>
    <xf numFmtId="164" fontId="7" fillId="5" borderId="39" xfId="0" applyNumberFormat="1" applyFont="1" applyFill="1" applyBorder="1" applyAlignment="1">
      <alignment horizontal="right" vertical="top"/>
    </xf>
    <xf numFmtId="164" fontId="7" fillId="5" borderId="58" xfId="0" applyNumberFormat="1" applyFont="1" applyFill="1" applyBorder="1" applyAlignment="1">
      <alignment horizontal="right" vertical="top"/>
    </xf>
    <xf numFmtId="164" fontId="7" fillId="5" borderId="36" xfId="0" applyNumberFormat="1" applyFont="1" applyFill="1" applyBorder="1" applyAlignment="1">
      <alignment horizontal="right" vertical="top"/>
    </xf>
    <xf numFmtId="164" fontId="43" fillId="5" borderId="20" xfId="0" applyNumberFormat="1" applyFont="1" applyFill="1" applyBorder="1" applyAlignment="1">
      <alignment horizontal="right" vertical="top"/>
    </xf>
    <xf numFmtId="164" fontId="43" fillId="5" borderId="7" xfId="0" applyNumberFormat="1" applyFont="1" applyFill="1" applyBorder="1" applyAlignment="1">
      <alignment horizontal="right" vertical="top"/>
    </xf>
    <xf numFmtId="164" fontId="43" fillId="5" borderId="58" xfId="0" applyNumberFormat="1" applyFont="1" applyFill="1" applyBorder="1" applyAlignment="1">
      <alignment horizontal="right" vertical="top"/>
    </xf>
    <xf numFmtId="164" fontId="7" fillId="5" borderId="0" xfId="0" applyNumberFormat="1" applyFont="1" applyFill="1" applyBorder="1" applyAlignment="1">
      <alignment horizontal="right" vertical="top"/>
    </xf>
    <xf numFmtId="164" fontId="7" fillId="5" borderId="25" xfId="0" applyNumberFormat="1" applyFont="1" applyFill="1" applyBorder="1" applyAlignment="1">
      <alignment horizontal="right" vertical="top"/>
    </xf>
    <xf numFmtId="164" fontId="6" fillId="2" borderId="79" xfId="0" applyNumberFormat="1" applyFont="1" applyFill="1" applyBorder="1" applyAlignment="1">
      <alignment horizontal="right" vertical="top"/>
    </xf>
    <xf numFmtId="164" fontId="6" fillId="2" borderId="80" xfId="0" applyNumberFormat="1" applyFont="1" applyFill="1" applyBorder="1" applyAlignment="1">
      <alignment horizontal="right" vertical="top"/>
    </xf>
    <xf numFmtId="164" fontId="43" fillId="5" borderId="62" xfId="0" applyNumberFormat="1" applyFont="1" applyFill="1" applyBorder="1" applyAlignment="1">
      <alignment horizontal="right" vertical="top"/>
    </xf>
    <xf numFmtId="164" fontId="43" fillId="5" borderId="15" xfId="0" applyNumberFormat="1" applyFont="1" applyFill="1" applyBorder="1" applyAlignment="1">
      <alignment horizontal="right" vertical="top"/>
    </xf>
    <xf numFmtId="164" fontId="6" fillId="2" borderId="81" xfId="0" applyNumberFormat="1" applyFont="1" applyFill="1" applyBorder="1" applyAlignment="1">
      <alignment horizontal="right" vertical="top"/>
    </xf>
    <xf numFmtId="164" fontId="7" fillId="5" borderId="32" xfId="0" applyNumberFormat="1" applyFont="1" applyFill="1" applyBorder="1" applyAlignment="1">
      <alignment horizontal="right" vertical="top" wrapText="1"/>
    </xf>
    <xf numFmtId="164" fontId="7" fillId="5" borderId="38" xfId="0" applyNumberFormat="1" applyFont="1" applyFill="1" applyBorder="1" applyAlignment="1">
      <alignment horizontal="right" vertical="top" wrapText="1"/>
    </xf>
    <xf numFmtId="164" fontId="7" fillId="5" borderId="35" xfId="0" applyNumberFormat="1" applyFont="1" applyFill="1" applyBorder="1" applyAlignment="1">
      <alignment horizontal="right" vertical="top" wrapText="1"/>
    </xf>
    <xf numFmtId="164" fontId="7" fillId="5" borderId="9" xfId="0" applyNumberFormat="1" applyFont="1" applyFill="1" applyBorder="1" applyAlignment="1">
      <alignment horizontal="right" vertical="top" wrapText="1"/>
    </xf>
    <xf numFmtId="164" fontId="7" fillId="5" borderId="10" xfId="0" applyNumberFormat="1" applyFont="1" applyFill="1" applyBorder="1" applyAlignment="1">
      <alignment horizontal="right" vertical="top" wrapText="1"/>
    </xf>
    <xf numFmtId="164" fontId="7" fillId="5" borderId="48" xfId="0" applyNumberFormat="1" applyFont="1" applyFill="1" applyBorder="1" applyAlignment="1">
      <alignment horizontal="right" vertical="top" wrapText="1"/>
    </xf>
    <xf numFmtId="164" fontId="6" fillId="6" borderId="72" xfId="0" applyNumberFormat="1" applyFont="1" applyFill="1" applyBorder="1" applyAlignment="1">
      <alignment horizontal="right" vertical="top"/>
    </xf>
    <xf numFmtId="164" fontId="6" fillId="2" borderId="5" xfId="0" applyNumberFormat="1" applyFont="1" applyFill="1" applyBorder="1" applyAlignment="1">
      <alignment horizontal="right" vertical="top"/>
    </xf>
    <xf numFmtId="164" fontId="6" fillId="3" borderId="81" xfId="0" applyNumberFormat="1" applyFont="1" applyFill="1" applyBorder="1" applyAlignment="1">
      <alignment horizontal="right" vertical="top"/>
    </xf>
    <xf numFmtId="164" fontId="6" fillId="4" borderId="59" xfId="0" applyNumberFormat="1" applyFont="1" applyFill="1" applyBorder="1" applyAlignment="1">
      <alignment horizontal="right" vertical="top"/>
    </xf>
    <xf numFmtId="0" fontId="1" fillId="0" borderId="46" xfId="0" applyFont="1" applyBorder="1" applyAlignment="1">
      <alignment vertical="top" wrapText="1"/>
    </xf>
    <xf numFmtId="164" fontId="1" fillId="0" borderId="46" xfId="0" applyNumberFormat="1" applyFont="1" applyBorder="1" applyAlignment="1">
      <alignment vertical="top" wrapText="1"/>
    </xf>
    <xf numFmtId="0" fontId="1" fillId="0" borderId="0" xfId="0" applyFont="1" applyFill="1"/>
    <xf numFmtId="49" fontId="12" fillId="0" borderId="73" xfId="0" applyNumberFormat="1" applyFont="1" applyBorder="1" applyAlignment="1">
      <alignment horizontal="center" vertical="top"/>
    </xf>
    <xf numFmtId="49" fontId="12" fillId="0" borderId="36" xfId="0" applyNumberFormat="1" applyFont="1" applyBorder="1" applyAlignment="1">
      <alignment horizontal="center" vertical="top"/>
    </xf>
    <xf numFmtId="49" fontId="12" fillId="0" borderId="67" xfId="0" applyNumberFormat="1" applyFont="1" applyBorder="1" applyAlignment="1">
      <alignment horizontal="center" vertical="top"/>
    </xf>
    <xf numFmtId="49" fontId="6" fillId="0" borderId="73" xfId="0" applyNumberFormat="1" applyFont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49" fontId="6" fillId="0" borderId="67" xfId="0" applyNumberFormat="1" applyFont="1" applyBorder="1" applyAlignment="1">
      <alignment horizontal="center" vertical="top"/>
    </xf>
    <xf numFmtId="0" fontId="40" fillId="5" borderId="6" xfId="0" applyFont="1" applyFill="1" applyBorder="1" applyAlignment="1">
      <alignment horizontal="center" vertical="center" textRotation="90"/>
    </xf>
    <xf numFmtId="0" fontId="40" fillId="5" borderId="58" xfId="0" applyFont="1" applyFill="1" applyBorder="1" applyAlignment="1">
      <alignment horizontal="center" vertical="center" textRotation="90"/>
    </xf>
    <xf numFmtId="0" fontId="40" fillId="5" borderId="3" xfId="0" applyFont="1" applyFill="1" applyBorder="1" applyAlignment="1">
      <alignment horizontal="center" vertical="center" textRotation="90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58" xfId="0" applyNumberFormat="1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 vertical="top"/>
    </xf>
    <xf numFmtId="49" fontId="6" fillId="2" borderId="7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0" fontId="7" fillId="5" borderId="82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5" fillId="6" borderId="68" xfId="0" applyFont="1" applyFill="1" applyBorder="1" applyAlignment="1">
      <alignment horizontal="center" vertical="top" wrapText="1"/>
    </xf>
    <xf numFmtId="0" fontId="1" fillId="6" borderId="37" xfId="0" applyFont="1" applyFill="1" applyBorder="1"/>
    <xf numFmtId="0" fontId="1" fillId="6" borderId="32" xfId="0" applyFont="1" applyFill="1" applyBorder="1"/>
    <xf numFmtId="0" fontId="42" fillId="5" borderId="23" xfId="0" applyFont="1" applyFill="1" applyBorder="1" applyAlignment="1">
      <alignment horizontal="left" vertical="top" wrapText="1"/>
    </xf>
    <xf numFmtId="0" fontId="42" fillId="5" borderId="24" xfId="0" applyFont="1" applyFill="1" applyBorder="1" applyAlignment="1">
      <alignment horizontal="left" vertical="top" wrapText="1"/>
    </xf>
    <xf numFmtId="0" fontId="7" fillId="5" borderId="17" xfId="0" applyFont="1" applyFill="1" applyBorder="1" applyAlignment="1">
      <alignment horizontal="center" vertical="top" wrapText="1"/>
    </xf>
    <xf numFmtId="0" fontId="7" fillId="5" borderId="64" xfId="0" applyFont="1" applyFill="1" applyBorder="1" applyAlignment="1">
      <alignment horizontal="center" vertical="top" wrapText="1"/>
    </xf>
    <xf numFmtId="164" fontId="7" fillId="6" borderId="71" xfId="0" applyNumberFormat="1" applyFont="1" applyFill="1" applyBorder="1" applyAlignment="1">
      <alignment horizontal="right" vertical="top"/>
    </xf>
    <xf numFmtId="164" fontId="7" fillId="6" borderId="18" xfId="0" applyNumberFormat="1" applyFont="1" applyFill="1" applyBorder="1" applyAlignment="1">
      <alignment horizontal="right" vertical="top"/>
    </xf>
    <xf numFmtId="164" fontId="7" fillId="6" borderId="61" xfId="0" applyNumberFormat="1" applyFont="1" applyFill="1" applyBorder="1" applyAlignment="1">
      <alignment horizontal="right" vertical="top"/>
    </xf>
    <xf numFmtId="164" fontId="7" fillId="5" borderId="60" xfId="0" applyNumberFormat="1" applyFont="1" applyFill="1" applyBorder="1" applyAlignment="1">
      <alignment horizontal="right" vertical="top"/>
    </xf>
    <xf numFmtId="164" fontId="7" fillId="5" borderId="18" xfId="0" applyNumberFormat="1" applyFont="1" applyFill="1" applyBorder="1" applyAlignment="1">
      <alignment horizontal="right" vertical="top"/>
    </xf>
    <xf numFmtId="164" fontId="7" fillId="5" borderId="70" xfId="0" applyNumberFormat="1" applyFont="1" applyFill="1" applyBorder="1" applyAlignment="1">
      <alignment horizontal="right" vertical="top"/>
    </xf>
    <xf numFmtId="164" fontId="7" fillId="5" borderId="71" xfId="0" applyNumberFormat="1" applyFont="1" applyFill="1" applyBorder="1" applyAlignment="1">
      <alignment horizontal="right" vertical="top"/>
    </xf>
    <xf numFmtId="164" fontId="7" fillId="5" borderId="61" xfId="0" applyNumberFormat="1" applyFont="1" applyFill="1" applyBorder="1" applyAlignment="1">
      <alignment horizontal="right" vertical="top"/>
    </xf>
    <xf numFmtId="0" fontId="4" fillId="0" borderId="7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70" xfId="0" applyFont="1" applyBorder="1" applyAlignment="1">
      <alignment horizontal="left" vertical="top" wrapText="1"/>
    </xf>
    <xf numFmtId="164" fontId="7" fillId="0" borderId="68" xfId="0" applyNumberFormat="1" applyFont="1" applyBorder="1" applyAlignment="1">
      <alignment horizontal="center" vertical="top" wrapText="1"/>
    </xf>
    <xf numFmtId="164" fontId="7" fillId="0" borderId="69" xfId="0" applyNumberFormat="1" applyFont="1" applyBorder="1" applyAlignment="1">
      <alignment horizontal="center" vertical="top" wrapText="1"/>
    </xf>
    <xf numFmtId="164" fontId="7" fillId="0" borderId="64" xfId="0" applyNumberFormat="1" applyFont="1" applyBorder="1" applyAlignment="1">
      <alignment horizontal="center" vertical="top" wrapText="1"/>
    </xf>
    <xf numFmtId="164" fontId="5" fillId="4" borderId="78" xfId="0" applyNumberFormat="1" applyFont="1" applyFill="1" applyBorder="1" applyAlignment="1">
      <alignment horizontal="center" vertical="top" wrapText="1"/>
    </xf>
    <xf numFmtId="164" fontId="5" fillId="4" borderId="79" xfId="0" applyNumberFormat="1" applyFont="1" applyFill="1" applyBorder="1" applyAlignment="1">
      <alignment horizontal="center" vertical="top" wrapText="1"/>
    </xf>
    <xf numFmtId="164" fontId="5" fillId="4" borderId="80" xfId="0" applyNumberFormat="1" applyFont="1" applyFill="1" applyBorder="1" applyAlignment="1">
      <alignment horizontal="center" vertical="top" wrapText="1"/>
    </xf>
    <xf numFmtId="164" fontId="7" fillId="0" borderId="25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17" xfId="0" applyNumberFormat="1" applyFont="1" applyBorder="1" applyAlignment="1">
      <alignment horizontal="center" vertical="top" wrapText="1"/>
    </xf>
    <xf numFmtId="0" fontId="5" fillId="6" borderId="4" xfId="0" applyFont="1" applyFill="1" applyBorder="1" applyAlignment="1">
      <alignment horizontal="right" vertical="top"/>
    </xf>
    <xf numFmtId="0" fontId="5" fillId="6" borderId="1" xfId="0" applyFont="1" applyFill="1" applyBorder="1" applyAlignment="1">
      <alignment horizontal="right" vertical="top"/>
    </xf>
    <xf numFmtId="0" fontId="5" fillId="6" borderId="81" xfId="0" applyFont="1" applyFill="1" applyBorder="1" applyAlignment="1">
      <alignment horizontal="right" vertical="top"/>
    </xf>
    <xf numFmtId="0" fontId="4" fillId="0" borderId="58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9" xfId="0" applyFont="1" applyBorder="1" applyAlignment="1">
      <alignment horizontal="left" vertical="top" wrapText="1"/>
    </xf>
    <xf numFmtId="164" fontId="7" fillId="0" borderId="40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center" vertical="top" wrapText="1"/>
    </xf>
    <xf numFmtId="164" fontId="7" fillId="0" borderId="21" xfId="0" applyNumberFormat="1" applyFont="1" applyFill="1" applyBorder="1" applyAlignment="1">
      <alignment horizontal="center" vertical="top" wrapText="1"/>
    </xf>
    <xf numFmtId="164" fontId="5" fillId="6" borderId="78" xfId="0" applyNumberFormat="1" applyFont="1" applyFill="1" applyBorder="1" applyAlignment="1">
      <alignment horizontal="center" vertical="top" wrapText="1"/>
    </xf>
    <xf numFmtId="164" fontId="5" fillId="6" borderId="79" xfId="0" applyNumberFormat="1" applyFont="1" applyFill="1" applyBorder="1" applyAlignment="1">
      <alignment horizontal="center" vertical="top" wrapText="1"/>
    </xf>
    <xf numFmtId="164" fontId="5" fillId="6" borderId="80" xfId="0" applyNumberFormat="1" applyFont="1" applyFill="1" applyBorder="1" applyAlignment="1">
      <alignment horizontal="center" vertical="top" wrapText="1"/>
    </xf>
    <xf numFmtId="0" fontId="6" fillId="4" borderId="4" xfId="0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horizontal="right" vertical="top" wrapText="1"/>
    </xf>
    <xf numFmtId="0" fontId="6" fillId="4" borderId="81" xfId="0" applyFont="1" applyFill="1" applyBorder="1" applyAlignment="1">
      <alignment horizontal="right" vertical="top" wrapText="1"/>
    </xf>
    <xf numFmtId="164" fontId="7" fillId="0" borderId="40" xfId="0" applyNumberFormat="1" applyFont="1" applyBorder="1" applyAlignment="1">
      <alignment horizontal="center" vertical="top" wrapText="1"/>
    </xf>
    <xf numFmtId="164" fontId="7" fillId="0" borderId="11" xfId="0" applyNumberFormat="1" applyFont="1" applyBorder="1" applyAlignment="1">
      <alignment horizontal="center" vertical="top" wrapText="1"/>
    </xf>
    <xf numFmtId="164" fontId="7" fillId="0" borderId="21" xfId="0" applyNumberFormat="1" applyFont="1" applyBorder="1" applyAlignment="1">
      <alignment horizontal="center" vertical="top" wrapText="1"/>
    </xf>
    <xf numFmtId="0" fontId="4" fillId="0" borderId="63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7" fillId="0" borderId="68" xfId="0" applyFont="1" applyFill="1" applyBorder="1" applyAlignment="1">
      <alignment horizontal="left" vertical="top" wrapText="1"/>
    </xf>
    <xf numFmtId="0" fontId="7" fillId="0" borderId="69" xfId="0" applyFont="1" applyFill="1" applyBorder="1" applyAlignment="1">
      <alignment horizontal="left" vertical="top" wrapText="1"/>
    </xf>
    <xf numFmtId="0" fontId="7" fillId="0" borderId="6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right" vertical="top"/>
    </xf>
    <xf numFmtId="0" fontId="5" fillId="4" borderId="1" xfId="0" applyFont="1" applyFill="1" applyBorder="1" applyAlignment="1">
      <alignment horizontal="right" vertical="top"/>
    </xf>
    <xf numFmtId="0" fontId="5" fillId="4" borderId="81" xfId="0" applyFont="1" applyFill="1" applyBorder="1" applyAlignment="1">
      <alignment horizontal="right" vertical="top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4" fontId="7" fillId="5" borderId="40" xfId="0" applyNumberFormat="1" applyFont="1" applyFill="1" applyBorder="1" applyAlignment="1">
      <alignment horizontal="center" vertical="top" wrapText="1"/>
    </xf>
    <xf numFmtId="164" fontId="7" fillId="5" borderId="11" xfId="0" applyNumberFormat="1" applyFont="1" applyFill="1" applyBorder="1" applyAlignment="1">
      <alignment horizontal="center" vertical="top" wrapText="1"/>
    </xf>
    <xf numFmtId="164" fontId="7" fillId="5" borderId="21" xfId="0" applyNumberFormat="1" applyFont="1" applyFill="1" applyBorder="1" applyAlignment="1">
      <alignment horizontal="center" vertical="top" wrapText="1"/>
    </xf>
    <xf numFmtId="164" fontId="6" fillId="4" borderId="78" xfId="0" applyNumberFormat="1" applyFont="1" applyFill="1" applyBorder="1" applyAlignment="1">
      <alignment horizontal="center" vertical="top" wrapText="1"/>
    </xf>
    <xf numFmtId="164" fontId="6" fillId="4" borderId="79" xfId="0" applyNumberFormat="1" applyFont="1" applyFill="1" applyBorder="1" applyAlignment="1">
      <alignment horizontal="center" vertical="top" wrapText="1"/>
    </xf>
    <xf numFmtId="164" fontId="6" fillId="4" borderId="80" xfId="0" applyNumberFormat="1" applyFont="1" applyFill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64" fontId="7" fillId="0" borderId="82" xfId="0" applyNumberFormat="1" applyFont="1" applyFill="1" applyBorder="1" applyAlignment="1">
      <alignment horizontal="center" vertical="top" wrapText="1"/>
    </xf>
    <xf numFmtId="164" fontId="7" fillId="0" borderId="16" xfId="0" applyNumberFormat="1" applyFont="1" applyFill="1" applyBorder="1" applyAlignment="1">
      <alignment horizontal="center" vertical="top" wrapText="1"/>
    </xf>
    <xf numFmtId="164" fontId="7" fillId="0" borderId="41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4" fillId="0" borderId="52" xfId="0" applyFont="1" applyBorder="1" applyAlignment="1">
      <alignment horizontal="left" vertical="top"/>
    </xf>
    <xf numFmtId="0" fontId="4" fillId="0" borderId="4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40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49" fontId="7" fillId="0" borderId="75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7" fillId="0" borderId="2" xfId="0" applyNumberFormat="1" applyFont="1" applyBorder="1" applyAlignment="1">
      <alignment horizontal="center" vertical="top"/>
    </xf>
    <xf numFmtId="49" fontId="12" fillId="0" borderId="36" xfId="0" applyNumberFormat="1" applyFont="1" applyBorder="1" applyAlignment="1">
      <alignment horizontal="center" vertical="top"/>
    </xf>
    <xf numFmtId="49" fontId="12" fillId="0" borderId="67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49" fontId="7" fillId="0" borderId="9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49" fontId="12" fillId="0" borderId="73" xfId="0" applyNumberFormat="1" applyFont="1" applyBorder="1" applyAlignment="1">
      <alignment horizontal="center" vertical="top"/>
    </xf>
    <xf numFmtId="49" fontId="5" fillId="2" borderId="81" xfId="0" applyNumberFormat="1" applyFont="1" applyFill="1" applyBorder="1" applyAlignment="1">
      <alignment horizontal="right" vertical="top"/>
    </xf>
    <xf numFmtId="49" fontId="5" fillId="2" borderId="79" xfId="0" applyNumberFormat="1" applyFont="1" applyFill="1" applyBorder="1" applyAlignment="1">
      <alignment horizontal="right" vertical="top"/>
    </xf>
    <xf numFmtId="49" fontId="5" fillId="2" borderId="77" xfId="0" applyNumberFormat="1" applyFont="1" applyFill="1" applyBorder="1" applyAlignment="1">
      <alignment horizontal="right" vertical="top"/>
    </xf>
    <xf numFmtId="0" fontId="40" fillId="5" borderId="6" xfId="0" applyFont="1" applyFill="1" applyBorder="1" applyAlignment="1">
      <alignment horizontal="center" vertical="center" textRotation="90"/>
    </xf>
    <xf numFmtId="0" fontId="40" fillId="5" borderId="58" xfId="0" applyFont="1" applyFill="1" applyBorder="1" applyAlignment="1">
      <alignment horizontal="center" vertical="center" textRotation="90"/>
    </xf>
    <xf numFmtId="0" fontId="40" fillId="5" borderId="3" xfId="0" applyFont="1" applyFill="1" applyBorder="1" applyAlignment="1">
      <alignment horizontal="center" vertical="center" textRotation="90"/>
    </xf>
    <xf numFmtId="49" fontId="7" fillId="0" borderId="32" xfId="0" applyNumberFormat="1" applyFont="1" applyFill="1" applyBorder="1" applyAlignment="1">
      <alignment horizontal="center" vertical="top"/>
    </xf>
    <xf numFmtId="49" fontId="7" fillId="0" borderId="7" xfId="0" applyNumberFormat="1" applyFont="1" applyFill="1" applyBorder="1" applyAlignment="1">
      <alignment horizontal="center" vertical="top"/>
    </xf>
    <xf numFmtId="49" fontId="7" fillId="0" borderId="18" xfId="0" applyNumberFormat="1" applyFont="1" applyFill="1" applyBorder="1" applyAlignment="1">
      <alignment horizontal="center" vertical="top"/>
    </xf>
    <xf numFmtId="49" fontId="12" fillId="0" borderId="35" xfId="0" applyNumberFormat="1" applyFont="1" applyFill="1" applyBorder="1" applyAlignment="1">
      <alignment horizontal="center" vertical="top"/>
    </xf>
    <xf numFmtId="49" fontId="12" fillId="0" borderId="36" xfId="0" applyNumberFormat="1" applyFont="1" applyFill="1" applyBorder="1" applyAlignment="1">
      <alignment horizontal="center" vertical="top"/>
    </xf>
    <xf numFmtId="49" fontId="12" fillId="0" borderId="61" xfId="0" applyNumberFormat="1" applyFont="1" applyFill="1" applyBorder="1" applyAlignment="1">
      <alignment horizontal="center" vertical="top"/>
    </xf>
    <xf numFmtId="49" fontId="12" fillId="0" borderId="73" xfId="0" applyNumberFormat="1" applyFont="1" applyBorder="1" applyAlignment="1">
      <alignment horizontal="center" vertical="top" wrapText="1"/>
    </xf>
    <xf numFmtId="49" fontId="12" fillId="0" borderId="36" xfId="0" applyNumberFormat="1" applyFont="1" applyBorder="1" applyAlignment="1">
      <alignment horizontal="center" vertical="top" wrapText="1"/>
    </xf>
    <xf numFmtId="49" fontId="12" fillId="0" borderId="67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/>
    </xf>
    <xf numFmtId="49" fontId="6" fillId="0" borderId="39" xfId="0" applyNumberFormat="1" applyFont="1" applyBorder="1" applyAlignment="1">
      <alignment horizontal="center" vertical="top"/>
    </xf>
    <xf numFmtId="49" fontId="6" fillId="0" borderId="59" xfId="0" applyNumberFormat="1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1" fillId="0" borderId="24" xfId="0" applyFont="1" applyBorder="1" applyAlignment="1">
      <alignment horizontal="center" vertical="center" textRotation="90" wrapText="1"/>
    </xf>
    <xf numFmtId="49" fontId="5" fillId="3" borderId="81" xfId="0" applyNumberFormat="1" applyFont="1" applyFill="1" applyBorder="1" applyAlignment="1">
      <alignment horizontal="right" vertical="top"/>
    </xf>
    <xf numFmtId="49" fontId="5" fillId="3" borderId="79" xfId="0" applyNumberFormat="1" applyFont="1" applyFill="1" applyBorder="1" applyAlignment="1">
      <alignment horizontal="right" vertical="top"/>
    </xf>
    <xf numFmtId="49" fontId="13" fillId="2" borderId="5" xfId="0" applyNumberFormat="1" applyFont="1" applyFill="1" applyBorder="1" applyAlignment="1">
      <alignment horizontal="left" vertical="top" wrapText="1"/>
    </xf>
    <xf numFmtId="49" fontId="13" fillId="2" borderId="46" xfId="0" applyNumberFormat="1" applyFont="1" applyFill="1" applyBorder="1" applyAlignment="1">
      <alignment horizontal="left" vertical="top" wrapText="1"/>
    </xf>
    <xf numFmtId="49" fontId="13" fillId="2" borderId="79" xfId="0" applyNumberFormat="1" applyFont="1" applyFill="1" applyBorder="1" applyAlignment="1">
      <alignment horizontal="left" vertical="top" wrapText="1"/>
    </xf>
    <xf numFmtId="49" fontId="13" fillId="2" borderId="80" xfId="0" applyNumberFormat="1" applyFont="1" applyFill="1" applyBorder="1" applyAlignment="1">
      <alignment horizontal="left" vertical="top" wrapText="1"/>
    </xf>
    <xf numFmtId="0" fontId="3" fillId="0" borderId="5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68" xfId="0" applyFont="1" applyFill="1" applyBorder="1" applyAlignment="1">
      <alignment vertical="top" wrapText="1"/>
    </xf>
    <xf numFmtId="0" fontId="11" fillId="0" borderId="9" xfId="0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 textRotation="90" wrapText="1"/>
    </xf>
    <xf numFmtId="0" fontId="3" fillId="0" borderId="23" xfId="0" applyNumberFormat="1" applyFont="1" applyBorder="1" applyAlignment="1">
      <alignment horizontal="center" vertical="center" textRotation="90" wrapText="1"/>
    </xf>
    <xf numFmtId="0" fontId="3" fillId="0" borderId="24" xfId="0" applyNumberFormat="1" applyFont="1" applyBorder="1" applyAlignment="1">
      <alignment horizontal="center" vertical="center" textRotation="90" wrapText="1"/>
    </xf>
    <xf numFmtId="49" fontId="6" fillId="0" borderId="73" xfId="0" applyNumberFormat="1" applyFont="1" applyBorder="1" applyAlignment="1">
      <alignment horizontal="center" vertical="top"/>
    </xf>
    <xf numFmtId="49" fontId="6" fillId="0" borderId="36" xfId="0" applyNumberFormat="1" applyFont="1" applyBorder="1" applyAlignment="1">
      <alignment horizontal="center" vertical="top"/>
    </xf>
    <xf numFmtId="49" fontId="6" fillId="0" borderId="67" xfId="0" applyNumberFormat="1" applyFont="1" applyBorder="1" applyAlignment="1">
      <alignment horizontal="center" vertical="top"/>
    </xf>
    <xf numFmtId="49" fontId="6" fillId="3" borderId="6" xfId="0" applyNumberFormat="1" applyFont="1" applyFill="1" applyBorder="1" applyAlignment="1">
      <alignment horizontal="center" vertical="top"/>
    </xf>
    <xf numFmtId="49" fontId="6" fillId="3" borderId="58" xfId="0" applyNumberFormat="1" applyFont="1" applyFill="1" applyBorder="1" applyAlignment="1">
      <alignment horizontal="center" vertical="top"/>
    </xf>
    <xf numFmtId="49" fontId="6" fillId="3" borderId="3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center" textRotation="90" wrapText="1"/>
    </xf>
    <xf numFmtId="0" fontId="11" fillId="0" borderId="59" xfId="0" applyFont="1" applyFill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0" borderId="63" xfId="0" applyFont="1" applyBorder="1" applyAlignment="1">
      <alignment horizontal="center" vertical="center" textRotation="90" wrapText="1"/>
    </xf>
    <xf numFmtId="0" fontId="11" fillId="0" borderId="71" xfId="0" applyFont="1" applyBorder="1" applyAlignment="1">
      <alignment horizontal="center" vertical="center" textRotation="90" wrapText="1"/>
    </xf>
    <xf numFmtId="0" fontId="11" fillId="0" borderId="32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1" fillId="0" borderId="18" xfId="0" applyFont="1" applyBorder="1" applyAlignment="1">
      <alignment horizontal="center" vertical="center" textRotation="90" wrapText="1"/>
    </xf>
    <xf numFmtId="0" fontId="5" fillId="0" borderId="3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11" fillId="0" borderId="72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34" xfId="0" applyFont="1" applyBorder="1" applyAlignment="1">
      <alignment horizontal="center" vertical="center" textRotation="90" wrapText="1"/>
    </xf>
    <xf numFmtId="0" fontId="11" fillId="0" borderId="66" xfId="0" applyFont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textRotation="90" wrapText="1"/>
    </xf>
    <xf numFmtId="0" fontId="11" fillId="0" borderId="67" xfId="0" applyFont="1" applyFill="1" applyBorder="1" applyAlignment="1">
      <alignment horizontal="center" vertical="center" textRotation="90" wrapText="1"/>
    </xf>
    <xf numFmtId="0" fontId="13" fillId="2" borderId="81" xfId="0" applyFont="1" applyFill="1" applyBorder="1" applyAlignment="1">
      <alignment vertical="center" wrapText="1"/>
    </xf>
    <xf numFmtId="0" fontId="13" fillId="2" borderId="79" xfId="0" applyFont="1" applyFill="1" applyBorder="1" applyAlignment="1">
      <alignment vertical="center" wrapText="1"/>
    </xf>
    <xf numFmtId="0" fontId="13" fillId="2" borderId="80" xfId="0" applyFont="1" applyFill="1" applyBorder="1" applyAlignment="1">
      <alignment vertical="center" wrapText="1"/>
    </xf>
    <xf numFmtId="0" fontId="3" fillId="0" borderId="7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75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center" textRotation="90" wrapText="1"/>
    </xf>
    <xf numFmtId="0" fontId="4" fillId="0" borderId="22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4" fillId="0" borderId="24" xfId="0" applyFont="1" applyBorder="1" applyAlignment="1">
      <alignment horizontal="center" vertical="center" textRotation="90" wrapText="1"/>
    </xf>
    <xf numFmtId="0" fontId="11" fillId="0" borderId="38" xfId="0" applyFont="1" applyBorder="1" applyAlignment="1">
      <alignment horizontal="center" vertical="center" textRotation="90" wrapText="1"/>
    </xf>
    <xf numFmtId="0" fontId="11" fillId="0" borderId="10" xfId="0" applyFont="1" applyBorder="1" applyAlignment="1">
      <alignment horizontal="center" vertical="center" textRotation="90" wrapText="1"/>
    </xf>
    <xf numFmtId="0" fontId="11" fillId="0" borderId="70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top" wrapText="1"/>
    </xf>
    <xf numFmtId="49" fontId="13" fillId="7" borderId="82" xfId="0" applyNumberFormat="1" applyFont="1" applyFill="1" applyBorder="1" applyAlignment="1">
      <alignment horizontal="left" vertical="top" wrapText="1"/>
    </xf>
    <xf numFmtId="49" fontId="13" fillId="7" borderId="16" xfId="0" applyNumberFormat="1" applyFont="1" applyFill="1" applyBorder="1" applyAlignment="1">
      <alignment horizontal="left" vertical="top" wrapText="1"/>
    </xf>
    <xf numFmtId="49" fontId="13" fillId="7" borderId="41" xfId="0" applyNumberFormat="1" applyFont="1" applyFill="1" applyBorder="1" applyAlignment="1">
      <alignment horizontal="left" vertical="top" wrapText="1"/>
    </xf>
    <xf numFmtId="49" fontId="6" fillId="2" borderId="75" xfId="0" applyNumberFormat="1" applyFont="1" applyFill="1" applyBorder="1" applyAlignment="1">
      <alignment horizontal="center" vertical="top"/>
    </xf>
    <xf numFmtId="49" fontId="6" fillId="2" borderId="7" xfId="0" applyNumberFormat="1" applyFont="1" applyFill="1" applyBorder="1" applyAlignment="1">
      <alignment horizontal="center" vertical="top"/>
    </xf>
    <xf numFmtId="49" fontId="6" fillId="2" borderId="2" xfId="0" applyNumberFormat="1" applyFont="1" applyFill="1" applyBorder="1" applyAlignment="1">
      <alignment horizontal="center" vertical="top"/>
    </xf>
    <xf numFmtId="49" fontId="13" fillId="3" borderId="59" xfId="0" applyNumberFormat="1" applyFont="1" applyFill="1" applyBorder="1" applyAlignment="1">
      <alignment horizontal="left" vertical="top"/>
    </xf>
    <xf numFmtId="49" fontId="13" fillId="3" borderId="77" xfId="0" applyNumberFormat="1" applyFont="1" applyFill="1" applyBorder="1" applyAlignment="1">
      <alignment horizontal="left" vertical="top"/>
    </xf>
    <xf numFmtId="49" fontId="13" fillId="3" borderId="65" xfId="0" applyNumberFormat="1" applyFont="1" applyFill="1" applyBorder="1" applyAlignment="1">
      <alignment horizontal="left" vertical="top"/>
    </xf>
    <xf numFmtId="0" fontId="15" fillId="4" borderId="4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5" fillId="4" borderId="21" xfId="0" applyFont="1" applyFill="1" applyBorder="1" applyAlignment="1">
      <alignment horizontal="left" vertical="top" wrapText="1"/>
    </xf>
    <xf numFmtId="49" fontId="7" fillId="0" borderId="32" xfId="0" applyNumberFormat="1" applyFont="1" applyBorder="1" applyAlignment="1">
      <alignment horizontal="center" vertical="top" wrapText="1"/>
    </xf>
    <xf numFmtId="49" fontId="7" fillId="0" borderId="7" xfId="0" applyNumberFormat="1" applyFont="1" applyBorder="1" applyAlignment="1">
      <alignment horizontal="center" vertical="top" wrapText="1"/>
    </xf>
    <xf numFmtId="49" fontId="7" fillId="0" borderId="18" xfId="0" applyNumberFormat="1" applyFont="1" applyBorder="1" applyAlignment="1">
      <alignment horizontal="center" vertical="top" wrapText="1"/>
    </xf>
    <xf numFmtId="49" fontId="5" fillId="2" borderId="80" xfId="0" applyNumberFormat="1" applyFont="1" applyFill="1" applyBorder="1" applyAlignment="1">
      <alignment horizontal="right" vertical="top"/>
    </xf>
    <xf numFmtId="0" fontId="12" fillId="0" borderId="73" xfId="0" applyNumberFormat="1" applyFont="1" applyBorder="1" applyAlignment="1">
      <alignment horizontal="center" vertical="top" wrapText="1"/>
    </xf>
    <xf numFmtId="0" fontId="12" fillId="0" borderId="36" xfId="0" applyNumberFormat="1" applyFont="1" applyBorder="1" applyAlignment="1">
      <alignment horizontal="center" vertical="top" wrapText="1"/>
    </xf>
    <xf numFmtId="0" fontId="12" fillId="0" borderId="67" xfId="0" applyNumberFormat="1" applyFont="1" applyBorder="1" applyAlignment="1">
      <alignment horizontal="center" vertical="top" wrapText="1"/>
    </xf>
    <xf numFmtId="49" fontId="12" fillId="0" borderId="19" xfId="0" applyNumberFormat="1" applyFont="1" applyBorder="1" applyAlignment="1">
      <alignment horizontal="center" vertical="top"/>
    </xf>
    <xf numFmtId="49" fontId="12" fillId="0" borderId="17" xfId="0" applyNumberFormat="1" applyFont="1" applyBorder="1" applyAlignment="1">
      <alignment horizontal="center" vertical="top"/>
    </xf>
    <xf numFmtId="49" fontId="12" fillId="0" borderId="64" xfId="0" applyNumberFormat="1" applyFont="1" applyBorder="1" applyAlignment="1">
      <alignment horizontal="center" vertical="top"/>
    </xf>
    <xf numFmtId="0" fontId="40" fillId="0" borderId="55" xfId="0" applyFont="1" applyBorder="1" applyAlignment="1">
      <alignment horizontal="center" vertical="center" textRotation="90"/>
    </xf>
    <xf numFmtId="0" fontId="40" fillId="0" borderId="25" xfId="0" applyFont="1" applyBorder="1" applyAlignment="1">
      <alignment horizontal="center" vertical="center" textRotation="90"/>
    </xf>
    <xf numFmtId="0" fontId="40" fillId="0" borderId="68" xfId="0" applyFont="1" applyBorder="1" applyAlignment="1">
      <alignment horizontal="center" vertical="center" textRotation="90"/>
    </xf>
    <xf numFmtId="0" fontId="12" fillId="0" borderId="25" xfId="0" applyFont="1" applyFill="1" applyBorder="1" applyAlignment="1">
      <alignment vertical="top" wrapText="1"/>
    </xf>
    <xf numFmtId="0" fontId="12" fillId="0" borderId="26" xfId="0" applyFont="1" applyFill="1" applyBorder="1" applyAlignment="1">
      <alignment vertical="top" wrapText="1"/>
    </xf>
    <xf numFmtId="0" fontId="12" fillId="0" borderId="74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2" fillId="0" borderId="51" xfId="0" applyNumberFormat="1" applyFont="1" applyBorder="1" applyAlignment="1">
      <alignment horizontal="center" vertical="top"/>
    </xf>
    <xf numFmtId="0" fontId="12" fillId="0" borderId="48" xfId="0" applyNumberFormat="1" applyFont="1" applyBorder="1" applyAlignment="1">
      <alignment horizontal="center" vertical="top"/>
    </xf>
    <xf numFmtId="0" fontId="12" fillId="0" borderId="61" xfId="0" applyNumberFormat="1" applyFont="1" applyBorder="1" applyAlignment="1">
      <alignment horizontal="center" vertical="top"/>
    </xf>
    <xf numFmtId="49" fontId="5" fillId="3" borderId="6" xfId="0" applyNumberFormat="1" applyFont="1" applyFill="1" applyBorder="1" applyAlignment="1">
      <alignment horizontal="center" vertical="top"/>
    </xf>
    <xf numFmtId="49" fontId="5" fillId="3" borderId="58" xfId="0" applyNumberFormat="1" applyFont="1" applyFill="1" applyBorder="1" applyAlignment="1">
      <alignment horizontal="center" vertical="top"/>
    </xf>
    <xf numFmtId="49" fontId="5" fillId="3" borderId="3" xfId="0" applyNumberFormat="1" applyFont="1" applyFill="1" applyBorder="1" applyAlignment="1">
      <alignment horizontal="center" vertical="top"/>
    </xf>
    <xf numFmtId="49" fontId="5" fillId="0" borderId="38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10" fillId="0" borderId="70" xfId="0" applyFont="1" applyBorder="1" applyAlignment="1">
      <alignment horizontal="center" vertical="top"/>
    </xf>
    <xf numFmtId="49" fontId="6" fillId="0" borderId="39" xfId="0" applyNumberFormat="1" applyFont="1" applyBorder="1" applyAlignment="1">
      <alignment horizontal="center" vertical="top" wrapText="1"/>
    </xf>
    <xf numFmtId="0" fontId="20" fillId="0" borderId="59" xfId="0" applyFont="1" applyBorder="1" applyAlignment="1">
      <alignment horizontal="center" vertical="top" wrapText="1"/>
    </xf>
    <xf numFmtId="49" fontId="5" fillId="2" borderId="75" xfId="0" applyNumberFormat="1" applyFont="1" applyFill="1" applyBorder="1" applyAlignment="1">
      <alignment horizontal="center" vertical="top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2" xfId="0" applyNumberFormat="1" applyFont="1" applyFill="1" applyBorder="1" applyAlignment="1">
      <alignment horizontal="center" vertical="top"/>
    </xf>
    <xf numFmtId="49" fontId="5" fillId="0" borderId="32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18" xfId="0" applyNumberFormat="1" applyFont="1" applyBorder="1" applyAlignment="1">
      <alignment horizontal="center" vertical="top"/>
    </xf>
    <xf numFmtId="49" fontId="5" fillId="2" borderId="81" xfId="0" applyNumberFormat="1" applyFont="1" applyFill="1" applyBorder="1" applyAlignment="1">
      <alignment horizontal="left" vertical="top"/>
    </xf>
    <xf numFmtId="49" fontId="5" fillId="2" borderId="79" xfId="0" applyNumberFormat="1" applyFont="1" applyFill="1" applyBorder="1" applyAlignment="1">
      <alignment horizontal="left" vertical="top"/>
    </xf>
    <xf numFmtId="49" fontId="5" fillId="2" borderId="80" xfId="0" applyNumberFormat="1" applyFont="1" applyFill="1" applyBorder="1" applyAlignment="1">
      <alignment horizontal="left" vertical="top"/>
    </xf>
    <xf numFmtId="0" fontId="12" fillId="0" borderId="23" xfId="0" applyFont="1" applyFill="1" applyBorder="1" applyAlignment="1">
      <alignment horizontal="left" vertical="top" wrapText="1"/>
    </xf>
    <xf numFmtId="0" fontId="41" fillId="0" borderId="37" xfId="0" applyFont="1" applyFill="1" applyBorder="1" applyAlignment="1">
      <alignment horizontal="center" vertical="center" wrapText="1"/>
    </xf>
    <xf numFmtId="0" fontId="41" fillId="0" borderId="58" xfId="0" applyFont="1" applyFill="1" applyBorder="1" applyAlignment="1">
      <alignment horizontal="center" vertical="center" wrapText="1"/>
    </xf>
    <xf numFmtId="0" fontId="41" fillId="0" borderId="71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left" vertical="top" wrapText="1"/>
    </xf>
    <xf numFmtId="0" fontId="12" fillId="0" borderId="39" xfId="0" applyFont="1" applyFill="1" applyBorder="1" applyAlignment="1">
      <alignment horizontal="left" vertical="top" wrapText="1"/>
    </xf>
    <xf numFmtId="0" fontId="12" fillId="0" borderId="70" xfId="0" applyFont="1" applyFill="1" applyBorder="1" applyAlignment="1">
      <alignment horizontal="left" vertical="top" wrapText="1"/>
    </xf>
    <xf numFmtId="0" fontId="7" fillId="0" borderId="37" xfId="0" applyFont="1" applyFill="1" applyBorder="1" applyAlignment="1">
      <alignment horizontal="center" vertical="top" textRotation="90"/>
    </xf>
    <xf numFmtId="0" fontId="7" fillId="0" borderId="58" xfId="0" applyFont="1" applyFill="1" applyBorder="1" applyAlignment="1">
      <alignment horizontal="center" vertical="top" textRotation="90"/>
    </xf>
    <xf numFmtId="0" fontId="7" fillId="0" borderId="71" xfId="0" applyFont="1" applyFill="1" applyBorder="1" applyAlignment="1">
      <alignment horizontal="center" vertical="top" textRotation="90"/>
    </xf>
    <xf numFmtId="0" fontId="42" fillId="0" borderId="55" xfId="0" applyFont="1" applyFill="1" applyBorder="1" applyAlignment="1">
      <alignment horizontal="left" vertical="top" wrapText="1"/>
    </xf>
    <xf numFmtId="0" fontId="42" fillId="0" borderId="25" xfId="0" applyFont="1" applyFill="1" applyBorder="1" applyAlignment="1">
      <alignment horizontal="left" vertical="top" wrapText="1"/>
    </xf>
    <xf numFmtId="0" fontId="42" fillId="0" borderId="68" xfId="0" applyFont="1" applyFill="1" applyBorder="1" applyAlignment="1">
      <alignment horizontal="left" vertical="top" wrapText="1"/>
    </xf>
    <xf numFmtId="0" fontId="40" fillId="0" borderId="62" xfId="0" applyFont="1" applyFill="1" applyBorder="1" applyAlignment="1">
      <alignment horizontal="center" vertical="center" textRotation="90" wrapText="1"/>
    </xf>
    <xf numFmtId="0" fontId="40" fillId="0" borderId="63" xfId="0" applyFont="1" applyFill="1" applyBorder="1" applyAlignment="1">
      <alignment horizontal="center" vertical="center" textRotation="90" wrapText="1"/>
    </xf>
    <xf numFmtId="0" fontId="40" fillId="0" borderId="71" xfId="0" applyFont="1" applyBorder="1" applyAlignment="1">
      <alignment horizontal="center" vertical="center" textRotation="90" wrapText="1"/>
    </xf>
    <xf numFmtId="49" fontId="9" fillId="0" borderId="0" xfId="0" applyNumberFormat="1" applyFont="1" applyFill="1" applyBorder="1" applyAlignment="1">
      <alignment horizontal="center" wrapText="1"/>
    </xf>
    <xf numFmtId="49" fontId="5" fillId="4" borderId="81" xfId="0" applyNumberFormat="1" applyFont="1" applyFill="1" applyBorder="1" applyAlignment="1">
      <alignment horizontal="right" vertical="top"/>
    </xf>
    <xf numFmtId="49" fontId="5" fillId="4" borderId="79" xfId="0" applyNumberFormat="1" applyFont="1" applyFill="1" applyBorder="1" applyAlignment="1">
      <alignment horizontal="right" vertical="top"/>
    </xf>
    <xf numFmtId="0" fontId="5" fillId="0" borderId="77" xfId="0" applyFont="1" applyBorder="1" applyAlignment="1">
      <alignment horizontal="center" vertical="top" wrapText="1"/>
    </xf>
    <xf numFmtId="49" fontId="7" fillId="0" borderId="9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49" fontId="7" fillId="0" borderId="46" xfId="0" applyNumberFormat="1" applyFont="1" applyFill="1" applyBorder="1" applyAlignment="1">
      <alignment horizontal="left" vertical="top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39" xfId="0" applyNumberFormat="1" applyFont="1" applyBorder="1" applyAlignment="1">
      <alignment horizontal="center" vertical="top" wrapText="1"/>
    </xf>
    <xf numFmtId="0" fontId="21" fillId="0" borderId="59" xfId="0" applyFont="1" applyBorder="1" applyAlignment="1">
      <alignment horizontal="center" vertical="top" wrapText="1"/>
    </xf>
    <xf numFmtId="0" fontId="2" fillId="2" borderId="81" xfId="0" applyFont="1" applyFill="1" applyBorder="1" applyAlignment="1">
      <alignment horizontal="left" vertical="center" wrapText="1"/>
    </xf>
    <xf numFmtId="0" fontId="2" fillId="2" borderId="79" xfId="0" applyFont="1" applyFill="1" applyBorder="1" applyAlignment="1">
      <alignment horizontal="left" vertical="center" wrapText="1"/>
    </xf>
    <xf numFmtId="0" fontId="2" fillId="2" borderId="80" xfId="0" applyFont="1" applyFill="1" applyBorder="1" applyAlignment="1">
      <alignment horizontal="left" vertical="center" wrapText="1"/>
    </xf>
    <xf numFmtId="49" fontId="12" fillId="0" borderId="35" xfId="0" applyNumberFormat="1" applyFont="1" applyBorder="1" applyAlignment="1">
      <alignment horizontal="center" vertical="top"/>
    </xf>
    <xf numFmtId="49" fontId="12" fillId="0" borderId="48" xfId="0" applyNumberFormat="1" applyFont="1" applyBorder="1" applyAlignment="1">
      <alignment horizontal="center" vertical="top"/>
    </xf>
    <xf numFmtId="49" fontId="12" fillId="0" borderId="49" xfId="0" applyNumberFormat="1" applyFont="1" applyBorder="1" applyAlignment="1">
      <alignment horizontal="center" vertical="top"/>
    </xf>
    <xf numFmtId="0" fontId="40" fillId="0" borderId="37" xfId="0" applyFont="1" applyFill="1" applyBorder="1" applyAlignment="1">
      <alignment horizontal="center" vertical="center" textRotation="90" wrapText="1"/>
    </xf>
    <xf numFmtId="0" fontId="40" fillId="0" borderId="72" xfId="0" applyFont="1" applyBorder="1" applyAlignment="1">
      <alignment horizontal="center" vertical="center" textRotation="90" wrapText="1"/>
    </xf>
    <xf numFmtId="0" fontId="40" fillId="5" borderId="37" xfId="0" applyFont="1" applyFill="1" applyBorder="1" applyAlignment="1">
      <alignment horizontal="center" vertical="center" textRotation="90"/>
    </xf>
    <xf numFmtId="0" fontId="40" fillId="5" borderId="63" xfId="0" applyFont="1" applyFill="1" applyBorder="1" applyAlignment="1">
      <alignment horizontal="center" vertical="center" textRotation="90"/>
    </xf>
    <xf numFmtId="0" fontId="40" fillId="5" borderId="71" xfId="0" applyFont="1" applyFill="1" applyBorder="1" applyAlignment="1">
      <alignment horizontal="center" vertical="center" textRotation="90"/>
    </xf>
    <xf numFmtId="164" fontId="43" fillId="0" borderId="25" xfId="0" applyNumberFormat="1" applyFont="1" applyBorder="1" applyAlignment="1">
      <alignment horizontal="center" vertical="top" wrapText="1"/>
    </xf>
    <xf numFmtId="164" fontId="43" fillId="0" borderId="0" xfId="0" applyNumberFormat="1" applyFont="1" applyBorder="1" applyAlignment="1">
      <alignment horizontal="center" vertical="top" wrapText="1"/>
    </xf>
    <xf numFmtId="164" fontId="43" fillId="0" borderId="17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7" fillId="5" borderId="58" xfId="0" applyFont="1" applyFill="1" applyBorder="1" applyAlignment="1">
      <alignment horizontal="center" vertical="center" textRotation="90"/>
    </xf>
    <xf numFmtId="0" fontId="7" fillId="5" borderId="3" xfId="0" applyFont="1" applyFill="1" applyBorder="1" applyAlignment="1">
      <alignment horizontal="center" vertical="center" textRotation="90"/>
    </xf>
    <xf numFmtId="49" fontId="13" fillId="2" borderId="78" xfId="0" applyNumberFormat="1" applyFont="1" applyFill="1" applyBorder="1" applyAlignment="1">
      <alignment horizontal="left" vertical="top" wrapText="1"/>
    </xf>
    <xf numFmtId="0" fontId="1" fillId="0" borderId="59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49" fontId="12" fillId="0" borderId="61" xfId="0" applyNumberFormat="1" applyFont="1" applyBorder="1" applyAlignment="1">
      <alignment horizontal="center" vertical="top"/>
    </xf>
    <xf numFmtId="0" fontId="13" fillId="2" borderId="59" xfId="0" applyFont="1" applyFill="1" applyBorder="1" applyAlignment="1">
      <alignment horizontal="left" vertical="center" wrapText="1"/>
    </xf>
    <xf numFmtId="0" fontId="13" fillId="2" borderId="77" xfId="0" applyFont="1" applyFill="1" applyBorder="1" applyAlignment="1">
      <alignment horizontal="left" vertical="center" wrapText="1"/>
    </xf>
    <xf numFmtId="0" fontId="13" fillId="2" borderId="65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left" vertical="top"/>
    </xf>
    <xf numFmtId="49" fontId="13" fillId="3" borderId="11" xfId="0" applyNumberFormat="1" applyFont="1" applyFill="1" applyBorder="1" applyAlignment="1">
      <alignment horizontal="left" vertical="top"/>
    </xf>
    <xf numFmtId="49" fontId="13" fillId="3" borderId="21" xfId="0" applyNumberFormat="1" applyFont="1" applyFill="1" applyBorder="1" applyAlignment="1">
      <alignment horizontal="left" vertical="top"/>
    </xf>
    <xf numFmtId="49" fontId="13" fillId="7" borderId="74" xfId="0" applyNumberFormat="1" applyFont="1" applyFill="1" applyBorder="1" applyAlignment="1">
      <alignment horizontal="left" vertical="top" wrapText="1"/>
    </xf>
    <xf numFmtId="49" fontId="13" fillId="7" borderId="46" xfId="0" applyNumberFormat="1" applyFont="1" applyFill="1" applyBorder="1" applyAlignment="1">
      <alignment horizontal="left" vertical="top" wrapText="1"/>
    </xf>
    <xf numFmtId="49" fontId="13" fillId="7" borderId="8" xfId="0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7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7" fillId="0" borderId="0" xfId="3" applyFont="1" applyBorder="1" applyAlignment="1">
      <alignment horizontal="center" vertical="center"/>
    </xf>
    <xf numFmtId="0" fontId="35" fillId="0" borderId="13" xfId="2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4">
    <cellStyle name="Įprastas 2" xfId="1"/>
    <cellStyle name="Normal_biudz uz 2001 atskaitomybe3" xfId="2"/>
    <cellStyle name="Normal_TRECFORMantras2001333" xfId="3"/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3"/>
  <sheetViews>
    <sheetView tabSelected="1" topLeftCell="B1" zoomScaleNormal="100" zoomScaleSheetLayoutView="100" workbookViewId="0">
      <selection activeCell="D18" sqref="D18"/>
    </sheetView>
  </sheetViews>
  <sheetFormatPr defaultRowHeight="12.75"/>
  <cols>
    <col min="1" max="3" width="2.7109375" style="72" customWidth="1"/>
    <col min="4" max="4" width="60.7109375" style="72" customWidth="1"/>
    <col min="5" max="5" width="3.42578125" style="72" customWidth="1"/>
    <col min="6" max="6" width="2.7109375" style="72" customWidth="1"/>
    <col min="7" max="7" width="3" style="72" customWidth="1"/>
    <col min="8" max="8" width="7.7109375" style="117" customWidth="1"/>
    <col min="9" max="22" width="7.7109375" style="72" customWidth="1"/>
    <col min="23" max="16384" width="9.140625" style="72"/>
  </cols>
  <sheetData>
    <row r="1" spans="1:22">
      <c r="V1" s="19" t="s">
        <v>175</v>
      </c>
    </row>
    <row r="2" spans="1:22" ht="26.25" customHeight="1">
      <c r="A2" s="597" t="s">
        <v>176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0"/>
      <c r="U2" s="630"/>
      <c r="V2" s="630"/>
    </row>
    <row r="3" spans="1:22" ht="12.75" customHeight="1">
      <c r="A3" s="597" t="s">
        <v>146</v>
      </c>
      <c r="B3" s="598"/>
      <c r="C3" s="598"/>
      <c r="D3" s="598"/>
      <c r="E3" s="598"/>
      <c r="F3" s="598"/>
      <c r="G3" s="598"/>
      <c r="H3" s="598"/>
      <c r="I3" s="598"/>
      <c r="J3" s="598"/>
      <c r="K3" s="598"/>
      <c r="L3" s="598"/>
      <c r="M3" s="598"/>
      <c r="N3" s="598"/>
      <c r="O3" s="598"/>
      <c r="P3" s="598"/>
      <c r="Q3" s="598"/>
      <c r="R3" s="598"/>
      <c r="S3" s="598"/>
      <c r="T3" s="598"/>
      <c r="U3" s="598"/>
      <c r="V3" s="598"/>
    </row>
    <row r="4" spans="1:22" ht="12" customHeight="1" thickBot="1">
      <c r="A4" s="8"/>
      <c r="B4" s="8"/>
      <c r="C4" s="8"/>
      <c r="D4" s="13"/>
      <c r="E4" s="239"/>
      <c r="F4" s="10"/>
      <c r="G4" s="330"/>
      <c r="H4" s="9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" t="s">
        <v>0</v>
      </c>
    </row>
    <row r="5" spans="1:22" s="85" customFormat="1" ht="36.75" customHeight="1">
      <c r="A5" s="601" t="s">
        <v>1</v>
      </c>
      <c r="B5" s="604" t="s">
        <v>2</v>
      </c>
      <c r="C5" s="604" t="s">
        <v>3</v>
      </c>
      <c r="D5" s="618" t="s">
        <v>55</v>
      </c>
      <c r="E5" s="621" t="s">
        <v>4</v>
      </c>
      <c r="F5" s="627" t="s">
        <v>69</v>
      </c>
      <c r="G5" s="588" t="s">
        <v>5</v>
      </c>
      <c r="H5" s="575" t="s">
        <v>6</v>
      </c>
      <c r="I5" s="532" t="s">
        <v>123</v>
      </c>
      <c r="J5" s="533"/>
      <c r="K5" s="533"/>
      <c r="L5" s="534"/>
      <c r="M5" s="532" t="s">
        <v>128</v>
      </c>
      <c r="N5" s="533"/>
      <c r="O5" s="533"/>
      <c r="P5" s="534"/>
      <c r="Q5" s="607" t="s">
        <v>70</v>
      </c>
      <c r="R5" s="533"/>
      <c r="S5" s="533"/>
      <c r="T5" s="608"/>
      <c r="U5" s="624" t="s">
        <v>95</v>
      </c>
      <c r="V5" s="624" t="s">
        <v>106</v>
      </c>
    </row>
    <row r="6" spans="1:22" s="85" customFormat="1" ht="15" customHeight="1">
      <c r="A6" s="602"/>
      <c r="B6" s="605"/>
      <c r="C6" s="605"/>
      <c r="D6" s="619"/>
      <c r="E6" s="622"/>
      <c r="F6" s="628"/>
      <c r="G6" s="589"/>
      <c r="H6" s="576"/>
      <c r="I6" s="609" t="s">
        <v>7</v>
      </c>
      <c r="J6" s="587" t="s">
        <v>8</v>
      </c>
      <c r="K6" s="587"/>
      <c r="L6" s="613" t="s">
        <v>71</v>
      </c>
      <c r="M6" s="609" t="s">
        <v>7</v>
      </c>
      <c r="N6" s="587" t="s">
        <v>8</v>
      </c>
      <c r="O6" s="587"/>
      <c r="P6" s="613" t="s">
        <v>71</v>
      </c>
      <c r="Q6" s="611" t="s">
        <v>7</v>
      </c>
      <c r="R6" s="587" t="s">
        <v>8</v>
      </c>
      <c r="S6" s="587"/>
      <c r="T6" s="599" t="s">
        <v>71</v>
      </c>
      <c r="U6" s="625"/>
      <c r="V6" s="625"/>
    </row>
    <row r="7" spans="1:22" s="85" customFormat="1" ht="88.5" customHeight="1" thickBot="1">
      <c r="A7" s="603"/>
      <c r="B7" s="606"/>
      <c r="C7" s="606"/>
      <c r="D7" s="620"/>
      <c r="E7" s="623"/>
      <c r="F7" s="629"/>
      <c r="G7" s="590"/>
      <c r="H7" s="577"/>
      <c r="I7" s="610"/>
      <c r="J7" s="84" t="s">
        <v>7</v>
      </c>
      <c r="K7" s="86" t="s">
        <v>72</v>
      </c>
      <c r="L7" s="614"/>
      <c r="M7" s="610"/>
      <c r="N7" s="84" t="s">
        <v>7</v>
      </c>
      <c r="O7" s="86" t="s">
        <v>72</v>
      </c>
      <c r="P7" s="614"/>
      <c r="Q7" s="612"/>
      <c r="R7" s="84" t="s">
        <v>7</v>
      </c>
      <c r="S7" s="86" t="s">
        <v>72</v>
      </c>
      <c r="T7" s="600"/>
      <c r="U7" s="626"/>
      <c r="V7" s="626"/>
    </row>
    <row r="8" spans="1:22" ht="15.75" customHeight="1">
      <c r="A8" s="631" t="s">
        <v>35</v>
      </c>
      <c r="B8" s="632"/>
      <c r="C8" s="632"/>
      <c r="D8" s="632"/>
      <c r="E8" s="632"/>
      <c r="F8" s="632"/>
      <c r="G8" s="632"/>
      <c r="H8" s="632"/>
      <c r="I8" s="632"/>
      <c r="J8" s="632"/>
      <c r="K8" s="632"/>
      <c r="L8" s="632"/>
      <c r="M8" s="632"/>
      <c r="N8" s="632"/>
      <c r="O8" s="632"/>
      <c r="P8" s="632"/>
      <c r="Q8" s="632"/>
      <c r="R8" s="632"/>
      <c r="S8" s="632"/>
      <c r="T8" s="632"/>
      <c r="U8" s="632"/>
      <c r="V8" s="633"/>
    </row>
    <row r="9" spans="1:22" ht="15.75" customHeight="1">
      <c r="A9" s="640" t="s">
        <v>83</v>
      </c>
      <c r="B9" s="641"/>
      <c r="C9" s="641"/>
      <c r="D9" s="641"/>
      <c r="E9" s="641"/>
      <c r="F9" s="641"/>
      <c r="G9" s="641"/>
      <c r="H9" s="641"/>
      <c r="I9" s="641"/>
      <c r="J9" s="641"/>
      <c r="K9" s="641"/>
      <c r="L9" s="641"/>
      <c r="M9" s="641"/>
      <c r="N9" s="641"/>
      <c r="O9" s="641"/>
      <c r="P9" s="641"/>
      <c r="Q9" s="641"/>
      <c r="R9" s="641"/>
      <c r="S9" s="641"/>
      <c r="T9" s="641"/>
      <c r="U9" s="641"/>
      <c r="V9" s="642"/>
    </row>
    <row r="10" spans="1:22" ht="15.75" customHeight="1" thickBot="1">
      <c r="A10" s="88" t="s">
        <v>9</v>
      </c>
      <c r="B10" s="637" t="s">
        <v>25</v>
      </c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9"/>
    </row>
    <row r="11" spans="1:22" ht="15.75" customHeight="1" thickBot="1">
      <c r="A11" s="89" t="s">
        <v>9</v>
      </c>
      <c r="B11" s="90" t="s">
        <v>9</v>
      </c>
      <c r="C11" s="615" t="s">
        <v>94</v>
      </c>
      <c r="D11" s="616"/>
      <c r="E11" s="616"/>
      <c r="F11" s="616"/>
      <c r="G11" s="616"/>
      <c r="H11" s="616"/>
      <c r="I11" s="616"/>
      <c r="J11" s="616"/>
      <c r="K11" s="616"/>
      <c r="L11" s="616"/>
      <c r="M11" s="616"/>
      <c r="N11" s="616"/>
      <c r="O11" s="616"/>
      <c r="P11" s="616"/>
      <c r="Q11" s="616"/>
      <c r="R11" s="616"/>
      <c r="S11" s="616"/>
      <c r="T11" s="616"/>
      <c r="U11" s="616"/>
      <c r="V11" s="617"/>
    </row>
    <row r="12" spans="1:22" ht="15.75" customHeight="1">
      <c r="A12" s="594" t="s">
        <v>9</v>
      </c>
      <c r="B12" s="634" t="s">
        <v>9</v>
      </c>
      <c r="C12" s="591" t="s">
        <v>9</v>
      </c>
      <c r="D12" s="102" t="s">
        <v>93</v>
      </c>
      <c r="E12" s="560" t="s">
        <v>103</v>
      </c>
      <c r="F12" s="548" t="s">
        <v>15</v>
      </c>
      <c r="G12" s="556" t="s">
        <v>87</v>
      </c>
      <c r="H12" s="110" t="s">
        <v>11</v>
      </c>
      <c r="I12" s="125">
        <f>J12+L12</f>
        <v>16040</v>
      </c>
      <c r="J12" s="126">
        <f>40+16000</f>
        <v>16040</v>
      </c>
      <c r="K12" s="126"/>
      <c r="L12" s="187"/>
      <c r="M12" s="125">
        <f>N12+P12</f>
        <v>15080</v>
      </c>
      <c r="N12" s="126">
        <v>15080</v>
      </c>
      <c r="O12" s="126"/>
      <c r="P12" s="188"/>
      <c r="Q12" s="248">
        <f>R12+T12</f>
        <v>16000</v>
      </c>
      <c r="R12" s="249">
        <f>15920+40+40</f>
        <v>16000</v>
      </c>
      <c r="S12" s="249"/>
      <c r="T12" s="250"/>
      <c r="U12" s="189">
        <f>15000+40</f>
        <v>15040</v>
      </c>
      <c r="V12" s="189">
        <f>15000+40</f>
        <v>15040</v>
      </c>
    </row>
    <row r="13" spans="1:22" ht="46.5" customHeight="1">
      <c r="A13" s="595"/>
      <c r="B13" s="635"/>
      <c r="C13" s="592"/>
      <c r="D13" s="216" t="s">
        <v>107</v>
      </c>
      <c r="E13" s="561"/>
      <c r="F13" s="549"/>
      <c r="G13" s="551"/>
      <c r="H13" s="111"/>
      <c r="I13" s="127">
        <f>J13+L13</f>
        <v>0</v>
      </c>
      <c r="J13" s="128"/>
      <c r="K13" s="128"/>
      <c r="L13" s="190"/>
      <c r="M13" s="127">
        <f>N13+P13</f>
        <v>0</v>
      </c>
      <c r="N13" s="128"/>
      <c r="O13" s="128"/>
      <c r="P13" s="191"/>
      <c r="Q13" s="251">
        <f>R13+T13</f>
        <v>0</v>
      </c>
      <c r="R13" s="252"/>
      <c r="S13" s="252"/>
      <c r="T13" s="253"/>
      <c r="U13" s="192"/>
      <c r="V13" s="192"/>
    </row>
    <row r="14" spans="1:22" ht="15.75" customHeight="1">
      <c r="A14" s="595"/>
      <c r="B14" s="635"/>
      <c r="C14" s="592"/>
      <c r="D14" s="103" t="s">
        <v>108</v>
      </c>
      <c r="E14" s="561"/>
      <c r="F14" s="549"/>
      <c r="G14" s="551"/>
      <c r="H14" s="112"/>
      <c r="I14" s="129">
        <f>J14+L14</f>
        <v>0</v>
      </c>
      <c r="J14" s="130"/>
      <c r="K14" s="130"/>
      <c r="L14" s="193"/>
      <c r="M14" s="129">
        <f>N14+P14</f>
        <v>0</v>
      </c>
      <c r="N14" s="130"/>
      <c r="O14" s="130"/>
      <c r="P14" s="194"/>
      <c r="Q14" s="254">
        <f>R14+T14</f>
        <v>0</v>
      </c>
      <c r="R14" s="255"/>
      <c r="S14" s="255"/>
      <c r="T14" s="256"/>
      <c r="U14" s="131"/>
      <c r="V14" s="131"/>
    </row>
    <row r="15" spans="1:22" ht="15.75" customHeight="1">
      <c r="A15" s="595"/>
      <c r="B15" s="635"/>
      <c r="C15" s="592"/>
      <c r="D15" s="103" t="s">
        <v>162</v>
      </c>
      <c r="E15" s="561"/>
      <c r="F15" s="549"/>
      <c r="G15" s="551"/>
      <c r="H15" s="112"/>
      <c r="I15" s="129">
        <f>J15+L15</f>
        <v>0</v>
      </c>
      <c r="J15" s="130"/>
      <c r="K15" s="130"/>
      <c r="L15" s="193"/>
      <c r="M15" s="129">
        <f>N15+P15</f>
        <v>0</v>
      </c>
      <c r="N15" s="130"/>
      <c r="O15" s="130"/>
      <c r="P15" s="194"/>
      <c r="Q15" s="254">
        <f>R15+T15</f>
        <v>0</v>
      </c>
      <c r="R15" s="255"/>
      <c r="S15" s="255"/>
      <c r="T15" s="256"/>
      <c r="U15" s="131"/>
      <c r="V15" s="131"/>
    </row>
    <row r="16" spans="1:22" ht="15.75" customHeight="1" thickBot="1">
      <c r="A16" s="596"/>
      <c r="B16" s="636"/>
      <c r="C16" s="593"/>
      <c r="D16" s="104"/>
      <c r="E16" s="562"/>
      <c r="F16" s="550"/>
      <c r="G16" s="552"/>
      <c r="H16" s="240" t="s">
        <v>12</v>
      </c>
      <c r="I16" s="241">
        <f t="shared" ref="I16:V16" si="0">SUM(I12:I15)</f>
        <v>16040</v>
      </c>
      <c r="J16" s="242">
        <f t="shared" si="0"/>
        <v>16040</v>
      </c>
      <c r="K16" s="242">
        <f t="shared" si="0"/>
        <v>0</v>
      </c>
      <c r="L16" s="243">
        <f t="shared" si="0"/>
        <v>0</v>
      </c>
      <c r="M16" s="241">
        <f t="shared" si="0"/>
        <v>15080</v>
      </c>
      <c r="N16" s="242">
        <f t="shared" si="0"/>
        <v>15080</v>
      </c>
      <c r="O16" s="242">
        <f t="shared" si="0"/>
        <v>0</v>
      </c>
      <c r="P16" s="243">
        <f t="shared" si="0"/>
        <v>0</v>
      </c>
      <c r="Q16" s="241">
        <f t="shared" si="0"/>
        <v>16000</v>
      </c>
      <c r="R16" s="242">
        <f t="shared" si="0"/>
        <v>16000</v>
      </c>
      <c r="S16" s="242">
        <f t="shared" si="0"/>
        <v>0</v>
      </c>
      <c r="T16" s="243">
        <f t="shared" si="0"/>
        <v>0</v>
      </c>
      <c r="U16" s="244">
        <f t="shared" si="0"/>
        <v>15040</v>
      </c>
      <c r="V16" s="244">
        <f t="shared" si="0"/>
        <v>15040</v>
      </c>
    </row>
    <row r="17" spans="1:22" ht="26.25" customHeight="1">
      <c r="A17" s="594" t="s">
        <v>9</v>
      </c>
      <c r="B17" s="634" t="s">
        <v>9</v>
      </c>
      <c r="C17" s="591" t="s">
        <v>13</v>
      </c>
      <c r="D17" s="358" t="s">
        <v>121</v>
      </c>
      <c r="E17" s="560"/>
      <c r="F17" s="548" t="s">
        <v>15</v>
      </c>
      <c r="G17" s="556" t="s">
        <v>87</v>
      </c>
      <c r="H17" s="110" t="s">
        <v>19</v>
      </c>
      <c r="I17" s="125">
        <f>J17+L17</f>
        <v>250</v>
      </c>
      <c r="J17" s="126">
        <f>200+50</f>
        <v>250</v>
      </c>
      <c r="K17" s="126"/>
      <c r="L17" s="187"/>
      <c r="M17" s="125">
        <f>N17+P17</f>
        <v>100.5</v>
      </c>
      <c r="N17" s="126">
        <f>50+50.5</f>
        <v>100.5</v>
      </c>
      <c r="O17" s="126"/>
      <c r="P17" s="188"/>
      <c r="Q17" s="365">
        <f>R17+T17</f>
        <v>100.3</v>
      </c>
      <c r="R17" s="366">
        <f>50.5+49.8</f>
        <v>100.3</v>
      </c>
      <c r="S17" s="249"/>
      <c r="T17" s="250"/>
      <c r="U17" s="189">
        <v>45</v>
      </c>
      <c r="V17" s="189">
        <f>300+150</f>
        <v>450</v>
      </c>
    </row>
    <row r="18" spans="1:22" ht="15.75" customHeight="1">
      <c r="A18" s="595"/>
      <c r="B18" s="635"/>
      <c r="C18" s="592"/>
      <c r="D18" s="238" t="s">
        <v>182</v>
      </c>
      <c r="E18" s="561"/>
      <c r="F18" s="549"/>
      <c r="G18" s="551"/>
      <c r="H18" s="111" t="s">
        <v>11</v>
      </c>
      <c r="I18" s="127"/>
      <c r="J18" s="128"/>
      <c r="K18" s="128"/>
      <c r="L18" s="190"/>
      <c r="M18" s="127">
        <f>N18+P18</f>
        <v>517.6</v>
      </c>
      <c r="N18" s="128">
        <v>517.6</v>
      </c>
      <c r="O18" s="128"/>
      <c r="P18" s="191"/>
      <c r="Q18" s="359">
        <f>R18+T18</f>
        <v>3.6</v>
      </c>
      <c r="R18" s="360">
        <v>3.6</v>
      </c>
      <c r="S18" s="252"/>
      <c r="T18" s="253"/>
      <c r="U18" s="192"/>
      <c r="V18" s="192"/>
    </row>
    <row r="19" spans="1:22" ht="16.5" customHeight="1">
      <c r="A19" s="595"/>
      <c r="B19" s="635"/>
      <c r="C19" s="592"/>
      <c r="D19" s="103" t="s">
        <v>109</v>
      </c>
      <c r="E19" s="561"/>
      <c r="F19" s="549"/>
      <c r="G19" s="551"/>
      <c r="H19" s="112" t="s">
        <v>84</v>
      </c>
      <c r="I19" s="129">
        <f>J19+L19</f>
        <v>23.9</v>
      </c>
      <c r="J19" s="130">
        <v>23.9</v>
      </c>
      <c r="K19" s="130"/>
      <c r="L19" s="193"/>
      <c r="M19" s="129">
        <f>N19+P19</f>
        <v>0</v>
      </c>
      <c r="N19" s="130"/>
      <c r="O19" s="130"/>
      <c r="P19" s="194"/>
      <c r="Q19" s="254">
        <f>R19+T19</f>
        <v>28.6</v>
      </c>
      <c r="R19" s="255">
        <v>28.6</v>
      </c>
      <c r="S19" s="255"/>
      <c r="T19" s="256"/>
      <c r="U19" s="131"/>
      <c r="V19" s="131"/>
    </row>
    <row r="20" spans="1:22" ht="29.25" customHeight="1">
      <c r="A20" s="595"/>
      <c r="B20" s="635"/>
      <c r="C20" s="592"/>
      <c r="D20" s="222" t="s">
        <v>167</v>
      </c>
      <c r="E20" s="561"/>
      <c r="F20" s="549"/>
      <c r="G20" s="551"/>
      <c r="H20" s="217" t="s">
        <v>89</v>
      </c>
      <c r="I20" s="218"/>
      <c r="J20" s="219"/>
      <c r="K20" s="219"/>
      <c r="L20" s="220"/>
      <c r="M20" s="218"/>
      <c r="N20" s="219"/>
      <c r="O20" s="219"/>
      <c r="P20" s="193"/>
      <c r="Q20" s="254">
        <f>R20+T20</f>
        <v>50</v>
      </c>
      <c r="R20" s="257">
        <v>50</v>
      </c>
      <c r="S20" s="257"/>
      <c r="T20" s="258"/>
      <c r="U20" s="221"/>
      <c r="V20" s="221"/>
    </row>
    <row r="21" spans="1:22" ht="15.75" customHeight="1" thickBot="1">
      <c r="A21" s="596"/>
      <c r="B21" s="636"/>
      <c r="C21" s="593"/>
      <c r="D21" s="222" t="s">
        <v>183</v>
      </c>
      <c r="E21" s="562"/>
      <c r="F21" s="550"/>
      <c r="G21" s="552"/>
      <c r="H21" s="240" t="s">
        <v>12</v>
      </c>
      <c r="I21" s="245">
        <f t="shared" ref="I21:P21" si="1">SUM(I17:I19)</f>
        <v>273.89999999999998</v>
      </c>
      <c r="J21" s="246">
        <f t="shared" si="1"/>
        <v>273.89999999999998</v>
      </c>
      <c r="K21" s="246">
        <f t="shared" si="1"/>
        <v>0</v>
      </c>
      <c r="L21" s="247">
        <f t="shared" si="1"/>
        <v>0</v>
      </c>
      <c r="M21" s="245">
        <f t="shared" si="1"/>
        <v>618.1</v>
      </c>
      <c r="N21" s="246">
        <f t="shared" si="1"/>
        <v>618.1</v>
      </c>
      <c r="O21" s="246">
        <f t="shared" si="1"/>
        <v>0</v>
      </c>
      <c r="P21" s="247">
        <f t="shared" si="1"/>
        <v>0</v>
      </c>
      <c r="Q21" s="245">
        <f>SUM(Q17:Q20)</f>
        <v>182.5</v>
      </c>
      <c r="R21" s="246">
        <f>SUM(R17:R20)</f>
        <v>182.5</v>
      </c>
      <c r="S21" s="246">
        <f>SUM(S17:S19)</f>
        <v>0</v>
      </c>
      <c r="T21" s="247">
        <f>SUM(T17:T19)</f>
        <v>0</v>
      </c>
      <c r="U21" s="244">
        <f>SUM(U17:U19)</f>
        <v>45</v>
      </c>
      <c r="V21" s="183">
        <f>SUM(V17:V19)</f>
        <v>450</v>
      </c>
    </row>
    <row r="22" spans="1:22" ht="15.75" customHeight="1" thickBot="1">
      <c r="A22" s="6" t="s">
        <v>9</v>
      </c>
      <c r="B22" s="1" t="s">
        <v>9</v>
      </c>
      <c r="C22" s="557" t="s">
        <v>16</v>
      </c>
      <c r="D22" s="558"/>
      <c r="E22" s="558"/>
      <c r="F22" s="558"/>
      <c r="G22" s="558"/>
      <c r="H22" s="558"/>
      <c r="I22" s="184">
        <f t="shared" ref="I22:V22" si="2">SUM(I21,I16)</f>
        <v>16313.9</v>
      </c>
      <c r="J22" s="185">
        <f t="shared" si="2"/>
        <v>16313.9</v>
      </c>
      <c r="K22" s="185">
        <f t="shared" si="2"/>
        <v>0</v>
      </c>
      <c r="L22" s="186">
        <f t="shared" si="2"/>
        <v>0</v>
      </c>
      <c r="M22" s="184">
        <f t="shared" si="2"/>
        <v>15698.1</v>
      </c>
      <c r="N22" s="185">
        <f t="shared" si="2"/>
        <v>15698.1</v>
      </c>
      <c r="O22" s="185">
        <f t="shared" si="2"/>
        <v>0</v>
      </c>
      <c r="P22" s="186">
        <f t="shared" si="2"/>
        <v>0</v>
      </c>
      <c r="Q22" s="184">
        <f t="shared" si="2"/>
        <v>16182.5</v>
      </c>
      <c r="R22" s="185">
        <f t="shared" si="2"/>
        <v>16182.5</v>
      </c>
      <c r="S22" s="185">
        <f t="shared" si="2"/>
        <v>0</v>
      </c>
      <c r="T22" s="186">
        <f t="shared" si="2"/>
        <v>0</v>
      </c>
      <c r="U22" s="184">
        <f t="shared" si="2"/>
        <v>15085</v>
      </c>
      <c r="V22" s="355">
        <f t="shared" si="2"/>
        <v>15490</v>
      </c>
    </row>
    <row r="23" spans="1:22" ht="15.75" customHeight="1" thickBot="1">
      <c r="A23" s="5" t="s">
        <v>9</v>
      </c>
      <c r="B23" s="3" t="s">
        <v>13</v>
      </c>
      <c r="C23" s="707" t="s">
        <v>97</v>
      </c>
      <c r="D23" s="708"/>
      <c r="E23" s="708"/>
      <c r="F23" s="708"/>
      <c r="G23" s="708"/>
      <c r="H23" s="708"/>
      <c r="I23" s="708"/>
      <c r="J23" s="708"/>
      <c r="K23" s="708"/>
      <c r="L23" s="708"/>
      <c r="M23" s="708"/>
      <c r="N23" s="708"/>
      <c r="O23" s="708"/>
      <c r="P23" s="708"/>
      <c r="Q23" s="708"/>
      <c r="R23" s="708"/>
      <c r="S23" s="708"/>
      <c r="T23" s="708"/>
      <c r="U23" s="708"/>
      <c r="V23" s="709"/>
    </row>
    <row r="24" spans="1:22" ht="40.5" customHeight="1">
      <c r="A24" s="594" t="s">
        <v>9</v>
      </c>
      <c r="B24" s="634" t="s">
        <v>13</v>
      </c>
      <c r="C24" s="591" t="s">
        <v>9</v>
      </c>
      <c r="D24" s="363" t="s">
        <v>100</v>
      </c>
      <c r="E24" s="715" t="s">
        <v>99</v>
      </c>
      <c r="F24" s="548" t="s">
        <v>15</v>
      </c>
      <c r="G24" s="556" t="s">
        <v>87</v>
      </c>
      <c r="H24" s="113" t="s">
        <v>19</v>
      </c>
      <c r="I24" s="118">
        <f>J24+L24</f>
        <v>25</v>
      </c>
      <c r="J24" s="119">
        <v>25</v>
      </c>
      <c r="K24" s="119"/>
      <c r="L24" s="198"/>
      <c r="M24" s="118">
        <f>N24+P24</f>
        <v>50</v>
      </c>
      <c r="N24" s="119">
        <v>50</v>
      </c>
      <c r="O24" s="119"/>
      <c r="P24" s="198"/>
      <c r="Q24" s="332">
        <f>R24+T24</f>
        <v>41</v>
      </c>
      <c r="R24" s="364">
        <f>50-9</f>
        <v>41</v>
      </c>
      <c r="S24" s="277"/>
      <c r="T24" s="278"/>
      <c r="U24" s="199">
        <v>50</v>
      </c>
      <c r="V24" s="199">
        <v>150</v>
      </c>
    </row>
    <row r="25" spans="1:22" ht="15.75" customHeight="1">
      <c r="A25" s="595"/>
      <c r="B25" s="635"/>
      <c r="C25" s="592"/>
      <c r="D25" s="107" t="s">
        <v>110</v>
      </c>
      <c r="E25" s="716"/>
      <c r="F25" s="549"/>
      <c r="G25" s="551"/>
      <c r="H25" s="114" t="s">
        <v>11</v>
      </c>
      <c r="I25" s="122">
        <f>J25+L25</f>
        <v>197</v>
      </c>
      <c r="J25" s="123">
        <f>158+39</f>
        <v>197</v>
      </c>
      <c r="K25" s="123"/>
      <c r="L25" s="181"/>
      <c r="M25" s="122">
        <f>N25+P25</f>
        <v>100</v>
      </c>
      <c r="N25" s="123">
        <v>100</v>
      </c>
      <c r="O25" s="123"/>
      <c r="P25" s="181"/>
      <c r="Q25" s="279">
        <f>R25+T25</f>
        <v>0</v>
      </c>
      <c r="R25" s="280"/>
      <c r="S25" s="280"/>
      <c r="T25" s="281"/>
      <c r="U25" s="124">
        <v>100</v>
      </c>
      <c r="V25" s="124">
        <v>100</v>
      </c>
    </row>
    <row r="26" spans="1:22" ht="15.75" customHeight="1">
      <c r="A26" s="595"/>
      <c r="B26" s="635"/>
      <c r="C26" s="592"/>
      <c r="D26" s="107" t="s">
        <v>111</v>
      </c>
      <c r="E26" s="716"/>
      <c r="F26" s="549"/>
      <c r="G26" s="551"/>
      <c r="H26" s="114" t="s">
        <v>89</v>
      </c>
      <c r="I26" s="122">
        <f>J26+L26</f>
        <v>0</v>
      </c>
      <c r="J26" s="123"/>
      <c r="K26" s="123"/>
      <c r="L26" s="181"/>
      <c r="M26" s="122">
        <f>N26+P26</f>
        <v>0</v>
      </c>
      <c r="N26" s="123"/>
      <c r="O26" s="123"/>
      <c r="P26" s="181"/>
      <c r="Q26" s="279">
        <f>R26+T26</f>
        <v>15</v>
      </c>
      <c r="R26" s="280">
        <v>15</v>
      </c>
      <c r="S26" s="280"/>
      <c r="T26" s="281"/>
      <c r="U26" s="124"/>
      <c r="V26" s="124"/>
    </row>
    <row r="27" spans="1:22" ht="15.75" customHeight="1">
      <c r="A27" s="595"/>
      <c r="B27" s="635"/>
      <c r="C27" s="592"/>
      <c r="D27" s="107" t="s">
        <v>112</v>
      </c>
      <c r="E27" s="716"/>
      <c r="F27" s="549"/>
      <c r="G27" s="551"/>
      <c r="H27" s="115"/>
      <c r="I27" s="134">
        <f>J27+L27</f>
        <v>0</v>
      </c>
      <c r="J27" s="135"/>
      <c r="K27" s="135"/>
      <c r="L27" s="182"/>
      <c r="M27" s="134">
        <f>N27+P27</f>
        <v>0</v>
      </c>
      <c r="N27" s="135"/>
      <c r="O27" s="135"/>
      <c r="P27" s="182"/>
      <c r="Q27" s="282">
        <f>R27+T27</f>
        <v>0</v>
      </c>
      <c r="R27" s="283"/>
      <c r="S27" s="283"/>
      <c r="T27" s="284"/>
      <c r="U27" s="200"/>
      <c r="V27" s="200"/>
    </row>
    <row r="28" spans="1:22" ht="15.75" customHeight="1">
      <c r="A28" s="595"/>
      <c r="B28" s="635"/>
      <c r="C28" s="592"/>
      <c r="D28" s="107" t="s">
        <v>113</v>
      </c>
      <c r="E28" s="716"/>
      <c r="F28" s="549"/>
      <c r="G28" s="551"/>
      <c r="H28" s="115"/>
      <c r="I28" s="134">
        <f>J28+L28</f>
        <v>0</v>
      </c>
      <c r="J28" s="135"/>
      <c r="K28" s="135"/>
      <c r="L28" s="182"/>
      <c r="M28" s="134">
        <f>N28+P28</f>
        <v>0</v>
      </c>
      <c r="N28" s="135"/>
      <c r="O28" s="135"/>
      <c r="P28" s="181"/>
      <c r="Q28" s="282">
        <f>R28+T28</f>
        <v>0</v>
      </c>
      <c r="R28" s="283"/>
      <c r="S28" s="283"/>
      <c r="T28" s="284"/>
      <c r="U28" s="200"/>
      <c r="V28" s="200"/>
    </row>
    <row r="29" spans="1:22" ht="15.75" customHeight="1" thickBot="1">
      <c r="A29" s="596"/>
      <c r="B29" s="636"/>
      <c r="C29" s="593"/>
      <c r="D29" s="108" t="s">
        <v>168</v>
      </c>
      <c r="E29" s="717"/>
      <c r="F29" s="550"/>
      <c r="G29" s="552"/>
      <c r="H29" s="259" t="s">
        <v>12</v>
      </c>
      <c r="I29" s="260">
        <f t="shared" ref="I29:V29" si="3">SUM(I24:I28)</f>
        <v>222</v>
      </c>
      <c r="J29" s="261">
        <f t="shared" si="3"/>
        <v>222</v>
      </c>
      <c r="K29" s="261">
        <f t="shared" si="3"/>
        <v>0</v>
      </c>
      <c r="L29" s="262">
        <f t="shared" si="3"/>
        <v>0</v>
      </c>
      <c r="M29" s="260">
        <f t="shared" si="3"/>
        <v>150</v>
      </c>
      <c r="N29" s="261">
        <f t="shared" si="3"/>
        <v>150</v>
      </c>
      <c r="O29" s="261">
        <f t="shared" si="3"/>
        <v>0</v>
      </c>
      <c r="P29" s="262">
        <f t="shared" si="3"/>
        <v>0</v>
      </c>
      <c r="Q29" s="260">
        <f t="shared" si="3"/>
        <v>56</v>
      </c>
      <c r="R29" s="261">
        <f t="shared" si="3"/>
        <v>56</v>
      </c>
      <c r="S29" s="261">
        <f t="shared" si="3"/>
        <v>0</v>
      </c>
      <c r="T29" s="262">
        <f t="shared" si="3"/>
        <v>0</v>
      </c>
      <c r="U29" s="263">
        <f t="shared" si="3"/>
        <v>150</v>
      </c>
      <c r="V29" s="263">
        <f t="shared" si="3"/>
        <v>250</v>
      </c>
    </row>
    <row r="30" spans="1:22" ht="15.75" customHeight="1">
      <c r="A30" s="664" t="s">
        <v>9</v>
      </c>
      <c r="B30" s="672" t="s">
        <v>13</v>
      </c>
      <c r="C30" s="704" t="s">
        <v>13</v>
      </c>
      <c r="D30" s="584" t="s">
        <v>96</v>
      </c>
      <c r="E30" s="713" t="s">
        <v>44</v>
      </c>
      <c r="F30" s="643" t="s">
        <v>15</v>
      </c>
      <c r="G30" s="710" t="s">
        <v>87</v>
      </c>
      <c r="H30" s="26" t="s">
        <v>11</v>
      </c>
      <c r="I30" s="136">
        <f>J30+L30</f>
        <v>309</v>
      </c>
      <c r="J30" s="137">
        <v>24.3</v>
      </c>
      <c r="K30" s="137"/>
      <c r="L30" s="138">
        <v>284.7</v>
      </c>
      <c r="M30" s="136">
        <f>N30+P30</f>
        <v>3.7</v>
      </c>
      <c r="N30" s="137">
        <v>3.7</v>
      </c>
      <c r="O30" s="137"/>
      <c r="P30" s="138"/>
      <c r="Q30" s="276">
        <f>R30+T30</f>
        <v>4.0999999999999996</v>
      </c>
      <c r="R30" s="277">
        <v>4.0999999999999996</v>
      </c>
      <c r="S30" s="277"/>
      <c r="T30" s="278"/>
      <c r="U30" s="140"/>
      <c r="V30" s="139"/>
    </row>
    <row r="31" spans="1:22" ht="15.75" customHeight="1">
      <c r="A31" s="665"/>
      <c r="B31" s="673"/>
      <c r="C31" s="705"/>
      <c r="D31" s="585"/>
      <c r="E31" s="695"/>
      <c r="F31" s="701"/>
      <c r="G31" s="711"/>
      <c r="H31" s="101" t="s">
        <v>89</v>
      </c>
      <c r="I31" s="201">
        <f>J31+L31</f>
        <v>0</v>
      </c>
      <c r="J31" s="202"/>
      <c r="K31" s="202"/>
      <c r="L31" s="203"/>
      <c r="M31" s="201">
        <f>N31+P31</f>
        <v>0</v>
      </c>
      <c r="N31" s="202"/>
      <c r="O31" s="202"/>
      <c r="P31" s="203"/>
      <c r="Q31" s="285">
        <f>R31+T31</f>
        <v>28.6</v>
      </c>
      <c r="R31" s="286"/>
      <c r="S31" s="286"/>
      <c r="T31" s="287">
        <v>28.6</v>
      </c>
      <c r="U31" s="204"/>
      <c r="V31" s="205"/>
    </row>
    <row r="32" spans="1:22" ht="15.75" customHeight="1" thickBot="1">
      <c r="A32" s="666"/>
      <c r="B32" s="674"/>
      <c r="C32" s="706"/>
      <c r="D32" s="586"/>
      <c r="E32" s="714"/>
      <c r="F32" s="702"/>
      <c r="G32" s="712"/>
      <c r="H32" s="264" t="s">
        <v>12</v>
      </c>
      <c r="I32" s="265">
        <f t="shared" ref="I32:V32" si="4">SUM(I30:I31)</f>
        <v>309</v>
      </c>
      <c r="J32" s="266">
        <f t="shared" si="4"/>
        <v>24.3</v>
      </c>
      <c r="K32" s="266">
        <f t="shared" si="4"/>
        <v>0</v>
      </c>
      <c r="L32" s="267">
        <f t="shared" si="4"/>
        <v>284.7</v>
      </c>
      <c r="M32" s="265">
        <f t="shared" si="4"/>
        <v>3.7</v>
      </c>
      <c r="N32" s="266">
        <f t="shared" si="4"/>
        <v>3.7</v>
      </c>
      <c r="O32" s="266">
        <f t="shared" si="4"/>
        <v>0</v>
      </c>
      <c r="P32" s="267">
        <f t="shared" si="4"/>
        <v>0</v>
      </c>
      <c r="Q32" s="265">
        <f t="shared" si="4"/>
        <v>32.700000000000003</v>
      </c>
      <c r="R32" s="266">
        <f t="shared" si="4"/>
        <v>4.0999999999999996</v>
      </c>
      <c r="S32" s="266">
        <f t="shared" si="4"/>
        <v>0</v>
      </c>
      <c r="T32" s="267">
        <f t="shared" si="4"/>
        <v>28.6</v>
      </c>
      <c r="U32" s="268">
        <f t="shared" si="4"/>
        <v>0</v>
      </c>
      <c r="V32" s="269">
        <f t="shared" si="4"/>
        <v>0</v>
      </c>
    </row>
    <row r="33" spans="1:22" ht="15.75" customHeight="1">
      <c r="A33" s="664" t="s">
        <v>9</v>
      </c>
      <c r="B33" s="672" t="s">
        <v>13</v>
      </c>
      <c r="C33" s="670" t="s">
        <v>14</v>
      </c>
      <c r="D33" s="656" t="s">
        <v>41</v>
      </c>
      <c r="E33" s="653" t="s">
        <v>79</v>
      </c>
      <c r="F33" s="548" t="s">
        <v>15</v>
      </c>
      <c r="G33" s="650" t="s">
        <v>87</v>
      </c>
      <c r="H33" s="132" t="s">
        <v>42</v>
      </c>
      <c r="I33" s="136">
        <f>J33+L33</f>
        <v>90</v>
      </c>
      <c r="J33" s="137"/>
      <c r="K33" s="137"/>
      <c r="L33" s="138">
        <v>90</v>
      </c>
      <c r="M33" s="136">
        <f>N33+P33</f>
        <v>86</v>
      </c>
      <c r="N33" s="137"/>
      <c r="O33" s="137"/>
      <c r="P33" s="138">
        <v>86</v>
      </c>
      <c r="Q33" s="276">
        <f>R33+T33</f>
        <v>86</v>
      </c>
      <c r="R33" s="277"/>
      <c r="S33" s="277"/>
      <c r="T33" s="288">
        <v>86</v>
      </c>
      <c r="U33" s="139"/>
      <c r="V33" s="140"/>
    </row>
    <row r="34" spans="1:22" ht="15.75" customHeight="1">
      <c r="A34" s="665"/>
      <c r="B34" s="673"/>
      <c r="C34" s="670"/>
      <c r="D34" s="656"/>
      <c r="E34" s="654"/>
      <c r="F34" s="549"/>
      <c r="G34" s="651"/>
      <c r="H34" s="81"/>
      <c r="I34" s="141">
        <f>J34+L34</f>
        <v>0</v>
      </c>
      <c r="J34" s="142"/>
      <c r="K34" s="142"/>
      <c r="L34" s="143"/>
      <c r="M34" s="141">
        <f>N34+P34</f>
        <v>0</v>
      </c>
      <c r="N34" s="142"/>
      <c r="O34" s="142"/>
      <c r="P34" s="143"/>
      <c r="Q34" s="289">
        <f>R34+T34</f>
        <v>0</v>
      </c>
      <c r="R34" s="290"/>
      <c r="S34" s="290"/>
      <c r="T34" s="291"/>
      <c r="U34" s="144"/>
      <c r="V34" s="145"/>
    </row>
    <row r="35" spans="1:22" ht="15.75" customHeight="1" thickBot="1">
      <c r="A35" s="666"/>
      <c r="B35" s="674"/>
      <c r="C35" s="671"/>
      <c r="D35" s="657"/>
      <c r="E35" s="655"/>
      <c r="F35" s="550"/>
      <c r="G35" s="652"/>
      <c r="H35" s="270" t="s">
        <v>12</v>
      </c>
      <c r="I35" s="260">
        <f t="shared" ref="I35:V35" si="5">SUM(I33:I34)</f>
        <v>90</v>
      </c>
      <c r="J35" s="261">
        <f t="shared" si="5"/>
        <v>0</v>
      </c>
      <c r="K35" s="261">
        <f t="shared" si="5"/>
        <v>0</v>
      </c>
      <c r="L35" s="262">
        <f t="shared" si="5"/>
        <v>90</v>
      </c>
      <c r="M35" s="260">
        <f t="shared" si="5"/>
        <v>86</v>
      </c>
      <c r="N35" s="261">
        <f t="shared" si="5"/>
        <v>0</v>
      </c>
      <c r="O35" s="261">
        <f t="shared" si="5"/>
        <v>0</v>
      </c>
      <c r="P35" s="262">
        <f t="shared" si="5"/>
        <v>86</v>
      </c>
      <c r="Q35" s="260">
        <f t="shared" si="5"/>
        <v>86</v>
      </c>
      <c r="R35" s="261">
        <f t="shared" si="5"/>
        <v>0</v>
      </c>
      <c r="S35" s="261">
        <f t="shared" si="5"/>
        <v>0</v>
      </c>
      <c r="T35" s="262">
        <f t="shared" si="5"/>
        <v>86</v>
      </c>
      <c r="U35" s="271">
        <f t="shared" si="5"/>
        <v>0</v>
      </c>
      <c r="V35" s="263">
        <f t="shared" si="5"/>
        <v>0</v>
      </c>
    </row>
    <row r="36" spans="1:22" ht="15.75" customHeight="1">
      <c r="A36" s="664" t="s">
        <v>9</v>
      </c>
      <c r="B36" s="672" t="s">
        <v>13</v>
      </c>
      <c r="C36" s="667" t="s">
        <v>10</v>
      </c>
      <c r="D36" s="691" t="s">
        <v>18</v>
      </c>
      <c r="E36" s="694" t="s">
        <v>80</v>
      </c>
      <c r="F36" s="553" t="s">
        <v>15</v>
      </c>
      <c r="G36" s="661">
        <v>6</v>
      </c>
      <c r="H36" s="116" t="s">
        <v>19</v>
      </c>
      <c r="I36" s="136">
        <f>J36+L36</f>
        <v>35</v>
      </c>
      <c r="J36" s="137">
        <v>35</v>
      </c>
      <c r="K36" s="137"/>
      <c r="L36" s="138"/>
      <c r="M36" s="136"/>
      <c r="N36" s="137"/>
      <c r="O36" s="137"/>
      <c r="P36" s="138"/>
      <c r="Q36" s="276">
        <f>R36+T36</f>
        <v>0</v>
      </c>
      <c r="R36" s="277"/>
      <c r="S36" s="277"/>
      <c r="T36" s="288"/>
      <c r="U36" s="146">
        <v>10</v>
      </c>
      <c r="V36" s="140">
        <v>40</v>
      </c>
    </row>
    <row r="37" spans="1:22" ht="15.75" customHeight="1">
      <c r="A37" s="665"/>
      <c r="B37" s="673"/>
      <c r="C37" s="668"/>
      <c r="D37" s="692"/>
      <c r="E37" s="695"/>
      <c r="F37" s="554"/>
      <c r="G37" s="662"/>
      <c r="H37" s="109" t="s">
        <v>89</v>
      </c>
      <c r="I37" s="141">
        <f>J37+L37</f>
        <v>0</v>
      </c>
      <c r="J37" s="142"/>
      <c r="K37" s="142"/>
      <c r="L37" s="143"/>
      <c r="M37" s="141">
        <f>N37+P37</f>
        <v>15</v>
      </c>
      <c r="N37" s="142">
        <v>15</v>
      </c>
      <c r="O37" s="142"/>
      <c r="P37" s="143"/>
      <c r="Q37" s="361">
        <f>R37+T37</f>
        <v>7.5</v>
      </c>
      <c r="R37" s="362">
        <f>15-7.5</f>
        <v>7.5</v>
      </c>
      <c r="S37" s="290"/>
      <c r="T37" s="291"/>
      <c r="U37" s="147"/>
      <c r="V37" s="145"/>
    </row>
    <row r="38" spans="1:22" ht="15.75" customHeight="1" thickBot="1">
      <c r="A38" s="666"/>
      <c r="B38" s="674"/>
      <c r="C38" s="669"/>
      <c r="D38" s="693"/>
      <c r="E38" s="696"/>
      <c r="F38" s="555"/>
      <c r="G38" s="663"/>
      <c r="H38" s="272" t="s">
        <v>12</v>
      </c>
      <c r="I38" s="260">
        <f t="shared" ref="I38:V38" si="6">SUM(I36:I37)</f>
        <v>35</v>
      </c>
      <c r="J38" s="261">
        <f t="shared" si="6"/>
        <v>35</v>
      </c>
      <c r="K38" s="261">
        <f t="shared" si="6"/>
        <v>0</v>
      </c>
      <c r="L38" s="262">
        <f t="shared" si="6"/>
        <v>0</v>
      </c>
      <c r="M38" s="260">
        <f t="shared" si="6"/>
        <v>15</v>
      </c>
      <c r="N38" s="261">
        <f t="shared" si="6"/>
        <v>15</v>
      </c>
      <c r="O38" s="261">
        <f t="shared" si="6"/>
        <v>0</v>
      </c>
      <c r="P38" s="262">
        <f t="shared" si="6"/>
        <v>0</v>
      </c>
      <c r="Q38" s="260">
        <f t="shared" si="6"/>
        <v>7.5</v>
      </c>
      <c r="R38" s="261">
        <f t="shared" si="6"/>
        <v>7.5</v>
      </c>
      <c r="S38" s="261">
        <f t="shared" si="6"/>
        <v>0</v>
      </c>
      <c r="T38" s="262">
        <f t="shared" si="6"/>
        <v>0</v>
      </c>
      <c r="U38" s="273">
        <f t="shared" si="6"/>
        <v>10</v>
      </c>
      <c r="V38" s="263">
        <f t="shared" si="6"/>
        <v>40</v>
      </c>
    </row>
    <row r="39" spans="1:22" ht="15.75" customHeight="1">
      <c r="A39" s="594" t="s">
        <v>9</v>
      </c>
      <c r="B39" s="634" t="s">
        <v>13</v>
      </c>
      <c r="C39" s="572" t="s">
        <v>15</v>
      </c>
      <c r="D39" s="658" t="s">
        <v>86</v>
      </c>
      <c r="E39" s="688" t="s">
        <v>101</v>
      </c>
      <c r="F39" s="563" t="s">
        <v>15</v>
      </c>
      <c r="G39" s="566" t="s">
        <v>87</v>
      </c>
      <c r="H39" s="92" t="s">
        <v>19</v>
      </c>
      <c r="I39" s="148">
        <f>J39+L39</f>
        <v>11.8</v>
      </c>
      <c r="J39" s="137">
        <v>11.8</v>
      </c>
      <c r="K39" s="137"/>
      <c r="L39" s="138"/>
      <c r="M39" s="148">
        <f>N39+P39</f>
        <v>0</v>
      </c>
      <c r="N39" s="137"/>
      <c r="O39" s="137"/>
      <c r="P39" s="149"/>
      <c r="Q39" s="292">
        <f>R39+T39</f>
        <v>0</v>
      </c>
      <c r="R39" s="277"/>
      <c r="S39" s="277"/>
      <c r="T39" s="288"/>
      <c r="U39" s="140"/>
      <c r="V39" s="139"/>
    </row>
    <row r="40" spans="1:22" ht="15.75" customHeight="1">
      <c r="A40" s="595"/>
      <c r="B40" s="635"/>
      <c r="C40" s="573"/>
      <c r="D40" s="659"/>
      <c r="E40" s="689"/>
      <c r="F40" s="564"/>
      <c r="G40" s="567"/>
      <c r="H40" s="133"/>
      <c r="I40" s="150">
        <f>J40+L40</f>
        <v>0</v>
      </c>
      <c r="J40" s="142"/>
      <c r="K40" s="151"/>
      <c r="L40" s="143"/>
      <c r="M40" s="150">
        <f>N40+P40</f>
        <v>0</v>
      </c>
      <c r="N40" s="152"/>
      <c r="O40" s="142"/>
      <c r="P40" s="152"/>
      <c r="Q40" s="293">
        <f>R40+T40</f>
        <v>0</v>
      </c>
      <c r="R40" s="290"/>
      <c r="S40" s="294"/>
      <c r="T40" s="291"/>
      <c r="U40" s="145"/>
      <c r="V40" s="144"/>
    </row>
    <row r="41" spans="1:22" ht="15.75" customHeight="1" thickBot="1">
      <c r="A41" s="596"/>
      <c r="B41" s="636"/>
      <c r="C41" s="574"/>
      <c r="D41" s="660"/>
      <c r="E41" s="690"/>
      <c r="F41" s="565"/>
      <c r="G41" s="568"/>
      <c r="H41" s="259" t="s">
        <v>12</v>
      </c>
      <c r="I41" s="274">
        <f>SUM(I39:I40)</f>
        <v>11.8</v>
      </c>
      <c r="J41" s="261">
        <f t="shared" ref="J41:V41" si="7">SUM(J39:J40)</f>
        <v>11.8</v>
      </c>
      <c r="K41" s="275">
        <f t="shared" si="7"/>
        <v>0</v>
      </c>
      <c r="L41" s="262">
        <f t="shared" si="7"/>
        <v>0</v>
      </c>
      <c r="M41" s="274">
        <f t="shared" si="7"/>
        <v>0</v>
      </c>
      <c r="N41" s="261">
        <f t="shared" si="7"/>
        <v>0</v>
      </c>
      <c r="O41" s="275">
        <f t="shared" si="7"/>
        <v>0</v>
      </c>
      <c r="P41" s="262">
        <f t="shared" si="7"/>
        <v>0</v>
      </c>
      <c r="Q41" s="274">
        <f t="shared" si="7"/>
        <v>0</v>
      </c>
      <c r="R41" s="261">
        <f t="shared" si="7"/>
        <v>0</v>
      </c>
      <c r="S41" s="275">
        <f t="shared" si="7"/>
        <v>0</v>
      </c>
      <c r="T41" s="262">
        <f t="shared" si="7"/>
        <v>0</v>
      </c>
      <c r="U41" s="263">
        <f t="shared" si="7"/>
        <v>0</v>
      </c>
      <c r="V41" s="271">
        <f t="shared" si="7"/>
        <v>0</v>
      </c>
    </row>
    <row r="42" spans="1:22" ht="15.75" customHeight="1" thickBot="1">
      <c r="A42" s="6" t="s">
        <v>9</v>
      </c>
      <c r="B42" s="1" t="s">
        <v>13</v>
      </c>
      <c r="C42" s="557" t="s">
        <v>16</v>
      </c>
      <c r="D42" s="558"/>
      <c r="E42" s="559"/>
      <c r="F42" s="559"/>
      <c r="G42" s="559"/>
      <c r="H42" s="558"/>
      <c r="I42" s="195">
        <f t="shared" ref="I42:V42" si="8">SUM(I38,I35,I32,I29)</f>
        <v>656</v>
      </c>
      <c r="J42" s="196">
        <f>SUM(J38,J35,J32,J29,J41)</f>
        <v>293.10000000000002</v>
      </c>
      <c r="K42" s="196">
        <f t="shared" si="8"/>
        <v>0</v>
      </c>
      <c r="L42" s="197">
        <f t="shared" si="8"/>
        <v>374.7</v>
      </c>
      <c r="M42" s="195">
        <f t="shared" si="8"/>
        <v>254.7</v>
      </c>
      <c r="N42" s="196">
        <f t="shared" si="8"/>
        <v>168.7</v>
      </c>
      <c r="O42" s="196">
        <f t="shared" si="8"/>
        <v>0</v>
      </c>
      <c r="P42" s="197">
        <f t="shared" si="8"/>
        <v>86</v>
      </c>
      <c r="Q42" s="195">
        <f t="shared" si="8"/>
        <v>182.2</v>
      </c>
      <c r="R42" s="196">
        <f t="shared" si="8"/>
        <v>67.599999999999994</v>
      </c>
      <c r="S42" s="196">
        <f t="shared" si="8"/>
        <v>0</v>
      </c>
      <c r="T42" s="197">
        <f t="shared" si="8"/>
        <v>114.6</v>
      </c>
      <c r="U42" s="195">
        <f t="shared" si="8"/>
        <v>160</v>
      </c>
      <c r="V42" s="354">
        <f t="shared" si="8"/>
        <v>290</v>
      </c>
    </row>
    <row r="43" spans="1:22" ht="15.75" customHeight="1" thickBot="1">
      <c r="A43" s="14" t="s">
        <v>9</v>
      </c>
      <c r="B43" s="12" t="s">
        <v>14</v>
      </c>
      <c r="C43" s="580" t="s">
        <v>22</v>
      </c>
      <c r="D43" s="581"/>
      <c r="E43" s="581"/>
      <c r="F43" s="581"/>
      <c r="G43" s="581"/>
      <c r="H43" s="582"/>
      <c r="I43" s="582"/>
      <c r="J43" s="582"/>
      <c r="K43" s="582"/>
      <c r="L43" s="582"/>
      <c r="M43" s="582"/>
      <c r="N43" s="582"/>
      <c r="O43" s="582"/>
      <c r="P43" s="582"/>
      <c r="Q43" s="582"/>
      <c r="R43" s="582"/>
      <c r="S43" s="582"/>
      <c r="T43" s="582"/>
      <c r="U43" s="582"/>
      <c r="V43" s="583"/>
    </row>
    <row r="44" spans="1:22" ht="15.75" customHeight="1">
      <c r="A44" s="594" t="s">
        <v>9</v>
      </c>
      <c r="B44" s="634" t="s">
        <v>14</v>
      </c>
      <c r="C44" s="572" t="s">
        <v>9</v>
      </c>
      <c r="D44" s="325" t="s">
        <v>90</v>
      </c>
      <c r="E44" s="560" t="s">
        <v>78</v>
      </c>
      <c r="F44" s="548" t="s">
        <v>15</v>
      </c>
      <c r="G44" s="569" t="s">
        <v>133</v>
      </c>
      <c r="H44" s="111" t="s">
        <v>11</v>
      </c>
      <c r="I44" s="120">
        <f>J44+L44</f>
        <v>0</v>
      </c>
      <c r="J44" s="121"/>
      <c r="K44" s="121"/>
      <c r="L44" s="207"/>
      <c r="M44" s="120">
        <f>N44+P44</f>
        <v>0</v>
      </c>
      <c r="N44" s="121"/>
      <c r="O44" s="121"/>
      <c r="P44" s="208"/>
      <c r="Q44" s="292">
        <f>R44+T44</f>
        <v>0</v>
      </c>
      <c r="R44" s="286"/>
      <c r="S44" s="286"/>
      <c r="T44" s="287"/>
      <c r="U44" s="209">
        <v>286.8</v>
      </c>
      <c r="V44" s="209"/>
    </row>
    <row r="45" spans="1:22" ht="15.75" customHeight="1">
      <c r="A45" s="595"/>
      <c r="B45" s="635"/>
      <c r="C45" s="573"/>
      <c r="D45" s="225" t="s">
        <v>116</v>
      </c>
      <c r="E45" s="561"/>
      <c r="F45" s="549"/>
      <c r="G45" s="570"/>
      <c r="H45" s="111" t="s">
        <v>19</v>
      </c>
      <c r="I45" s="120">
        <f>J45+L45</f>
        <v>353.7</v>
      </c>
      <c r="J45" s="121">
        <v>353.7</v>
      </c>
      <c r="K45" s="121"/>
      <c r="L45" s="207"/>
      <c r="M45" s="120">
        <f>N45+P45</f>
        <v>0</v>
      </c>
      <c r="N45" s="121"/>
      <c r="O45" s="121"/>
      <c r="P45" s="224"/>
      <c r="Q45" s="297">
        <f>R45+T45</f>
        <v>0</v>
      </c>
      <c r="R45" s="286"/>
      <c r="S45" s="286"/>
      <c r="T45" s="287"/>
      <c r="U45" s="209">
        <v>136.19999999999999</v>
      </c>
      <c r="V45" s="209"/>
    </row>
    <row r="46" spans="1:22" ht="15.75" customHeight="1">
      <c r="A46" s="595"/>
      <c r="B46" s="635"/>
      <c r="C46" s="573"/>
      <c r="D46" s="225" t="s">
        <v>117</v>
      </c>
      <c r="E46" s="561"/>
      <c r="F46" s="549"/>
      <c r="G46" s="570"/>
      <c r="H46" s="111" t="s">
        <v>89</v>
      </c>
      <c r="I46" s="120">
        <f>J46+L46</f>
        <v>0</v>
      </c>
      <c r="J46" s="121"/>
      <c r="K46" s="121"/>
      <c r="L46" s="207"/>
      <c r="M46" s="120">
        <f>N46+P46</f>
        <v>0</v>
      </c>
      <c r="N46" s="121"/>
      <c r="O46" s="121"/>
      <c r="P46" s="224"/>
      <c r="Q46" s="331">
        <f>R46+T46</f>
        <v>251.8</v>
      </c>
      <c r="R46" s="323">
        <f>244.3+7.5</f>
        <v>251.8</v>
      </c>
      <c r="S46" s="286"/>
      <c r="T46" s="287"/>
      <c r="U46" s="209"/>
      <c r="V46" s="209"/>
    </row>
    <row r="47" spans="1:22" ht="15.75" customHeight="1">
      <c r="A47" s="595"/>
      <c r="B47" s="635"/>
      <c r="C47" s="573"/>
      <c r="D47" s="324" t="s">
        <v>169</v>
      </c>
      <c r="E47" s="561"/>
      <c r="F47" s="549"/>
      <c r="G47" s="570"/>
      <c r="H47" s="111" t="s">
        <v>19</v>
      </c>
      <c r="I47" s="120">
        <f>J47+L47</f>
        <v>294.8</v>
      </c>
      <c r="J47" s="121">
        <v>294.8</v>
      </c>
      <c r="K47" s="121"/>
      <c r="L47" s="207"/>
      <c r="M47" s="120">
        <f>N47+P47</f>
        <v>443.8</v>
      </c>
      <c r="N47" s="121">
        <v>443.8</v>
      </c>
      <c r="O47" s="121"/>
      <c r="P47" s="224"/>
      <c r="Q47" s="331">
        <f>R47+T47</f>
        <v>213</v>
      </c>
      <c r="R47" s="323">
        <f>253.8-122.4+81.6</f>
        <v>213</v>
      </c>
      <c r="S47" s="286"/>
      <c r="T47" s="287"/>
      <c r="U47" s="209">
        <f>45+300</f>
        <v>345</v>
      </c>
      <c r="V47" s="209">
        <v>63.7</v>
      </c>
    </row>
    <row r="48" spans="1:22" ht="15.75" customHeight="1">
      <c r="A48" s="595"/>
      <c r="B48" s="635"/>
      <c r="C48" s="573"/>
      <c r="D48" s="324" t="s">
        <v>166</v>
      </c>
      <c r="E48" s="561"/>
      <c r="F48" s="549"/>
      <c r="G48" s="570"/>
      <c r="H48" s="112" t="s">
        <v>36</v>
      </c>
      <c r="I48" s="122">
        <f>J48+L48</f>
        <v>2937.2</v>
      </c>
      <c r="J48" s="123">
        <v>2937.2</v>
      </c>
      <c r="K48" s="123"/>
      <c r="L48" s="181"/>
      <c r="M48" s="122">
        <f>N48+P48</f>
        <v>2284.1999999999998</v>
      </c>
      <c r="N48" s="123">
        <v>2284.1999999999998</v>
      </c>
      <c r="O48" s="123"/>
      <c r="P48" s="210"/>
      <c r="Q48" s="298">
        <f>R48+T48</f>
        <v>2284.1999999999998</v>
      </c>
      <c r="R48" s="280">
        <v>2284.1999999999998</v>
      </c>
      <c r="S48" s="280"/>
      <c r="T48" s="281"/>
      <c r="U48" s="124">
        <v>3806.7</v>
      </c>
      <c r="V48" s="124"/>
    </row>
    <row r="49" spans="1:22" ht="15.75" customHeight="1" thickBot="1">
      <c r="A49" s="596"/>
      <c r="B49" s="636"/>
      <c r="C49" s="574"/>
      <c r="D49" s="226"/>
      <c r="E49" s="562"/>
      <c r="F49" s="550"/>
      <c r="G49" s="571"/>
      <c r="H49" s="240" t="s">
        <v>12</v>
      </c>
      <c r="I49" s="260">
        <f t="shared" ref="I49:V49" si="9">SUM(I44:I48)</f>
        <v>3585.7</v>
      </c>
      <c r="J49" s="261">
        <f t="shared" si="9"/>
        <v>3585.7</v>
      </c>
      <c r="K49" s="261">
        <f t="shared" si="9"/>
        <v>0</v>
      </c>
      <c r="L49" s="262">
        <f t="shared" si="9"/>
        <v>0</v>
      </c>
      <c r="M49" s="260">
        <f t="shared" si="9"/>
        <v>2728</v>
      </c>
      <c r="N49" s="261">
        <f t="shared" si="9"/>
        <v>2728</v>
      </c>
      <c r="O49" s="261">
        <f t="shared" si="9"/>
        <v>0</v>
      </c>
      <c r="P49" s="295">
        <f t="shared" si="9"/>
        <v>0</v>
      </c>
      <c r="Q49" s="296">
        <f t="shared" si="9"/>
        <v>2749</v>
      </c>
      <c r="R49" s="261">
        <f t="shared" si="9"/>
        <v>2749</v>
      </c>
      <c r="S49" s="261">
        <f t="shared" si="9"/>
        <v>0</v>
      </c>
      <c r="T49" s="262">
        <f t="shared" si="9"/>
        <v>0</v>
      </c>
      <c r="U49" s="263">
        <f t="shared" si="9"/>
        <v>4574.7</v>
      </c>
      <c r="V49" s="263">
        <f t="shared" si="9"/>
        <v>63.7</v>
      </c>
    </row>
    <row r="50" spans="1:22" ht="15.75" customHeight="1">
      <c r="A50" s="595" t="s">
        <v>9</v>
      </c>
      <c r="B50" s="635" t="s">
        <v>14</v>
      </c>
      <c r="C50" s="592" t="s">
        <v>13</v>
      </c>
      <c r="D50" s="105" t="s">
        <v>127</v>
      </c>
      <c r="E50" s="561" t="s">
        <v>161</v>
      </c>
      <c r="F50" s="549" t="s">
        <v>15</v>
      </c>
      <c r="G50" s="551" t="s">
        <v>87</v>
      </c>
      <c r="H50" s="110" t="s">
        <v>19</v>
      </c>
      <c r="I50" s="118">
        <f>J50+L50</f>
        <v>279</v>
      </c>
      <c r="J50" s="119">
        <f>92+102</f>
        <v>194</v>
      </c>
      <c r="K50" s="119"/>
      <c r="L50" s="198">
        <v>85</v>
      </c>
      <c r="M50" s="118">
        <f>N50+P50</f>
        <v>167.8</v>
      </c>
      <c r="N50" s="119">
        <f>92.5+75.3</f>
        <v>167.8</v>
      </c>
      <c r="O50" s="119"/>
      <c r="P50" s="208"/>
      <c r="Q50" s="292">
        <f>R50+T50</f>
        <v>261.3</v>
      </c>
      <c r="R50" s="277">
        <f>184.5+76.8</f>
        <v>261.3</v>
      </c>
      <c r="S50" s="277"/>
      <c r="T50" s="278"/>
      <c r="U50" s="199">
        <v>63.6</v>
      </c>
      <c r="V50" s="199">
        <v>180</v>
      </c>
    </row>
    <row r="51" spans="1:22" ht="27" customHeight="1">
      <c r="A51" s="595"/>
      <c r="B51" s="635"/>
      <c r="C51" s="592"/>
      <c r="D51" s="103" t="s">
        <v>114</v>
      </c>
      <c r="E51" s="561"/>
      <c r="F51" s="549"/>
      <c r="G51" s="551"/>
      <c r="H51" s="112" t="s">
        <v>11</v>
      </c>
      <c r="I51" s="122">
        <f>J51+L51</f>
        <v>0</v>
      </c>
      <c r="J51" s="123"/>
      <c r="K51" s="123"/>
      <c r="L51" s="181"/>
      <c r="M51" s="122">
        <f>N51+P51</f>
        <v>74.7</v>
      </c>
      <c r="N51" s="123">
        <v>74.7</v>
      </c>
      <c r="O51" s="123"/>
      <c r="P51" s="210"/>
      <c r="Q51" s="298">
        <f>R51+T51</f>
        <v>0</v>
      </c>
      <c r="R51" s="280"/>
      <c r="S51" s="280"/>
      <c r="T51" s="281"/>
      <c r="U51" s="124"/>
      <c r="V51" s="124"/>
    </row>
    <row r="52" spans="1:22" ht="27" customHeight="1">
      <c r="A52" s="595"/>
      <c r="B52" s="635"/>
      <c r="C52" s="592"/>
      <c r="D52" s="103" t="s">
        <v>115</v>
      </c>
      <c r="E52" s="561"/>
      <c r="F52" s="549"/>
      <c r="G52" s="551"/>
      <c r="H52" s="112" t="s">
        <v>89</v>
      </c>
      <c r="I52" s="122">
        <f>J52+L52</f>
        <v>0</v>
      </c>
      <c r="J52" s="123"/>
      <c r="K52" s="123"/>
      <c r="L52" s="181"/>
      <c r="M52" s="122">
        <f>N52+P52</f>
        <v>0</v>
      </c>
      <c r="N52" s="123"/>
      <c r="O52" s="123"/>
      <c r="P52" s="210"/>
      <c r="Q52" s="298">
        <f>R52+T52</f>
        <v>0</v>
      </c>
      <c r="R52" s="280"/>
      <c r="S52" s="280"/>
      <c r="T52" s="281"/>
      <c r="U52" s="124"/>
      <c r="V52" s="124"/>
    </row>
    <row r="53" spans="1:22" ht="27" customHeight="1">
      <c r="A53" s="595"/>
      <c r="B53" s="635"/>
      <c r="C53" s="592"/>
      <c r="D53" s="103" t="s">
        <v>170</v>
      </c>
      <c r="E53" s="561"/>
      <c r="F53" s="549"/>
      <c r="G53" s="551"/>
      <c r="H53" s="112"/>
      <c r="I53" s="134">
        <f>J53+L53</f>
        <v>0</v>
      </c>
      <c r="J53" s="135"/>
      <c r="K53" s="135"/>
      <c r="L53" s="182"/>
      <c r="M53" s="134">
        <f>N53+P53</f>
        <v>0</v>
      </c>
      <c r="N53" s="135"/>
      <c r="O53" s="135"/>
      <c r="P53" s="210"/>
      <c r="Q53" s="299">
        <f>R53+T53</f>
        <v>0</v>
      </c>
      <c r="R53" s="283"/>
      <c r="S53" s="283"/>
      <c r="T53" s="284"/>
      <c r="U53" s="200"/>
      <c r="V53" s="200"/>
    </row>
    <row r="54" spans="1:22" ht="15.75" customHeight="1" thickBot="1">
      <c r="A54" s="596"/>
      <c r="B54" s="636"/>
      <c r="C54" s="593"/>
      <c r="D54" s="104"/>
      <c r="E54" s="562"/>
      <c r="F54" s="550"/>
      <c r="G54" s="552"/>
      <c r="H54" s="240" t="s">
        <v>12</v>
      </c>
      <c r="I54" s="260">
        <f t="shared" ref="I54:V54" si="10">SUM(I50:I53)</f>
        <v>279</v>
      </c>
      <c r="J54" s="261">
        <f t="shared" si="10"/>
        <v>194</v>
      </c>
      <c r="K54" s="261">
        <f t="shared" si="10"/>
        <v>0</v>
      </c>
      <c r="L54" s="262">
        <f t="shared" si="10"/>
        <v>85</v>
      </c>
      <c r="M54" s="260">
        <f t="shared" si="10"/>
        <v>242.5</v>
      </c>
      <c r="N54" s="261">
        <f t="shared" si="10"/>
        <v>242.5</v>
      </c>
      <c r="O54" s="261">
        <f t="shared" si="10"/>
        <v>0</v>
      </c>
      <c r="P54" s="295">
        <f t="shared" si="10"/>
        <v>0</v>
      </c>
      <c r="Q54" s="296">
        <f t="shared" si="10"/>
        <v>261.3</v>
      </c>
      <c r="R54" s="261">
        <f t="shared" si="10"/>
        <v>261.3</v>
      </c>
      <c r="S54" s="261">
        <f t="shared" si="10"/>
        <v>0</v>
      </c>
      <c r="T54" s="262">
        <f t="shared" si="10"/>
        <v>0</v>
      </c>
      <c r="U54" s="263">
        <f t="shared" si="10"/>
        <v>63.6</v>
      </c>
      <c r="V54" s="263">
        <f t="shared" si="10"/>
        <v>180</v>
      </c>
    </row>
    <row r="55" spans="1:22" ht="15.75" customHeight="1">
      <c r="A55" s="594" t="s">
        <v>9</v>
      </c>
      <c r="B55" s="634" t="s">
        <v>14</v>
      </c>
      <c r="C55" s="591" t="s">
        <v>14</v>
      </c>
      <c r="D55" s="102" t="s">
        <v>92</v>
      </c>
      <c r="E55" s="560" t="s">
        <v>102</v>
      </c>
      <c r="F55" s="548" t="s">
        <v>15</v>
      </c>
      <c r="G55" s="556" t="s">
        <v>177</v>
      </c>
      <c r="H55" s="110" t="s">
        <v>19</v>
      </c>
      <c r="I55" s="118">
        <f>J55+L55</f>
        <v>88</v>
      </c>
      <c r="J55" s="119"/>
      <c r="K55" s="119"/>
      <c r="L55" s="198">
        <v>88</v>
      </c>
      <c r="M55" s="118">
        <f>N55+P55</f>
        <v>0</v>
      </c>
      <c r="N55" s="119"/>
      <c r="O55" s="119"/>
      <c r="P55" s="208"/>
      <c r="Q55" s="292">
        <f>R55+T55</f>
        <v>0</v>
      </c>
      <c r="R55" s="277"/>
      <c r="S55" s="277"/>
      <c r="T55" s="278"/>
      <c r="U55" s="211"/>
      <c r="V55" s="199"/>
    </row>
    <row r="56" spans="1:22" ht="26.25" customHeight="1">
      <c r="A56" s="595"/>
      <c r="B56" s="635"/>
      <c r="C56" s="592"/>
      <c r="D56" s="216" t="s">
        <v>118</v>
      </c>
      <c r="E56" s="561"/>
      <c r="F56" s="549"/>
      <c r="G56" s="551"/>
      <c r="H56" s="112" t="s">
        <v>89</v>
      </c>
      <c r="I56" s="122">
        <f>J56+L56</f>
        <v>35.6</v>
      </c>
      <c r="J56" s="123"/>
      <c r="K56" s="123"/>
      <c r="L56" s="181">
        <v>35.6</v>
      </c>
      <c r="M56" s="122">
        <f>N56+P56</f>
        <v>0</v>
      </c>
      <c r="N56" s="123"/>
      <c r="O56" s="123"/>
      <c r="P56" s="210"/>
      <c r="Q56" s="298">
        <f>R56+T56</f>
        <v>44</v>
      </c>
      <c r="R56" s="280">
        <v>44</v>
      </c>
      <c r="S56" s="280"/>
      <c r="T56" s="281"/>
      <c r="U56" s="153"/>
      <c r="V56" s="124"/>
    </row>
    <row r="57" spans="1:22" ht="15.75" customHeight="1">
      <c r="A57" s="595"/>
      <c r="B57" s="635"/>
      <c r="C57" s="592"/>
      <c r="D57" s="216" t="s">
        <v>119</v>
      </c>
      <c r="E57" s="561"/>
      <c r="F57" s="549"/>
      <c r="G57" s="551"/>
      <c r="H57" s="112"/>
      <c r="I57" s="122">
        <f>J57+L57</f>
        <v>0</v>
      </c>
      <c r="J57" s="123"/>
      <c r="K57" s="123"/>
      <c r="L57" s="181"/>
      <c r="M57" s="122">
        <f>N57+P57</f>
        <v>0</v>
      </c>
      <c r="N57" s="123"/>
      <c r="O57" s="123"/>
      <c r="P57" s="210"/>
      <c r="Q57" s="298">
        <f>R57+T57</f>
        <v>0</v>
      </c>
      <c r="R57" s="280"/>
      <c r="S57" s="280"/>
      <c r="T57" s="281"/>
      <c r="U57" s="153"/>
      <c r="V57" s="124"/>
    </row>
    <row r="58" spans="1:22" ht="15.75" customHeight="1">
      <c r="A58" s="595"/>
      <c r="B58" s="635"/>
      <c r="C58" s="592"/>
      <c r="D58" s="216" t="s">
        <v>171</v>
      </c>
      <c r="E58" s="561"/>
      <c r="F58" s="549"/>
      <c r="G58" s="551"/>
      <c r="H58" s="112"/>
      <c r="I58" s="134">
        <f>J58+L58</f>
        <v>0</v>
      </c>
      <c r="J58" s="135"/>
      <c r="K58" s="135"/>
      <c r="L58" s="182"/>
      <c r="M58" s="134">
        <f>N58+P58</f>
        <v>0</v>
      </c>
      <c r="N58" s="135"/>
      <c r="O58" s="135"/>
      <c r="P58" s="212"/>
      <c r="Q58" s="299">
        <f>R58+T58</f>
        <v>0</v>
      </c>
      <c r="R58" s="283"/>
      <c r="S58" s="283"/>
      <c r="T58" s="284"/>
      <c r="U58" s="213"/>
      <c r="V58" s="200"/>
    </row>
    <row r="59" spans="1:22" ht="15.75" customHeight="1" thickBot="1">
      <c r="A59" s="596"/>
      <c r="B59" s="636"/>
      <c r="C59" s="593"/>
      <c r="D59" s="104"/>
      <c r="E59" s="562"/>
      <c r="F59" s="550"/>
      <c r="G59" s="552"/>
      <c r="H59" s="240" t="s">
        <v>12</v>
      </c>
      <c r="I59" s="260">
        <f t="shared" ref="I59:V59" si="11">SUM(I55:I58)</f>
        <v>123.6</v>
      </c>
      <c r="J59" s="261">
        <f t="shared" si="11"/>
        <v>0</v>
      </c>
      <c r="K59" s="261">
        <f t="shared" si="11"/>
        <v>0</v>
      </c>
      <c r="L59" s="262">
        <f t="shared" si="11"/>
        <v>123.6</v>
      </c>
      <c r="M59" s="260">
        <f t="shared" si="11"/>
        <v>0</v>
      </c>
      <c r="N59" s="261">
        <f t="shared" si="11"/>
        <v>0</v>
      </c>
      <c r="O59" s="261">
        <f t="shared" si="11"/>
        <v>0</v>
      </c>
      <c r="P59" s="295">
        <f t="shared" si="11"/>
        <v>0</v>
      </c>
      <c r="Q59" s="296">
        <f t="shared" si="11"/>
        <v>44</v>
      </c>
      <c r="R59" s="261">
        <f t="shared" si="11"/>
        <v>44</v>
      </c>
      <c r="S59" s="261">
        <f t="shared" si="11"/>
        <v>0</v>
      </c>
      <c r="T59" s="262">
        <f t="shared" si="11"/>
        <v>0</v>
      </c>
      <c r="U59" s="274">
        <f t="shared" si="11"/>
        <v>0</v>
      </c>
      <c r="V59" s="263">
        <f t="shared" si="11"/>
        <v>0</v>
      </c>
    </row>
    <row r="60" spans="1:22" ht="15.75" customHeight="1" thickBot="1">
      <c r="A60" s="4" t="s">
        <v>9</v>
      </c>
      <c r="B60" s="2" t="s">
        <v>14</v>
      </c>
      <c r="C60" s="557" t="s">
        <v>16</v>
      </c>
      <c r="D60" s="558"/>
      <c r="E60" s="558"/>
      <c r="F60" s="558"/>
      <c r="G60" s="558"/>
      <c r="H60" s="646"/>
      <c r="I60" s="197">
        <f>SUM(I59,I54,I49)</f>
        <v>3988.2999999999997</v>
      </c>
      <c r="J60" s="197">
        <f t="shared" ref="J60:V60" si="12">SUM(J59,J54,J49)</f>
        <v>3779.7</v>
      </c>
      <c r="K60" s="197">
        <f t="shared" si="12"/>
        <v>0</v>
      </c>
      <c r="L60" s="206">
        <f t="shared" si="12"/>
        <v>208.6</v>
      </c>
      <c r="M60" s="197">
        <f t="shared" si="12"/>
        <v>2970.5</v>
      </c>
      <c r="N60" s="197">
        <f t="shared" si="12"/>
        <v>2970.5</v>
      </c>
      <c r="O60" s="197">
        <f t="shared" si="12"/>
        <v>0</v>
      </c>
      <c r="P60" s="206">
        <f t="shared" si="12"/>
        <v>0</v>
      </c>
      <c r="Q60" s="197">
        <f t="shared" si="12"/>
        <v>3054.3</v>
      </c>
      <c r="R60" s="197">
        <f t="shared" si="12"/>
        <v>3054.3</v>
      </c>
      <c r="S60" s="197">
        <f t="shared" si="12"/>
        <v>0</v>
      </c>
      <c r="T60" s="206">
        <f t="shared" si="12"/>
        <v>0</v>
      </c>
      <c r="U60" s="206">
        <f t="shared" si="12"/>
        <v>4638.3</v>
      </c>
      <c r="V60" s="354">
        <f t="shared" si="12"/>
        <v>243.7</v>
      </c>
    </row>
    <row r="61" spans="1:22" ht="15.75" customHeight="1" thickBot="1">
      <c r="A61" s="6" t="s">
        <v>9</v>
      </c>
      <c r="B61" s="1" t="s">
        <v>10</v>
      </c>
      <c r="C61" s="678" t="s">
        <v>91</v>
      </c>
      <c r="D61" s="679"/>
      <c r="E61" s="679"/>
      <c r="F61" s="679"/>
      <c r="G61" s="679"/>
      <c r="H61" s="679"/>
      <c r="I61" s="679"/>
      <c r="J61" s="679"/>
      <c r="K61" s="679"/>
      <c r="L61" s="679"/>
      <c r="M61" s="679"/>
      <c r="N61" s="679"/>
      <c r="O61" s="679"/>
      <c r="P61" s="679"/>
      <c r="Q61" s="679"/>
      <c r="R61" s="679"/>
      <c r="S61" s="679"/>
      <c r="T61" s="679"/>
      <c r="U61" s="679"/>
      <c r="V61" s="680"/>
    </row>
    <row r="62" spans="1:22" s="85" customFormat="1" ht="15.75" customHeight="1">
      <c r="A62" s="664" t="s">
        <v>9</v>
      </c>
      <c r="B62" s="672" t="s">
        <v>10</v>
      </c>
      <c r="C62" s="675" t="s">
        <v>9</v>
      </c>
      <c r="D62" s="685" t="s">
        <v>129</v>
      </c>
      <c r="E62" s="682"/>
      <c r="F62" s="643" t="s">
        <v>10</v>
      </c>
      <c r="G62" s="647">
        <v>6</v>
      </c>
      <c r="H62" s="106" t="s">
        <v>19</v>
      </c>
      <c r="I62" s="148">
        <f>J62+L62</f>
        <v>150</v>
      </c>
      <c r="J62" s="137">
        <v>150</v>
      </c>
      <c r="K62" s="137"/>
      <c r="L62" s="138"/>
      <c r="M62" s="148">
        <f>N62+P62</f>
        <v>50</v>
      </c>
      <c r="N62" s="137">
        <v>50</v>
      </c>
      <c r="O62" s="137"/>
      <c r="P62" s="138"/>
      <c r="Q62" s="292">
        <f>R62+T62</f>
        <v>50</v>
      </c>
      <c r="R62" s="278">
        <v>50</v>
      </c>
      <c r="S62" s="304"/>
      <c r="T62" s="305"/>
      <c r="U62" s="154"/>
      <c r="V62" s="146">
        <v>150</v>
      </c>
    </row>
    <row r="63" spans="1:22" s="85" customFormat="1" ht="15.75" customHeight="1">
      <c r="A63" s="665"/>
      <c r="B63" s="673"/>
      <c r="C63" s="676"/>
      <c r="D63" s="686"/>
      <c r="E63" s="683"/>
      <c r="F63" s="644"/>
      <c r="G63" s="648"/>
      <c r="H63" s="100" t="s">
        <v>11</v>
      </c>
      <c r="I63" s="214">
        <f>J63+L63</f>
        <v>0</v>
      </c>
      <c r="J63" s="141"/>
      <c r="K63" s="142"/>
      <c r="L63" s="144"/>
      <c r="M63" s="214">
        <f>N63+P63</f>
        <v>250</v>
      </c>
      <c r="N63" s="141">
        <v>250</v>
      </c>
      <c r="O63" s="142"/>
      <c r="P63" s="215"/>
      <c r="Q63" s="306">
        <f>R63+T63</f>
        <v>0</v>
      </c>
      <c r="R63" s="281"/>
      <c r="S63" s="307"/>
      <c r="T63" s="308"/>
      <c r="U63" s="155"/>
      <c r="V63" s="156"/>
    </row>
    <row r="64" spans="1:22" s="85" customFormat="1" ht="15.75" customHeight="1" thickBot="1">
      <c r="A64" s="666"/>
      <c r="B64" s="674"/>
      <c r="C64" s="677"/>
      <c r="D64" s="687"/>
      <c r="E64" s="684"/>
      <c r="F64" s="645"/>
      <c r="G64" s="649"/>
      <c r="H64" s="300" t="s">
        <v>12</v>
      </c>
      <c r="I64" s="296">
        <f t="shared" ref="I64:V64" si="13">SUM(I62:I63)</f>
        <v>150</v>
      </c>
      <c r="J64" s="260">
        <f t="shared" si="13"/>
        <v>150</v>
      </c>
      <c r="K64" s="261">
        <f t="shared" si="13"/>
        <v>0</v>
      </c>
      <c r="L64" s="271">
        <f t="shared" si="13"/>
        <v>0</v>
      </c>
      <c r="M64" s="296">
        <f t="shared" si="13"/>
        <v>300</v>
      </c>
      <c r="N64" s="260">
        <f t="shared" si="13"/>
        <v>300</v>
      </c>
      <c r="O64" s="261">
        <f t="shared" si="13"/>
        <v>0</v>
      </c>
      <c r="P64" s="271">
        <f t="shared" si="13"/>
        <v>0</v>
      </c>
      <c r="Q64" s="296">
        <f t="shared" si="13"/>
        <v>50</v>
      </c>
      <c r="R64" s="260">
        <f t="shared" si="13"/>
        <v>50</v>
      </c>
      <c r="S64" s="261">
        <f t="shared" si="13"/>
        <v>0</v>
      </c>
      <c r="T64" s="271">
        <f t="shared" si="13"/>
        <v>0</v>
      </c>
      <c r="U64" s="301">
        <f t="shared" si="13"/>
        <v>0</v>
      </c>
      <c r="V64" s="302">
        <f t="shared" si="13"/>
        <v>150</v>
      </c>
    </row>
    <row r="65" spans="1:24" ht="15.75" customHeight="1">
      <c r="A65" s="594" t="s">
        <v>9</v>
      </c>
      <c r="B65" s="634" t="s">
        <v>10</v>
      </c>
      <c r="C65" s="591" t="s">
        <v>13</v>
      </c>
      <c r="D65" s="102" t="s">
        <v>98</v>
      </c>
      <c r="E65" s="561" t="s">
        <v>104</v>
      </c>
      <c r="F65" s="548" t="s">
        <v>15</v>
      </c>
      <c r="G65" s="326"/>
      <c r="H65" s="110" t="s">
        <v>19</v>
      </c>
      <c r="I65" s="118">
        <f t="shared" ref="I65:I71" si="14">J65+L65</f>
        <v>18.399999999999999</v>
      </c>
      <c r="J65" s="119">
        <v>18.399999999999999</v>
      </c>
      <c r="K65" s="119"/>
      <c r="L65" s="198"/>
      <c r="M65" s="118">
        <f t="shared" ref="M65:M71" si="15">N65+P65</f>
        <v>549.9</v>
      </c>
      <c r="N65" s="119">
        <v>23.5</v>
      </c>
      <c r="O65" s="119"/>
      <c r="P65" s="198">
        <v>526.4</v>
      </c>
      <c r="Q65" s="276">
        <f t="shared" ref="Q65:Q71" si="16">R65+T65</f>
        <v>526.4</v>
      </c>
      <c r="R65" s="277"/>
      <c r="S65" s="277"/>
      <c r="T65" s="278">
        <f>526.4</f>
        <v>526.4</v>
      </c>
      <c r="U65" s="199">
        <f>530.2+20+900.6</f>
        <v>1450.8000000000002</v>
      </c>
      <c r="V65" s="199">
        <v>66.3</v>
      </c>
      <c r="W65" s="91"/>
      <c r="X65" s="91"/>
    </row>
    <row r="66" spans="1:24" ht="15.75" customHeight="1">
      <c r="A66" s="595"/>
      <c r="B66" s="635"/>
      <c r="C66" s="592"/>
      <c r="D66" s="103" t="s">
        <v>120</v>
      </c>
      <c r="E66" s="561"/>
      <c r="F66" s="549"/>
      <c r="G66" s="327" t="s">
        <v>87</v>
      </c>
      <c r="H66" s="111" t="s">
        <v>89</v>
      </c>
      <c r="I66" s="120">
        <f t="shared" si="14"/>
        <v>200</v>
      </c>
      <c r="J66" s="121"/>
      <c r="K66" s="121"/>
      <c r="L66" s="207">
        <v>200</v>
      </c>
      <c r="M66" s="120">
        <f t="shared" si="15"/>
        <v>0</v>
      </c>
      <c r="N66" s="121"/>
      <c r="O66" s="121"/>
      <c r="P66" s="207"/>
      <c r="Q66" s="285">
        <f t="shared" si="16"/>
        <v>22</v>
      </c>
      <c r="R66" s="286">
        <v>22</v>
      </c>
      <c r="S66" s="286"/>
      <c r="T66" s="287"/>
      <c r="U66" s="209"/>
      <c r="V66" s="209"/>
    </row>
    <row r="67" spans="1:24" ht="27" customHeight="1">
      <c r="A67" s="595"/>
      <c r="B67" s="635"/>
      <c r="C67" s="592"/>
      <c r="D67" s="103" t="s">
        <v>172</v>
      </c>
      <c r="E67" s="561"/>
      <c r="F67" s="549"/>
      <c r="G67" s="327" t="s">
        <v>126</v>
      </c>
      <c r="H67" s="112" t="s">
        <v>130</v>
      </c>
      <c r="I67" s="122">
        <f t="shared" si="14"/>
        <v>0</v>
      </c>
      <c r="J67" s="123"/>
      <c r="K67" s="123"/>
      <c r="L67" s="181"/>
      <c r="M67" s="122">
        <f t="shared" si="15"/>
        <v>0</v>
      </c>
      <c r="N67" s="123"/>
      <c r="O67" s="123"/>
      <c r="P67" s="181"/>
      <c r="Q67" s="279">
        <f t="shared" si="16"/>
        <v>0</v>
      </c>
      <c r="R67" s="280"/>
      <c r="S67" s="280"/>
      <c r="T67" s="281"/>
      <c r="U67" s="124">
        <v>24.2</v>
      </c>
      <c r="V67" s="124"/>
    </row>
    <row r="68" spans="1:24" ht="18.75" customHeight="1">
      <c r="A68" s="595"/>
      <c r="B68" s="635"/>
      <c r="C68" s="592"/>
      <c r="D68" s="681" t="s">
        <v>174</v>
      </c>
      <c r="E68" s="561"/>
      <c r="F68" s="549"/>
      <c r="G68" s="327" t="s">
        <v>126</v>
      </c>
      <c r="H68" s="112" t="s">
        <v>36</v>
      </c>
      <c r="I68" s="122">
        <f t="shared" si="14"/>
        <v>1275</v>
      </c>
      <c r="J68" s="123"/>
      <c r="K68" s="123"/>
      <c r="L68" s="181">
        <v>1275</v>
      </c>
      <c r="M68" s="122">
        <f t="shared" si="15"/>
        <v>3055.4</v>
      </c>
      <c r="N68" s="123"/>
      <c r="O68" s="123"/>
      <c r="P68" s="181">
        <f>2982.9+72.5</f>
        <v>3055.4</v>
      </c>
      <c r="Q68" s="279">
        <f t="shared" si="16"/>
        <v>2982.9</v>
      </c>
      <c r="R68" s="280"/>
      <c r="S68" s="280"/>
      <c r="T68" s="280">
        <f>2982.9</f>
        <v>2982.9</v>
      </c>
      <c r="U68" s="124">
        <f>3004.3+145+12.8</f>
        <v>3162.1000000000004</v>
      </c>
      <c r="V68" s="124"/>
    </row>
    <row r="69" spans="1:24" ht="18.75" customHeight="1">
      <c r="A69" s="595"/>
      <c r="B69" s="635"/>
      <c r="C69" s="592"/>
      <c r="D69" s="681"/>
      <c r="E69" s="561"/>
      <c r="F69" s="549"/>
      <c r="G69" s="327"/>
      <c r="H69" s="112" t="s">
        <v>84</v>
      </c>
      <c r="I69" s="134">
        <f t="shared" si="14"/>
        <v>0</v>
      </c>
      <c r="J69" s="135"/>
      <c r="K69" s="135"/>
      <c r="L69" s="182"/>
      <c r="M69" s="134">
        <f t="shared" si="15"/>
        <v>3000</v>
      </c>
      <c r="N69" s="135"/>
      <c r="O69" s="135"/>
      <c r="P69" s="181">
        <v>3000</v>
      </c>
      <c r="Q69" s="282">
        <f t="shared" si="16"/>
        <v>3000</v>
      </c>
      <c r="R69" s="283"/>
      <c r="S69" s="283"/>
      <c r="T69" s="284">
        <v>3000</v>
      </c>
      <c r="U69" s="200"/>
      <c r="V69" s="200"/>
    </row>
    <row r="70" spans="1:24" ht="15.75" customHeight="1">
      <c r="A70" s="595"/>
      <c r="B70" s="635"/>
      <c r="C70" s="592"/>
      <c r="D70" s="681" t="s">
        <v>165</v>
      </c>
      <c r="E70" s="561"/>
      <c r="F70" s="549"/>
      <c r="G70" s="327" t="s">
        <v>126</v>
      </c>
      <c r="H70" s="112" t="s">
        <v>89</v>
      </c>
      <c r="I70" s="134">
        <f t="shared" si="14"/>
        <v>0</v>
      </c>
      <c r="J70" s="135"/>
      <c r="K70" s="135"/>
      <c r="L70" s="182"/>
      <c r="M70" s="134">
        <f t="shared" si="15"/>
        <v>0</v>
      </c>
      <c r="N70" s="135"/>
      <c r="O70" s="135"/>
      <c r="P70" s="181"/>
      <c r="Q70" s="282">
        <f t="shared" si="16"/>
        <v>0</v>
      </c>
      <c r="R70" s="283"/>
      <c r="S70" s="283"/>
      <c r="T70" s="284"/>
      <c r="U70" s="200"/>
      <c r="V70" s="200"/>
    </row>
    <row r="71" spans="1:24" ht="15.75" customHeight="1">
      <c r="A71" s="595"/>
      <c r="B71" s="635"/>
      <c r="C71" s="592"/>
      <c r="D71" s="681"/>
      <c r="E71" s="561"/>
      <c r="F71" s="549"/>
      <c r="G71" s="327"/>
      <c r="H71" s="217"/>
      <c r="I71" s="134">
        <f t="shared" si="14"/>
        <v>0</v>
      </c>
      <c r="J71" s="135"/>
      <c r="K71" s="135"/>
      <c r="L71" s="182"/>
      <c r="M71" s="134">
        <f t="shared" si="15"/>
        <v>0</v>
      </c>
      <c r="N71" s="135"/>
      <c r="O71" s="135"/>
      <c r="P71" s="182"/>
      <c r="Q71" s="282">
        <f t="shared" si="16"/>
        <v>0</v>
      </c>
      <c r="R71" s="283"/>
      <c r="S71" s="283"/>
      <c r="T71" s="284"/>
      <c r="U71" s="200"/>
      <c r="V71" s="200"/>
    </row>
    <row r="72" spans="1:24" ht="15.75" customHeight="1" thickBot="1">
      <c r="A72" s="596"/>
      <c r="B72" s="636"/>
      <c r="C72" s="593"/>
      <c r="D72" s="223"/>
      <c r="E72" s="562"/>
      <c r="F72" s="550"/>
      <c r="G72" s="328"/>
      <c r="H72" s="240" t="s">
        <v>12</v>
      </c>
      <c r="I72" s="296">
        <f>SUM(I65:I71)</f>
        <v>1493.4</v>
      </c>
      <c r="J72" s="303">
        <f t="shared" ref="J72:V72" si="17">SUM(J65:J71)</f>
        <v>18.399999999999999</v>
      </c>
      <c r="K72" s="303">
        <f t="shared" si="17"/>
        <v>0</v>
      </c>
      <c r="L72" s="262">
        <f t="shared" si="17"/>
        <v>1475</v>
      </c>
      <c r="M72" s="303">
        <f t="shared" si="17"/>
        <v>6605.3</v>
      </c>
      <c r="N72" s="303">
        <f t="shared" si="17"/>
        <v>23.5</v>
      </c>
      <c r="O72" s="303">
        <f t="shared" si="17"/>
        <v>0</v>
      </c>
      <c r="P72" s="262">
        <f t="shared" si="17"/>
        <v>6581.8</v>
      </c>
      <c r="Q72" s="303">
        <f>SUM(Q65:Q71)</f>
        <v>6531.3</v>
      </c>
      <c r="R72" s="303">
        <f t="shared" si="17"/>
        <v>22</v>
      </c>
      <c r="S72" s="303">
        <f t="shared" si="17"/>
        <v>0</v>
      </c>
      <c r="T72" s="262">
        <f t="shared" si="17"/>
        <v>6509.3</v>
      </c>
      <c r="U72" s="262">
        <f t="shared" si="17"/>
        <v>4637.1000000000004</v>
      </c>
      <c r="V72" s="262">
        <f t="shared" si="17"/>
        <v>66.3</v>
      </c>
    </row>
    <row r="73" spans="1:24" ht="13.5" customHeight="1" thickBot="1">
      <c r="A73" s="4" t="s">
        <v>9</v>
      </c>
      <c r="B73" s="1" t="s">
        <v>10</v>
      </c>
      <c r="C73" s="557" t="s">
        <v>16</v>
      </c>
      <c r="D73" s="558"/>
      <c r="E73" s="558"/>
      <c r="F73" s="558"/>
      <c r="G73" s="558"/>
      <c r="H73" s="558"/>
      <c r="I73" s="333">
        <f>SUM(I72,I64)</f>
        <v>1643.4</v>
      </c>
      <c r="J73" s="334">
        <f t="shared" ref="J73:V73" si="18">SUM(J72,J64)</f>
        <v>168.4</v>
      </c>
      <c r="K73" s="335">
        <f t="shared" si="18"/>
        <v>0</v>
      </c>
      <c r="L73" s="334">
        <f t="shared" si="18"/>
        <v>1475</v>
      </c>
      <c r="M73" s="336">
        <f t="shared" si="18"/>
        <v>6905.3</v>
      </c>
      <c r="N73" s="335">
        <f t="shared" si="18"/>
        <v>323.5</v>
      </c>
      <c r="O73" s="334">
        <f t="shared" si="18"/>
        <v>0</v>
      </c>
      <c r="P73" s="337">
        <f t="shared" si="18"/>
        <v>6581.8</v>
      </c>
      <c r="Q73" s="333">
        <f>SUM(Q72,Q64)</f>
        <v>6581.3</v>
      </c>
      <c r="R73" s="334">
        <f t="shared" si="18"/>
        <v>72</v>
      </c>
      <c r="S73" s="335">
        <f t="shared" si="18"/>
        <v>0</v>
      </c>
      <c r="T73" s="338">
        <f t="shared" si="18"/>
        <v>6509.3</v>
      </c>
      <c r="U73" s="336">
        <f t="shared" si="18"/>
        <v>4637.1000000000004</v>
      </c>
      <c r="V73" s="352">
        <f t="shared" si="18"/>
        <v>216.3</v>
      </c>
    </row>
    <row r="74" spans="1:24" ht="14.25" customHeight="1" thickBot="1">
      <c r="A74" s="6" t="s">
        <v>9</v>
      </c>
      <c r="B74" s="578" t="s">
        <v>17</v>
      </c>
      <c r="C74" s="579"/>
      <c r="D74" s="579"/>
      <c r="E74" s="579"/>
      <c r="F74" s="579"/>
      <c r="G74" s="579"/>
      <c r="H74" s="579"/>
      <c r="I74" s="345">
        <f>J74+L74</f>
        <v>22613.4</v>
      </c>
      <c r="J74" s="346">
        <f>SUM(J22,J42,J60,J73)</f>
        <v>20555.100000000002</v>
      </c>
      <c r="K74" s="347">
        <f t="shared" ref="K74:V74" si="19">SUM(K22,K42,K60,K73)</f>
        <v>0</v>
      </c>
      <c r="L74" s="346">
        <f t="shared" si="19"/>
        <v>2058.3000000000002</v>
      </c>
      <c r="M74" s="348">
        <f t="shared" si="19"/>
        <v>25828.600000000002</v>
      </c>
      <c r="N74" s="347">
        <f t="shared" si="19"/>
        <v>19160.800000000003</v>
      </c>
      <c r="O74" s="346">
        <f t="shared" si="19"/>
        <v>0</v>
      </c>
      <c r="P74" s="349">
        <f t="shared" si="19"/>
        <v>6667.8</v>
      </c>
      <c r="Q74" s="345">
        <f t="shared" si="19"/>
        <v>26000.3</v>
      </c>
      <c r="R74" s="346">
        <f t="shared" si="19"/>
        <v>19376.400000000001</v>
      </c>
      <c r="S74" s="347">
        <f t="shared" si="19"/>
        <v>0</v>
      </c>
      <c r="T74" s="350">
        <f t="shared" si="19"/>
        <v>6623.9000000000005</v>
      </c>
      <c r="U74" s="348">
        <f t="shared" si="19"/>
        <v>24520.400000000001</v>
      </c>
      <c r="V74" s="351">
        <f t="shared" si="19"/>
        <v>16240</v>
      </c>
      <c r="X74" s="91"/>
    </row>
    <row r="75" spans="1:24" ht="15.75" customHeight="1" thickBot="1">
      <c r="A75" s="7" t="s">
        <v>15</v>
      </c>
      <c r="B75" s="698" t="s">
        <v>23</v>
      </c>
      <c r="C75" s="699"/>
      <c r="D75" s="699"/>
      <c r="E75" s="699"/>
      <c r="F75" s="699"/>
      <c r="G75" s="699"/>
      <c r="H75" s="699"/>
      <c r="I75" s="339">
        <f>J75+L75</f>
        <v>22613.4</v>
      </c>
      <c r="J75" s="340">
        <f t="shared" ref="J75:V75" si="20">J74</f>
        <v>20555.100000000002</v>
      </c>
      <c r="K75" s="341">
        <f t="shared" si="20"/>
        <v>0</v>
      </c>
      <c r="L75" s="340">
        <f t="shared" si="20"/>
        <v>2058.3000000000002</v>
      </c>
      <c r="M75" s="342">
        <f t="shared" si="20"/>
        <v>25828.600000000002</v>
      </c>
      <c r="N75" s="341">
        <f t="shared" si="20"/>
        <v>19160.800000000003</v>
      </c>
      <c r="O75" s="340">
        <f t="shared" si="20"/>
        <v>0</v>
      </c>
      <c r="P75" s="343">
        <f t="shared" si="20"/>
        <v>6667.8</v>
      </c>
      <c r="Q75" s="339">
        <f t="shared" si="20"/>
        <v>26000.3</v>
      </c>
      <c r="R75" s="340">
        <f t="shared" si="20"/>
        <v>19376.400000000001</v>
      </c>
      <c r="S75" s="341">
        <f t="shared" si="20"/>
        <v>0</v>
      </c>
      <c r="T75" s="344">
        <f t="shared" si="20"/>
        <v>6623.9000000000005</v>
      </c>
      <c r="U75" s="342">
        <f t="shared" si="20"/>
        <v>24520.400000000001</v>
      </c>
      <c r="V75" s="353">
        <f t="shared" si="20"/>
        <v>16240</v>
      </c>
    </row>
    <row r="76" spans="1:24" s="82" customFormat="1" ht="15.75" customHeight="1">
      <c r="A76" s="703"/>
      <c r="B76" s="703"/>
      <c r="C76" s="703"/>
      <c r="D76" s="703"/>
      <c r="E76" s="703"/>
      <c r="F76" s="703"/>
      <c r="G76" s="703"/>
      <c r="H76" s="703"/>
      <c r="I76" s="169"/>
      <c r="J76" s="169"/>
      <c r="K76" s="169"/>
      <c r="L76" s="169"/>
      <c r="M76" s="169"/>
      <c r="N76" s="169"/>
      <c r="O76" s="169"/>
      <c r="P76" s="169"/>
      <c r="Q76" s="329"/>
      <c r="R76" s="357"/>
      <c r="S76" s="329"/>
      <c r="T76" s="329"/>
      <c r="U76" s="169"/>
      <c r="V76" s="169"/>
    </row>
    <row r="77" spans="1:24" ht="15.75" customHeight="1">
      <c r="A77" s="8"/>
      <c r="B77" s="697" t="s">
        <v>33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11"/>
      <c r="V77" s="11"/>
    </row>
    <row r="78" spans="1:24" ht="12" customHeight="1" thickBot="1">
      <c r="A78" s="15"/>
      <c r="B78" s="16"/>
      <c r="C78" s="16"/>
      <c r="J78" s="91"/>
      <c r="K78" s="17"/>
      <c r="L78" s="17"/>
      <c r="O78" s="83"/>
      <c r="P78" s="83"/>
      <c r="Q78" s="700"/>
      <c r="R78" s="700"/>
      <c r="S78" s="700"/>
      <c r="T78" s="700"/>
      <c r="U78" s="17"/>
      <c r="V78" s="17"/>
    </row>
    <row r="79" spans="1:24" ht="34.5" customHeight="1" thickBot="1">
      <c r="A79" s="8"/>
      <c r="B79" s="523" t="s">
        <v>24</v>
      </c>
      <c r="C79" s="524"/>
      <c r="D79" s="524"/>
      <c r="E79" s="524"/>
      <c r="F79" s="524"/>
      <c r="G79" s="524"/>
      <c r="H79" s="525"/>
      <c r="I79" s="532" t="s">
        <v>123</v>
      </c>
      <c r="J79" s="533"/>
      <c r="K79" s="533"/>
      <c r="L79" s="534"/>
      <c r="M79" s="532" t="s">
        <v>124</v>
      </c>
      <c r="N79" s="533"/>
      <c r="O79" s="533"/>
      <c r="P79" s="534"/>
      <c r="Q79" s="538" t="s">
        <v>70</v>
      </c>
      <c r="R79" s="539"/>
      <c r="S79" s="539"/>
      <c r="T79" s="540"/>
      <c r="U79" s="11"/>
      <c r="V79" s="11"/>
    </row>
    <row r="80" spans="1:24" ht="15.75" customHeight="1" thickBot="1">
      <c r="A80" s="8"/>
      <c r="B80" s="520" t="s">
        <v>38</v>
      </c>
      <c r="C80" s="521"/>
      <c r="D80" s="521"/>
      <c r="E80" s="521"/>
      <c r="F80" s="521"/>
      <c r="G80" s="521"/>
      <c r="H80" s="522"/>
      <c r="I80" s="529">
        <f>SUM(I81:L86)</f>
        <v>18377.3</v>
      </c>
      <c r="J80" s="530"/>
      <c r="K80" s="530"/>
      <c r="L80" s="531"/>
      <c r="M80" s="529">
        <f>SUM(M81:P86)</f>
        <v>17489</v>
      </c>
      <c r="N80" s="530"/>
      <c r="O80" s="530"/>
      <c r="P80" s="531"/>
      <c r="Q80" s="529">
        <f>SUM(Q81:T86)</f>
        <v>17704.600000000002</v>
      </c>
      <c r="R80" s="530"/>
      <c r="S80" s="530"/>
      <c r="T80" s="531"/>
      <c r="U80" s="356"/>
      <c r="V80" s="11"/>
    </row>
    <row r="81" spans="1:22" ht="15.75" customHeight="1">
      <c r="A81" s="8"/>
      <c r="B81" s="541" t="s">
        <v>40</v>
      </c>
      <c r="C81" s="542"/>
      <c r="D81" s="542"/>
      <c r="E81" s="542"/>
      <c r="F81" s="542"/>
      <c r="G81" s="542"/>
      <c r="H81" s="543"/>
      <c r="I81" s="535">
        <f>SUMIF(H12:H75,"SB",I12:I75)</f>
        <v>16546</v>
      </c>
      <c r="J81" s="536"/>
      <c r="K81" s="536"/>
      <c r="L81" s="537"/>
      <c r="M81" s="535">
        <f>SUMIF(H12:H75,"SB",M12:M75)</f>
        <v>16026.000000000002</v>
      </c>
      <c r="N81" s="536"/>
      <c r="O81" s="536"/>
      <c r="P81" s="537"/>
      <c r="Q81" s="535">
        <f>SUMIF(H12:H75,"SB",Q12:Q75)</f>
        <v>16007.7</v>
      </c>
      <c r="R81" s="536"/>
      <c r="S81" s="536"/>
      <c r="T81" s="537"/>
      <c r="U81" s="11"/>
      <c r="V81" s="11"/>
    </row>
    <row r="82" spans="1:22" ht="15.75" customHeight="1">
      <c r="A82" s="8"/>
      <c r="B82" s="544" t="s">
        <v>43</v>
      </c>
      <c r="C82" s="545"/>
      <c r="D82" s="545"/>
      <c r="E82" s="545"/>
      <c r="F82" s="545"/>
      <c r="G82" s="545"/>
      <c r="H82" s="545"/>
      <c r="I82" s="511">
        <f>SUMIF(H12:H75,"SB(VB)",I12:I75)</f>
        <v>90</v>
      </c>
      <c r="J82" s="512"/>
      <c r="K82" s="512"/>
      <c r="L82" s="513"/>
      <c r="M82" s="511">
        <f>SUMIF(H12:H75,"SB(VB)",M12:M75)</f>
        <v>86</v>
      </c>
      <c r="N82" s="512"/>
      <c r="O82" s="512"/>
      <c r="P82" s="513"/>
      <c r="Q82" s="511">
        <f>SUMIF(H12:H75,"SB(VB)",Q12:Q75)</f>
        <v>86</v>
      </c>
      <c r="R82" s="512"/>
      <c r="S82" s="512"/>
      <c r="T82" s="513"/>
      <c r="U82" s="11"/>
      <c r="V82" s="11"/>
    </row>
    <row r="83" spans="1:22" ht="15.75" customHeight="1">
      <c r="B83" s="546" t="s">
        <v>34</v>
      </c>
      <c r="C83" s="547"/>
      <c r="D83" s="547"/>
      <c r="E83" s="547"/>
      <c r="F83" s="547"/>
      <c r="G83" s="547"/>
      <c r="H83" s="547"/>
      <c r="I83" s="511">
        <f>SUMIF(H12:H75,"SB(AA)",I12:I75)</f>
        <v>1505.7</v>
      </c>
      <c r="J83" s="512"/>
      <c r="K83" s="512"/>
      <c r="L83" s="513"/>
      <c r="M83" s="511">
        <f>SUMIF(H12:H75,"SB(AA)",M12:M75)</f>
        <v>1362</v>
      </c>
      <c r="N83" s="512"/>
      <c r="O83" s="512"/>
      <c r="P83" s="513"/>
      <c r="Q83" s="511">
        <f>SUMIF(H12:H75,"SB(AA)",Q12:Q75)</f>
        <v>1192</v>
      </c>
      <c r="R83" s="512"/>
      <c r="S83" s="512"/>
      <c r="T83" s="513"/>
      <c r="U83" s="11"/>
      <c r="V83" s="8"/>
    </row>
    <row r="84" spans="1:22" ht="15.75" customHeight="1">
      <c r="A84" s="8"/>
      <c r="B84" s="514" t="s">
        <v>105</v>
      </c>
      <c r="C84" s="515"/>
      <c r="D84" s="515"/>
      <c r="E84" s="515"/>
      <c r="F84" s="515"/>
      <c r="G84" s="515"/>
      <c r="H84" s="516"/>
      <c r="I84" s="511">
        <f>SUMIF(H12:H75,"SB(AAL)",I12:I75)</f>
        <v>235.6</v>
      </c>
      <c r="J84" s="512"/>
      <c r="K84" s="512"/>
      <c r="L84" s="513"/>
      <c r="M84" s="511">
        <f>SUMIF(H12:H75,"SB(AAL)",M12:M75)</f>
        <v>15</v>
      </c>
      <c r="N84" s="512"/>
      <c r="O84" s="512"/>
      <c r="P84" s="513"/>
      <c r="Q84" s="526">
        <f>SUMIF(H12:H75,"SB(AAL)",Q12:Q75)</f>
        <v>418.9</v>
      </c>
      <c r="R84" s="527"/>
      <c r="S84" s="527"/>
      <c r="T84" s="528"/>
      <c r="U84" s="8"/>
      <c r="V84" s="8"/>
    </row>
    <row r="85" spans="1:22" ht="15.75" customHeight="1">
      <c r="A85" s="8"/>
      <c r="B85" s="514" t="s">
        <v>131</v>
      </c>
      <c r="C85" s="515"/>
      <c r="D85" s="515"/>
      <c r="E85" s="515"/>
      <c r="F85" s="515"/>
      <c r="G85" s="515"/>
      <c r="H85" s="516"/>
      <c r="I85" s="502">
        <f>SUMIF(H12:H75,"SB(P)",I12:I75)</f>
        <v>0</v>
      </c>
      <c r="J85" s="503"/>
      <c r="K85" s="503"/>
      <c r="L85" s="504"/>
      <c r="M85" s="502">
        <f>SUMIF(H12:H75,"SB(P)",M12:M75)</f>
        <v>0</v>
      </c>
      <c r="N85" s="503"/>
      <c r="O85" s="503"/>
      <c r="P85" s="504"/>
      <c r="Q85" s="502">
        <f>SUMIF(H12:H75,"SB(P)",Q12:Q75)</f>
        <v>0</v>
      </c>
      <c r="R85" s="503"/>
      <c r="S85" s="503"/>
      <c r="T85" s="504"/>
      <c r="U85" s="8"/>
      <c r="V85" s="8"/>
    </row>
    <row r="86" spans="1:22" ht="15.75" customHeight="1" thickBot="1">
      <c r="A86" s="8"/>
      <c r="B86" s="517" t="s">
        <v>178</v>
      </c>
      <c r="C86" s="518"/>
      <c r="D86" s="518"/>
      <c r="E86" s="518"/>
      <c r="F86" s="518"/>
      <c r="G86" s="518"/>
      <c r="H86" s="519"/>
      <c r="I86" s="502">
        <f>SUMIF(H12:H75,"PF",I12:I75)</f>
        <v>0</v>
      </c>
      <c r="J86" s="503"/>
      <c r="K86" s="503"/>
      <c r="L86" s="504"/>
      <c r="M86" s="502">
        <f>SUMIF(H12:H75,"PF",M12:M75)</f>
        <v>0</v>
      </c>
      <c r="N86" s="503"/>
      <c r="O86" s="503"/>
      <c r="P86" s="504"/>
      <c r="Q86" s="502">
        <f>SUMIF(H12:H75,"PF",Q12:Q75)</f>
        <v>0</v>
      </c>
      <c r="R86" s="503"/>
      <c r="S86" s="503"/>
      <c r="T86" s="504"/>
      <c r="U86" s="8"/>
      <c r="V86" s="8"/>
    </row>
    <row r="87" spans="1:22" ht="15.75" customHeight="1" thickBot="1">
      <c r="A87" s="8"/>
      <c r="B87" s="508" t="s">
        <v>39</v>
      </c>
      <c r="C87" s="509"/>
      <c r="D87" s="509"/>
      <c r="E87" s="509"/>
      <c r="F87" s="509"/>
      <c r="G87" s="509"/>
      <c r="H87" s="510"/>
      <c r="I87" s="490">
        <f>SUM(I89,I88)</f>
        <v>4236.0999999999995</v>
      </c>
      <c r="J87" s="491"/>
      <c r="K87" s="491"/>
      <c r="L87" s="492"/>
      <c r="M87" s="490">
        <f>SUM(M89,M88)</f>
        <v>8339.6</v>
      </c>
      <c r="N87" s="491"/>
      <c r="O87" s="491"/>
      <c r="P87" s="492"/>
      <c r="Q87" s="490">
        <f>SUM(Q89,Q88)</f>
        <v>8295.7000000000007</v>
      </c>
      <c r="R87" s="491"/>
      <c r="S87" s="491"/>
      <c r="T87" s="492"/>
      <c r="U87" s="8"/>
      <c r="V87" s="8"/>
    </row>
    <row r="88" spans="1:22" ht="15.75" customHeight="1">
      <c r="A88" s="8"/>
      <c r="B88" s="499" t="s">
        <v>37</v>
      </c>
      <c r="C88" s="500"/>
      <c r="D88" s="500"/>
      <c r="E88" s="500"/>
      <c r="F88" s="500"/>
      <c r="G88" s="500"/>
      <c r="H88" s="501"/>
      <c r="I88" s="493">
        <f>SUMIF(H12:H75,"ES",I12:I75)</f>
        <v>4212.2</v>
      </c>
      <c r="J88" s="494"/>
      <c r="K88" s="494"/>
      <c r="L88" s="495"/>
      <c r="M88" s="493">
        <f>SUMIF(H12:H75,"ES",M12:M75)</f>
        <v>5339.6</v>
      </c>
      <c r="N88" s="494"/>
      <c r="O88" s="494"/>
      <c r="P88" s="495"/>
      <c r="Q88" s="493">
        <f>SUMIF(H12:H75,"ES",Q12:Q75)</f>
        <v>5267.1</v>
      </c>
      <c r="R88" s="494"/>
      <c r="S88" s="494"/>
      <c r="T88" s="495"/>
      <c r="U88" s="8"/>
      <c r="V88" s="8"/>
    </row>
    <row r="89" spans="1:22" ht="15.75" customHeight="1" thickBot="1">
      <c r="A89" s="8"/>
      <c r="B89" s="484" t="s">
        <v>85</v>
      </c>
      <c r="C89" s="485"/>
      <c r="D89" s="485"/>
      <c r="E89" s="485"/>
      <c r="F89" s="485"/>
      <c r="G89" s="485"/>
      <c r="H89" s="486"/>
      <c r="I89" s="487">
        <f>SUMIF(H12:H75,"LRVB",I12:I75)</f>
        <v>23.9</v>
      </c>
      <c r="J89" s="488"/>
      <c r="K89" s="488"/>
      <c r="L89" s="489"/>
      <c r="M89" s="487">
        <f>SUMIF(H12:H75,"LRVB",M12:M75)</f>
        <v>3000</v>
      </c>
      <c r="N89" s="488"/>
      <c r="O89" s="488"/>
      <c r="P89" s="489"/>
      <c r="Q89" s="487">
        <f>SUMIF(H12:H75,"LRVB",Q12:Q75)</f>
        <v>3028.6</v>
      </c>
      <c r="R89" s="488"/>
      <c r="S89" s="488"/>
      <c r="T89" s="489"/>
      <c r="U89" s="8"/>
      <c r="V89" s="8"/>
    </row>
    <row r="90" spans="1:22" ht="15.75" customHeight="1" thickBot="1">
      <c r="A90" s="8"/>
      <c r="B90" s="496" t="s">
        <v>26</v>
      </c>
      <c r="C90" s="497"/>
      <c r="D90" s="497"/>
      <c r="E90" s="497"/>
      <c r="F90" s="497"/>
      <c r="G90" s="497"/>
      <c r="H90" s="498"/>
      <c r="I90" s="505">
        <f>SUM(I80,I87)</f>
        <v>22613.399999999998</v>
      </c>
      <c r="J90" s="506"/>
      <c r="K90" s="506"/>
      <c r="L90" s="507"/>
      <c r="M90" s="505">
        <f>SUM(M80,M87)</f>
        <v>25828.6</v>
      </c>
      <c r="N90" s="506"/>
      <c r="O90" s="506"/>
      <c r="P90" s="507"/>
      <c r="Q90" s="505">
        <f>SUM(Q80,Q87)</f>
        <v>26000.300000000003</v>
      </c>
      <c r="R90" s="506"/>
      <c r="S90" s="506"/>
      <c r="T90" s="507"/>
      <c r="U90" s="8"/>
      <c r="V90" s="8"/>
    </row>
    <row r="92" spans="1:22">
      <c r="I92" s="91"/>
      <c r="K92" s="91"/>
      <c r="N92" s="91"/>
    </row>
    <row r="93" spans="1:22">
      <c r="M93" s="91"/>
      <c r="R93" s="91"/>
    </row>
  </sheetData>
  <mergeCells count="166">
    <mergeCell ref="B17:B21"/>
    <mergeCell ref="C30:C32"/>
    <mergeCell ref="C23:V23"/>
    <mergeCell ref="A24:A29"/>
    <mergeCell ref="B24:B29"/>
    <mergeCell ref="A30:A32"/>
    <mergeCell ref="G17:G21"/>
    <mergeCell ref="G30:G32"/>
    <mergeCell ref="E30:E32"/>
    <mergeCell ref="E24:E29"/>
    <mergeCell ref="B30:B32"/>
    <mergeCell ref="B77:T77"/>
    <mergeCell ref="B75:H75"/>
    <mergeCell ref="Q78:T78"/>
    <mergeCell ref="F30:F32"/>
    <mergeCell ref="B33:B35"/>
    <mergeCell ref="C65:C72"/>
    <mergeCell ref="C73:H73"/>
    <mergeCell ref="A76:H76"/>
    <mergeCell ref="C50:C54"/>
    <mergeCell ref="F65:F72"/>
    <mergeCell ref="B36:B38"/>
    <mergeCell ref="E55:E59"/>
    <mergeCell ref="E39:E41"/>
    <mergeCell ref="A39:A41"/>
    <mergeCell ref="D36:D38"/>
    <mergeCell ref="B50:B54"/>
    <mergeCell ref="A55:A59"/>
    <mergeCell ref="B55:B59"/>
    <mergeCell ref="E36:E38"/>
    <mergeCell ref="A65:A72"/>
    <mergeCell ref="B65:B72"/>
    <mergeCell ref="D70:D71"/>
    <mergeCell ref="E62:E64"/>
    <mergeCell ref="D68:D69"/>
    <mergeCell ref="D62:D64"/>
    <mergeCell ref="E65:E72"/>
    <mergeCell ref="B44:B49"/>
    <mergeCell ref="C44:C49"/>
    <mergeCell ref="A50:A54"/>
    <mergeCell ref="A62:A64"/>
    <mergeCell ref="B62:B64"/>
    <mergeCell ref="C62:C64"/>
    <mergeCell ref="C61:V61"/>
    <mergeCell ref="A44:A49"/>
    <mergeCell ref="A33:A35"/>
    <mergeCell ref="A36:A38"/>
    <mergeCell ref="B39:B41"/>
    <mergeCell ref="F33:F35"/>
    <mergeCell ref="C36:C38"/>
    <mergeCell ref="C33:C35"/>
    <mergeCell ref="G33:G35"/>
    <mergeCell ref="E33:E35"/>
    <mergeCell ref="D33:D35"/>
    <mergeCell ref="F44:F49"/>
    <mergeCell ref="D39:D41"/>
    <mergeCell ref="G36:G38"/>
    <mergeCell ref="E50:E54"/>
    <mergeCell ref="F55:F59"/>
    <mergeCell ref="F62:F64"/>
    <mergeCell ref="C55:C59"/>
    <mergeCell ref="C60:H60"/>
    <mergeCell ref="F50:F54"/>
    <mergeCell ref="G62:G64"/>
    <mergeCell ref="A2:V2"/>
    <mergeCell ref="A8:V8"/>
    <mergeCell ref="C22:H22"/>
    <mergeCell ref="E17:E21"/>
    <mergeCell ref="F17:F21"/>
    <mergeCell ref="A12:A16"/>
    <mergeCell ref="B12:B16"/>
    <mergeCell ref="B10:V10"/>
    <mergeCell ref="A9:V9"/>
    <mergeCell ref="U5:U7"/>
    <mergeCell ref="D5:D7"/>
    <mergeCell ref="C5:C7"/>
    <mergeCell ref="E5:E7"/>
    <mergeCell ref="V5:V7"/>
    <mergeCell ref="F5:F7"/>
    <mergeCell ref="L6:L7"/>
    <mergeCell ref="I6:I7"/>
    <mergeCell ref="Q6:Q7"/>
    <mergeCell ref="M5:P5"/>
    <mergeCell ref="E12:E16"/>
    <mergeCell ref="C17:C21"/>
    <mergeCell ref="G12:G16"/>
    <mergeCell ref="C12:C16"/>
    <mergeCell ref="F12:F16"/>
    <mergeCell ref="P6:P7"/>
    <mergeCell ref="J6:K6"/>
    <mergeCell ref="C11:V11"/>
    <mergeCell ref="G24:G29"/>
    <mergeCell ref="C24:C29"/>
    <mergeCell ref="A17:A21"/>
    <mergeCell ref="A3:V3"/>
    <mergeCell ref="T6:T7"/>
    <mergeCell ref="N6:O6"/>
    <mergeCell ref="A5:A7"/>
    <mergeCell ref="B5:B7"/>
    <mergeCell ref="Q5:T5"/>
    <mergeCell ref="M6:M7"/>
    <mergeCell ref="G44:G49"/>
    <mergeCell ref="C39:C41"/>
    <mergeCell ref="I5:L5"/>
    <mergeCell ref="H5:H7"/>
    <mergeCell ref="B74:H74"/>
    <mergeCell ref="I79:L79"/>
    <mergeCell ref="C43:V43"/>
    <mergeCell ref="D30:D32"/>
    <mergeCell ref="R6:S6"/>
    <mergeCell ref="G5:G7"/>
    <mergeCell ref="B83:H83"/>
    <mergeCell ref="I81:L81"/>
    <mergeCell ref="F24:F29"/>
    <mergeCell ref="G50:G54"/>
    <mergeCell ref="F36:F38"/>
    <mergeCell ref="G55:G59"/>
    <mergeCell ref="C42:H42"/>
    <mergeCell ref="E44:E49"/>
    <mergeCell ref="F39:F41"/>
    <mergeCell ref="G39:G41"/>
    <mergeCell ref="Q82:T82"/>
    <mergeCell ref="Q81:T81"/>
    <mergeCell ref="I82:L82"/>
    <mergeCell ref="M81:P81"/>
    <mergeCell ref="Q79:T79"/>
    <mergeCell ref="B81:H81"/>
    <mergeCell ref="B82:H82"/>
    <mergeCell ref="B80:H80"/>
    <mergeCell ref="B79:H79"/>
    <mergeCell ref="M83:P83"/>
    <mergeCell ref="Q84:T84"/>
    <mergeCell ref="B84:H84"/>
    <mergeCell ref="Q80:T80"/>
    <mergeCell ref="M82:P82"/>
    <mergeCell ref="M79:P79"/>
    <mergeCell ref="I80:L80"/>
    <mergeCell ref="M80:P80"/>
    <mergeCell ref="Q86:T86"/>
    <mergeCell ref="Q83:T83"/>
    <mergeCell ref="I84:L84"/>
    <mergeCell ref="I83:L83"/>
    <mergeCell ref="I85:L85"/>
    <mergeCell ref="B85:H85"/>
    <mergeCell ref="M84:P84"/>
    <mergeCell ref="I86:L86"/>
    <mergeCell ref="M86:P86"/>
    <mergeCell ref="B86:H86"/>
    <mergeCell ref="B90:H90"/>
    <mergeCell ref="B88:H88"/>
    <mergeCell ref="Q88:T88"/>
    <mergeCell ref="M85:P85"/>
    <mergeCell ref="Q85:T85"/>
    <mergeCell ref="I90:L90"/>
    <mergeCell ref="M90:P90"/>
    <mergeCell ref="Q90:T90"/>
    <mergeCell ref="M89:P89"/>
    <mergeCell ref="B87:H87"/>
    <mergeCell ref="B89:H89"/>
    <mergeCell ref="I89:L89"/>
    <mergeCell ref="Q87:T87"/>
    <mergeCell ref="I88:L88"/>
    <mergeCell ref="M88:P88"/>
    <mergeCell ref="Q89:T89"/>
    <mergeCell ref="M87:P87"/>
    <mergeCell ref="I87:L87"/>
  </mergeCells>
  <phoneticPr fontId="8" type="noConversion"/>
  <printOptions horizontalCentered="1"/>
  <pageMargins left="0.15748031496062992" right="0.15748031496062992" top="0.39370078740157483" bottom="0.19685039370078741" header="0" footer="0"/>
  <pageSetup paperSize="9" scale="75" orientation="landscape" r:id="rId1"/>
  <headerFooter alignWithMargins="0"/>
  <rowBreaks count="2" manualBreakCount="2">
    <brk id="35" max="21" man="1"/>
    <brk id="60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8"/>
  <sheetViews>
    <sheetView zoomScaleNormal="100" workbookViewId="0"/>
  </sheetViews>
  <sheetFormatPr defaultRowHeight="12.75"/>
  <cols>
    <col min="1" max="1" width="4.7109375" customWidth="1"/>
    <col min="2" max="2" width="3.28515625" customWidth="1"/>
    <col min="3" max="3" width="4.28515625" customWidth="1"/>
    <col min="4" max="4" width="57.7109375" customWidth="1"/>
    <col min="5" max="5" width="4.28515625" customWidth="1"/>
    <col min="6" max="6" width="5.42578125" customWidth="1"/>
    <col min="7" max="7" width="5" customWidth="1"/>
    <col min="10" max="10" width="8.42578125" customWidth="1"/>
    <col min="11" max="11" width="5.7109375" customWidth="1"/>
    <col min="12" max="12" width="6.5703125" customWidth="1"/>
    <col min="13" max="13" width="6.85546875" customWidth="1"/>
    <col min="14" max="14" width="7.5703125" customWidth="1"/>
    <col min="15" max="15" width="5.42578125" customWidth="1"/>
    <col min="16" max="16" width="7.28515625" customWidth="1"/>
    <col min="17" max="18" width="6.5703125" customWidth="1"/>
    <col min="19" max="19" width="7.140625" customWidth="1"/>
    <col min="20" max="20" width="7.5703125" customWidth="1"/>
  </cols>
  <sheetData>
    <row r="1" spans="1:20" s="93" customFormat="1" ht="15.75">
      <c r="H1" s="367"/>
      <c r="Q1" s="721" t="s">
        <v>184</v>
      </c>
      <c r="R1" s="721"/>
      <c r="S1" s="721"/>
      <c r="T1" s="721"/>
    </row>
    <row r="2" spans="1:20" s="93" customFormat="1" ht="15.75">
      <c r="H2" s="367"/>
      <c r="R2" s="368"/>
      <c r="S2" s="368"/>
      <c r="T2" s="369"/>
    </row>
    <row r="3" spans="1:20" s="93" customFormat="1" ht="26.25" customHeight="1">
      <c r="A3" s="597" t="s">
        <v>176</v>
      </c>
      <c r="B3" s="597"/>
      <c r="C3" s="597"/>
      <c r="D3" s="597"/>
      <c r="E3" s="597"/>
      <c r="F3" s="597"/>
      <c r="G3" s="597"/>
      <c r="H3" s="597"/>
      <c r="I3" s="597"/>
      <c r="J3" s="597"/>
      <c r="K3" s="597"/>
      <c r="L3" s="597"/>
      <c r="M3" s="597"/>
      <c r="N3" s="597"/>
      <c r="O3" s="597"/>
      <c r="P3" s="597"/>
      <c r="Q3" s="597"/>
      <c r="R3" s="597"/>
      <c r="S3" s="597"/>
      <c r="T3" s="597"/>
    </row>
    <row r="4" spans="1:20" s="93" customFormat="1" ht="12.75" customHeight="1">
      <c r="A4" s="597" t="s">
        <v>146</v>
      </c>
      <c r="B4" s="597"/>
      <c r="C4" s="597"/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  <c r="O4" s="597"/>
      <c r="P4" s="597"/>
      <c r="Q4" s="597"/>
      <c r="R4" s="597"/>
      <c r="S4" s="597"/>
      <c r="T4" s="597"/>
    </row>
    <row r="5" spans="1:20" s="93" customFormat="1" ht="12" customHeight="1" thickBot="1">
      <c r="A5" s="8"/>
      <c r="B5" s="8"/>
      <c r="C5" s="8"/>
      <c r="D5" s="13"/>
      <c r="E5" s="239"/>
      <c r="F5" s="10"/>
      <c r="G5" s="330"/>
      <c r="H5" s="9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 t="s">
        <v>0</v>
      </c>
    </row>
    <row r="6" spans="1:20" s="85" customFormat="1" ht="36.75" customHeight="1" thickBot="1">
      <c r="A6" s="601" t="s">
        <v>1</v>
      </c>
      <c r="B6" s="604" t="s">
        <v>2</v>
      </c>
      <c r="C6" s="604" t="s">
        <v>3</v>
      </c>
      <c r="D6" s="618" t="s">
        <v>55</v>
      </c>
      <c r="E6" s="621" t="s">
        <v>4</v>
      </c>
      <c r="F6" s="627" t="s">
        <v>69</v>
      </c>
      <c r="G6" s="588" t="s">
        <v>5</v>
      </c>
      <c r="H6" s="575" t="s">
        <v>6</v>
      </c>
      <c r="I6" s="722" t="s">
        <v>70</v>
      </c>
      <c r="J6" s="723"/>
      <c r="K6" s="723"/>
      <c r="L6" s="724"/>
      <c r="M6" s="722" t="s">
        <v>185</v>
      </c>
      <c r="N6" s="723"/>
      <c r="O6" s="723"/>
      <c r="P6" s="724"/>
      <c r="Q6" s="722" t="s">
        <v>186</v>
      </c>
      <c r="R6" s="723"/>
      <c r="S6" s="723"/>
      <c r="T6" s="724"/>
    </row>
    <row r="7" spans="1:20" s="85" customFormat="1" ht="15" customHeight="1">
      <c r="A7" s="602"/>
      <c r="B7" s="605"/>
      <c r="C7" s="605"/>
      <c r="D7" s="619"/>
      <c r="E7" s="622"/>
      <c r="F7" s="628"/>
      <c r="G7" s="589"/>
      <c r="H7" s="576"/>
      <c r="I7" s="611" t="s">
        <v>7</v>
      </c>
      <c r="J7" s="587" t="s">
        <v>8</v>
      </c>
      <c r="K7" s="587"/>
      <c r="L7" s="599" t="s">
        <v>71</v>
      </c>
      <c r="M7" s="609" t="s">
        <v>7</v>
      </c>
      <c r="N7" s="587" t="s">
        <v>8</v>
      </c>
      <c r="O7" s="587"/>
      <c r="P7" s="613" t="s">
        <v>71</v>
      </c>
      <c r="Q7" s="609" t="s">
        <v>7</v>
      </c>
      <c r="R7" s="587" t="s">
        <v>8</v>
      </c>
      <c r="S7" s="587"/>
      <c r="T7" s="613" t="s">
        <v>71</v>
      </c>
    </row>
    <row r="8" spans="1:20" s="85" customFormat="1" ht="103.5" customHeight="1" thickBot="1">
      <c r="A8" s="603"/>
      <c r="B8" s="606"/>
      <c r="C8" s="606"/>
      <c r="D8" s="620"/>
      <c r="E8" s="623"/>
      <c r="F8" s="629"/>
      <c r="G8" s="590"/>
      <c r="H8" s="577"/>
      <c r="I8" s="612"/>
      <c r="J8" s="84" t="s">
        <v>7</v>
      </c>
      <c r="K8" s="86" t="s">
        <v>72</v>
      </c>
      <c r="L8" s="600"/>
      <c r="M8" s="610"/>
      <c r="N8" s="84" t="s">
        <v>7</v>
      </c>
      <c r="O8" s="86" t="s">
        <v>72</v>
      </c>
      <c r="P8" s="614"/>
      <c r="Q8" s="610"/>
      <c r="R8" s="84" t="s">
        <v>7</v>
      </c>
      <c r="S8" s="86" t="s">
        <v>72</v>
      </c>
      <c r="T8" s="614"/>
    </row>
    <row r="9" spans="1:20" s="93" customFormat="1" ht="15.75" customHeight="1">
      <c r="A9" s="737" t="s">
        <v>35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738"/>
      <c r="O9" s="738"/>
      <c r="P9" s="738"/>
      <c r="Q9" s="738"/>
      <c r="R9" s="738"/>
      <c r="S9" s="738"/>
      <c r="T9" s="739"/>
    </row>
    <row r="10" spans="1:20" s="93" customFormat="1" ht="15.75" customHeight="1">
      <c r="A10" s="640" t="s">
        <v>83</v>
      </c>
      <c r="B10" s="641"/>
      <c r="C10" s="641"/>
      <c r="D10" s="641"/>
      <c r="E10" s="641"/>
      <c r="F10" s="641"/>
      <c r="G10" s="641"/>
      <c r="H10" s="641"/>
      <c r="I10" s="641"/>
      <c r="J10" s="641"/>
      <c r="K10" s="641"/>
      <c r="L10" s="641"/>
      <c r="M10" s="641"/>
      <c r="N10" s="641"/>
      <c r="O10" s="641"/>
      <c r="P10" s="641"/>
      <c r="Q10" s="370"/>
      <c r="R10" s="370"/>
      <c r="S10" s="370"/>
      <c r="T10" s="371"/>
    </row>
    <row r="11" spans="1:20" s="93" customFormat="1" ht="15.75" customHeight="1" thickBot="1">
      <c r="A11" s="88" t="s">
        <v>9</v>
      </c>
      <c r="B11" s="734" t="s">
        <v>25</v>
      </c>
      <c r="C11" s="735"/>
      <c r="D11" s="735"/>
      <c r="E11" s="735"/>
      <c r="F11" s="735"/>
      <c r="G11" s="735"/>
      <c r="H11" s="735"/>
      <c r="I11" s="735"/>
      <c r="J11" s="735"/>
      <c r="K11" s="735"/>
      <c r="L11" s="735"/>
      <c r="M11" s="735"/>
      <c r="N11" s="735"/>
      <c r="O11" s="735"/>
      <c r="P11" s="735"/>
      <c r="Q11" s="735"/>
      <c r="R11" s="735"/>
      <c r="S11" s="735"/>
      <c r="T11" s="736"/>
    </row>
    <row r="12" spans="1:20" s="93" customFormat="1" ht="15.75" customHeight="1" thickBot="1">
      <c r="A12" s="89" t="s">
        <v>9</v>
      </c>
      <c r="B12" s="372" t="s">
        <v>9</v>
      </c>
      <c r="C12" s="731" t="s">
        <v>94</v>
      </c>
      <c r="D12" s="732"/>
      <c r="E12" s="732"/>
      <c r="F12" s="732"/>
      <c r="G12" s="732"/>
      <c r="H12" s="732"/>
      <c r="I12" s="732"/>
      <c r="J12" s="732"/>
      <c r="K12" s="732"/>
      <c r="L12" s="732"/>
      <c r="M12" s="732"/>
      <c r="N12" s="732"/>
      <c r="O12" s="732"/>
      <c r="P12" s="732"/>
      <c r="Q12" s="732"/>
      <c r="R12" s="732"/>
      <c r="S12" s="732"/>
      <c r="T12" s="733"/>
    </row>
    <row r="13" spans="1:20" s="93" customFormat="1" ht="15.75" customHeight="1">
      <c r="A13" s="594" t="s">
        <v>9</v>
      </c>
      <c r="B13" s="634" t="s">
        <v>9</v>
      </c>
      <c r="C13" s="591" t="s">
        <v>9</v>
      </c>
      <c r="D13" s="102" t="s">
        <v>93</v>
      </c>
      <c r="E13" s="560" t="s">
        <v>103</v>
      </c>
      <c r="F13" s="548" t="s">
        <v>15</v>
      </c>
      <c r="G13" s="556" t="s">
        <v>87</v>
      </c>
      <c r="H13" s="110" t="s">
        <v>11</v>
      </c>
      <c r="I13" s="248">
        <f>J13+L13</f>
        <v>16000</v>
      </c>
      <c r="J13" s="249">
        <f>15920+40+40</f>
        <v>16000</v>
      </c>
      <c r="K13" s="249"/>
      <c r="L13" s="250"/>
      <c r="M13" s="373">
        <f>N13+P13</f>
        <v>16000</v>
      </c>
      <c r="N13" s="377">
        <f>15920+40+40</f>
        <v>16000</v>
      </c>
      <c r="O13" s="377"/>
      <c r="P13" s="378"/>
      <c r="Q13" s="373">
        <f>R13+T13</f>
        <v>0</v>
      </c>
      <c r="R13" s="377"/>
      <c r="S13" s="377"/>
      <c r="T13" s="379"/>
    </row>
    <row r="14" spans="1:20" s="93" customFormat="1" ht="51" customHeight="1">
      <c r="A14" s="595"/>
      <c r="B14" s="635"/>
      <c r="C14" s="592"/>
      <c r="D14" s="216" t="s">
        <v>107</v>
      </c>
      <c r="E14" s="561"/>
      <c r="F14" s="549"/>
      <c r="G14" s="551"/>
      <c r="H14" s="111"/>
      <c r="I14" s="251">
        <f>J14+L14</f>
        <v>0</v>
      </c>
      <c r="J14" s="252"/>
      <c r="K14" s="252"/>
      <c r="L14" s="253"/>
      <c r="M14" s="380">
        <f>N14+P14</f>
        <v>0</v>
      </c>
      <c r="N14" s="381"/>
      <c r="O14" s="381"/>
      <c r="P14" s="382"/>
      <c r="Q14" s="380">
        <f>R14+T14</f>
        <v>0</v>
      </c>
      <c r="R14" s="381"/>
      <c r="S14" s="381"/>
      <c r="T14" s="383"/>
    </row>
    <row r="15" spans="1:20" s="93" customFormat="1" ht="15.75" customHeight="1">
      <c r="A15" s="595"/>
      <c r="B15" s="635"/>
      <c r="C15" s="592"/>
      <c r="D15" s="103" t="s">
        <v>108</v>
      </c>
      <c r="E15" s="561"/>
      <c r="F15" s="549"/>
      <c r="G15" s="551"/>
      <c r="H15" s="112"/>
      <c r="I15" s="254">
        <f>J15+L15</f>
        <v>0</v>
      </c>
      <c r="J15" s="255"/>
      <c r="K15" s="255"/>
      <c r="L15" s="256"/>
      <c r="M15" s="384">
        <f>N15+P15</f>
        <v>0</v>
      </c>
      <c r="N15" s="385"/>
      <c r="O15" s="385"/>
      <c r="P15" s="386"/>
      <c r="Q15" s="384">
        <f>R15+T15</f>
        <v>0</v>
      </c>
      <c r="R15" s="385"/>
      <c r="S15" s="385"/>
      <c r="T15" s="387"/>
    </row>
    <row r="16" spans="1:20" s="93" customFormat="1" ht="15.75" customHeight="1">
      <c r="A16" s="595"/>
      <c r="B16" s="635"/>
      <c r="C16" s="592"/>
      <c r="D16" s="103" t="s">
        <v>162</v>
      </c>
      <c r="E16" s="561"/>
      <c r="F16" s="549"/>
      <c r="G16" s="551"/>
      <c r="H16" s="112"/>
      <c r="I16" s="254">
        <f>J16+L16</f>
        <v>0</v>
      </c>
      <c r="J16" s="255"/>
      <c r="K16" s="255"/>
      <c r="L16" s="256"/>
      <c r="M16" s="384">
        <f>N16+P16</f>
        <v>0</v>
      </c>
      <c r="N16" s="385"/>
      <c r="O16" s="385"/>
      <c r="P16" s="386"/>
      <c r="Q16" s="384">
        <f>R16+T16</f>
        <v>0</v>
      </c>
      <c r="R16" s="385"/>
      <c r="S16" s="385"/>
      <c r="T16" s="387"/>
    </row>
    <row r="17" spans="1:20" s="93" customFormat="1" ht="15.75" customHeight="1" thickBot="1">
      <c r="A17" s="596"/>
      <c r="B17" s="636"/>
      <c r="C17" s="593"/>
      <c r="D17" s="104"/>
      <c r="E17" s="562"/>
      <c r="F17" s="550"/>
      <c r="G17" s="552"/>
      <c r="H17" s="240" t="s">
        <v>12</v>
      </c>
      <c r="I17" s="241">
        <f>SUM(I13:I16)</f>
        <v>16000</v>
      </c>
      <c r="J17" s="242">
        <f>SUM(J13:J16)</f>
        <v>16000</v>
      </c>
      <c r="K17" s="242">
        <f>SUM(K13:K16)</f>
        <v>0</v>
      </c>
      <c r="L17" s="243">
        <f>SUM(L13:L16)</f>
        <v>0</v>
      </c>
      <c r="M17" s="241">
        <f t="shared" ref="M17:T17" si="0">SUM(M13:M16)</f>
        <v>16000</v>
      </c>
      <c r="N17" s="242">
        <f t="shared" si="0"/>
        <v>16000</v>
      </c>
      <c r="O17" s="242">
        <f t="shared" si="0"/>
        <v>0</v>
      </c>
      <c r="P17" s="243">
        <f t="shared" si="0"/>
        <v>0</v>
      </c>
      <c r="Q17" s="241">
        <f t="shared" si="0"/>
        <v>0</v>
      </c>
      <c r="R17" s="242">
        <f t="shared" si="0"/>
        <v>0</v>
      </c>
      <c r="S17" s="242">
        <f t="shared" si="0"/>
        <v>0</v>
      </c>
      <c r="T17" s="243">
        <f t="shared" si="0"/>
        <v>0</v>
      </c>
    </row>
    <row r="18" spans="1:20" s="93" customFormat="1" ht="26.25" customHeight="1">
      <c r="A18" s="594" t="s">
        <v>9</v>
      </c>
      <c r="B18" s="634" t="s">
        <v>9</v>
      </c>
      <c r="C18" s="591" t="s">
        <v>13</v>
      </c>
      <c r="D18" s="358" t="s">
        <v>121</v>
      </c>
      <c r="E18" s="560"/>
      <c r="F18" s="548" t="s">
        <v>15</v>
      </c>
      <c r="G18" s="556" t="s">
        <v>87</v>
      </c>
      <c r="H18" s="110" t="s">
        <v>19</v>
      </c>
      <c r="I18" s="248">
        <f>J18+L18</f>
        <v>50.5</v>
      </c>
      <c r="J18" s="249">
        <v>50.5</v>
      </c>
      <c r="K18" s="249"/>
      <c r="L18" s="250"/>
      <c r="M18" s="388">
        <f>N18+P18</f>
        <v>100.3</v>
      </c>
      <c r="N18" s="389">
        <f>50.5+49.8</f>
        <v>100.3</v>
      </c>
      <c r="O18" s="377"/>
      <c r="P18" s="378"/>
      <c r="Q18" s="388">
        <f>R18+T18</f>
        <v>49.8</v>
      </c>
      <c r="R18" s="389">
        <f>N18-J18</f>
        <v>49.8</v>
      </c>
      <c r="S18" s="377"/>
      <c r="T18" s="379"/>
    </row>
    <row r="19" spans="1:20" s="93" customFormat="1" ht="15.75" customHeight="1">
      <c r="A19" s="595"/>
      <c r="B19" s="635"/>
      <c r="C19" s="592"/>
      <c r="D19" s="238" t="s">
        <v>182</v>
      </c>
      <c r="E19" s="561"/>
      <c r="F19" s="549"/>
      <c r="G19" s="551"/>
      <c r="H19" s="111" t="s">
        <v>11</v>
      </c>
      <c r="I19" s="254">
        <f>J19+L19</f>
        <v>0</v>
      </c>
      <c r="J19" s="255"/>
      <c r="K19" s="255"/>
      <c r="L19" s="256"/>
      <c r="M19" s="390">
        <f>N19+P19</f>
        <v>3.6</v>
      </c>
      <c r="N19" s="391">
        <v>3.6</v>
      </c>
      <c r="O19" s="381"/>
      <c r="P19" s="382"/>
      <c r="Q19" s="390">
        <f>R19+T19</f>
        <v>3.6</v>
      </c>
      <c r="R19" s="391">
        <f>N19-J19</f>
        <v>3.6</v>
      </c>
      <c r="S19" s="381"/>
      <c r="T19" s="383"/>
    </row>
    <row r="20" spans="1:20" s="93" customFormat="1" ht="16.5" customHeight="1">
      <c r="A20" s="595"/>
      <c r="B20" s="635"/>
      <c r="C20" s="592"/>
      <c r="D20" s="103" t="s">
        <v>109</v>
      </c>
      <c r="E20" s="561"/>
      <c r="F20" s="549"/>
      <c r="G20" s="551"/>
      <c r="H20" s="112" t="s">
        <v>84</v>
      </c>
      <c r="I20" s="254">
        <f>J20+L20</f>
        <v>28.6</v>
      </c>
      <c r="J20" s="255">
        <v>28.6</v>
      </c>
      <c r="K20" s="255"/>
      <c r="L20" s="256"/>
      <c r="M20" s="384">
        <f>N20+P20</f>
        <v>28.6</v>
      </c>
      <c r="N20" s="385">
        <v>28.6</v>
      </c>
      <c r="O20" s="385"/>
      <c r="P20" s="386"/>
      <c r="Q20" s="384">
        <f>R20+T20</f>
        <v>0</v>
      </c>
      <c r="R20" s="385"/>
      <c r="S20" s="385"/>
      <c r="T20" s="387"/>
    </row>
    <row r="21" spans="1:20" s="93" customFormat="1" ht="15.75" customHeight="1">
      <c r="A21" s="595"/>
      <c r="B21" s="635"/>
      <c r="C21" s="592"/>
      <c r="D21" s="222" t="s">
        <v>167</v>
      </c>
      <c r="E21" s="561"/>
      <c r="F21" s="549"/>
      <c r="G21" s="551"/>
      <c r="H21" s="217" t="s">
        <v>89</v>
      </c>
      <c r="I21" s="254">
        <f>J21+L21</f>
        <v>50</v>
      </c>
      <c r="J21" s="257">
        <v>50</v>
      </c>
      <c r="K21" s="257"/>
      <c r="L21" s="258"/>
      <c r="M21" s="384">
        <f>N21+P21</f>
        <v>50</v>
      </c>
      <c r="N21" s="392">
        <v>50</v>
      </c>
      <c r="O21" s="392"/>
      <c r="P21" s="393"/>
      <c r="Q21" s="384">
        <f>R21+T21</f>
        <v>0</v>
      </c>
      <c r="R21" s="392"/>
      <c r="S21" s="392"/>
      <c r="T21" s="394"/>
    </row>
    <row r="22" spans="1:20" s="93" customFormat="1" ht="15.75" customHeight="1" thickBot="1">
      <c r="A22" s="596"/>
      <c r="B22" s="636"/>
      <c r="C22" s="593"/>
      <c r="D22" s="222" t="s">
        <v>183</v>
      </c>
      <c r="E22" s="562"/>
      <c r="F22" s="550"/>
      <c r="G22" s="552"/>
      <c r="H22" s="240" t="s">
        <v>12</v>
      </c>
      <c r="I22" s="245">
        <f>SUM(I18:I21)</f>
        <v>129.1</v>
      </c>
      <c r="J22" s="246">
        <f>SUM(J18:J21)</f>
        <v>129.1</v>
      </c>
      <c r="K22" s="246">
        <f>SUM(K18:K20)</f>
        <v>0</v>
      </c>
      <c r="L22" s="247">
        <f>SUM(L18:L20)</f>
        <v>0</v>
      </c>
      <c r="M22" s="245">
        <f>SUM(M18:M21)</f>
        <v>182.5</v>
      </c>
      <c r="N22" s="246">
        <f>SUM(N18:N21)</f>
        <v>182.5</v>
      </c>
      <c r="O22" s="246">
        <f>SUM(O18:O20)</f>
        <v>0</v>
      </c>
      <c r="P22" s="247">
        <f>SUM(P18:P20)</f>
        <v>0</v>
      </c>
      <c r="Q22" s="245">
        <f>SUM(Q18:Q21)</f>
        <v>53.4</v>
      </c>
      <c r="R22" s="246">
        <f>N22-J22</f>
        <v>53.400000000000006</v>
      </c>
      <c r="S22" s="246">
        <f>SUM(S18:S20)</f>
        <v>0</v>
      </c>
      <c r="T22" s="247">
        <f>SUM(T18:T20)</f>
        <v>0</v>
      </c>
    </row>
    <row r="23" spans="1:20" s="93" customFormat="1" ht="15.75" customHeight="1" thickBot="1">
      <c r="A23" s="6" t="s">
        <v>9</v>
      </c>
      <c r="B23" s="1" t="s">
        <v>9</v>
      </c>
      <c r="C23" s="557" t="s">
        <v>16</v>
      </c>
      <c r="D23" s="558"/>
      <c r="E23" s="558"/>
      <c r="F23" s="558"/>
      <c r="G23" s="558"/>
      <c r="H23" s="558"/>
      <c r="I23" s="184">
        <f t="shared" ref="I23:Q23" si="1">SUM(I22,I17)</f>
        <v>16129.1</v>
      </c>
      <c r="J23" s="185">
        <f t="shared" si="1"/>
        <v>16129.1</v>
      </c>
      <c r="K23" s="185">
        <f t="shared" si="1"/>
        <v>0</v>
      </c>
      <c r="L23" s="186">
        <f t="shared" si="1"/>
        <v>0</v>
      </c>
      <c r="M23" s="184">
        <f t="shared" si="1"/>
        <v>16182.5</v>
      </c>
      <c r="N23" s="185">
        <f t="shared" si="1"/>
        <v>16182.5</v>
      </c>
      <c r="O23" s="185">
        <f t="shared" si="1"/>
        <v>0</v>
      </c>
      <c r="P23" s="186">
        <f t="shared" si="1"/>
        <v>0</v>
      </c>
      <c r="Q23" s="184">
        <f t="shared" si="1"/>
        <v>53.4</v>
      </c>
      <c r="R23" s="185">
        <f>N23-J23</f>
        <v>53.399999999999636</v>
      </c>
      <c r="S23" s="185">
        <f>SUM(S22,S17)</f>
        <v>0</v>
      </c>
      <c r="T23" s="395">
        <f>SUM(T22,T17)</f>
        <v>0</v>
      </c>
    </row>
    <row r="24" spans="1:20" s="93" customFormat="1" ht="15.75" customHeight="1" thickBot="1">
      <c r="A24" s="5" t="s">
        <v>9</v>
      </c>
      <c r="B24" s="3" t="s">
        <v>13</v>
      </c>
      <c r="C24" s="707" t="s">
        <v>97</v>
      </c>
      <c r="D24" s="708"/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708"/>
      <c r="Q24" s="708"/>
      <c r="R24" s="708"/>
      <c r="S24" s="708"/>
      <c r="T24" s="709"/>
    </row>
    <row r="25" spans="1:20" s="93" customFormat="1" ht="40.5" customHeight="1">
      <c r="A25" s="461" t="s">
        <v>9</v>
      </c>
      <c r="B25" s="464" t="s">
        <v>13</v>
      </c>
      <c r="C25" s="455" t="s">
        <v>9</v>
      </c>
      <c r="D25" s="363" t="s">
        <v>100</v>
      </c>
      <c r="E25" s="458" t="s">
        <v>99</v>
      </c>
      <c r="F25" s="374" t="s">
        <v>15</v>
      </c>
      <c r="G25" s="452" t="s">
        <v>87</v>
      </c>
      <c r="H25" s="113" t="s">
        <v>19</v>
      </c>
      <c r="I25" s="292">
        <f>J25+L25</f>
        <v>50</v>
      </c>
      <c r="J25" s="277">
        <v>50</v>
      </c>
      <c r="K25" s="277"/>
      <c r="L25" s="288"/>
      <c r="M25" s="396">
        <f>N25+P25</f>
        <v>41</v>
      </c>
      <c r="N25" s="397">
        <f>50-9</f>
        <v>41</v>
      </c>
      <c r="O25" s="398"/>
      <c r="P25" s="399"/>
      <c r="Q25" s="400">
        <f>R25+T25</f>
        <v>-9</v>
      </c>
      <c r="R25" s="397">
        <f>N25-J25</f>
        <v>-9</v>
      </c>
      <c r="S25" s="398"/>
      <c r="T25" s="401"/>
    </row>
    <row r="26" spans="1:20" s="93" customFormat="1" ht="15.75" customHeight="1">
      <c r="A26" s="462"/>
      <c r="B26" s="465"/>
      <c r="C26" s="456"/>
      <c r="D26" s="107" t="s">
        <v>110</v>
      </c>
      <c r="E26" s="459"/>
      <c r="F26" s="375"/>
      <c r="G26" s="453"/>
      <c r="H26" s="114" t="s">
        <v>11</v>
      </c>
      <c r="I26" s="298">
        <f>J26+L26</f>
        <v>0</v>
      </c>
      <c r="J26" s="280"/>
      <c r="K26" s="280"/>
      <c r="L26" s="402"/>
      <c r="M26" s="403">
        <f>N26+P26</f>
        <v>0</v>
      </c>
      <c r="N26" s="404"/>
      <c r="O26" s="404"/>
      <c r="P26" s="405"/>
      <c r="Q26" s="406">
        <f>R26+T26</f>
        <v>0</v>
      </c>
      <c r="R26" s="404"/>
      <c r="S26" s="404"/>
      <c r="T26" s="407"/>
    </row>
    <row r="27" spans="1:20" s="93" customFormat="1" ht="15.75" customHeight="1">
      <c r="A27" s="462"/>
      <c r="B27" s="465"/>
      <c r="C27" s="456"/>
      <c r="D27" s="107" t="s">
        <v>111</v>
      </c>
      <c r="E27" s="459"/>
      <c r="F27" s="375"/>
      <c r="G27" s="453"/>
      <c r="H27" s="114" t="s">
        <v>89</v>
      </c>
      <c r="I27" s="298">
        <f>J27+L27</f>
        <v>15</v>
      </c>
      <c r="J27" s="280">
        <v>15</v>
      </c>
      <c r="K27" s="280"/>
      <c r="L27" s="402"/>
      <c r="M27" s="403">
        <f>N27+P27</f>
        <v>15</v>
      </c>
      <c r="N27" s="404">
        <v>15</v>
      </c>
      <c r="O27" s="404"/>
      <c r="P27" s="405"/>
      <c r="Q27" s="406">
        <f>R27+T27</f>
        <v>0</v>
      </c>
      <c r="R27" s="404"/>
      <c r="S27" s="404"/>
      <c r="T27" s="407"/>
    </row>
    <row r="28" spans="1:20" s="93" customFormat="1" ht="15.75" customHeight="1" thickBot="1">
      <c r="A28" s="463"/>
      <c r="B28" s="466"/>
      <c r="C28" s="457"/>
      <c r="D28" s="108" t="s">
        <v>112</v>
      </c>
      <c r="E28" s="460"/>
      <c r="F28" s="376"/>
      <c r="G28" s="454"/>
      <c r="H28" s="475"/>
      <c r="I28" s="476">
        <f>J28+L28</f>
        <v>0</v>
      </c>
      <c r="J28" s="477"/>
      <c r="K28" s="477"/>
      <c r="L28" s="478"/>
      <c r="M28" s="479">
        <f>N28+P28</f>
        <v>0</v>
      </c>
      <c r="N28" s="480"/>
      <c r="O28" s="480"/>
      <c r="P28" s="481"/>
      <c r="Q28" s="482">
        <f>R28+T28</f>
        <v>0</v>
      </c>
      <c r="R28" s="480"/>
      <c r="S28" s="480"/>
      <c r="T28" s="483"/>
    </row>
    <row r="29" spans="1:20" s="93" customFormat="1" ht="15.75" customHeight="1">
      <c r="A29" s="462"/>
      <c r="B29" s="465"/>
      <c r="C29" s="456"/>
      <c r="D29" s="107" t="s">
        <v>113</v>
      </c>
      <c r="E29" s="459"/>
      <c r="F29" s="375"/>
      <c r="G29" s="453"/>
      <c r="H29" s="474"/>
      <c r="I29" s="306">
        <f>J29+L29</f>
        <v>0</v>
      </c>
      <c r="J29" s="290"/>
      <c r="K29" s="290"/>
      <c r="L29" s="291"/>
      <c r="M29" s="424">
        <f>N29+P29</f>
        <v>0</v>
      </c>
      <c r="N29" s="425"/>
      <c r="O29" s="425"/>
      <c r="P29" s="426"/>
      <c r="Q29" s="427">
        <f>R29+T29</f>
        <v>0</v>
      </c>
      <c r="R29" s="425"/>
      <c r="S29" s="425"/>
      <c r="T29" s="428"/>
    </row>
    <row r="30" spans="1:20" s="93" customFormat="1" ht="15.75" customHeight="1" thickBot="1">
      <c r="A30" s="463"/>
      <c r="B30" s="466"/>
      <c r="C30" s="457"/>
      <c r="D30" s="108" t="s">
        <v>168</v>
      </c>
      <c r="E30" s="460"/>
      <c r="F30" s="376"/>
      <c r="G30" s="454"/>
      <c r="H30" s="259" t="s">
        <v>12</v>
      </c>
      <c r="I30" s="296">
        <f>SUM(I25:I29)</f>
        <v>65</v>
      </c>
      <c r="J30" s="261">
        <f>SUM(J25:J29)</f>
        <v>65</v>
      </c>
      <c r="K30" s="261">
        <f>SUM(K25:K29)</f>
        <v>0</v>
      </c>
      <c r="L30" s="262">
        <f>SUM(L25:L29)</f>
        <v>0</v>
      </c>
      <c r="M30" s="260">
        <f t="shared" ref="M30:T30" si="2">SUM(M25:M29)</f>
        <v>56</v>
      </c>
      <c r="N30" s="261">
        <f t="shared" si="2"/>
        <v>56</v>
      </c>
      <c r="O30" s="261">
        <f t="shared" si="2"/>
        <v>0</v>
      </c>
      <c r="P30" s="295">
        <f t="shared" si="2"/>
        <v>0</v>
      </c>
      <c r="Q30" s="296">
        <f t="shared" si="2"/>
        <v>-9</v>
      </c>
      <c r="R30" s="261">
        <f t="shared" si="2"/>
        <v>-9</v>
      </c>
      <c r="S30" s="261">
        <f t="shared" si="2"/>
        <v>0</v>
      </c>
      <c r="T30" s="262">
        <f t="shared" si="2"/>
        <v>0</v>
      </c>
    </row>
    <row r="31" spans="1:20" s="93" customFormat="1" ht="15.75" customHeight="1">
      <c r="A31" s="664" t="s">
        <v>9</v>
      </c>
      <c r="B31" s="672" t="s">
        <v>13</v>
      </c>
      <c r="C31" s="704" t="s">
        <v>13</v>
      </c>
      <c r="D31" s="584" t="s">
        <v>96</v>
      </c>
      <c r="E31" s="713" t="s">
        <v>44</v>
      </c>
      <c r="F31" s="643" t="s">
        <v>15</v>
      </c>
      <c r="G31" s="710" t="s">
        <v>87</v>
      </c>
      <c r="H31" s="26" t="s">
        <v>11</v>
      </c>
      <c r="I31" s="292">
        <f>J31+L31</f>
        <v>4.0999999999999996</v>
      </c>
      <c r="J31" s="277">
        <v>4.0999999999999996</v>
      </c>
      <c r="K31" s="277"/>
      <c r="L31" s="288"/>
      <c r="M31" s="414">
        <f>N31+P31</f>
        <v>4.0999999999999996</v>
      </c>
      <c r="N31" s="398">
        <v>4.0999999999999996</v>
      </c>
      <c r="O31" s="398"/>
      <c r="P31" s="399"/>
      <c r="Q31" s="415">
        <f>R31+T31</f>
        <v>0</v>
      </c>
      <c r="R31" s="398"/>
      <c r="S31" s="398"/>
      <c r="T31" s="401"/>
    </row>
    <row r="32" spans="1:20" s="93" customFormat="1" ht="15.75" customHeight="1">
      <c r="A32" s="665"/>
      <c r="B32" s="673"/>
      <c r="C32" s="705"/>
      <c r="D32" s="585"/>
      <c r="E32" s="695"/>
      <c r="F32" s="701"/>
      <c r="G32" s="711"/>
      <c r="H32" s="101" t="s">
        <v>89</v>
      </c>
      <c r="I32" s="297">
        <f>J32+L32</f>
        <v>28.6</v>
      </c>
      <c r="J32" s="286"/>
      <c r="K32" s="286"/>
      <c r="L32" s="416">
        <v>28.6</v>
      </c>
      <c r="M32" s="417">
        <f>N32+P32</f>
        <v>28.6</v>
      </c>
      <c r="N32" s="418"/>
      <c r="O32" s="418"/>
      <c r="P32" s="419">
        <v>28.6</v>
      </c>
      <c r="Q32" s="420">
        <f>R32+T32</f>
        <v>0</v>
      </c>
      <c r="R32" s="418"/>
      <c r="S32" s="418"/>
      <c r="T32" s="421"/>
    </row>
    <row r="33" spans="1:20" s="93" customFormat="1" ht="15.75" customHeight="1" thickBot="1">
      <c r="A33" s="666"/>
      <c r="B33" s="674"/>
      <c r="C33" s="728"/>
      <c r="D33" s="586"/>
      <c r="E33" s="696"/>
      <c r="F33" s="729"/>
      <c r="G33" s="730"/>
      <c r="H33" s="264" t="s">
        <v>12</v>
      </c>
      <c r="I33" s="422">
        <f t="shared" ref="I33:T33" si="3">SUM(I31:I32)</f>
        <v>32.700000000000003</v>
      </c>
      <c r="J33" s="266">
        <f t="shared" si="3"/>
        <v>4.0999999999999996</v>
      </c>
      <c r="K33" s="266">
        <f t="shared" si="3"/>
        <v>0</v>
      </c>
      <c r="L33" s="267">
        <f t="shared" si="3"/>
        <v>28.6</v>
      </c>
      <c r="M33" s="265">
        <f t="shared" si="3"/>
        <v>32.700000000000003</v>
      </c>
      <c r="N33" s="266">
        <f t="shared" si="3"/>
        <v>4.0999999999999996</v>
      </c>
      <c r="O33" s="266">
        <f t="shared" si="3"/>
        <v>0</v>
      </c>
      <c r="P33" s="423">
        <f t="shared" si="3"/>
        <v>28.6</v>
      </c>
      <c r="Q33" s="422">
        <f t="shared" si="3"/>
        <v>0</v>
      </c>
      <c r="R33" s="266">
        <f t="shared" si="3"/>
        <v>0</v>
      </c>
      <c r="S33" s="266">
        <f t="shared" si="3"/>
        <v>0</v>
      </c>
      <c r="T33" s="267">
        <f t="shared" si="3"/>
        <v>0</v>
      </c>
    </row>
    <row r="34" spans="1:20" s="93" customFormat="1" ht="15.75" customHeight="1">
      <c r="A34" s="664" t="s">
        <v>9</v>
      </c>
      <c r="B34" s="672" t="s">
        <v>13</v>
      </c>
      <c r="C34" s="670" t="s">
        <v>14</v>
      </c>
      <c r="D34" s="656" t="s">
        <v>41</v>
      </c>
      <c r="E34" s="653" t="s">
        <v>79</v>
      </c>
      <c r="F34" s="548" t="s">
        <v>15</v>
      </c>
      <c r="G34" s="650" t="s">
        <v>87</v>
      </c>
      <c r="H34" s="132" t="s">
        <v>42</v>
      </c>
      <c r="I34" s="292">
        <f>J34+L34</f>
        <v>86</v>
      </c>
      <c r="J34" s="277"/>
      <c r="K34" s="277"/>
      <c r="L34" s="288">
        <v>86</v>
      </c>
      <c r="M34" s="414">
        <f>N34+P34</f>
        <v>86</v>
      </c>
      <c r="N34" s="398"/>
      <c r="O34" s="398"/>
      <c r="P34" s="399">
        <v>86</v>
      </c>
      <c r="Q34" s="415"/>
      <c r="R34" s="398"/>
      <c r="S34" s="398"/>
      <c r="T34" s="401"/>
    </row>
    <row r="35" spans="1:20" s="93" customFormat="1" ht="15.75" customHeight="1">
      <c r="A35" s="665"/>
      <c r="B35" s="673"/>
      <c r="C35" s="670"/>
      <c r="D35" s="656"/>
      <c r="E35" s="654"/>
      <c r="F35" s="549"/>
      <c r="G35" s="651"/>
      <c r="H35" s="81"/>
      <c r="I35" s="306">
        <f>J35+L35</f>
        <v>0</v>
      </c>
      <c r="J35" s="290"/>
      <c r="K35" s="290"/>
      <c r="L35" s="291"/>
      <c r="M35" s="424">
        <f>N35+P35</f>
        <v>0</v>
      </c>
      <c r="N35" s="425"/>
      <c r="O35" s="425"/>
      <c r="P35" s="426"/>
      <c r="Q35" s="427">
        <f>R35+T35</f>
        <v>0</v>
      </c>
      <c r="R35" s="425"/>
      <c r="S35" s="425"/>
      <c r="T35" s="428"/>
    </row>
    <row r="36" spans="1:20" s="93" customFormat="1" ht="15.75" customHeight="1" thickBot="1">
      <c r="A36" s="666"/>
      <c r="B36" s="674"/>
      <c r="C36" s="671"/>
      <c r="D36" s="657"/>
      <c r="E36" s="655"/>
      <c r="F36" s="550"/>
      <c r="G36" s="652"/>
      <c r="H36" s="270" t="s">
        <v>12</v>
      </c>
      <c r="I36" s="296">
        <f t="shared" ref="I36:T36" si="4">SUM(I34:I35)</f>
        <v>86</v>
      </c>
      <c r="J36" s="261">
        <f t="shared" si="4"/>
        <v>0</v>
      </c>
      <c r="K36" s="261">
        <f t="shared" si="4"/>
        <v>0</v>
      </c>
      <c r="L36" s="262">
        <f t="shared" si="4"/>
        <v>86</v>
      </c>
      <c r="M36" s="260">
        <f t="shared" si="4"/>
        <v>86</v>
      </c>
      <c r="N36" s="261">
        <f t="shared" si="4"/>
        <v>0</v>
      </c>
      <c r="O36" s="261">
        <f t="shared" si="4"/>
        <v>0</v>
      </c>
      <c r="P36" s="295">
        <f t="shared" si="4"/>
        <v>86</v>
      </c>
      <c r="Q36" s="296">
        <f t="shared" si="4"/>
        <v>0</v>
      </c>
      <c r="R36" s="261">
        <f t="shared" si="4"/>
        <v>0</v>
      </c>
      <c r="S36" s="261">
        <f t="shared" si="4"/>
        <v>0</v>
      </c>
      <c r="T36" s="262">
        <f t="shared" si="4"/>
        <v>0</v>
      </c>
    </row>
    <row r="37" spans="1:20" s="93" customFormat="1" ht="15.75" customHeight="1">
      <c r="A37" s="664" t="s">
        <v>9</v>
      </c>
      <c r="B37" s="672" t="s">
        <v>13</v>
      </c>
      <c r="C37" s="667" t="s">
        <v>10</v>
      </c>
      <c r="D37" s="691" t="s">
        <v>18</v>
      </c>
      <c r="E37" s="694" t="s">
        <v>80</v>
      </c>
      <c r="F37" s="553" t="s">
        <v>15</v>
      </c>
      <c r="G37" s="661">
        <v>6</v>
      </c>
      <c r="H37" s="116" t="s">
        <v>19</v>
      </c>
      <c r="I37" s="292">
        <f>J37+L37</f>
        <v>0</v>
      </c>
      <c r="J37" s="277"/>
      <c r="K37" s="277"/>
      <c r="L37" s="288"/>
      <c r="M37" s="414">
        <f>N37+P37</f>
        <v>0</v>
      </c>
      <c r="N37" s="398"/>
      <c r="O37" s="398"/>
      <c r="P37" s="399"/>
      <c r="Q37" s="415">
        <f>R37+T37</f>
        <v>0</v>
      </c>
      <c r="R37" s="398"/>
      <c r="S37" s="398"/>
      <c r="T37" s="401"/>
    </row>
    <row r="38" spans="1:20" s="93" customFormat="1" ht="15.75" customHeight="1">
      <c r="A38" s="665"/>
      <c r="B38" s="673"/>
      <c r="C38" s="668"/>
      <c r="D38" s="692"/>
      <c r="E38" s="695"/>
      <c r="F38" s="554"/>
      <c r="G38" s="662"/>
      <c r="H38" s="109" t="s">
        <v>89</v>
      </c>
      <c r="I38" s="306">
        <f>J38+L38</f>
        <v>15</v>
      </c>
      <c r="J38" s="290">
        <v>15</v>
      </c>
      <c r="K38" s="290"/>
      <c r="L38" s="291"/>
      <c r="M38" s="429">
        <f>N38+P38</f>
        <v>7.5</v>
      </c>
      <c r="N38" s="430">
        <f>15-7.5</f>
        <v>7.5</v>
      </c>
      <c r="O38" s="425"/>
      <c r="P38" s="426"/>
      <c r="Q38" s="431">
        <f>R38+T38</f>
        <v>-7.5</v>
      </c>
      <c r="R38" s="430">
        <f>N38-J38</f>
        <v>-7.5</v>
      </c>
      <c r="S38" s="425"/>
      <c r="T38" s="428"/>
    </row>
    <row r="39" spans="1:20" s="93" customFormat="1" ht="15.75" customHeight="1" thickBot="1">
      <c r="A39" s="666"/>
      <c r="B39" s="674"/>
      <c r="C39" s="669"/>
      <c r="D39" s="693"/>
      <c r="E39" s="696"/>
      <c r="F39" s="555"/>
      <c r="G39" s="663"/>
      <c r="H39" s="272" t="s">
        <v>12</v>
      </c>
      <c r="I39" s="296">
        <f t="shared" ref="I39:T39" si="5">SUM(I37:I38)</f>
        <v>15</v>
      </c>
      <c r="J39" s="261">
        <f t="shared" si="5"/>
        <v>15</v>
      </c>
      <c r="K39" s="261">
        <f t="shared" si="5"/>
        <v>0</v>
      </c>
      <c r="L39" s="262">
        <f t="shared" si="5"/>
        <v>0</v>
      </c>
      <c r="M39" s="260">
        <f t="shared" si="5"/>
        <v>7.5</v>
      </c>
      <c r="N39" s="261">
        <f t="shared" si="5"/>
        <v>7.5</v>
      </c>
      <c r="O39" s="261">
        <f t="shared" si="5"/>
        <v>0</v>
      </c>
      <c r="P39" s="295">
        <f t="shared" si="5"/>
        <v>0</v>
      </c>
      <c r="Q39" s="296">
        <f t="shared" si="5"/>
        <v>-7.5</v>
      </c>
      <c r="R39" s="261">
        <f t="shared" si="5"/>
        <v>-7.5</v>
      </c>
      <c r="S39" s="261">
        <f t="shared" si="5"/>
        <v>0</v>
      </c>
      <c r="T39" s="262">
        <f t="shared" si="5"/>
        <v>0</v>
      </c>
    </row>
    <row r="40" spans="1:20" s="93" customFormat="1" ht="15.75" customHeight="1">
      <c r="A40" s="594" t="s">
        <v>9</v>
      </c>
      <c r="B40" s="634" t="s">
        <v>13</v>
      </c>
      <c r="C40" s="572" t="s">
        <v>15</v>
      </c>
      <c r="D40" s="658" t="s">
        <v>86</v>
      </c>
      <c r="E40" s="688" t="s">
        <v>101</v>
      </c>
      <c r="F40" s="563" t="s">
        <v>15</v>
      </c>
      <c r="G40" s="566" t="s">
        <v>87</v>
      </c>
      <c r="H40" s="92" t="s">
        <v>19</v>
      </c>
      <c r="I40" s="292">
        <f>J40+L40</f>
        <v>0</v>
      </c>
      <c r="J40" s="277"/>
      <c r="K40" s="277"/>
      <c r="L40" s="288"/>
      <c r="M40" s="414">
        <f>N40+P40</f>
        <v>0</v>
      </c>
      <c r="N40" s="398"/>
      <c r="O40" s="398"/>
      <c r="P40" s="399"/>
      <c r="Q40" s="415">
        <f>R40+T40</f>
        <v>0</v>
      </c>
      <c r="R40" s="398"/>
      <c r="S40" s="398"/>
      <c r="T40" s="401"/>
    </row>
    <row r="41" spans="1:20" s="93" customFormat="1" ht="15.75" customHeight="1">
      <c r="A41" s="595"/>
      <c r="B41" s="635"/>
      <c r="C41" s="573"/>
      <c r="D41" s="659"/>
      <c r="E41" s="689"/>
      <c r="F41" s="564"/>
      <c r="G41" s="567"/>
      <c r="H41" s="133"/>
      <c r="I41" s="293">
        <f>J41+L41</f>
        <v>0</v>
      </c>
      <c r="J41" s="290"/>
      <c r="K41" s="294"/>
      <c r="L41" s="291"/>
      <c r="M41" s="432">
        <f>N41+P41</f>
        <v>0</v>
      </c>
      <c r="N41" s="425"/>
      <c r="O41" s="432"/>
      <c r="P41" s="426"/>
      <c r="Q41" s="433">
        <f>R41+T41</f>
        <v>0</v>
      </c>
      <c r="R41" s="425"/>
      <c r="S41" s="432"/>
      <c r="T41" s="428"/>
    </row>
    <row r="42" spans="1:20" s="93" customFormat="1" ht="15.75" customHeight="1" thickBot="1">
      <c r="A42" s="596"/>
      <c r="B42" s="636"/>
      <c r="C42" s="574"/>
      <c r="D42" s="660"/>
      <c r="E42" s="690"/>
      <c r="F42" s="565"/>
      <c r="G42" s="568"/>
      <c r="H42" s="259" t="s">
        <v>12</v>
      </c>
      <c r="I42" s="274">
        <f t="shared" ref="I42:T42" si="6">SUM(I40:I41)</f>
        <v>0</v>
      </c>
      <c r="J42" s="261">
        <f t="shared" si="6"/>
        <v>0</v>
      </c>
      <c r="K42" s="275">
        <f t="shared" si="6"/>
        <v>0</v>
      </c>
      <c r="L42" s="262">
        <f t="shared" si="6"/>
        <v>0</v>
      </c>
      <c r="M42" s="275">
        <f t="shared" si="6"/>
        <v>0</v>
      </c>
      <c r="N42" s="261">
        <f t="shared" si="6"/>
        <v>0</v>
      </c>
      <c r="O42" s="275">
        <f t="shared" si="6"/>
        <v>0</v>
      </c>
      <c r="P42" s="295">
        <f t="shared" si="6"/>
        <v>0</v>
      </c>
      <c r="Q42" s="274">
        <f t="shared" si="6"/>
        <v>0</v>
      </c>
      <c r="R42" s="261">
        <f t="shared" si="6"/>
        <v>0</v>
      </c>
      <c r="S42" s="275">
        <f t="shared" si="6"/>
        <v>0</v>
      </c>
      <c r="T42" s="262">
        <f t="shared" si="6"/>
        <v>0</v>
      </c>
    </row>
    <row r="43" spans="1:20" s="93" customFormat="1" ht="15.75" customHeight="1" thickBot="1">
      <c r="A43" s="6" t="s">
        <v>9</v>
      </c>
      <c r="B43" s="1" t="s">
        <v>13</v>
      </c>
      <c r="C43" s="557" t="s">
        <v>16</v>
      </c>
      <c r="D43" s="558"/>
      <c r="E43" s="559"/>
      <c r="F43" s="559"/>
      <c r="G43" s="559"/>
      <c r="H43" s="558"/>
      <c r="I43" s="195">
        <f t="shared" ref="I43:T43" si="7">SUM(I39,I36,I33,I30)</f>
        <v>198.7</v>
      </c>
      <c r="J43" s="196">
        <f>SUM(J39,J36,J33,J30)</f>
        <v>84.1</v>
      </c>
      <c r="K43" s="196">
        <f t="shared" si="7"/>
        <v>0</v>
      </c>
      <c r="L43" s="197">
        <f t="shared" si="7"/>
        <v>114.6</v>
      </c>
      <c r="M43" s="195">
        <f t="shared" si="7"/>
        <v>182.2</v>
      </c>
      <c r="N43" s="196">
        <f t="shared" si="7"/>
        <v>67.599999999999994</v>
      </c>
      <c r="O43" s="196">
        <f t="shared" si="7"/>
        <v>0</v>
      </c>
      <c r="P43" s="434">
        <f t="shared" si="7"/>
        <v>114.6</v>
      </c>
      <c r="Q43" s="195">
        <f t="shared" si="7"/>
        <v>-16.5</v>
      </c>
      <c r="R43" s="196">
        <f t="shared" si="7"/>
        <v>-16.5</v>
      </c>
      <c r="S43" s="196">
        <f t="shared" si="7"/>
        <v>0</v>
      </c>
      <c r="T43" s="435">
        <f t="shared" si="7"/>
        <v>0</v>
      </c>
    </row>
    <row r="44" spans="1:20" s="93" customFormat="1" ht="15.75" customHeight="1" thickBot="1">
      <c r="A44" s="14" t="s">
        <v>9</v>
      </c>
      <c r="B44" s="12" t="s">
        <v>14</v>
      </c>
      <c r="C44" s="727" t="s">
        <v>22</v>
      </c>
      <c r="D44" s="582"/>
      <c r="E44" s="582"/>
      <c r="F44" s="582"/>
      <c r="G44" s="582"/>
      <c r="H44" s="582"/>
      <c r="I44" s="581"/>
      <c r="J44" s="581"/>
      <c r="K44" s="581"/>
      <c r="L44" s="581"/>
      <c r="M44" s="582"/>
      <c r="N44" s="582"/>
      <c r="O44" s="582"/>
      <c r="P44" s="582"/>
      <c r="Q44" s="582"/>
      <c r="R44" s="582"/>
      <c r="S44" s="582"/>
      <c r="T44" s="583"/>
    </row>
    <row r="45" spans="1:20" s="93" customFormat="1" ht="15.75" customHeight="1">
      <c r="A45" s="594" t="s">
        <v>9</v>
      </c>
      <c r="B45" s="634" t="s">
        <v>14</v>
      </c>
      <c r="C45" s="573" t="s">
        <v>9</v>
      </c>
      <c r="D45" s="358" t="s">
        <v>90</v>
      </c>
      <c r="E45" s="561" t="s">
        <v>78</v>
      </c>
      <c r="F45" s="549" t="s">
        <v>15</v>
      </c>
      <c r="G45" s="570" t="s">
        <v>133</v>
      </c>
      <c r="H45" s="467" t="s">
        <v>11</v>
      </c>
      <c r="I45" s="470"/>
      <c r="J45" s="471"/>
      <c r="K45" s="277"/>
      <c r="L45" s="288"/>
      <c r="M45" s="420">
        <f>N45+P45</f>
        <v>0</v>
      </c>
      <c r="N45" s="418"/>
      <c r="O45" s="418"/>
      <c r="P45" s="419"/>
      <c r="Q45" s="420">
        <f>R45+T45</f>
        <v>0</v>
      </c>
      <c r="R45" s="418"/>
      <c r="S45" s="418"/>
      <c r="T45" s="421"/>
    </row>
    <row r="46" spans="1:20" s="93" customFormat="1" ht="15.75" customHeight="1">
      <c r="A46" s="595"/>
      <c r="B46" s="635"/>
      <c r="C46" s="573"/>
      <c r="D46" s="216" t="s">
        <v>116</v>
      </c>
      <c r="E46" s="561"/>
      <c r="F46" s="549"/>
      <c r="G46" s="570"/>
      <c r="H46" s="467" t="s">
        <v>89</v>
      </c>
      <c r="I46" s="297">
        <f>J46+L46</f>
        <v>244.3</v>
      </c>
      <c r="J46" s="286">
        <f>50+140+54.3</f>
        <v>244.3</v>
      </c>
      <c r="K46" s="286"/>
      <c r="L46" s="416"/>
      <c r="M46" s="436">
        <f>N46+P46</f>
        <v>251.8</v>
      </c>
      <c r="N46" s="437">
        <f>244.3+7.5</f>
        <v>251.8</v>
      </c>
      <c r="O46" s="418"/>
      <c r="P46" s="419"/>
      <c r="Q46" s="436">
        <f>R46+T46</f>
        <v>7.5</v>
      </c>
      <c r="R46" s="437">
        <f>N46-J46</f>
        <v>7.5</v>
      </c>
      <c r="S46" s="418"/>
      <c r="T46" s="421"/>
    </row>
    <row r="47" spans="1:20" s="93" customFormat="1" ht="15.75" customHeight="1">
      <c r="A47" s="595"/>
      <c r="B47" s="635"/>
      <c r="C47" s="573"/>
      <c r="D47" s="216" t="s">
        <v>117</v>
      </c>
      <c r="E47" s="561"/>
      <c r="F47" s="549"/>
      <c r="G47" s="570"/>
      <c r="H47" s="467" t="s">
        <v>19</v>
      </c>
      <c r="I47" s="297">
        <f>J47+L45</f>
        <v>253.8</v>
      </c>
      <c r="J47" s="286">
        <v>253.8</v>
      </c>
      <c r="K47" s="280"/>
      <c r="L47" s="402"/>
      <c r="M47" s="436">
        <f>N47+P47</f>
        <v>213</v>
      </c>
      <c r="N47" s="437">
        <f>253.8-122.4+81.6</f>
        <v>213</v>
      </c>
      <c r="O47" s="418"/>
      <c r="P47" s="419"/>
      <c r="Q47" s="436">
        <f>R47+T47</f>
        <v>-40.800000000000011</v>
      </c>
      <c r="R47" s="437">
        <f>N47-J47</f>
        <v>-40.800000000000011</v>
      </c>
      <c r="S47" s="418"/>
      <c r="T47" s="421"/>
    </row>
    <row r="48" spans="1:20" s="93" customFormat="1" ht="15.75" customHeight="1">
      <c r="A48" s="595"/>
      <c r="B48" s="635"/>
      <c r="C48" s="573"/>
      <c r="D48" s="472" t="s">
        <v>169</v>
      </c>
      <c r="E48" s="561"/>
      <c r="F48" s="549"/>
      <c r="G48" s="570"/>
      <c r="H48" s="468" t="s">
        <v>36</v>
      </c>
      <c r="I48" s="298">
        <f>J48+L47</f>
        <v>2284.1999999999998</v>
      </c>
      <c r="J48" s="280">
        <v>2284.1999999999998</v>
      </c>
      <c r="K48" s="283"/>
      <c r="L48" s="408"/>
      <c r="M48" s="406">
        <f>N48+P48</f>
        <v>2284.1999999999998</v>
      </c>
      <c r="N48" s="404">
        <v>2284.1999999999998</v>
      </c>
      <c r="O48" s="404"/>
      <c r="P48" s="405"/>
      <c r="Q48" s="406">
        <f>R48+T48</f>
        <v>0</v>
      </c>
      <c r="R48" s="404"/>
      <c r="S48" s="404"/>
      <c r="T48" s="407"/>
    </row>
    <row r="49" spans="1:20" s="93" customFormat="1" ht="15.75" customHeight="1" thickBot="1">
      <c r="A49" s="596"/>
      <c r="B49" s="636"/>
      <c r="C49" s="574"/>
      <c r="D49" s="473" t="s">
        <v>166</v>
      </c>
      <c r="E49" s="562"/>
      <c r="F49" s="550"/>
      <c r="G49" s="571"/>
      <c r="H49" s="469" t="s">
        <v>12</v>
      </c>
      <c r="I49" s="296">
        <f>SUM(I44:I48)</f>
        <v>2782.2999999999997</v>
      </c>
      <c r="J49" s="261">
        <f>SUM(J46:J48)</f>
        <v>2782.2999999999997</v>
      </c>
      <c r="K49" s="261">
        <f>SUM(K44:K48)</f>
        <v>0</v>
      </c>
      <c r="L49" s="262">
        <f>SUM(L44:L48)</f>
        <v>0</v>
      </c>
      <c r="M49" s="296">
        <f t="shared" ref="M49:T49" si="8">SUM(M45:M48)</f>
        <v>2749</v>
      </c>
      <c r="N49" s="261">
        <f t="shared" si="8"/>
        <v>2749</v>
      </c>
      <c r="O49" s="261">
        <f t="shared" si="8"/>
        <v>0</v>
      </c>
      <c r="P49" s="295">
        <f t="shared" si="8"/>
        <v>0</v>
      </c>
      <c r="Q49" s="296">
        <f t="shared" si="8"/>
        <v>-33.300000000000011</v>
      </c>
      <c r="R49" s="261">
        <f t="shared" si="8"/>
        <v>-33.300000000000011</v>
      </c>
      <c r="S49" s="261">
        <f t="shared" si="8"/>
        <v>0</v>
      </c>
      <c r="T49" s="262">
        <f t="shared" si="8"/>
        <v>0</v>
      </c>
    </row>
    <row r="50" spans="1:20" s="93" customFormat="1" ht="15.75" customHeight="1">
      <c r="A50" s="595" t="s">
        <v>9</v>
      </c>
      <c r="B50" s="635" t="s">
        <v>14</v>
      </c>
      <c r="C50" s="592" t="s">
        <v>13</v>
      </c>
      <c r="D50" s="105" t="s">
        <v>127</v>
      </c>
      <c r="E50" s="561" t="s">
        <v>161</v>
      </c>
      <c r="F50" s="549" t="s">
        <v>15</v>
      </c>
      <c r="G50" s="551" t="s">
        <v>87</v>
      </c>
      <c r="H50" s="110" t="s">
        <v>19</v>
      </c>
      <c r="I50" s="292">
        <f>J50+L50</f>
        <v>261.3</v>
      </c>
      <c r="J50" s="277">
        <f>184.5+76.8</f>
        <v>261.3</v>
      </c>
      <c r="K50" s="277"/>
      <c r="L50" s="278"/>
      <c r="M50" s="415">
        <f>N50+P50</f>
        <v>261.3</v>
      </c>
      <c r="N50" s="398">
        <f>184.5+76.8</f>
        <v>261.3</v>
      </c>
      <c r="O50" s="398"/>
      <c r="P50" s="399"/>
      <c r="Q50" s="415">
        <f>R50+T50</f>
        <v>0</v>
      </c>
      <c r="R50" s="398"/>
      <c r="S50" s="398"/>
      <c r="T50" s="401"/>
    </row>
    <row r="51" spans="1:20" s="93" customFormat="1" ht="27" customHeight="1">
      <c r="A51" s="595"/>
      <c r="B51" s="635"/>
      <c r="C51" s="592"/>
      <c r="D51" s="103" t="s">
        <v>114</v>
      </c>
      <c r="E51" s="561"/>
      <c r="F51" s="549"/>
      <c r="G51" s="551"/>
      <c r="H51" s="112" t="s">
        <v>11</v>
      </c>
      <c r="I51" s="298">
        <f>J51+L51</f>
        <v>0</v>
      </c>
      <c r="J51" s="280"/>
      <c r="K51" s="280"/>
      <c r="L51" s="281"/>
      <c r="M51" s="406">
        <f>N51+P51</f>
        <v>0</v>
      </c>
      <c r="N51" s="404"/>
      <c r="O51" s="404"/>
      <c r="P51" s="405"/>
      <c r="Q51" s="406">
        <f>R51+T51</f>
        <v>0</v>
      </c>
      <c r="R51" s="404"/>
      <c r="S51" s="404"/>
      <c r="T51" s="407"/>
    </row>
    <row r="52" spans="1:20" s="93" customFormat="1" ht="27" customHeight="1">
      <c r="A52" s="595"/>
      <c r="B52" s="635"/>
      <c r="C52" s="592"/>
      <c r="D52" s="103" t="s">
        <v>115</v>
      </c>
      <c r="E52" s="561"/>
      <c r="F52" s="549"/>
      <c r="G52" s="551"/>
      <c r="H52" s="112" t="s">
        <v>89</v>
      </c>
      <c r="I52" s="298">
        <f>J52+L52</f>
        <v>0</v>
      </c>
      <c r="J52" s="280"/>
      <c r="K52" s="280"/>
      <c r="L52" s="281"/>
      <c r="M52" s="406">
        <f>N52+P52</f>
        <v>0</v>
      </c>
      <c r="N52" s="404"/>
      <c r="O52" s="404"/>
      <c r="P52" s="405"/>
      <c r="Q52" s="406">
        <f>R52+T52</f>
        <v>0</v>
      </c>
      <c r="R52" s="404"/>
      <c r="S52" s="404"/>
      <c r="T52" s="407"/>
    </row>
    <row r="53" spans="1:20" s="93" customFormat="1" ht="27" customHeight="1">
      <c r="A53" s="595"/>
      <c r="B53" s="635"/>
      <c r="C53" s="592"/>
      <c r="D53" s="103" t="s">
        <v>170</v>
      </c>
      <c r="E53" s="561"/>
      <c r="F53" s="549"/>
      <c r="G53" s="551"/>
      <c r="H53" s="112"/>
      <c r="I53" s="299">
        <f>J53+L53</f>
        <v>0</v>
      </c>
      <c r="J53" s="283"/>
      <c r="K53" s="283"/>
      <c r="L53" s="284"/>
      <c r="M53" s="412">
        <f>N53+P53</f>
        <v>0</v>
      </c>
      <c r="N53" s="410"/>
      <c r="O53" s="410"/>
      <c r="P53" s="411"/>
      <c r="Q53" s="412">
        <f>R53+T53</f>
        <v>0</v>
      </c>
      <c r="R53" s="410"/>
      <c r="S53" s="410"/>
      <c r="T53" s="413"/>
    </row>
    <row r="54" spans="1:20" s="93" customFormat="1" ht="15.75" customHeight="1" thickBot="1">
      <c r="A54" s="596"/>
      <c r="B54" s="636"/>
      <c r="C54" s="593"/>
      <c r="D54" s="104"/>
      <c r="E54" s="562"/>
      <c r="F54" s="550"/>
      <c r="G54" s="552"/>
      <c r="H54" s="240" t="s">
        <v>12</v>
      </c>
      <c r="I54" s="296">
        <f>SUM(I50:I53)</f>
        <v>261.3</v>
      </c>
      <c r="J54" s="261">
        <f>SUM(J50:J53)</f>
        <v>261.3</v>
      </c>
      <c r="K54" s="261">
        <f>SUM(K50:K53)</f>
        <v>0</v>
      </c>
      <c r="L54" s="262">
        <f>SUM(L50:L53)</f>
        <v>0</v>
      </c>
      <c r="M54" s="296">
        <f t="shared" ref="M54:T54" si="9">SUM(M50:M53)</f>
        <v>261.3</v>
      </c>
      <c r="N54" s="261">
        <f t="shared" si="9"/>
        <v>261.3</v>
      </c>
      <c r="O54" s="261">
        <f t="shared" si="9"/>
        <v>0</v>
      </c>
      <c r="P54" s="295">
        <f t="shared" si="9"/>
        <v>0</v>
      </c>
      <c r="Q54" s="296">
        <f t="shared" si="9"/>
        <v>0</v>
      </c>
      <c r="R54" s="261">
        <f t="shared" si="9"/>
        <v>0</v>
      </c>
      <c r="S54" s="261">
        <f t="shared" si="9"/>
        <v>0</v>
      </c>
      <c r="T54" s="262">
        <f t="shared" si="9"/>
        <v>0</v>
      </c>
    </row>
    <row r="55" spans="1:20" s="93" customFormat="1" ht="15.75" customHeight="1">
      <c r="A55" s="594" t="s">
        <v>9</v>
      </c>
      <c r="B55" s="634" t="s">
        <v>14</v>
      </c>
      <c r="C55" s="591" t="s">
        <v>14</v>
      </c>
      <c r="D55" s="102" t="s">
        <v>92</v>
      </c>
      <c r="E55" s="560" t="s">
        <v>102</v>
      </c>
      <c r="F55" s="548" t="s">
        <v>15</v>
      </c>
      <c r="G55" s="556" t="s">
        <v>177</v>
      </c>
      <c r="H55" s="110" t="s">
        <v>19</v>
      </c>
      <c r="I55" s="292">
        <f>J55+L55</f>
        <v>0</v>
      </c>
      <c r="J55" s="277"/>
      <c r="K55" s="277"/>
      <c r="L55" s="278"/>
      <c r="M55" s="415">
        <f>N55+P55</f>
        <v>0</v>
      </c>
      <c r="N55" s="398"/>
      <c r="O55" s="398"/>
      <c r="P55" s="399"/>
      <c r="Q55" s="415">
        <f>R55+T55</f>
        <v>0</v>
      </c>
      <c r="R55" s="398"/>
      <c r="S55" s="398"/>
      <c r="T55" s="401"/>
    </row>
    <row r="56" spans="1:20" s="93" customFormat="1" ht="26.25" customHeight="1">
      <c r="A56" s="595"/>
      <c r="B56" s="635"/>
      <c r="C56" s="592"/>
      <c r="D56" s="216" t="s">
        <v>118</v>
      </c>
      <c r="E56" s="561"/>
      <c r="F56" s="549"/>
      <c r="G56" s="551"/>
      <c r="H56" s="112" t="s">
        <v>89</v>
      </c>
      <c r="I56" s="298">
        <f>J56+L56</f>
        <v>44</v>
      </c>
      <c r="J56" s="280">
        <v>44</v>
      </c>
      <c r="K56" s="280"/>
      <c r="L56" s="281"/>
      <c r="M56" s="406">
        <f>N56+P56</f>
        <v>44</v>
      </c>
      <c r="N56" s="404">
        <v>44</v>
      </c>
      <c r="O56" s="404"/>
      <c r="P56" s="405"/>
      <c r="Q56" s="406">
        <f>R56+T56</f>
        <v>0</v>
      </c>
      <c r="R56" s="404"/>
      <c r="S56" s="404"/>
      <c r="T56" s="407"/>
    </row>
    <row r="57" spans="1:20" s="93" customFormat="1" ht="15.75" customHeight="1">
      <c r="A57" s="595"/>
      <c r="B57" s="635"/>
      <c r="C57" s="592"/>
      <c r="D57" s="216" t="s">
        <v>119</v>
      </c>
      <c r="E57" s="561"/>
      <c r="F57" s="549"/>
      <c r="G57" s="551"/>
      <c r="H57" s="112"/>
      <c r="I57" s="298">
        <f>J57+L57</f>
        <v>0</v>
      </c>
      <c r="J57" s="280"/>
      <c r="K57" s="280"/>
      <c r="L57" s="281"/>
      <c r="M57" s="406">
        <f>N57+P57</f>
        <v>0</v>
      </c>
      <c r="N57" s="404"/>
      <c r="O57" s="404"/>
      <c r="P57" s="405"/>
      <c r="Q57" s="406">
        <f>R57+T57</f>
        <v>0</v>
      </c>
      <c r="R57" s="404"/>
      <c r="S57" s="404"/>
      <c r="T57" s="407"/>
    </row>
    <row r="58" spans="1:20" s="93" customFormat="1" ht="15.75" customHeight="1">
      <c r="A58" s="595"/>
      <c r="B58" s="635"/>
      <c r="C58" s="592"/>
      <c r="D58" s="216" t="s">
        <v>171</v>
      </c>
      <c r="E58" s="561"/>
      <c r="F58" s="549"/>
      <c r="G58" s="551"/>
      <c r="H58" s="112"/>
      <c r="I58" s="299">
        <f>J58+L58</f>
        <v>0</v>
      </c>
      <c r="J58" s="283"/>
      <c r="K58" s="283"/>
      <c r="L58" s="284"/>
      <c r="M58" s="412">
        <f>N58+P58</f>
        <v>0</v>
      </c>
      <c r="N58" s="410"/>
      <c r="O58" s="410"/>
      <c r="P58" s="411"/>
      <c r="Q58" s="412">
        <f>R58+T58</f>
        <v>0</v>
      </c>
      <c r="R58" s="410"/>
      <c r="S58" s="410"/>
      <c r="T58" s="413"/>
    </row>
    <row r="59" spans="1:20" s="93" customFormat="1" ht="15.75" customHeight="1" thickBot="1">
      <c r="A59" s="596"/>
      <c r="B59" s="636"/>
      <c r="C59" s="593"/>
      <c r="D59" s="104"/>
      <c r="E59" s="562"/>
      <c r="F59" s="550"/>
      <c r="G59" s="552"/>
      <c r="H59" s="240" t="s">
        <v>12</v>
      </c>
      <c r="I59" s="296">
        <f t="shared" ref="I59:T59" si="10">SUM(I55:I58)</f>
        <v>44</v>
      </c>
      <c r="J59" s="261">
        <f t="shared" si="10"/>
        <v>44</v>
      </c>
      <c r="K59" s="261">
        <f t="shared" si="10"/>
        <v>0</v>
      </c>
      <c r="L59" s="262">
        <f t="shared" si="10"/>
        <v>0</v>
      </c>
      <c r="M59" s="296">
        <f t="shared" si="10"/>
        <v>44</v>
      </c>
      <c r="N59" s="261">
        <f t="shared" si="10"/>
        <v>44</v>
      </c>
      <c r="O59" s="261">
        <f t="shared" si="10"/>
        <v>0</v>
      </c>
      <c r="P59" s="295">
        <f t="shared" si="10"/>
        <v>0</v>
      </c>
      <c r="Q59" s="296">
        <f t="shared" si="10"/>
        <v>0</v>
      </c>
      <c r="R59" s="261">
        <f t="shared" si="10"/>
        <v>0</v>
      </c>
      <c r="S59" s="261">
        <f t="shared" si="10"/>
        <v>0</v>
      </c>
      <c r="T59" s="262">
        <f t="shared" si="10"/>
        <v>0</v>
      </c>
    </row>
    <row r="60" spans="1:20" s="93" customFormat="1" ht="15.75" customHeight="1" thickBot="1">
      <c r="A60" s="4" t="s">
        <v>9</v>
      </c>
      <c r="B60" s="2" t="s">
        <v>14</v>
      </c>
      <c r="C60" s="557" t="s">
        <v>16</v>
      </c>
      <c r="D60" s="558"/>
      <c r="E60" s="558"/>
      <c r="F60" s="558"/>
      <c r="G60" s="558"/>
      <c r="H60" s="646"/>
      <c r="I60" s="197">
        <f t="shared" ref="I60:T60" si="11">SUM(I59,I54,I49)</f>
        <v>3087.6</v>
      </c>
      <c r="J60" s="197">
        <f>SUM(J59,J54,J49)</f>
        <v>3087.6</v>
      </c>
      <c r="K60" s="197">
        <f t="shared" si="11"/>
        <v>0</v>
      </c>
      <c r="L60" s="206">
        <f t="shared" si="11"/>
        <v>0</v>
      </c>
      <c r="M60" s="197">
        <f t="shared" si="11"/>
        <v>3054.3</v>
      </c>
      <c r="N60" s="197">
        <f t="shared" si="11"/>
        <v>3054.3</v>
      </c>
      <c r="O60" s="197">
        <f t="shared" si="11"/>
        <v>0</v>
      </c>
      <c r="P60" s="438">
        <f t="shared" si="11"/>
        <v>0</v>
      </c>
      <c r="Q60" s="195">
        <f t="shared" si="11"/>
        <v>-33.300000000000011</v>
      </c>
      <c r="R60" s="197">
        <f t="shared" si="11"/>
        <v>-33.300000000000011</v>
      </c>
      <c r="S60" s="197">
        <f t="shared" si="11"/>
        <v>0</v>
      </c>
      <c r="T60" s="206">
        <f t="shared" si="11"/>
        <v>0</v>
      </c>
    </row>
    <row r="61" spans="1:20" s="93" customFormat="1" ht="15.75" customHeight="1" thickBot="1">
      <c r="A61" s="6" t="s">
        <v>9</v>
      </c>
      <c r="B61" s="1" t="s">
        <v>10</v>
      </c>
      <c r="C61" s="678" t="s">
        <v>91</v>
      </c>
      <c r="D61" s="679"/>
      <c r="E61" s="679"/>
      <c r="F61" s="679"/>
      <c r="G61" s="679"/>
      <c r="H61" s="679"/>
      <c r="I61" s="679"/>
      <c r="J61" s="679"/>
      <c r="K61" s="679"/>
      <c r="L61" s="679"/>
      <c r="M61" s="679"/>
      <c r="N61" s="679"/>
      <c r="O61" s="679"/>
      <c r="P61" s="679"/>
      <c r="Q61" s="679"/>
      <c r="R61" s="679"/>
      <c r="S61" s="679"/>
      <c r="T61" s="680"/>
    </row>
    <row r="62" spans="1:20" s="85" customFormat="1" ht="15.75" customHeight="1">
      <c r="A62" s="664" t="s">
        <v>9</v>
      </c>
      <c r="B62" s="672" t="s">
        <v>10</v>
      </c>
      <c r="C62" s="675" t="s">
        <v>9</v>
      </c>
      <c r="D62" s="685" t="s">
        <v>129</v>
      </c>
      <c r="E62" s="682"/>
      <c r="F62" s="643" t="s">
        <v>10</v>
      </c>
      <c r="G62" s="647">
        <v>6</v>
      </c>
      <c r="H62" s="106" t="s">
        <v>19</v>
      </c>
      <c r="I62" s="292">
        <f>J62+L62</f>
        <v>50</v>
      </c>
      <c r="J62" s="278">
        <v>50</v>
      </c>
      <c r="K62" s="304"/>
      <c r="L62" s="305"/>
      <c r="M62" s="414">
        <f>N62+P62</f>
        <v>50</v>
      </c>
      <c r="N62" s="399">
        <v>50</v>
      </c>
      <c r="O62" s="439"/>
      <c r="P62" s="440"/>
      <c r="Q62" s="415">
        <f>R62+T62</f>
        <v>0</v>
      </c>
      <c r="R62" s="399"/>
      <c r="S62" s="439"/>
      <c r="T62" s="441"/>
    </row>
    <row r="63" spans="1:20" s="85" customFormat="1" ht="15.75" customHeight="1">
      <c r="A63" s="665"/>
      <c r="B63" s="673"/>
      <c r="C63" s="676"/>
      <c r="D63" s="686"/>
      <c r="E63" s="683"/>
      <c r="F63" s="644"/>
      <c r="G63" s="648"/>
      <c r="H63" s="100" t="s">
        <v>11</v>
      </c>
      <c r="I63" s="306">
        <f>J63+L63</f>
        <v>0</v>
      </c>
      <c r="J63" s="281"/>
      <c r="K63" s="307"/>
      <c r="L63" s="308"/>
      <c r="M63" s="424">
        <f>N63+P63</f>
        <v>0</v>
      </c>
      <c r="N63" s="405"/>
      <c r="O63" s="442"/>
      <c r="P63" s="443"/>
      <c r="Q63" s="427">
        <f>R63+T63</f>
        <v>0</v>
      </c>
      <c r="R63" s="405"/>
      <c r="S63" s="442"/>
      <c r="T63" s="444"/>
    </row>
    <row r="64" spans="1:20" s="85" customFormat="1" ht="15.75" customHeight="1" thickBot="1">
      <c r="A64" s="666"/>
      <c r="B64" s="674"/>
      <c r="C64" s="677"/>
      <c r="D64" s="687"/>
      <c r="E64" s="684"/>
      <c r="F64" s="645"/>
      <c r="G64" s="649"/>
      <c r="H64" s="300" t="s">
        <v>12</v>
      </c>
      <c r="I64" s="296">
        <f>SUM(I62:I63)</f>
        <v>50</v>
      </c>
      <c r="J64" s="260">
        <f>SUM(J62:J63)</f>
        <v>50</v>
      </c>
      <c r="K64" s="261">
        <f>SUM(K62:K63)</f>
        <v>0</v>
      </c>
      <c r="L64" s="271">
        <f>SUM(L62:L63)</f>
        <v>0</v>
      </c>
      <c r="M64" s="260">
        <f t="shared" ref="M64:T64" si="12">SUM(M62:M63)</f>
        <v>50</v>
      </c>
      <c r="N64" s="260">
        <f t="shared" si="12"/>
        <v>50</v>
      </c>
      <c r="O64" s="261">
        <f t="shared" si="12"/>
        <v>0</v>
      </c>
      <c r="P64" s="275">
        <f t="shared" si="12"/>
        <v>0</v>
      </c>
      <c r="Q64" s="296">
        <f t="shared" si="12"/>
        <v>0</v>
      </c>
      <c r="R64" s="260">
        <f t="shared" si="12"/>
        <v>0</v>
      </c>
      <c r="S64" s="261">
        <f t="shared" si="12"/>
        <v>0</v>
      </c>
      <c r="T64" s="271">
        <f t="shared" si="12"/>
        <v>0</v>
      </c>
    </row>
    <row r="65" spans="1:20" s="93" customFormat="1" ht="15.75" customHeight="1">
      <c r="A65" s="594" t="s">
        <v>9</v>
      </c>
      <c r="B65" s="634" t="s">
        <v>10</v>
      </c>
      <c r="C65" s="591" t="s">
        <v>13</v>
      </c>
      <c r="D65" s="102" t="s">
        <v>98</v>
      </c>
      <c r="E65" s="725" t="s">
        <v>104</v>
      </c>
      <c r="F65" s="548" t="s">
        <v>15</v>
      </c>
      <c r="G65" s="326"/>
      <c r="H65" s="110" t="s">
        <v>19</v>
      </c>
      <c r="I65" s="292">
        <f t="shared" ref="I65:I71" si="13">J65+L65</f>
        <v>526.4</v>
      </c>
      <c r="J65" s="277"/>
      <c r="K65" s="277"/>
      <c r="L65" s="288">
        <v>526.4</v>
      </c>
      <c r="M65" s="414">
        <f t="shared" ref="M65:M71" si="14">N65+P65</f>
        <v>526.4</v>
      </c>
      <c r="N65" s="398"/>
      <c r="O65" s="398"/>
      <c r="P65" s="399">
        <f>526.4</f>
        <v>526.4</v>
      </c>
      <c r="Q65" s="415">
        <f t="shared" ref="Q65:Q71" si="15">R65+T65</f>
        <v>0</v>
      </c>
      <c r="R65" s="398"/>
      <c r="S65" s="398"/>
      <c r="T65" s="401">
        <f>P65-L65</f>
        <v>0</v>
      </c>
    </row>
    <row r="66" spans="1:20" s="93" customFormat="1" ht="19.5" customHeight="1">
      <c r="A66" s="595"/>
      <c r="B66" s="635"/>
      <c r="C66" s="592"/>
      <c r="D66" s="103" t="s">
        <v>120</v>
      </c>
      <c r="E66" s="725"/>
      <c r="F66" s="549"/>
      <c r="G66" s="327" t="s">
        <v>87</v>
      </c>
      <c r="H66" s="111" t="s">
        <v>89</v>
      </c>
      <c r="I66" s="297">
        <f t="shared" si="13"/>
        <v>22</v>
      </c>
      <c r="J66" s="286">
        <v>22</v>
      </c>
      <c r="K66" s="286"/>
      <c r="L66" s="416"/>
      <c r="M66" s="417">
        <f t="shared" si="14"/>
        <v>22</v>
      </c>
      <c r="N66" s="418">
        <v>22</v>
      </c>
      <c r="O66" s="418"/>
      <c r="P66" s="419"/>
      <c r="Q66" s="420">
        <f t="shared" si="15"/>
        <v>0</v>
      </c>
      <c r="R66" s="418"/>
      <c r="S66" s="418"/>
      <c r="T66" s="421"/>
    </row>
    <row r="67" spans="1:20" s="93" customFormat="1" ht="33.75" customHeight="1">
      <c r="A67" s="595"/>
      <c r="B67" s="635"/>
      <c r="C67" s="592"/>
      <c r="D67" s="103" t="s">
        <v>172</v>
      </c>
      <c r="E67" s="725"/>
      <c r="F67" s="549"/>
      <c r="G67" s="327" t="s">
        <v>126</v>
      </c>
      <c r="H67" s="112" t="s">
        <v>130</v>
      </c>
      <c r="I67" s="298">
        <f t="shared" si="13"/>
        <v>0</v>
      </c>
      <c r="J67" s="280"/>
      <c r="K67" s="280"/>
      <c r="L67" s="402"/>
      <c r="M67" s="403">
        <f t="shared" si="14"/>
        <v>0</v>
      </c>
      <c r="N67" s="404"/>
      <c r="O67" s="404"/>
      <c r="P67" s="405"/>
      <c r="Q67" s="406">
        <f t="shared" si="15"/>
        <v>0</v>
      </c>
      <c r="R67" s="404"/>
      <c r="S67" s="404"/>
      <c r="T67" s="407"/>
    </row>
    <row r="68" spans="1:20" s="93" customFormat="1" ht="24.75" customHeight="1">
      <c r="A68" s="595"/>
      <c r="B68" s="635"/>
      <c r="C68" s="592"/>
      <c r="D68" s="681" t="s">
        <v>174</v>
      </c>
      <c r="E68" s="725"/>
      <c r="F68" s="549"/>
      <c r="G68" s="327" t="s">
        <v>126</v>
      </c>
      <c r="H68" s="112" t="s">
        <v>36</v>
      </c>
      <c r="I68" s="298">
        <f t="shared" si="13"/>
        <v>3055.4</v>
      </c>
      <c r="J68" s="280"/>
      <c r="K68" s="280"/>
      <c r="L68" s="402">
        <f>2982.9+72.5</f>
        <v>3055.4</v>
      </c>
      <c r="M68" s="403">
        <f t="shared" si="14"/>
        <v>2982.9</v>
      </c>
      <c r="N68" s="404"/>
      <c r="O68" s="404"/>
      <c r="P68" s="404">
        <f>2982.9</f>
        <v>2982.9</v>
      </c>
      <c r="Q68" s="406">
        <f t="shared" si="15"/>
        <v>-72.5</v>
      </c>
      <c r="R68" s="404"/>
      <c r="S68" s="404"/>
      <c r="T68" s="407">
        <f>P68-L68</f>
        <v>-72.5</v>
      </c>
    </row>
    <row r="69" spans="1:20" s="93" customFormat="1" ht="20.25" customHeight="1">
      <c r="A69" s="595"/>
      <c r="B69" s="635"/>
      <c r="C69" s="592"/>
      <c r="D69" s="681"/>
      <c r="E69" s="725"/>
      <c r="F69" s="549"/>
      <c r="G69" s="327"/>
      <c r="H69" s="112" t="s">
        <v>84</v>
      </c>
      <c r="I69" s="299">
        <f t="shared" si="13"/>
        <v>3000</v>
      </c>
      <c r="J69" s="283"/>
      <c r="K69" s="283"/>
      <c r="L69" s="408">
        <v>3000</v>
      </c>
      <c r="M69" s="409">
        <f t="shared" si="14"/>
        <v>3000</v>
      </c>
      <c r="N69" s="410"/>
      <c r="O69" s="410"/>
      <c r="P69" s="411">
        <v>3000</v>
      </c>
      <c r="Q69" s="412">
        <f t="shared" si="15"/>
        <v>0</v>
      </c>
      <c r="R69" s="410"/>
      <c r="S69" s="410"/>
      <c r="T69" s="413"/>
    </row>
    <row r="70" spans="1:20" s="93" customFormat="1" ht="15.75" customHeight="1">
      <c r="A70" s="595"/>
      <c r="B70" s="635"/>
      <c r="C70" s="592"/>
      <c r="D70" s="681" t="s">
        <v>165</v>
      </c>
      <c r="E70" s="725"/>
      <c r="F70" s="549"/>
      <c r="G70" s="327" t="s">
        <v>126</v>
      </c>
      <c r="H70" s="112" t="s">
        <v>89</v>
      </c>
      <c r="I70" s="299">
        <f t="shared" si="13"/>
        <v>0</v>
      </c>
      <c r="J70" s="283"/>
      <c r="K70" s="283"/>
      <c r="L70" s="408"/>
      <c r="M70" s="409">
        <f t="shared" si="14"/>
        <v>0</v>
      </c>
      <c r="N70" s="410"/>
      <c r="O70" s="410"/>
      <c r="P70" s="411"/>
      <c r="Q70" s="412">
        <f t="shared" si="15"/>
        <v>0</v>
      </c>
      <c r="R70" s="410"/>
      <c r="S70" s="410"/>
      <c r="T70" s="413"/>
    </row>
    <row r="71" spans="1:20" s="93" customFormat="1" ht="15.75" customHeight="1">
      <c r="A71" s="595"/>
      <c r="B71" s="635"/>
      <c r="C71" s="592"/>
      <c r="D71" s="681"/>
      <c r="E71" s="725"/>
      <c r="F71" s="549"/>
      <c r="G71" s="327"/>
      <c r="H71" s="217"/>
      <c r="I71" s="299">
        <f t="shared" si="13"/>
        <v>0</v>
      </c>
      <c r="J71" s="283"/>
      <c r="K71" s="283"/>
      <c r="L71" s="408"/>
      <c r="M71" s="409">
        <f t="shared" si="14"/>
        <v>0</v>
      </c>
      <c r="N71" s="410"/>
      <c r="O71" s="410"/>
      <c r="P71" s="411"/>
      <c r="Q71" s="412">
        <f t="shared" si="15"/>
        <v>0</v>
      </c>
      <c r="R71" s="410"/>
      <c r="S71" s="410"/>
      <c r="T71" s="413"/>
    </row>
    <row r="72" spans="1:20" s="93" customFormat="1" ht="15.75" customHeight="1" thickBot="1">
      <c r="A72" s="596"/>
      <c r="B72" s="636"/>
      <c r="C72" s="593"/>
      <c r="D72" s="223"/>
      <c r="E72" s="726"/>
      <c r="F72" s="550"/>
      <c r="G72" s="328"/>
      <c r="H72" s="318" t="s">
        <v>12</v>
      </c>
      <c r="I72" s="296">
        <f t="shared" ref="I72:T72" si="16">SUM(I65:I71)</f>
        <v>6603.8</v>
      </c>
      <c r="J72" s="260">
        <f t="shared" si="16"/>
        <v>22</v>
      </c>
      <c r="K72" s="260">
        <f t="shared" si="16"/>
        <v>0</v>
      </c>
      <c r="L72" s="262">
        <f t="shared" si="16"/>
        <v>6581.8</v>
      </c>
      <c r="M72" s="303">
        <f t="shared" si="16"/>
        <v>6531.3</v>
      </c>
      <c r="N72" s="303">
        <f t="shared" si="16"/>
        <v>22</v>
      </c>
      <c r="O72" s="303">
        <f t="shared" si="16"/>
        <v>0</v>
      </c>
      <c r="P72" s="295">
        <f t="shared" si="16"/>
        <v>6509.3</v>
      </c>
      <c r="Q72" s="445">
        <f t="shared" si="16"/>
        <v>-72.5</v>
      </c>
      <c r="R72" s="303">
        <f t="shared" si="16"/>
        <v>0</v>
      </c>
      <c r="S72" s="303">
        <f t="shared" si="16"/>
        <v>0</v>
      </c>
      <c r="T72" s="262">
        <f t="shared" si="16"/>
        <v>-72.5</v>
      </c>
    </row>
    <row r="73" spans="1:20" s="93" customFormat="1" ht="13.5" customHeight="1" thickBot="1">
      <c r="A73" s="4" t="s">
        <v>9</v>
      </c>
      <c r="B73" s="1" t="s">
        <v>10</v>
      </c>
      <c r="C73" s="557" t="s">
        <v>16</v>
      </c>
      <c r="D73" s="558"/>
      <c r="E73" s="558"/>
      <c r="F73" s="558"/>
      <c r="G73" s="558"/>
      <c r="H73" s="558"/>
      <c r="I73" s="336">
        <f t="shared" ref="I73:T73" si="17">SUM(I72,I64)</f>
        <v>6653.8</v>
      </c>
      <c r="J73" s="336">
        <f t="shared" si="17"/>
        <v>72</v>
      </c>
      <c r="K73" s="336">
        <f t="shared" si="17"/>
        <v>0</v>
      </c>
      <c r="L73" s="336">
        <f t="shared" si="17"/>
        <v>6581.8</v>
      </c>
      <c r="M73" s="333">
        <f t="shared" si="17"/>
        <v>6581.3</v>
      </c>
      <c r="N73" s="334">
        <f t="shared" si="17"/>
        <v>72</v>
      </c>
      <c r="O73" s="335">
        <f t="shared" si="17"/>
        <v>0</v>
      </c>
      <c r="P73" s="446">
        <f t="shared" si="17"/>
        <v>6509.3</v>
      </c>
      <c r="Q73" s="333">
        <f t="shared" si="17"/>
        <v>-72.5</v>
      </c>
      <c r="R73" s="334">
        <f t="shared" si="17"/>
        <v>0</v>
      </c>
      <c r="S73" s="335">
        <f t="shared" si="17"/>
        <v>0</v>
      </c>
      <c r="T73" s="338">
        <f t="shared" si="17"/>
        <v>-72.5</v>
      </c>
    </row>
    <row r="74" spans="1:20" s="93" customFormat="1" ht="14.25" customHeight="1" thickBot="1">
      <c r="A74" s="6" t="s">
        <v>9</v>
      </c>
      <c r="B74" s="578" t="s">
        <v>17</v>
      </c>
      <c r="C74" s="579"/>
      <c r="D74" s="579"/>
      <c r="E74" s="579"/>
      <c r="F74" s="579"/>
      <c r="G74" s="579"/>
      <c r="H74" s="579"/>
      <c r="I74" s="348">
        <f>J74+L74</f>
        <v>26069.200000000001</v>
      </c>
      <c r="J74" s="348">
        <f>J73+J60+J43+J23</f>
        <v>19372.8</v>
      </c>
      <c r="K74" s="348">
        <f>SUM(K23,K42,K60,K73)</f>
        <v>0</v>
      </c>
      <c r="L74" s="351">
        <f>L73+L60+L43+L23</f>
        <v>6696.4000000000005</v>
      </c>
      <c r="M74" s="345">
        <f t="shared" ref="M74:T74" si="18">SUM(M23,M43,M60,M73)</f>
        <v>26000.3</v>
      </c>
      <c r="N74" s="346">
        <f t="shared" si="18"/>
        <v>19376.400000000001</v>
      </c>
      <c r="O74" s="347">
        <f t="shared" si="18"/>
        <v>0</v>
      </c>
      <c r="P74" s="447">
        <f t="shared" si="18"/>
        <v>6623.9000000000005</v>
      </c>
      <c r="Q74" s="345">
        <f t="shared" si="18"/>
        <v>-68.900000000000006</v>
      </c>
      <c r="R74" s="346">
        <f t="shared" si="18"/>
        <v>3.5999999999996248</v>
      </c>
      <c r="S74" s="347">
        <f t="shared" si="18"/>
        <v>0</v>
      </c>
      <c r="T74" s="350">
        <f t="shared" si="18"/>
        <v>-72.5</v>
      </c>
    </row>
    <row r="75" spans="1:20" s="93" customFormat="1" ht="15.75" customHeight="1" thickBot="1">
      <c r="A75" s="7" t="s">
        <v>15</v>
      </c>
      <c r="B75" s="698" t="s">
        <v>23</v>
      </c>
      <c r="C75" s="699"/>
      <c r="D75" s="699"/>
      <c r="E75" s="699"/>
      <c r="F75" s="699"/>
      <c r="G75" s="699"/>
      <c r="H75" s="699"/>
      <c r="I75" s="342">
        <f t="shared" ref="I75:T75" si="19">I74</f>
        <v>26069.200000000001</v>
      </c>
      <c r="J75" s="342">
        <f>J74</f>
        <v>19372.8</v>
      </c>
      <c r="K75" s="342">
        <f t="shared" si="19"/>
        <v>0</v>
      </c>
      <c r="L75" s="342">
        <f t="shared" si="19"/>
        <v>6696.4000000000005</v>
      </c>
      <c r="M75" s="339">
        <f t="shared" si="19"/>
        <v>26000.3</v>
      </c>
      <c r="N75" s="340">
        <f t="shared" si="19"/>
        <v>19376.400000000001</v>
      </c>
      <c r="O75" s="341">
        <f t="shared" si="19"/>
        <v>0</v>
      </c>
      <c r="P75" s="448">
        <f t="shared" si="19"/>
        <v>6623.9000000000005</v>
      </c>
      <c r="Q75" s="339">
        <f>Q74</f>
        <v>-68.900000000000006</v>
      </c>
      <c r="R75" s="340">
        <f t="shared" si="19"/>
        <v>3.5999999999996248</v>
      </c>
      <c r="S75" s="341">
        <f t="shared" si="19"/>
        <v>0</v>
      </c>
      <c r="T75" s="344">
        <f t="shared" si="19"/>
        <v>-72.5</v>
      </c>
    </row>
    <row r="76" spans="1:20" s="451" customFormat="1" ht="15.75" customHeight="1">
      <c r="A76" s="703"/>
      <c r="B76" s="703"/>
      <c r="C76" s="703"/>
      <c r="D76" s="703"/>
      <c r="E76" s="703"/>
      <c r="F76" s="703"/>
      <c r="G76" s="703"/>
      <c r="H76" s="703"/>
      <c r="I76" s="449"/>
      <c r="J76" s="449"/>
      <c r="K76" s="449"/>
      <c r="L76" s="449"/>
      <c r="M76" s="450"/>
      <c r="N76" s="357"/>
      <c r="O76" s="450"/>
      <c r="P76" s="450"/>
      <c r="Q76" s="450"/>
      <c r="R76" s="357"/>
      <c r="S76" s="450"/>
      <c r="T76" s="450"/>
    </row>
    <row r="77" spans="1:20" s="93" customFormat="1" ht="15.75" customHeight="1">
      <c r="A77" s="8"/>
      <c r="B77" s="697" t="s">
        <v>33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</row>
    <row r="78" spans="1:20" s="93" customFormat="1" ht="12" customHeight="1" thickBot="1">
      <c r="A78" s="15"/>
      <c r="B78" s="16"/>
      <c r="C78" s="16"/>
      <c r="H78" s="367"/>
      <c r="I78" s="700"/>
      <c r="J78" s="700"/>
      <c r="K78" s="700"/>
      <c r="L78" s="700"/>
      <c r="M78" s="700"/>
      <c r="N78" s="700"/>
      <c r="O78" s="700"/>
      <c r="P78" s="700"/>
      <c r="Q78" s="700"/>
      <c r="R78" s="700"/>
      <c r="S78" s="700"/>
      <c r="T78" s="700"/>
    </row>
    <row r="79" spans="1:20" s="93" customFormat="1" ht="34.5" customHeight="1" thickBot="1">
      <c r="A79" s="8"/>
      <c r="B79" s="523" t="s">
        <v>24</v>
      </c>
      <c r="C79" s="524"/>
      <c r="D79" s="524"/>
      <c r="E79" s="524"/>
      <c r="F79" s="524"/>
      <c r="G79" s="524"/>
      <c r="H79" s="525"/>
      <c r="I79" s="722" t="s">
        <v>70</v>
      </c>
      <c r="J79" s="723"/>
      <c r="K79" s="723"/>
      <c r="L79" s="724"/>
      <c r="M79" s="722" t="s">
        <v>185</v>
      </c>
      <c r="N79" s="723"/>
      <c r="O79" s="723"/>
      <c r="P79" s="724"/>
      <c r="Q79" s="722" t="s">
        <v>186</v>
      </c>
      <c r="R79" s="723"/>
      <c r="S79" s="723"/>
      <c r="T79" s="724"/>
    </row>
    <row r="80" spans="1:20" s="93" customFormat="1" ht="15.75" customHeight="1" thickBot="1">
      <c r="A80" s="8"/>
      <c r="B80" s="520" t="s">
        <v>38</v>
      </c>
      <c r="C80" s="521"/>
      <c r="D80" s="521"/>
      <c r="E80" s="521"/>
      <c r="F80" s="521"/>
      <c r="G80" s="521"/>
      <c r="H80" s="522"/>
      <c r="I80" s="529">
        <f>SUM(I81:L84)</f>
        <v>17701</v>
      </c>
      <c r="J80" s="530"/>
      <c r="K80" s="530"/>
      <c r="L80" s="531"/>
      <c r="M80" s="529">
        <f>SUM(M81:P84)</f>
        <v>17704.600000000002</v>
      </c>
      <c r="N80" s="530"/>
      <c r="O80" s="530"/>
      <c r="P80" s="531"/>
      <c r="Q80" s="529">
        <f>SUM(Q81:T84)</f>
        <v>3.6000000000003638</v>
      </c>
      <c r="R80" s="530"/>
      <c r="S80" s="530"/>
      <c r="T80" s="531"/>
    </row>
    <row r="81" spans="1:20" s="93" customFormat="1" ht="15.75" customHeight="1">
      <c r="A81" s="8"/>
      <c r="B81" s="541" t="s">
        <v>40</v>
      </c>
      <c r="C81" s="542"/>
      <c r="D81" s="542"/>
      <c r="E81" s="542"/>
      <c r="F81" s="542"/>
      <c r="G81" s="542"/>
      <c r="H81" s="543"/>
      <c r="I81" s="535">
        <f>SUMIF(H13:H71,"sb",I13:I71)</f>
        <v>16004.1</v>
      </c>
      <c r="J81" s="536"/>
      <c r="K81" s="536"/>
      <c r="L81" s="537"/>
      <c r="M81" s="535">
        <f>SUMIF(H13:H75,"SB",M13:M75)</f>
        <v>16007.7</v>
      </c>
      <c r="N81" s="536"/>
      <c r="O81" s="536"/>
      <c r="P81" s="537"/>
      <c r="Q81" s="535">
        <f>M81-I81</f>
        <v>3.6000000000003638</v>
      </c>
      <c r="R81" s="536"/>
      <c r="S81" s="536"/>
      <c r="T81" s="537"/>
    </row>
    <row r="82" spans="1:20" s="93" customFormat="1" ht="15.75" customHeight="1">
      <c r="A82" s="8"/>
      <c r="B82" s="544" t="s">
        <v>43</v>
      </c>
      <c r="C82" s="545"/>
      <c r="D82" s="545"/>
      <c r="E82" s="545"/>
      <c r="F82" s="545"/>
      <c r="G82" s="545"/>
      <c r="H82" s="545"/>
      <c r="I82" s="511">
        <f>SUMIF(H13:H71,"sb(vb)",I13:I71)</f>
        <v>86</v>
      </c>
      <c r="J82" s="512"/>
      <c r="K82" s="512"/>
      <c r="L82" s="513"/>
      <c r="M82" s="511">
        <f>SUMIF(H13:H75,"SB(VB)",M13:M75)</f>
        <v>86</v>
      </c>
      <c r="N82" s="512"/>
      <c r="O82" s="512"/>
      <c r="P82" s="513"/>
      <c r="Q82" s="535">
        <f>M82-I82</f>
        <v>0</v>
      </c>
      <c r="R82" s="536"/>
      <c r="S82" s="536"/>
      <c r="T82" s="537"/>
    </row>
    <row r="83" spans="1:20" s="93" customFormat="1" ht="15.75" customHeight="1">
      <c r="B83" s="546" t="s">
        <v>34</v>
      </c>
      <c r="C83" s="547"/>
      <c r="D83" s="547"/>
      <c r="E83" s="547"/>
      <c r="F83" s="547"/>
      <c r="G83" s="547"/>
      <c r="H83" s="547"/>
      <c r="I83" s="511">
        <f>SUMIF(H13:H71,H18,I13:I71)</f>
        <v>1192</v>
      </c>
      <c r="J83" s="512"/>
      <c r="K83" s="512"/>
      <c r="L83" s="513"/>
      <c r="M83" s="511">
        <f>SUMIF(H13:H75,"SB(AA)",M13:M75)</f>
        <v>1192</v>
      </c>
      <c r="N83" s="512"/>
      <c r="O83" s="512"/>
      <c r="P83" s="513"/>
      <c r="Q83" s="535">
        <f>M83-I83</f>
        <v>0</v>
      </c>
      <c r="R83" s="536"/>
      <c r="S83" s="536"/>
      <c r="T83" s="537"/>
    </row>
    <row r="84" spans="1:20" s="93" customFormat="1" ht="15.75" customHeight="1" thickBot="1">
      <c r="A84" s="8"/>
      <c r="B84" s="514" t="s">
        <v>105</v>
      </c>
      <c r="C84" s="515"/>
      <c r="D84" s="515"/>
      <c r="E84" s="515"/>
      <c r="F84" s="515"/>
      <c r="G84" s="515"/>
      <c r="H84" s="516"/>
      <c r="I84" s="511">
        <f>SUMIF(H13:H71,H21,I13:I71)</f>
        <v>418.9</v>
      </c>
      <c r="J84" s="512"/>
      <c r="K84" s="512"/>
      <c r="L84" s="513"/>
      <c r="M84" s="526">
        <f>SUMIF(H13:H75,"SB(AAL)",M13:M75)</f>
        <v>418.9</v>
      </c>
      <c r="N84" s="527"/>
      <c r="O84" s="527"/>
      <c r="P84" s="528"/>
      <c r="Q84" s="535">
        <f>M84-I84</f>
        <v>0</v>
      </c>
      <c r="R84" s="536"/>
      <c r="S84" s="536"/>
      <c r="T84" s="537"/>
    </row>
    <row r="85" spans="1:20" s="93" customFormat="1" ht="15.75" customHeight="1" thickBot="1">
      <c r="A85" s="8"/>
      <c r="B85" s="508" t="s">
        <v>39</v>
      </c>
      <c r="C85" s="509"/>
      <c r="D85" s="509"/>
      <c r="E85" s="509"/>
      <c r="F85" s="509"/>
      <c r="G85" s="509"/>
      <c r="H85" s="510"/>
      <c r="I85" s="490">
        <f>SUM(I87,I86)</f>
        <v>8368.2000000000007</v>
      </c>
      <c r="J85" s="491"/>
      <c r="K85" s="491"/>
      <c r="L85" s="492"/>
      <c r="M85" s="490">
        <f>SUM(M87,M86)</f>
        <v>8295.7000000000007</v>
      </c>
      <c r="N85" s="491"/>
      <c r="O85" s="491"/>
      <c r="P85" s="492"/>
      <c r="Q85" s="490">
        <f>SUM(Q87,Q86)</f>
        <v>-72.5</v>
      </c>
      <c r="R85" s="491"/>
      <c r="S85" s="491"/>
      <c r="T85" s="492"/>
    </row>
    <row r="86" spans="1:20" s="93" customFormat="1" ht="15.75" customHeight="1">
      <c r="A86" s="8"/>
      <c r="B86" s="499" t="s">
        <v>37</v>
      </c>
      <c r="C86" s="500"/>
      <c r="D86" s="500"/>
      <c r="E86" s="500"/>
      <c r="F86" s="500"/>
      <c r="G86" s="500"/>
      <c r="H86" s="501"/>
      <c r="I86" s="493">
        <f>SUMIF(H13:H71,H68,I13:I71)</f>
        <v>5339.6</v>
      </c>
      <c r="J86" s="494"/>
      <c r="K86" s="494"/>
      <c r="L86" s="495"/>
      <c r="M86" s="493">
        <f>SUMIF(H13:H75,"ES",M13:M75)</f>
        <v>5267.1</v>
      </c>
      <c r="N86" s="494"/>
      <c r="O86" s="494"/>
      <c r="P86" s="495"/>
      <c r="Q86" s="718">
        <f>M86-I86</f>
        <v>-72.5</v>
      </c>
      <c r="R86" s="719"/>
      <c r="S86" s="719"/>
      <c r="T86" s="720"/>
    </row>
    <row r="87" spans="1:20" s="93" customFormat="1" ht="15.75" customHeight="1" thickBot="1">
      <c r="A87" s="8"/>
      <c r="B87" s="484" t="s">
        <v>85</v>
      </c>
      <c r="C87" s="485"/>
      <c r="D87" s="485"/>
      <c r="E87" s="485"/>
      <c r="F87" s="485"/>
      <c r="G87" s="485"/>
      <c r="H87" s="486"/>
      <c r="I87" s="487">
        <f>SUMIF(H13:H71,H69,I13:I71)</f>
        <v>3028.6</v>
      </c>
      <c r="J87" s="488"/>
      <c r="K87" s="488"/>
      <c r="L87" s="489"/>
      <c r="M87" s="487">
        <f>SUMIF(H13:H75,"LRVB",M13:M75)</f>
        <v>3028.6</v>
      </c>
      <c r="N87" s="488"/>
      <c r="O87" s="488"/>
      <c r="P87" s="489"/>
      <c r="Q87" s="487">
        <f>M87-I87</f>
        <v>0</v>
      </c>
      <c r="R87" s="488"/>
      <c r="S87" s="488"/>
      <c r="T87" s="489"/>
    </row>
    <row r="88" spans="1:20" s="93" customFormat="1" ht="15.75" customHeight="1" thickBot="1">
      <c r="A88" s="8"/>
      <c r="B88" s="496" t="s">
        <v>26</v>
      </c>
      <c r="C88" s="497"/>
      <c r="D88" s="497"/>
      <c r="E88" s="497"/>
      <c r="F88" s="497"/>
      <c r="G88" s="497"/>
      <c r="H88" s="498"/>
      <c r="I88" s="505">
        <f>SUM(I80,I85)</f>
        <v>26069.200000000001</v>
      </c>
      <c r="J88" s="506"/>
      <c r="K88" s="506"/>
      <c r="L88" s="507"/>
      <c r="M88" s="505">
        <f>SUM(M80,M85)</f>
        <v>26000.300000000003</v>
      </c>
      <c r="N88" s="506"/>
      <c r="O88" s="506"/>
      <c r="P88" s="507"/>
      <c r="Q88" s="505">
        <f>SUM(Q80,Q85)</f>
        <v>-68.899999999999636</v>
      </c>
      <c r="R88" s="506"/>
      <c r="S88" s="506"/>
      <c r="T88" s="507"/>
    </row>
  </sheetData>
  <mergeCells count="153">
    <mergeCell ref="D6:D8"/>
    <mergeCell ref="E6:E8"/>
    <mergeCell ref="F6:F8"/>
    <mergeCell ref="G6:G8"/>
    <mergeCell ref="Q7:Q8"/>
    <mergeCell ref="R7:S7"/>
    <mergeCell ref="T7:T8"/>
    <mergeCell ref="A9:T9"/>
    <mergeCell ref="A10:P10"/>
    <mergeCell ref="P7:P8"/>
    <mergeCell ref="A3:T3"/>
    <mergeCell ref="A4:T4"/>
    <mergeCell ref="A6:A8"/>
    <mergeCell ref="B6:B8"/>
    <mergeCell ref="C6:C8"/>
    <mergeCell ref="B11:T11"/>
    <mergeCell ref="H6:H8"/>
    <mergeCell ref="I6:L6"/>
    <mergeCell ref="M6:P6"/>
    <mergeCell ref="Q6:T6"/>
    <mergeCell ref="I7:I8"/>
    <mergeCell ref="J7:K7"/>
    <mergeCell ref="L7:L8"/>
    <mergeCell ref="M7:M8"/>
    <mergeCell ref="N7:O7"/>
    <mergeCell ref="G13:G17"/>
    <mergeCell ref="C23:H23"/>
    <mergeCell ref="C24:T24"/>
    <mergeCell ref="A18:A22"/>
    <mergeCell ref="B18:B22"/>
    <mergeCell ref="C18:C22"/>
    <mergeCell ref="E18:E22"/>
    <mergeCell ref="F18:F22"/>
    <mergeCell ref="G18:G22"/>
    <mergeCell ref="F34:F36"/>
    <mergeCell ref="G34:G36"/>
    <mergeCell ref="A31:A33"/>
    <mergeCell ref="B31:B33"/>
    <mergeCell ref="C12:T12"/>
    <mergeCell ref="A13:A17"/>
    <mergeCell ref="B13:B17"/>
    <mergeCell ref="C13:C17"/>
    <mergeCell ref="E13:E17"/>
    <mergeCell ref="F13:F17"/>
    <mergeCell ref="C31:C33"/>
    <mergeCell ref="D31:D33"/>
    <mergeCell ref="E31:E33"/>
    <mergeCell ref="F31:F33"/>
    <mergeCell ref="G31:G33"/>
    <mergeCell ref="A34:A36"/>
    <mergeCell ref="B34:B36"/>
    <mergeCell ref="C34:C36"/>
    <mergeCell ref="D34:D36"/>
    <mergeCell ref="E34:E36"/>
    <mergeCell ref="A45:A49"/>
    <mergeCell ref="B45:B49"/>
    <mergeCell ref="C45:C49"/>
    <mergeCell ref="E45:E49"/>
    <mergeCell ref="F45:F49"/>
    <mergeCell ref="G45:G49"/>
    <mergeCell ref="G37:G39"/>
    <mergeCell ref="A40:A42"/>
    <mergeCell ref="B40:B42"/>
    <mergeCell ref="C40:C42"/>
    <mergeCell ref="D40:D42"/>
    <mergeCell ref="E40:E42"/>
    <mergeCell ref="F40:F42"/>
    <mergeCell ref="G40:G42"/>
    <mergeCell ref="A37:A39"/>
    <mergeCell ref="B37:B39"/>
    <mergeCell ref="C55:C59"/>
    <mergeCell ref="E55:E59"/>
    <mergeCell ref="C37:C39"/>
    <mergeCell ref="D37:D39"/>
    <mergeCell ref="E37:E39"/>
    <mergeCell ref="F37:F39"/>
    <mergeCell ref="C43:H43"/>
    <mergeCell ref="C44:T44"/>
    <mergeCell ref="F55:F59"/>
    <mergeCell ref="G55:G59"/>
    <mergeCell ref="A50:A54"/>
    <mergeCell ref="B50:B54"/>
    <mergeCell ref="C50:C54"/>
    <mergeCell ref="E50:E54"/>
    <mergeCell ref="F50:F54"/>
    <mergeCell ref="G50:G54"/>
    <mergeCell ref="A55:A59"/>
    <mergeCell ref="B55:B59"/>
    <mergeCell ref="C60:H60"/>
    <mergeCell ref="C61:T61"/>
    <mergeCell ref="E62:E64"/>
    <mergeCell ref="F62:F64"/>
    <mergeCell ref="G62:G64"/>
    <mergeCell ref="A65:A72"/>
    <mergeCell ref="B65:B72"/>
    <mergeCell ref="C65:C72"/>
    <mergeCell ref="E65:E72"/>
    <mergeCell ref="Q79:T79"/>
    <mergeCell ref="A62:A64"/>
    <mergeCell ref="B62:B64"/>
    <mergeCell ref="C62:C64"/>
    <mergeCell ref="D62:D64"/>
    <mergeCell ref="F65:F72"/>
    <mergeCell ref="D68:D69"/>
    <mergeCell ref="D70:D71"/>
    <mergeCell ref="C73:H73"/>
    <mergeCell ref="B74:H74"/>
    <mergeCell ref="B75:H75"/>
    <mergeCell ref="A76:H76"/>
    <mergeCell ref="B80:H80"/>
    <mergeCell ref="I80:L80"/>
    <mergeCell ref="B79:H79"/>
    <mergeCell ref="I79:L79"/>
    <mergeCell ref="I82:L82"/>
    <mergeCell ref="M82:P82"/>
    <mergeCell ref="Q82:T82"/>
    <mergeCell ref="B77:T77"/>
    <mergeCell ref="I78:L78"/>
    <mergeCell ref="M78:P78"/>
    <mergeCell ref="Q78:T78"/>
    <mergeCell ref="M80:P80"/>
    <mergeCell ref="Q80:T80"/>
    <mergeCell ref="M79:P79"/>
    <mergeCell ref="I85:L85"/>
    <mergeCell ref="M85:P85"/>
    <mergeCell ref="Q85:T85"/>
    <mergeCell ref="B86:H86"/>
    <mergeCell ref="Q84:T84"/>
    <mergeCell ref="B81:H81"/>
    <mergeCell ref="I81:L81"/>
    <mergeCell ref="M81:P81"/>
    <mergeCell ref="Q81:T81"/>
    <mergeCell ref="B82:H82"/>
    <mergeCell ref="B88:H88"/>
    <mergeCell ref="I88:L88"/>
    <mergeCell ref="M88:P88"/>
    <mergeCell ref="Q88:T88"/>
    <mergeCell ref="Q1:T1"/>
    <mergeCell ref="B87:H87"/>
    <mergeCell ref="I87:L87"/>
    <mergeCell ref="M87:P87"/>
    <mergeCell ref="Q87:T87"/>
    <mergeCell ref="B85:H85"/>
    <mergeCell ref="I86:L86"/>
    <mergeCell ref="M86:P86"/>
    <mergeCell ref="Q86:T86"/>
    <mergeCell ref="B83:H83"/>
    <mergeCell ref="I83:L83"/>
    <mergeCell ref="M83:P83"/>
    <mergeCell ref="Q83:T83"/>
    <mergeCell ref="B84:H84"/>
    <mergeCell ref="I84:L84"/>
    <mergeCell ref="M84:P84"/>
  </mergeCells>
  <phoneticPr fontId="0" type="noConversion"/>
  <printOptions horizontalCentered="1"/>
  <pageMargins left="0" right="0" top="0.55118110236220474" bottom="0.74803149606299213" header="0.31496062992125984" footer="0.31496062992125984"/>
  <pageSetup paperSize="9" scale="80" orientation="landscape" r:id="rId1"/>
  <rowBreaks count="2" manualBreakCount="2">
    <brk id="28" max="19" man="1"/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zoomScaleSheetLayoutView="100" workbookViewId="0"/>
  </sheetViews>
  <sheetFormatPr defaultRowHeight="12.75"/>
  <cols>
    <col min="1" max="1" width="41.85546875" style="18" customWidth="1"/>
    <col min="2" max="6" width="11.7109375" style="18" customWidth="1"/>
    <col min="7" max="16384" width="9.140625" style="72"/>
  </cols>
  <sheetData>
    <row r="1" spans="1:7" ht="15.75">
      <c r="D1" s="23"/>
      <c r="E1" s="87"/>
      <c r="F1" s="23"/>
    </row>
    <row r="2" spans="1:7" ht="15.75" customHeight="1">
      <c r="A2" s="740" t="s">
        <v>81</v>
      </c>
      <c r="B2" s="740"/>
      <c r="C2" s="740"/>
      <c r="D2" s="740"/>
      <c r="E2" s="740"/>
      <c r="F2" s="740"/>
    </row>
    <row r="3" spans="1:7" ht="15.75" customHeight="1">
      <c r="A3" s="24"/>
      <c r="B3" s="24"/>
      <c r="C3" s="24"/>
      <c r="D3" s="24"/>
      <c r="E3" s="24"/>
      <c r="F3" s="24"/>
    </row>
    <row r="4" spans="1:7" ht="13.5" thickBot="1">
      <c r="F4" s="19" t="s">
        <v>0</v>
      </c>
    </row>
    <row r="5" spans="1:7" customFormat="1" ht="14.25" customHeight="1">
      <c r="A5" s="741" t="s">
        <v>20</v>
      </c>
      <c r="B5" s="741" t="s">
        <v>179</v>
      </c>
      <c r="C5" s="744" t="s">
        <v>124</v>
      </c>
      <c r="D5" s="741" t="s">
        <v>180</v>
      </c>
      <c r="E5" s="741" t="s">
        <v>73</v>
      </c>
      <c r="F5" s="741" t="s">
        <v>125</v>
      </c>
    </row>
    <row r="6" spans="1:7" customFormat="1" ht="9.75" customHeight="1">
      <c r="A6" s="742"/>
      <c r="B6" s="742"/>
      <c r="C6" s="745"/>
      <c r="D6" s="742"/>
      <c r="E6" s="742"/>
      <c r="F6" s="742"/>
    </row>
    <row r="7" spans="1:7" customFormat="1">
      <c r="A7" s="742"/>
      <c r="B7" s="742"/>
      <c r="C7" s="745"/>
      <c r="D7" s="742"/>
      <c r="E7" s="742"/>
      <c r="F7" s="742"/>
    </row>
    <row r="8" spans="1:7" customFormat="1" ht="32.25" customHeight="1" thickBot="1">
      <c r="A8" s="743"/>
      <c r="B8" s="743"/>
      <c r="C8" s="746"/>
      <c r="D8" s="743"/>
      <c r="E8" s="743"/>
      <c r="F8" s="743"/>
    </row>
    <row r="9" spans="1:7" ht="15.75" customHeight="1" thickBot="1">
      <c r="A9" s="309" t="s">
        <v>27</v>
      </c>
      <c r="B9" s="310">
        <f>B10+B12</f>
        <v>22613.4</v>
      </c>
      <c r="C9" s="311">
        <f>C10+C12</f>
        <v>25828.600000000002</v>
      </c>
      <c r="D9" s="310">
        <f>D10+D12</f>
        <v>26000.300000000003</v>
      </c>
      <c r="E9" s="310">
        <f ca="1">'1 lentelė'!U75</f>
        <v>24520.400000000001</v>
      </c>
      <c r="F9" s="310">
        <f ca="1">'1 lentelė'!V75</f>
        <v>16240</v>
      </c>
    </row>
    <row r="10" spans="1:7" ht="15.75" customHeight="1">
      <c r="A10" s="173" t="s">
        <v>28</v>
      </c>
      <c r="B10" s="157">
        <f ca="1">SUM('1 lentelė'!J75)</f>
        <v>20555.100000000002</v>
      </c>
      <c r="C10" s="158">
        <f ca="1">SUM('1 lentelė'!N75)</f>
        <v>19160.800000000003</v>
      </c>
      <c r="D10" s="312">
        <f ca="1">SUM('1 lentelė'!R75)</f>
        <v>19376.400000000001</v>
      </c>
      <c r="E10" s="157"/>
      <c r="F10" s="159"/>
    </row>
    <row r="11" spans="1:7" ht="15.75" customHeight="1">
      <c r="A11" s="174" t="s">
        <v>29</v>
      </c>
      <c r="B11" s="160">
        <f ca="1">'1 lentelė'!K75</f>
        <v>0</v>
      </c>
      <c r="C11" s="161">
        <f ca="1">'1 lentelė'!O75</f>
        <v>0</v>
      </c>
      <c r="D11" s="313">
        <f ca="1">'1 lentelė'!S75</f>
        <v>0</v>
      </c>
      <c r="E11" s="157"/>
      <c r="F11" s="162"/>
    </row>
    <row r="12" spans="1:7" ht="15.75" customHeight="1" thickBot="1">
      <c r="A12" s="175" t="s">
        <v>21</v>
      </c>
      <c r="B12" s="163">
        <f ca="1">SUM('1 lentelė'!L75)</f>
        <v>2058.3000000000002</v>
      </c>
      <c r="C12" s="164">
        <f ca="1">SUM('1 lentelė'!P75)</f>
        <v>6667.8</v>
      </c>
      <c r="D12" s="314">
        <f ca="1">SUM('1 lentelė'!T75)</f>
        <v>6623.9000000000005</v>
      </c>
      <c r="E12" s="163"/>
      <c r="F12" s="165"/>
    </row>
    <row r="13" spans="1:7" ht="15.75" customHeight="1" thickBot="1">
      <c r="A13" s="309" t="s">
        <v>30</v>
      </c>
      <c r="B13" s="310">
        <f ca="1">B14+B21</f>
        <v>22613.399999999998</v>
      </c>
      <c r="C13" s="310">
        <f ca="1">C14+C21</f>
        <v>25828.6</v>
      </c>
      <c r="D13" s="310">
        <f ca="1">D14+D21</f>
        <v>26000.300000000003</v>
      </c>
      <c r="E13" s="310">
        <f ca="1">E14+E21</f>
        <v>24520.400000000001</v>
      </c>
      <c r="F13" s="310">
        <f ca="1">F14+F21</f>
        <v>16240</v>
      </c>
    </row>
    <row r="14" spans="1:7" ht="15.75" customHeight="1" thickBot="1">
      <c r="A14" s="176" t="s">
        <v>31</v>
      </c>
      <c r="B14" s="166">
        <f ca="1">SUM(B15:B20)</f>
        <v>18377.3</v>
      </c>
      <c r="C14" s="166">
        <f ca="1">SUM(C15:C20)</f>
        <v>17489</v>
      </c>
      <c r="D14" s="166">
        <f ca="1">SUM(D15:D20)</f>
        <v>17704.600000000002</v>
      </c>
      <c r="E14" s="166">
        <f ca="1">SUM(E15:E20)</f>
        <v>17551.600000000002</v>
      </c>
      <c r="F14" s="166">
        <f ca="1">SUM(F15:F20)</f>
        <v>16240</v>
      </c>
    </row>
    <row r="15" spans="1:7" ht="27" customHeight="1">
      <c r="A15" s="177" t="s">
        <v>75</v>
      </c>
      <c r="B15" s="167">
        <f ca="1">SUMIF('1 lentelė'!H12:H75,"SB",'1 lentelė'!I12:I75)</f>
        <v>16546</v>
      </c>
      <c r="C15" s="167">
        <f ca="1">SUMIF('1 lentelė'!H12:H75,"SB",'1 lentelė'!M12:M75)</f>
        <v>16026.000000000002</v>
      </c>
      <c r="D15" s="313">
        <f ca="1">SUMIF('1 lentelė'!H12:H75,"SB",'1 lentelė'!Q12:Q75)</f>
        <v>16007.7</v>
      </c>
      <c r="E15" s="168">
        <f ca="1">SUMIF('1 lentelė'!H12:H75,"SB",'1 lentelė'!U12:U75)</f>
        <v>15426.8</v>
      </c>
      <c r="F15" s="168">
        <f ca="1">SUMIF('1 lentelė'!H12:H75,"SB",'1 lentelė'!V12:V75)</f>
        <v>15140</v>
      </c>
      <c r="G15" s="91"/>
    </row>
    <row r="16" spans="1:7" ht="27" customHeight="1">
      <c r="A16" s="174" t="s">
        <v>74</v>
      </c>
      <c r="B16" s="167">
        <f ca="1">SUMIF('1 lentelė'!H12:H75,"SB(AA)",'1 lentelė'!I12:I75)</f>
        <v>1505.7</v>
      </c>
      <c r="C16" s="167">
        <f ca="1">SUMIF('1 lentelė'!H12:H75,"SB(AA)",'1 lentelė'!M12:M75)</f>
        <v>1362</v>
      </c>
      <c r="D16" s="313">
        <f ca="1">SUMIF('1 lentelė'!H12:H75,"SB(AA)",'1 lentelė'!Q12:Q75)</f>
        <v>1192</v>
      </c>
      <c r="E16" s="167">
        <f ca="1">SUMIF('1 lentelė'!H12:H75,"SB(AA)",'1 lentelė'!U12:U75)</f>
        <v>2100.6000000000004</v>
      </c>
      <c r="F16" s="167">
        <f ca="1">SUMIF('1 lentelė'!H12:H75,"SB(AA)",'1 lentelė'!V12:V75)</f>
        <v>1100</v>
      </c>
    </row>
    <row r="17" spans="1:6" ht="27" customHeight="1">
      <c r="A17" s="174" t="s">
        <v>122</v>
      </c>
      <c r="B17" s="167">
        <f ca="1">SUMIF('1 lentelė'!H12:H75,"SB(AAL)",'1 lentelė'!I12:I75)</f>
        <v>235.6</v>
      </c>
      <c r="C17" s="167">
        <f ca="1">SUMIF('1 lentelė'!H12:H75,"SB(AAL)",'1 lentelė'!M12:M75)</f>
        <v>15</v>
      </c>
      <c r="D17" s="313">
        <f ca="1">SUMIF('1 lentelė'!H12:H75,"SB(AAL)",'1 lentelė'!Q12:Q75)</f>
        <v>418.9</v>
      </c>
      <c r="E17" s="167">
        <f ca="1">SUMIF('1 lentelė'!H12:H75,"SB(AAL)",'1 lentelė'!U12:U75)</f>
        <v>0</v>
      </c>
      <c r="F17" s="167">
        <f ca="1">SUMIF('1 lentelė'!H12:H75,"SB(AAL)",'1 lentelė'!V12:V75)</f>
        <v>0</v>
      </c>
    </row>
    <row r="18" spans="1:6" ht="27" customHeight="1">
      <c r="A18" s="174" t="s">
        <v>132</v>
      </c>
      <c r="B18" s="167">
        <f ca="1">SUMIF('1 lentelė'!H12:H75,"SB(P)",'1 lentelė'!I12:I75)</f>
        <v>0</v>
      </c>
      <c r="C18" s="167">
        <f ca="1">SUMIF('1 lentelė'!H12:H75,"SB(P)",'1 lentelė'!M12:M75)</f>
        <v>0</v>
      </c>
      <c r="D18" s="313">
        <f ca="1">SUMIF('1 lentelė'!H12:H75,"SB(P)",'1 lentelė'!Q12:Q75)</f>
        <v>0</v>
      </c>
      <c r="E18" s="167">
        <f ca="1">SUMIF('1 lentelė'!H12:H75,"SB(P)",'1 lentelė'!U12:U75)</f>
        <v>24.2</v>
      </c>
      <c r="F18" s="167">
        <f ca="1">SUMIF('1 lentelė'!H12:H75,"SB(P)",'1 lentelė'!V12:V75)</f>
        <v>0</v>
      </c>
    </row>
    <row r="19" spans="1:6" ht="27" customHeight="1">
      <c r="A19" s="178" t="s">
        <v>76</v>
      </c>
      <c r="B19" s="167">
        <f ca="1">SUMIF('1 lentelė'!H12:H75,"SB(VB)",'1 lentelė'!I12:I75)</f>
        <v>90</v>
      </c>
      <c r="C19" s="167">
        <f ca="1">SUMIF('1 lentelė'!H12:H75,"SB(VB)",'1 lentelė'!M12:M75)</f>
        <v>86</v>
      </c>
      <c r="D19" s="313">
        <f ca="1">SUMIF('1 lentelė'!H12:H75,"SB(VB)",'1 lentelė'!Q12:Q75)</f>
        <v>86</v>
      </c>
      <c r="E19" s="167">
        <f ca="1">SUMIF('1 lentelė'!H12:H75,"SB(VB)",'1 lentelė'!U12:U75)</f>
        <v>0</v>
      </c>
      <c r="F19" s="167">
        <f ca="1">SUMIF('1 lentelė'!H12:H75,"SB(VB)",'1 lentelė'!V12:V75)</f>
        <v>0</v>
      </c>
    </row>
    <row r="20" spans="1:6" ht="15.75" customHeight="1" thickBot="1">
      <c r="A20" s="178" t="s">
        <v>181</v>
      </c>
      <c r="B20" s="172">
        <f ca="1">SUMIF('1 lentelė'!H12:H75,"PF",'1 lentelė'!I12:I75)</f>
        <v>0</v>
      </c>
      <c r="C20" s="172">
        <f ca="1">SUMIF('1 lentelė'!H12:H75,"PF",'1 lentelė'!M12:M75)</f>
        <v>0</v>
      </c>
      <c r="D20" s="315">
        <f ca="1">SUMIF('1 lentelė'!H12:H75,"PF",'1 lentelė'!Q12:Q75)</f>
        <v>0</v>
      </c>
      <c r="E20" s="172">
        <f ca="1">SUMIF('1 lentelė'!H12:H75,"PF",'1 lentelė'!U12:U75)</f>
        <v>0</v>
      </c>
      <c r="F20" s="172">
        <f ca="1">SUMIF('1 lentelė'!H12:H75,"PF",'1 lentelė'!V12:V75)</f>
        <v>0</v>
      </c>
    </row>
    <row r="21" spans="1:6" ht="15.75" customHeight="1" thickBot="1">
      <c r="A21" s="180" t="s">
        <v>32</v>
      </c>
      <c r="B21" s="166">
        <f ca="1">B23+B22</f>
        <v>4236.0999999999995</v>
      </c>
      <c r="C21" s="166">
        <f ca="1">C23+C22</f>
        <v>8339.6</v>
      </c>
      <c r="D21" s="166">
        <f ca="1">D23+D22</f>
        <v>8295.7000000000007</v>
      </c>
      <c r="E21" s="166">
        <f ca="1">E23+E22</f>
        <v>6968.8</v>
      </c>
      <c r="F21" s="166">
        <f ca="1">F23+F22</f>
        <v>0</v>
      </c>
    </row>
    <row r="22" spans="1:6" ht="15.75" customHeight="1">
      <c r="A22" s="237" t="s">
        <v>163</v>
      </c>
      <c r="B22" s="170">
        <f ca="1">SUMIF('1 lentelė'!H12:H75,"ES",'1 lentelė'!I12:I75)</f>
        <v>4212.2</v>
      </c>
      <c r="C22" s="170">
        <f ca="1">SUMIF('1 lentelė'!H12:H75,"ES",'1 lentelė'!M12:M75)</f>
        <v>5339.6</v>
      </c>
      <c r="D22" s="316">
        <f ca="1">SUMIF('1 lentelė'!H12:H75,"ES",'1 lentelė'!Q12:Q75)</f>
        <v>5267.1</v>
      </c>
      <c r="E22" s="170">
        <f ca="1">SUMIF('1 lentelė'!H12:H75,"ES",'1 lentelė'!U12:U75)</f>
        <v>6968.8</v>
      </c>
      <c r="F22" s="170">
        <f ca="1">SUMIF('1 lentelė'!H12:H75,"ES",'1 lentelė'!V12:V75)</f>
        <v>0</v>
      </c>
    </row>
    <row r="23" spans="1:6" ht="15.75" customHeight="1" thickBot="1">
      <c r="A23" s="179" t="s">
        <v>164</v>
      </c>
      <c r="B23" s="171">
        <f ca="1">SUMIF('1 lentelė'!H12:H75,"LRVB",'1 lentelė'!I12:I75)</f>
        <v>23.9</v>
      </c>
      <c r="C23" s="171">
        <f ca="1">SUMIF('1 lentelė'!H12:H75,"LRVB",'1 lentelė'!M12:M75)</f>
        <v>3000</v>
      </c>
      <c r="D23" s="317">
        <f ca="1">SUMIF('1 lentelė'!H12:H75,"LRVB",'1 lentelė'!Q12:Q75)</f>
        <v>3028.6</v>
      </c>
      <c r="E23" s="171">
        <f ca="1">SUMIF('1 lentelė'!H12:H75,"LRVB",'1 lentelė'!U12:U75)</f>
        <v>0</v>
      </c>
      <c r="F23" s="171">
        <f ca="1">SUMIF('1 lentelė'!H12:H75,"LRVB",'1 lentelė'!V12:V75)</f>
        <v>0</v>
      </c>
    </row>
    <row r="24" spans="1:6" ht="15" customHeight="1">
      <c r="A24" s="321"/>
      <c r="B24" s="322"/>
      <c r="C24" s="322"/>
      <c r="D24" s="322"/>
      <c r="E24" s="322"/>
      <c r="F24" s="322"/>
    </row>
    <row r="25" spans="1:6">
      <c r="A25" s="319"/>
      <c r="B25" s="320"/>
      <c r="C25" s="320"/>
      <c r="D25" s="320"/>
      <c r="E25" s="320"/>
      <c r="F25" s="320"/>
    </row>
    <row r="26" spans="1:6">
      <c r="A26" s="20"/>
    </row>
    <row r="27" spans="1:6">
      <c r="A27" s="22"/>
    </row>
    <row r="28" spans="1:6">
      <c r="A28" s="20"/>
      <c r="C28" s="21"/>
      <c r="E28" s="20"/>
    </row>
    <row r="31" spans="1:6">
      <c r="A31" s="20"/>
    </row>
  </sheetData>
  <mergeCells count="7">
    <mergeCell ref="A2:F2"/>
    <mergeCell ref="F5:F8"/>
    <mergeCell ref="E5:E8"/>
    <mergeCell ref="A5:A8"/>
    <mergeCell ref="B5:B8"/>
    <mergeCell ref="C5:C8"/>
    <mergeCell ref="D5:D8"/>
  </mergeCells>
  <phoneticPr fontId="8" type="noConversion"/>
  <pageMargins left="0.78740157480314965" right="0.31496062992125984" top="0.78740157480314965" bottom="0.39370078740157483" header="0" footer="0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"/>
  <sheetViews>
    <sheetView zoomScaleNormal="100" zoomScaleSheetLayoutView="100" workbookViewId="0"/>
  </sheetViews>
  <sheetFormatPr defaultRowHeight="12.75"/>
  <cols>
    <col min="1" max="1" width="13.7109375" style="78" customWidth="1"/>
    <col min="2" max="2" width="70.7109375" style="78" customWidth="1"/>
    <col min="3" max="3" width="12.7109375" style="78" customWidth="1"/>
    <col min="4" max="7" width="9.7109375" style="78" customWidth="1"/>
    <col min="8" max="16384" width="9.140625" style="78"/>
  </cols>
  <sheetData>
    <row r="1" spans="1:7" s="72" customFormat="1" ht="18.75" customHeight="1">
      <c r="A1" s="27"/>
      <c r="B1" s="27" t="s">
        <v>45</v>
      </c>
      <c r="C1" s="28"/>
      <c r="D1" s="28"/>
      <c r="E1" s="28"/>
      <c r="F1" s="29"/>
      <c r="G1" s="30" t="s">
        <v>46</v>
      </c>
    </row>
    <row r="2" spans="1:7" s="73" customFormat="1" ht="28.5" customHeight="1">
      <c r="A2" s="31"/>
      <c r="B2" s="32" t="s">
        <v>47</v>
      </c>
      <c r="C2" s="33" t="s">
        <v>48</v>
      </c>
      <c r="D2" s="34" t="s">
        <v>13</v>
      </c>
      <c r="E2" s="35"/>
      <c r="F2" s="35"/>
      <c r="G2" s="35"/>
    </row>
    <row r="3" spans="1:7" s="73" customFormat="1" ht="15" customHeight="1">
      <c r="A3" s="31"/>
      <c r="B3" s="36" t="s">
        <v>49</v>
      </c>
      <c r="C3" s="37"/>
      <c r="D3" s="38"/>
      <c r="E3" s="35"/>
      <c r="F3" s="35"/>
      <c r="G3" s="35"/>
    </row>
    <row r="4" spans="1:7" s="73" customFormat="1" ht="25.5" customHeight="1">
      <c r="A4" s="31"/>
      <c r="B4" s="32" t="s">
        <v>68</v>
      </c>
      <c r="C4" s="33" t="s">
        <v>48</v>
      </c>
      <c r="D4" s="34" t="s">
        <v>15</v>
      </c>
      <c r="E4" s="35"/>
      <c r="F4" s="35"/>
      <c r="G4" s="35"/>
    </row>
    <row r="5" spans="1:7" s="72" customFormat="1" ht="15.75" customHeight="1">
      <c r="A5" s="39"/>
      <c r="B5" s="36" t="s">
        <v>50</v>
      </c>
      <c r="C5" s="74"/>
      <c r="D5" s="75"/>
      <c r="E5" s="76"/>
      <c r="F5" s="77"/>
      <c r="G5" s="77"/>
    </row>
    <row r="6" spans="1:7" ht="15.75" customHeight="1">
      <c r="A6" s="40"/>
      <c r="B6" s="41"/>
      <c r="C6" s="42"/>
      <c r="D6" s="41"/>
      <c r="E6" s="40"/>
      <c r="F6" s="41"/>
      <c r="G6" s="41"/>
    </row>
    <row r="7" spans="1:7" s="93" customFormat="1" ht="18.75" customHeight="1">
      <c r="A7" s="750" t="s">
        <v>51</v>
      </c>
      <c r="B7" s="747" t="s">
        <v>52</v>
      </c>
      <c r="C7" s="747" t="s">
        <v>53</v>
      </c>
      <c r="D7" s="753" t="s">
        <v>134</v>
      </c>
      <c r="E7" s="755" t="s">
        <v>54</v>
      </c>
      <c r="F7" s="755" t="s">
        <v>77</v>
      </c>
      <c r="G7" s="747" t="s">
        <v>135</v>
      </c>
    </row>
    <row r="8" spans="1:7" s="93" customFormat="1" ht="42.75" customHeight="1">
      <c r="A8" s="751"/>
      <c r="B8" s="747"/>
      <c r="C8" s="752" t="s">
        <v>55</v>
      </c>
      <c r="D8" s="754"/>
      <c r="E8" s="756"/>
      <c r="F8" s="756"/>
      <c r="G8" s="748"/>
    </row>
    <row r="9" spans="1:7" ht="15.75" customHeight="1">
      <c r="A9" s="43" t="s">
        <v>82</v>
      </c>
      <c r="B9" s="44" t="s">
        <v>56</v>
      </c>
      <c r="C9" s="45"/>
      <c r="D9" s="46"/>
      <c r="E9" s="45"/>
      <c r="F9" s="46"/>
      <c r="G9" s="45"/>
    </row>
    <row r="10" spans="1:7" ht="15.75" customHeight="1">
      <c r="A10" s="47"/>
      <c r="B10" s="48" t="s">
        <v>57</v>
      </c>
      <c r="C10" s="49"/>
      <c r="D10" s="50"/>
      <c r="E10" s="49"/>
      <c r="F10" s="50"/>
      <c r="G10" s="49"/>
    </row>
    <row r="11" spans="1:7" s="72" customFormat="1" ht="30.75" customHeight="1">
      <c r="A11" s="47"/>
      <c r="B11" s="66" t="s">
        <v>147</v>
      </c>
      <c r="C11" s="51" t="s">
        <v>61</v>
      </c>
      <c r="D11" s="65">
        <v>78</v>
      </c>
      <c r="E11" s="65">
        <v>94</v>
      </c>
      <c r="F11" s="94">
        <v>95</v>
      </c>
      <c r="G11" s="65">
        <v>95</v>
      </c>
    </row>
    <row r="12" spans="1:7" s="72" customFormat="1" ht="15.75" customHeight="1">
      <c r="A12" s="47"/>
      <c r="B12" s="227" t="s">
        <v>159</v>
      </c>
      <c r="C12" s="228" t="s">
        <v>62</v>
      </c>
      <c r="D12" s="229">
        <v>12.8</v>
      </c>
      <c r="E12" s="229">
        <v>13.5</v>
      </c>
      <c r="F12" s="229">
        <v>14</v>
      </c>
      <c r="G12" s="229">
        <v>14.5</v>
      </c>
    </row>
    <row r="13" spans="1:7" s="72" customFormat="1" ht="15.75" customHeight="1">
      <c r="A13" s="47"/>
      <c r="B13" s="230" t="s">
        <v>138</v>
      </c>
      <c r="C13" s="231" t="s">
        <v>64</v>
      </c>
      <c r="D13" s="232" t="s">
        <v>149</v>
      </c>
      <c r="E13" s="232" t="s">
        <v>63</v>
      </c>
      <c r="F13" s="233" t="s">
        <v>63</v>
      </c>
      <c r="G13" s="232" t="s">
        <v>63</v>
      </c>
    </row>
    <row r="14" spans="1:7" s="72" customFormat="1" ht="15.75" customHeight="1">
      <c r="A14" s="47"/>
      <c r="B14" s="230" t="s">
        <v>148</v>
      </c>
      <c r="C14" s="231" t="s">
        <v>155</v>
      </c>
      <c r="D14" s="232">
        <v>10.5</v>
      </c>
      <c r="E14" s="232">
        <v>10.5</v>
      </c>
      <c r="F14" s="233">
        <v>10.5</v>
      </c>
      <c r="G14" s="232">
        <v>11</v>
      </c>
    </row>
    <row r="15" spans="1:7" s="72" customFormat="1" ht="15.75" customHeight="1">
      <c r="A15" s="47"/>
      <c r="B15" s="230" t="s">
        <v>151</v>
      </c>
      <c r="C15" s="231" t="s">
        <v>156</v>
      </c>
      <c r="D15" s="234" t="s">
        <v>152</v>
      </c>
      <c r="E15" s="234" t="s">
        <v>153</v>
      </c>
      <c r="F15" s="235" t="s">
        <v>153</v>
      </c>
      <c r="G15" s="234" t="s">
        <v>153</v>
      </c>
    </row>
    <row r="16" spans="1:7" s="72" customFormat="1" ht="15.75" customHeight="1">
      <c r="A16" s="47"/>
      <c r="B16" s="230" t="s">
        <v>154</v>
      </c>
      <c r="C16" s="231" t="s">
        <v>157</v>
      </c>
      <c r="D16" s="234" t="s">
        <v>158</v>
      </c>
      <c r="E16" s="234" t="s">
        <v>158</v>
      </c>
      <c r="F16" s="236" t="s">
        <v>160</v>
      </c>
      <c r="G16" s="234" t="s">
        <v>160</v>
      </c>
    </row>
    <row r="17" spans="1:7" ht="15.75" customHeight="1">
      <c r="A17" s="47"/>
      <c r="B17" s="52" t="s">
        <v>58</v>
      </c>
      <c r="C17" s="49"/>
      <c r="D17" s="79"/>
      <c r="E17" s="79"/>
      <c r="F17" s="80"/>
      <c r="G17" s="49"/>
    </row>
    <row r="18" spans="1:7" ht="15.75" customHeight="1">
      <c r="A18" s="47"/>
      <c r="B18" s="48" t="s">
        <v>57</v>
      </c>
      <c r="C18" s="49"/>
      <c r="D18" s="50"/>
      <c r="E18" s="49"/>
      <c r="F18" s="50"/>
      <c r="G18" s="49"/>
    </row>
    <row r="19" spans="1:7" ht="15.75" customHeight="1">
      <c r="A19" s="47"/>
      <c r="B19" s="53" t="s">
        <v>59</v>
      </c>
      <c r="C19" s="49"/>
      <c r="D19" s="49"/>
      <c r="E19" s="49"/>
      <c r="F19" s="50"/>
      <c r="G19" s="49"/>
    </row>
    <row r="20" spans="1:7" ht="15.75" customHeight="1">
      <c r="A20" s="54"/>
      <c r="B20" s="55" t="s">
        <v>137</v>
      </c>
      <c r="C20" s="56" t="s">
        <v>65</v>
      </c>
      <c r="D20" s="56">
        <v>67721</v>
      </c>
      <c r="E20" s="56">
        <v>74000</v>
      </c>
      <c r="F20" s="57">
        <v>74000</v>
      </c>
      <c r="G20" s="56">
        <v>74000</v>
      </c>
    </row>
    <row r="21" spans="1:7" ht="27" customHeight="1">
      <c r="A21" s="54"/>
      <c r="B21" s="55" t="s">
        <v>136</v>
      </c>
      <c r="C21" s="56" t="s">
        <v>66</v>
      </c>
      <c r="D21" s="56">
        <v>3188</v>
      </c>
      <c r="E21" s="56">
        <v>460</v>
      </c>
      <c r="F21" s="57">
        <v>2887</v>
      </c>
      <c r="G21" s="56">
        <v>2887</v>
      </c>
    </row>
    <row r="22" spans="1:7" ht="15.75" customHeight="1">
      <c r="A22" s="47"/>
      <c r="B22" s="53" t="s">
        <v>60</v>
      </c>
      <c r="C22" s="49"/>
      <c r="D22" s="49"/>
      <c r="E22" s="49"/>
      <c r="F22" s="50"/>
      <c r="G22" s="49"/>
    </row>
    <row r="23" spans="1:7" s="93" customFormat="1" ht="15.75" customHeight="1">
      <c r="A23" s="54"/>
      <c r="B23" s="55" t="s">
        <v>139</v>
      </c>
      <c r="C23" s="49" t="s">
        <v>141</v>
      </c>
      <c r="D23" s="49">
        <v>1</v>
      </c>
      <c r="E23" s="49">
        <v>1</v>
      </c>
      <c r="F23" s="50">
        <v>1</v>
      </c>
      <c r="G23" s="49">
        <v>1</v>
      </c>
    </row>
    <row r="24" spans="1:7" s="93" customFormat="1" ht="15.75" customHeight="1">
      <c r="A24" s="54"/>
      <c r="B24" s="53" t="s">
        <v>140</v>
      </c>
      <c r="C24" s="49"/>
      <c r="D24" s="49"/>
      <c r="E24" s="49"/>
      <c r="F24" s="50"/>
      <c r="G24" s="49"/>
    </row>
    <row r="25" spans="1:7" s="93" customFormat="1" ht="15.75" customHeight="1">
      <c r="A25" s="58"/>
      <c r="B25" s="71" t="s">
        <v>150</v>
      </c>
      <c r="C25" s="49" t="s">
        <v>142</v>
      </c>
      <c r="D25" s="25">
        <v>0</v>
      </c>
      <c r="E25" s="49">
        <v>1.8</v>
      </c>
      <c r="F25" s="50">
        <v>1.8</v>
      </c>
      <c r="G25" s="49">
        <v>1.8</v>
      </c>
    </row>
    <row r="26" spans="1:7" s="93" customFormat="1" ht="15.75" customHeight="1">
      <c r="A26" s="58"/>
      <c r="B26" s="71" t="s">
        <v>143</v>
      </c>
      <c r="C26" s="49" t="s">
        <v>144</v>
      </c>
      <c r="D26" s="25">
        <v>0</v>
      </c>
      <c r="E26" s="49">
        <v>100</v>
      </c>
      <c r="F26" s="50">
        <v>100</v>
      </c>
      <c r="G26" s="49">
        <v>100</v>
      </c>
    </row>
    <row r="27" spans="1:7" s="93" customFormat="1" ht="15.75" customHeight="1">
      <c r="A27" s="58"/>
      <c r="B27" s="53" t="s">
        <v>67</v>
      </c>
      <c r="C27" s="49"/>
      <c r="D27" s="25"/>
      <c r="E27" s="49"/>
      <c r="F27" s="50"/>
      <c r="G27" s="49"/>
    </row>
    <row r="28" spans="1:7" s="72" customFormat="1" ht="15.75" customHeight="1">
      <c r="A28" s="58"/>
      <c r="B28" s="98" t="s">
        <v>173</v>
      </c>
      <c r="C28" s="49" t="s">
        <v>145</v>
      </c>
      <c r="D28" s="95">
        <v>0.42</v>
      </c>
      <c r="E28" s="51"/>
      <c r="F28" s="96">
        <v>9.6</v>
      </c>
      <c r="G28" s="97"/>
    </row>
    <row r="29" spans="1:7" s="72" customFormat="1" ht="15.75" customHeight="1">
      <c r="A29" s="60"/>
      <c r="B29" s="99" t="s">
        <v>88</v>
      </c>
      <c r="C29" s="59"/>
      <c r="D29" s="67"/>
      <c r="E29" s="68"/>
      <c r="F29" s="69"/>
      <c r="G29" s="70"/>
    </row>
    <row r="30" spans="1:7" ht="12.75" customHeight="1">
      <c r="A30" s="61"/>
      <c r="B30" s="62"/>
      <c r="C30" s="63"/>
      <c r="D30" s="62"/>
      <c r="E30" s="62"/>
      <c r="F30" s="62"/>
      <c r="G30" s="62"/>
    </row>
    <row r="31" spans="1:7" ht="14.25" customHeight="1">
      <c r="A31" s="61"/>
      <c r="B31" s="64"/>
      <c r="C31" s="64"/>
      <c r="D31" s="749"/>
      <c r="E31" s="749"/>
      <c r="F31" s="749"/>
    </row>
  </sheetData>
  <mergeCells count="8">
    <mergeCell ref="G7:G8"/>
    <mergeCell ref="D31:F31"/>
    <mergeCell ref="A7:A8"/>
    <mergeCell ref="B7:B8"/>
    <mergeCell ref="C7:C8"/>
    <mergeCell ref="D7:D8"/>
    <mergeCell ref="E7:E8"/>
    <mergeCell ref="F7:F8"/>
  </mergeCells>
  <phoneticPr fontId="8" type="noConversion"/>
  <printOptions horizontalCentered="1"/>
  <pageMargins left="0.55118110236220474" right="0.55118110236220474" top="0.39370078740157483" bottom="0.39370078740157483" header="0" footer="0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1 lentelė</vt:lpstr>
      <vt:lpstr>Lyginamasis variantas</vt:lpstr>
      <vt:lpstr>bendras lėšų poreikis</vt:lpstr>
      <vt:lpstr>vertinimo kriterijai</vt:lpstr>
      <vt:lpstr>'1 lentelė'!Spausdinimo_sritis</vt:lpstr>
      <vt:lpstr>'1 lentelė'!Spausdinti_pavadinimus</vt:lpstr>
      <vt:lpstr>'Lyginamasis variantas'!Spausdinti_pavadinimus</vt:lpstr>
      <vt:lpstr>'vertinimo kriterijai'!Spausdinti_pavadinimus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V.Palaimiene</cp:lastModifiedBy>
  <cp:lastPrinted>2012-11-14T07:52:46Z</cp:lastPrinted>
  <dcterms:created xsi:type="dcterms:W3CDTF">2004-12-02T11:16:48Z</dcterms:created>
  <dcterms:modified xsi:type="dcterms:W3CDTF">2012-11-15T06:44:52Z</dcterms:modified>
</cp:coreProperties>
</file>