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45" windowWidth="19200" windowHeight="11640" tabRatio="599"/>
  </bookViews>
  <sheets>
    <sheet name="1 lentelė" sheetId="5" r:id="rId1"/>
    <sheet name="bendras lėšų poreikis " sheetId="7" r:id="rId2"/>
    <sheet name="vertinimo kriterijai" sheetId="9" r:id="rId3"/>
  </sheets>
  <definedNames>
    <definedName name="_xlnm._FilterDatabase" localSheetId="0" hidden="1">'1 lentelė'!$A$7:$AN$109</definedName>
    <definedName name="_xlnm.Print_Area" localSheetId="0">'1 lentelė'!$A$1:$V$109</definedName>
    <definedName name="_xlnm.Print_Titles" localSheetId="0">'1 lentelė'!$5:$7</definedName>
    <definedName name="_xlnm.Print_Titles" localSheetId="2">'vertinimo kriterijai'!$7:$8</definedName>
  </definedNames>
  <calcPr calcId="145621"/>
</workbook>
</file>

<file path=xl/calcChain.xml><?xml version="1.0" encoding="utf-8"?>
<calcChain xmlns="http://schemas.openxmlformats.org/spreadsheetml/2006/main">
  <c r="T43" i="5" l="1"/>
  <c r="L27" i="5" l="1"/>
  <c r="T89" i="5" l="1"/>
  <c r="R55" i="5"/>
  <c r="R53" i="5"/>
  <c r="Q53" i="5" s="1"/>
  <c r="V48" i="5"/>
  <c r="U48" i="5"/>
  <c r="N48" i="5"/>
  <c r="J48" i="5"/>
  <c r="R48" i="5"/>
  <c r="Q48" i="5" s="1"/>
  <c r="Q49" i="5" s="1"/>
  <c r="V45" i="5"/>
  <c r="U45" i="5"/>
  <c r="T45" i="5"/>
  <c r="S45" i="5"/>
  <c r="R45" i="5"/>
  <c r="P45" i="5"/>
  <c r="O45" i="5"/>
  <c r="N45" i="5"/>
  <c r="Q44" i="5"/>
  <c r="Q43" i="5"/>
  <c r="M44" i="5"/>
  <c r="M43" i="5"/>
  <c r="M45" i="5" s="1"/>
  <c r="K45" i="5"/>
  <c r="L45" i="5"/>
  <c r="J45" i="5"/>
  <c r="I44" i="5"/>
  <c r="I43" i="5"/>
  <c r="I45" i="5"/>
  <c r="T34" i="5"/>
  <c r="T36" i="5"/>
  <c r="T28" i="5"/>
  <c r="T33" i="5" s="1"/>
  <c r="P28" i="5"/>
  <c r="R59" i="5"/>
  <c r="R64" i="5" s="1"/>
  <c r="P34" i="5"/>
  <c r="M34" i="5" s="1"/>
  <c r="N82" i="5"/>
  <c r="N88" i="5" s="1"/>
  <c r="U82" i="5"/>
  <c r="U88" i="5"/>
  <c r="V88" i="5"/>
  <c r="T88" i="5"/>
  <c r="S88" i="5"/>
  <c r="R88" i="5"/>
  <c r="P88" i="5"/>
  <c r="O88" i="5"/>
  <c r="L88" i="5"/>
  <c r="K88" i="5"/>
  <c r="J88" i="5"/>
  <c r="Q87" i="5"/>
  <c r="M87" i="5"/>
  <c r="M28" i="5"/>
  <c r="V73" i="5"/>
  <c r="U73" i="5"/>
  <c r="T73" i="5"/>
  <c r="P73" i="5"/>
  <c r="L73" i="5"/>
  <c r="Q72" i="5"/>
  <c r="Q73" i="5" s="1"/>
  <c r="M72" i="5"/>
  <c r="M73" i="5" s="1"/>
  <c r="I72" i="5"/>
  <c r="I73" i="5" s="1"/>
  <c r="V71" i="5"/>
  <c r="U71" i="5"/>
  <c r="T71" i="5"/>
  <c r="P71" i="5"/>
  <c r="L71" i="5"/>
  <c r="Q70" i="5"/>
  <c r="Q71" i="5" s="1"/>
  <c r="M70" i="5"/>
  <c r="M71" i="5" s="1"/>
  <c r="I70" i="5"/>
  <c r="I71" i="5" s="1"/>
  <c r="T64" i="5"/>
  <c r="S64" i="5"/>
  <c r="P64" i="5"/>
  <c r="O64" i="5"/>
  <c r="L64" i="5"/>
  <c r="K64" i="5"/>
  <c r="V59" i="5"/>
  <c r="V64" i="5" s="1"/>
  <c r="U59" i="5"/>
  <c r="N59" i="5"/>
  <c r="N64" i="5" s="1"/>
  <c r="Q62" i="5"/>
  <c r="Q63" i="5"/>
  <c r="Q61" i="5"/>
  <c r="Q60" i="5"/>
  <c r="J59" i="5"/>
  <c r="J64" i="5" s="1"/>
  <c r="V67" i="5"/>
  <c r="U67" i="5"/>
  <c r="T67" i="5"/>
  <c r="S67" i="5"/>
  <c r="R67" i="5"/>
  <c r="O67" i="5"/>
  <c r="N67" i="5"/>
  <c r="L67" i="5"/>
  <c r="K67" i="5"/>
  <c r="J67" i="5"/>
  <c r="Q66" i="5"/>
  <c r="Q65" i="5"/>
  <c r="M66" i="5"/>
  <c r="I66" i="5"/>
  <c r="I65" i="5"/>
  <c r="I67" i="5" s="1"/>
  <c r="P65" i="5"/>
  <c r="M65" i="5" s="1"/>
  <c r="M67" i="5" s="1"/>
  <c r="P67" i="5"/>
  <c r="J76" i="5"/>
  <c r="J77" i="5" s="1"/>
  <c r="L28" i="5"/>
  <c r="D20" i="7"/>
  <c r="C20" i="7"/>
  <c r="B20" i="7"/>
  <c r="T94" i="5"/>
  <c r="S94" i="5"/>
  <c r="R94" i="5"/>
  <c r="T92" i="5"/>
  <c r="S92" i="5"/>
  <c r="R92" i="5"/>
  <c r="T90" i="5"/>
  <c r="S90" i="5"/>
  <c r="R90" i="5"/>
  <c r="T81" i="5"/>
  <c r="S81" i="5"/>
  <c r="R81" i="5"/>
  <c r="T79" i="5"/>
  <c r="S79" i="5"/>
  <c r="R79" i="5"/>
  <c r="T77" i="5"/>
  <c r="T95" i="5" s="1"/>
  <c r="S77" i="5"/>
  <c r="R77" i="5"/>
  <c r="P94" i="5"/>
  <c r="O94" i="5"/>
  <c r="N94" i="5"/>
  <c r="P92" i="5"/>
  <c r="O92" i="5"/>
  <c r="N92" i="5"/>
  <c r="P90" i="5"/>
  <c r="O90" i="5"/>
  <c r="N90" i="5"/>
  <c r="P81" i="5"/>
  <c r="O81" i="5"/>
  <c r="N81" i="5"/>
  <c r="P79" i="5"/>
  <c r="O79" i="5"/>
  <c r="N79" i="5"/>
  <c r="P77" i="5"/>
  <c r="P95" i="5" s="1"/>
  <c r="O77" i="5"/>
  <c r="N77" i="5"/>
  <c r="L94" i="5"/>
  <c r="K94" i="5"/>
  <c r="J94" i="5"/>
  <c r="L92" i="5"/>
  <c r="K92" i="5"/>
  <c r="J92" i="5"/>
  <c r="L90" i="5"/>
  <c r="K90" i="5"/>
  <c r="J90" i="5"/>
  <c r="L81" i="5"/>
  <c r="K81" i="5"/>
  <c r="J81" i="5"/>
  <c r="L79" i="5"/>
  <c r="K79" i="5"/>
  <c r="J79" i="5"/>
  <c r="L77" i="5"/>
  <c r="K77" i="5"/>
  <c r="Q84" i="5"/>
  <c r="Q85" i="5"/>
  <c r="Q86" i="5"/>
  <c r="Q83" i="5"/>
  <c r="M86" i="5"/>
  <c r="M85" i="5"/>
  <c r="M84" i="5"/>
  <c r="M83" i="5"/>
  <c r="T69" i="5"/>
  <c r="S69" i="5"/>
  <c r="R69" i="5"/>
  <c r="P69" i="5"/>
  <c r="O69" i="5"/>
  <c r="O74" i="5" s="1"/>
  <c r="N69" i="5"/>
  <c r="L69" i="5"/>
  <c r="K69" i="5"/>
  <c r="J69" i="5"/>
  <c r="T56" i="5"/>
  <c r="S56" i="5"/>
  <c r="R56" i="5"/>
  <c r="P56" i="5"/>
  <c r="O56" i="5"/>
  <c r="N56" i="5"/>
  <c r="L56" i="5"/>
  <c r="K56" i="5"/>
  <c r="J56" i="5"/>
  <c r="T54" i="5"/>
  <c r="S54" i="5"/>
  <c r="R54" i="5"/>
  <c r="P54" i="5"/>
  <c r="O54" i="5"/>
  <c r="N54" i="5"/>
  <c r="L54" i="5"/>
  <c r="K54" i="5"/>
  <c r="T52" i="5"/>
  <c r="S52" i="5"/>
  <c r="R52" i="5"/>
  <c r="P52" i="5"/>
  <c r="O52" i="5"/>
  <c r="N52" i="5"/>
  <c r="L52" i="5"/>
  <c r="K52" i="5"/>
  <c r="T49" i="5"/>
  <c r="T57" i="5" s="1"/>
  <c r="S49" i="5"/>
  <c r="P49" i="5"/>
  <c r="P57" i="5" s="1"/>
  <c r="O49" i="5"/>
  <c r="L49" i="5"/>
  <c r="L57" i="5" s="1"/>
  <c r="K49" i="5"/>
  <c r="V36" i="5"/>
  <c r="S36" i="5"/>
  <c r="R36" i="5"/>
  <c r="O36" i="5"/>
  <c r="N36" i="5"/>
  <c r="L36" i="5"/>
  <c r="K36" i="5"/>
  <c r="J36" i="5"/>
  <c r="T40" i="5"/>
  <c r="S40" i="5"/>
  <c r="R40" i="5"/>
  <c r="P40" i="5"/>
  <c r="O40" i="5"/>
  <c r="N40" i="5"/>
  <c r="L40" i="5"/>
  <c r="K40" i="5"/>
  <c r="J40" i="5"/>
  <c r="T38" i="5"/>
  <c r="S38" i="5"/>
  <c r="R38" i="5"/>
  <c r="P38" i="5"/>
  <c r="O38" i="5"/>
  <c r="N38" i="5"/>
  <c r="L38" i="5"/>
  <c r="K38" i="5"/>
  <c r="V33" i="5"/>
  <c r="U33" i="5"/>
  <c r="S33" i="5"/>
  <c r="R33" i="5"/>
  <c r="O33" i="5"/>
  <c r="N33" i="5"/>
  <c r="K33" i="5"/>
  <c r="J33" i="5"/>
  <c r="L33" i="5"/>
  <c r="V90" i="5"/>
  <c r="U90" i="5"/>
  <c r="Q89" i="5"/>
  <c r="Q90" i="5" s="1"/>
  <c r="M89" i="5"/>
  <c r="M90" i="5" s="1"/>
  <c r="I89" i="5"/>
  <c r="I90" i="5" s="1"/>
  <c r="V92" i="5"/>
  <c r="U92" i="5"/>
  <c r="Q91" i="5"/>
  <c r="Q92" i="5" s="1"/>
  <c r="M91" i="5"/>
  <c r="M92" i="5" s="1"/>
  <c r="I91" i="5"/>
  <c r="I92" i="5" s="1"/>
  <c r="V77" i="5"/>
  <c r="U77" i="5"/>
  <c r="Q76" i="5"/>
  <c r="Q77" i="5" s="1"/>
  <c r="M76" i="5"/>
  <c r="M77" i="5" s="1"/>
  <c r="M82" i="5"/>
  <c r="M88" i="5" s="1"/>
  <c r="I12" i="5"/>
  <c r="M12" i="5"/>
  <c r="Q12" i="5"/>
  <c r="I13" i="5"/>
  <c r="I107" i="5" s="1"/>
  <c r="M13" i="5"/>
  <c r="Q13" i="5"/>
  <c r="J27" i="5"/>
  <c r="K27" i="5"/>
  <c r="K46" i="5" s="1"/>
  <c r="N27" i="5"/>
  <c r="O27" i="5"/>
  <c r="P27" i="5"/>
  <c r="R27" i="5"/>
  <c r="S27" i="5"/>
  <c r="T27" i="5"/>
  <c r="U27" i="5"/>
  <c r="V27" i="5"/>
  <c r="I28" i="5"/>
  <c r="I37" i="5"/>
  <c r="M37" i="5"/>
  <c r="M38" i="5" s="1"/>
  <c r="Q37" i="5"/>
  <c r="Q38" i="5" s="1"/>
  <c r="J38" i="5"/>
  <c r="U38" i="5"/>
  <c r="V38" i="5"/>
  <c r="M105" i="5"/>
  <c r="Q105" i="5"/>
  <c r="I39" i="5"/>
  <c r="I40" i="5" s="1"/>
  <c r="M39" i="5"/>
  <c r="M40" i="5" s="1"/>
  <c r="Q39" i="5"/>
  <c r="Q40" i="5" s="1"/>
  <c r="U40" i="5"/>
  <c r="V40" i="5"/>
  <c r="I34" i="5"/>
  <c r="I36" i="5" s="1"/>
  <c r="I41" i="5"/>
  <c r="I42" i="5" s="1"/>
  <c r="M41" i="5"/>
  <c r="M42" i="5" s="1"/>
  <c r="Q41" i="5"/>
  <c r="Q42" i="5" s="1"/>
  <c r="L42" i="5"/>
  <c r="P42" i="5"/>
  <c r="T42" i="5"/>
  <c r="U42" i="5"/>
  <c r="V42" i="5"/>
  <c r="I48" i="5"/>
  <c r="I49" i="5" s="1"/>
  <c r="J49" i="5"/>
  <c r="U49" i="5"/>
  <c r="I50" i="5"/>
  <c r="I108" i="5" s="1"/>
  <c r="M50" i="5"/>
  <c r="Q50" i="5"/>
  <c r="I51" i="5"/>
  <c r="M51" i="5"/>
  <c r="Q51" i="5"/>
  <c r="J52" i="5"/>
  <c r="U52" i="5"/>
  <c r="V52" i="5"/>
  <c r="I53" i="5"/>
  <c r="I54" i="5" s="1"/>
  <c r="M53" i="5"/>
  <c r="M54" i="5" s="1"/>
  <c r="J54" i="5"/>
  <c r="U54" i="5"/>
  <c r="V54" i="5"/>
  <c r="I55" i="5"/>
  <c r="I56" i="5" s="1"/>
  <c r="M55" i="5"/>
  <c r="M56" i="5" s="1"/>
  <c r="Q55" i="5"/>
  <c r="Q56" i="5" s="1"/>
  <c r="U56" i="5"/>
  <c r="V56" i="5"/>
  <c r="I68" i="5"/>
  <c r="I69" i="5" s="1"/>
  <c r="M68" i="5"/>
  <c r="M69" i="5" s="1"/>
  <c r="Q68" i="5"/>
  <c r="Q69" i="5" s="1"/>
  <c r="U69" i="5"/>
  <c r="V69" i="5"/>
  <c r="I59" i="5"/>
  <c r="I64" i="5" s="1"/>
  <c r="Q59" i="5"/>
  <c r="Q64" i="5" s="1"/>
  <c r="I78" i="5"/>
  <c r="I79" i="5" s="1"/>
  <c r="M78" i="5"/>
  <c r="M79" i="5" s="1"/>
  <c r="Q78" i="5"/>
  <c r="Q79" i="5" s="1"/>
  <c r="U79" i="5"/>
  <c r="V79" i="5"/>
  <c r="I80" i="5"/>
  <c r="I81" i="5" s="1"/>
  <c r="M80" i="5"/>
  <c r="M81" i="5" s="1"/>
  <c r="Q80" i="5"/>
  <c r="Q81" i="5" s="1"/>
  <c r="U81" i="5"/>
  <c r="V81" i="5"/>
  <c r="I82" i="5"/>
  <c r="I88" i="5" s="1"/>
  <c r="Q82" i="5"/>
  <c r="Q88" i="5" s="1"/>
  <c r="I93" i="5"/>
  <c r="I94" i="5" s="1"/>
  <c r="M93" i="5"/>
  <c r="M94" i="5" s="1"/>
  <c r="Q93" i="5"/>
  <c r="Q94" i="5" s="1"/>
  <c r="U94" i="5"/>
  <c r="V94" i="5"/>
  <c r="F20" i="7"/>
  <c r="E20" i="7"/>
  <c r="F23" i="7"/>
  <c r="E23" i="7"/>
  <c r="F22" i="7"/>
  <c r="F21" i="7" s="1"/>
  <c r="E22" i="7"/>
  <c r="I105" i="5"/>
  <c r="P36" i="5"/>
  <c r="M36" i="5"/>
  <c r="I33" i="5"/>
  <c r="B23" i="7"/>
  <c r="U36" i="5"/>
  <c r="I76" i="5"/>
  <c r="I77" i="5" s="1"/>
  <c r="S95" i="5"/>
  <c r="P33" i="5"/>
  <c r="P46" i="5" s="1"/>
  <c r="M108" i="5"/>
  <c r="C23" i="7"/>
  <c r="M52" i="5"/>
  <c r="I38" i="5"/>
  <c r="V95" i="5"/>
  <c r="R95" i="5"/>
  <c r="Q34" i="5"/>
  <c r="Q36" i="5" s="1"/>
  <c r="O95" i="5"/>
  <c r="N74" i="5"/>
  <c r="L74" i="5"/>
  <c r="S74" i="5"/>
  <c r="T74" i="5"/>
  <c r="Q54" i="5"/>
  <c r="N95" i="5" l="1"/>
  <c r="Q67" i="5"/>
  <c r="U57" i="5"/>
  <c r="Q52" i="5"/>
  <c r="S46" i="5"/>
  <c r="N46" i="5"/>
  <c r="K57" i="5"/>
  <c r="O57" i="5"/>
  <c r="E21" i="7"/>
  <c r="I74" i="5"/>
  <c r="Q45" i="5"/>
  <c r="Q74" i="5"/>
  <c r="J57" i="5"/>
  <c r="J46" i="5"/>
  <c r="I104" i="5"/>
  <c r="L46" i="5"/>
  <c r="S57" i="5"/>
  <c r="S96" i="5" s="1"/>
  <c r="S97" i="5" s="1"/>
  <c r="D10" i="7" s="1"/>
  <c r="K95" i="5"/>
  <c r="K74" i="5"/>
  <c r="K96" i="5" s="1"/>
  <c r="K97" i="5" s="1"/>
  <c r="B10" i="7" s="1"/>
  <c r="V74" i="5"/>
  <c r="P74" i="5"/>
  <c r="P96" i="5" s="1"/>
  <c r="P97" i="5" s="1"/>
  <c r="C11" i="7" s="1"/>
  <c r="Q57" i="5"/>
  <c r="Q27" i="5"/>
  <c r="I27" i="5"/>
  <c r="I46" i="5" s="1"/>
  <c r="B15" i="7"/>
  <c r="B14" i="7" s="1"/>
  <c r="B13" i="7" s="1"/>
  <c r="Q95" i="5"/>
  <c r="R74" i="5"/>
  <c r="M107" i="5"/>
  <c r="M106" i="5" s="1"/>
  <c r="C22" i="7"/>
  <c r="C21" i="7" s="1"/>
  <c r="M95" i="5"/>
  <c r="U95" i="5"/>
  <c r="N49" i="5"/>
  <c r="N57" i="5" s="1"/>
  <c r="N96" i="5" s="1"/>
  <c r="N97" i="5" s="1"/>
  <c r="C9" i="7" s="1"/>
  <c r="M48" i="5"/>
  <c r="M49" i="5" s="1"/>
  <c r="M57" i="5" s="1"/>
  <c r="F15" i="7"/>
  <c r="F14" i="7" s="1"/>
  <c r="F13" i="7" s="1"/>
  <c r="F12" i="7" s="1"/>
  <c r="I103" i="5"/>
  <c r="I102" i="5" s="1"/>
  <c r="M27" i="5"/>
  <c r="I52" i="5"/>
  <c r="I57" i="5" s="1"/>
  <c r="M59" i="5"/>
  <c r="M64" i="5" s="1"/>
  <c r="M74" i="5" s="1"/>
  <c r="Q108" i="5"/>
  <c r="D23" i="7"/>
  <c r="V49" i="5"/>
  <c r="V57" i="5" s="1"/>
  <c r="Q28" i="5"/>
  <c r="V46" i="5"/>
  <c r="T46" i="5"/>
  <c r="T96" i="5" s="1"/>
  <c r="T97" i="5" s="1"/>
  <c r="D11" i="7" s="1"/>
  <c r="R46" i="5"/>
  <c r="O46" i="5"/>
  <c r="O96" i="5" s="1"/>
  <c r="O97" i="5" s="1"/>
  <c r="C10" i="7" s="1"/>
  <c r="D22" i="7"/>
  <c r="Q107" i="5"/>
  <c r="I106" i="5"/>
  <c r="I109" i="5" s="1"/>
  <c r="B22" i="7"/>
  <c r="B21" i="7" s="1"/>
  <c r="U46" i="5"/>
  <c r="R49" i="5"/>
  <c r="R57" i="5" s="1"/>
  <c r="L95" i="5"/>
  <c r="J95" i="5"/>
  <c r="J74" i="5"/>
  <c r="U64" i="5"/>
  <c r="U74" i="5" s="1"/>
  <c r="E15" i="7"/>
  <c r="E14" i="7" s="1"/>
  <c r="E13" i="7" s="1"/>
  <c r="E12" i="7" s="1"/>
  <c r="M33" i="5"/>
  <c r="C15" i="7"/>
  <c r="C14" i="7" s="1"/>
  <c r="C13" i="7" s="1"/>
  <c r="C12" i="7" s="1"/>
  <c r="I95" i="5" l="1"/>
  <c r="Q106" i="5"/>
  <c r="I96" i="5"/>
  <c r="L96" i="5"/>
  <c r="L97" i="5" s="1"/>
  <c r="B11" i="7" s="1"/>
  <c r="J96" i="5"/>
  <c r="J97" i="5" s="1"/>
  <c r="B9" i="7" s="1"/>
  <c r="C8" i="7"/>
  <c r="D21" i="7"/>
  <c r="Q33" i="5"/>
  <c r="Q46" i="5" s="1"/>
  <c r="Q96" i="5" s="1"/>
  <c r="Q97" i="5" s="1"/>
  <c r="Q104" i="5"/>
  <c r="B12" i="7"/>
  <c r="D15" i="7"/>
  <c r="D14" i="7" s="1"/>
  <c r="D13" i="7" s="1"/>
  <c r="D12" i="7" s="1"/>
  <c r="M104" i="5"/>
  <c r="M103" i="5" s="1"/>
  <c r="M102" i="5" s="1"/>
  <c r="U96" i="5"/>
  <c r="U97" i="5" s="1"/>
  <c r="E8" i="7" s="1"/>
  <c r="R96" i="5"/>
  <c r="R97" i="5" s="1"/>
  <c r="D9" i="7" s="1"/>
  <c r="D8" i="7" s="1"/>
  <c r="V96" i="5"/>
  <c r="V97" i="5" s="1"/>
  <c r="F8" i="7" s="1"/>
  <c r="M46" i="5"/>
  <c r="M96" i="5" s="1"/>
  <c r="M97" i="5" s="1"/>
  <c r="M109" i="5"/>
  <c r="I97" i="5"/>
  <c r="B8" i="7" l="1"/>
  <c r="Q103" i="5"/>
  <c r="Q102" i="5" s="1"/>
  <c r="Q109" i="5" s="1"/>
</calcChain>
</file>

<file path=xl/sharedStrings.xml><?xml version="1.0" encoding="utf-8"?>
<sst xmlns="http://schemas.openxmlformats.org/spreadsheetml/2006/main" count="435" uniqueCount="238">
  <si>
    <t>tūkst. Lt</t>
  </si>
  <si>
    <t>Programos tikslo kodas</t>
  </si>
  <si>
    <t>Uždavinio kodas</t>
  </si>
  <si>
    <t>Priemonės kodas</t>
  </si>
  <si>
    <t>Priemonės požymis</t>
  </si>
  <si>
    <t>Asignavimų valdytojo kodas</t>
  </si>
  <si>
    <t>Finansavimo šaltinis</t>
  </si>
  <si>
    <t>Iš viso</t>
  </si>
  <si>
    <t>Išlaidoms</t>
  </si>
  <si>
    <t>01</t>
  </si>
  <si>
    <t>SB</t>
  </si>
  <si>
    <t>Iš viso:</t>
  </si>
  <si>
    <t>02</t>
  </si>
  <si>
    <t>03</t>
  </si>
  <si>
    <t>04</t>
  </si>
  <si>
    <t>05</t>
  </si>
  <si>
    <t>06</t>
  </si>
  <si>
    <t>Iš viso uždaviniui:</t>
  </si>
  <si>
    <t>Iš viso tikslui:</t>
  </si>
  <si>
    <t xml:space="preserve">Iš viso  programai: </t>
  </si>
  <si>
    <t>Ekonominės klasifikacijos grupės</t>
  </si>
  <si>
    <t>1.2. turtui įsigyti ir finansiniams įsipareigojimams vykdyti</t>
  </si>
  <si>
    <t xml:space="preserve">Informacinio leidinio apie paveldo objektus leidyba </t>
  </si>
  <si>
    <t>Finansavimo šaltiniai</t>
  </si>
  <si>
    <t>Finansavimo šaltinių suvestinė</t>
  </si>
  <si>
    <t>1 lentelės tęsinys</t>
  </si>
  <si>
    <t>SAVIVALDYBĖS  LĖŠOS, IŠ VISO:</t>
  </si>
  <si>
    <t>KITI ŠALTINIAI, IŠ VISO:</t>
  </si>
  <si>
    <t>IŠ VISO:</t>
  </si>
  <si>
    <t>1. IŠ VISO LĖŠŲ POREIKIS:</t>
  </si>
  <si>
    <t>1.1.1. iš jų darbo užmokesčiui</t>
  </si>
  <si>
    <t>2. FINANSAVIMO ŠALTINIAI:</t>
  </si>
  <si>
    <t>2.1. SAVIVALDYBĖS  LĖŠOS, IŠ VISO:</t>
  </si>
  <si>
    <r>
      <t xml:space="preserve"> 2.1.1.2. iš jo Savivaldybės aplinkos apsaugos rėmimo specialiosios programos lėšos </t>
    </r>
    <r>
      <rPr>
        <b/>
        <sz val="10"/>
        <rFont val="Times New Roman"/>
        <family val="1"/>
      </rPr>
      <t>SB(AA)</t>
    </r>
  </si>
  <si>
    <r>
      <t xml:space="preserve">2.1.1.3. iš jo Specialiosios programos lėšos (pajamos už atsitiktines paslaugas) </t>
    </r>
    <r>
      <rPr>
        <b/>
        <sz val="10"/>
        <rFont val="Times New Roman"/>
        <family val="1"/>
      </rPr>
      <t>SB(SP)</t>
    </r>
  </si>
  <si>
    <t>2.1.2. Savivaldybės privatizavimo fondo lėšos PF</t>
  </si>
  <si>
    <t>2.2. KITI ŠALTINIAI, IŠ VISO:</t>
  </si>
  <si>
    <t>B</t>
  </si>
  <si>
    <t xml:space="preserve">B </t>
  </si>
  <si>
    <r>
      <t xml:space="preserve">2.2.1.Europos Sąjungos paramos lėšos </t>
    </r>
    <r>
      <rPr>
        <b/>
        <sz val="10"/>
        <rFont val="Times New Roman"/>
        <family val="1"/>
      </rPr>
      <t>ES</t>
    </r>
  </si>
  <si>
    <t>Pavadinimas</t>
  </si>
  <si>
    <t>Iš jų darbo užmokesčiui</t>
  </si>
  <si>
    <t>ES</t>
  </si>
  <si>
    <t>Žemės paėmimo visuomenės poreikiams projektų rengimas</t>
  </si>
  <si>
    <t>Strateginis tikslas 01. Didinti miesto konkurencingumą, kryptingai vystant infrastruktūrą ir sudarant palankias sąlygas verslui</t>
  </si>
  <si>
    <t>08</t>
  </si>
  <si>
    <t>1.1. išlaidoms, iš jų:</t>
  </si>
  <si>
    <t>Turtui įsigyti ir finansiniams įsipareigojimams vykdyti</t>
  </si>
  <si>
    <t>Vertinimo kriterijus</t>
  </si>
  <si>
    <t>Vertinimo kriterijaus kodas</t>
  </si>
  <si>
    <t>1-ajam programos tikslui</t>
  </si>
  <si>
    <t>R-01-01-01</t>
  </si>
  <si>
    <t>1-ajam uždaviniui</t>
  </si>
  <si>
    <t>2-ajam uždaviniui</t>
  </si>
  <si>
    <t>P-01-01-01-01</t>
  </si>
  <si>
    <t>P-01-01-02-01</t>
  </si>
  <si>
    <t>VERTINIMO KRITERIJŲ SUVESTINĖ</t>
  </si>
  <si>
    <t>2 lentelė</t>
  </si>
  <si>
    <t>DIDINTI MIESTO KONKURENCINGUMĄ, KRYPTINGAI VYSTANT INFRASTRUKTŪRĄ IR SUDARANT PALANKIAS SĄLYGAS VERSLUI</t>
  </si>
  <si>
    <t xml:space="preserve">Kodas </t>
  </si>
  <si>
    <t>(Savivaldybės strateginio tikslo pavadinimas)</t>
  </si>
  <si>
    <t>(Programos, skirtos šiam strateginiam tikslui įgyvendinti, pavadinimas)</t>
  </si>
  <si>
    <t>01.01</t>
  </si>
  <si>
    <t>Rezultato:</t>
  </si>
  <si>
    <t>Produkto:</t>
  </si>
  <si>
    <t>P-01-01-01-02</t>
  </si>
  <si>
    <t>Kultūrinės vertės nustatymo objektų dokumentacijos parengimas</t>
  </si>
  <si>
    <r>
      <t>Programos (</t>
    </r>
    <r>
      <rPr>
        <b/>
        <sz val="12"/>
        <rFont val="Times New Roman"/>
        <family val="1"/>
        <charset val="186"/>
      </rPr>
      <t>Nr. 01</t>
    </r>
    <r>
      <rPr>
        <b/>
        <sz val="12"/>
        <rFont val="Times New Roman"/>
        <family val="1"/>
      </rPr>
      <t xml:space="preserve">)  lėšų  poreikis ir numatomi finansavimo šaltiniai   </t>
    </r>
  </si>
  <si>
    <r>
      <t xml:space="preserve"> 2.1.1.</t>
    </r>
    <r>
      <rPr>
        <b/>
        <sz val="10"/>
        <rFont val="Times New Roman"/>
        <family val="1"/>
        <charset val="186"/>
      </rPr>
      <t xml:space="preserve"> savivaldybės</t>
    </r>
    <r>
      <rPr>
        <b/>
        <sz val="10"/>
        <rFont val="Times New Roman"/>
        <family val="1"/>
      </rPr>
      <t xml:space="preserve"> biudžetas:</t>
    </r>
  </si>
  <si>
    <r>
      <t xml:space="preserve">2.1.1.1. iš jo </t>
    </r>
    <r>
      <rPr>
        <sz val="10"/>
        <rFont val="Times New Roman"/>
        <family val="1"/>
        <charset val="186"/>
      </rPr>
      <t>savivaldybės</t>
    </r>
    <r>
      <rPr>
        <sz val="10"/>
        <rFont val="Times New Roman"/>
        <family val="1"/>
      </rPr>
      <t xml:space="preserve"> biudžeto lėšos </t>
    </r>
    <r>
      <rPr>
        <b/>
        <sz val="10"/>
        <rFont val="Times New Roman"/>
        <family val="1"/>
      </rPr>
      <t>SB</t>
    </r>
  </si>
  <si>
    <r>
      <t xml:space="preserve">2.1.1.4. iš jo </t>
    </r>
    <r>
      <rPr>
        <sz val="10"/>
        <rFont val="Times New Roman"/>
        <family val="1"/>
        <charset val="186"/>
      </rPr>
      <t>valstybės</t>
    </r>
    <r>
      <rPr>
        <sz val="10"/>
        <rFont val="Times New Roman"/>
        <family val="1"/>
      </rPr>
      <t xml:space="preserve"> biudžeto specialiosios tikslinės dotacijos lėšos </t>
    </r>
    <r>
      <rPr>
        <b/>
        <sz val="10"/>
        <rFont val="Times New Roman"/>
        <family val="1"/>
      </rPr>
      <t>SB(VB)</t>
    </r>
  </si>
  <si>
    <r>
      <t xml:space="preserve">2.1.1.6. iš jo </t>
    </r>
    <r>
      <rPr>
        <sz val="10"/>
        <rFont val="Times New Roman"/>
        <family val="1"/>
        <charset val="186"/>
      </rPr>
      <t>valstybės</t>
    </r>
    <r>
      <rPr>
        <sz val="10"/>
        <rFont val="Times New Roman"/>
        <family val="1"/>
      </rPr>
      <t xml:space="preserve"> ir savivaldybės biudžeto tarpusavio atsiskaitymų lėšos </t>
    </r>
    <r>
      <rPr>
        <b/>
        <sz val="10"/>
        <rFont val="Times New Roman"/>
        <family val="1"/>
      </rPr>
      <t>SB(TA)</t>
    </r>
  </si>
  <si>
    <t>3-iajam uždaviniui</t>
  </si>
  <si>
    <t>Projektas 2013-iesiems metams</t>
  </si>
  <si>
    <t>2012-ųjų metų planas</t>
  </si>
  <si>
    <t>2013-ųjų metų planas</t>
  </si>
  <si>
    <t>07</t>
  </si>
  <si>
    <t>Bendrojo plano sprendinių įgyvendinimo rezultatų ataskaitos parengimas</t>
  </si>
  <si>
    <t>Užtikrinti geoinformacinių sistemų (GIS) administravimą ir vykdomų geodezinių darbų kontrolę</t>
  </si>
  <si>
    <t xml:space="preserve"> 3.3.2.3.</t>
  </si>
  <si>
    <t>LRVB</t>
  </si>
  <si>
    <t>Savivaldybės biudžetas, iš jų:</t>
  </si>
  <si>
    <t>P2.2.3.1.</t>
  </si>
  <si>
    <t>P2.3.1.1.</t>
  </si>
  <si>
    <t>P4.1.1.6.</t>
  </si>
  <si>
    <t>P3.2.1.1.</t>
  </si>
  <si>
    <t>P4.4.1.2</t>
  </si>
  <si>
    <t>P4.1.1.6</t>
  </si>
  <si>
    <t>P2.3.1.1</t>
  </si>
  <si>
    <t>P1.2.1.2.</t>
  </si>
  <si>
    <t xml:space="preserve"> P3.3.2.6.</t>
  </si>
  <si>
    <t>II etapo vykdymas:</t>
  </si>
  <si>
    <t>4</t>
  </si>
  <si>
    <t>5</t>
  </si>
  <si>
    <t>Savivaldybės privatizavimo fondo lėšos PF</t>
  </si>
  <si>
    <t>Savivaldybės teritorijoje esančių geodezinių ženklų inventorizacija</t>
  </si>
  <si>
    <t>Klaipėdos miesto problemų registravimo žemėlapio sukūrimas</t>
  </si>
  <si>
    <t>Asignavimai biudžetiniams
2011-iesiems metams</t>
  </si>
  <si>
    <t>Asignavimų poreikis biudžetiniams
2012-iesiems metams</t>
  </si>
  <si>
    <t>2012-ųjų metų  asignavimų planas</t>
  </si>
  <si>
    <t>Asignavimų poreikis biudžetiniams 2012-iesiems metams</t>
  </si>
  <si>
    <t>Projektas 2014-iesiems metams</t>
  </si>
  <si>
    <t>2014-ųjų metų planas</t>
  </si>
  <si>
    <t>Užtikrinti kompleksišką ir darnų miesto planavimą</t>
  </si>
  <si>
    <t>Rengti miesto teritorijų planavimo bei susijusius dokumentus</t>
  </si>
  <si>
    <t>Rengti atskirų žemės sklypų planus bei susijusius dokumentus</t>
  </si>
  <si>
    <t>1. Parengta detaliųjų planų, vnt.</t>
  </si>
  <si>
    <t>P-01-01-01-03</t>
  </si>
  <si>
    <t>P-01-01-01-04</t>
  </si>
  <si>
    <t>P-01-01-01-05</t>
  </si>
  <si>
    <t>1. Parengta žemės sklypų planų, vnt.</t>
  </si>
  <si>
    <t>2. Iškeldinta nuolatinių gyventojų iš Klaipėdos LEZ  ir kitų pramonės plėtros teritorijų, vnt.</t>
  </si>
  <si>
    <t>P-01-01-02-02</t>
  </si>
  <si>
    <t>P-01-01-02-03</t>
  </si>
  <si>
    <t>P-01-01-03-01</t>
  </si>
  <si>
    <t>P-01-01-03-02</t>
  </si>
  <si>
    <t>P-01-01-03-03</t>
  </si>
  <si>
    <t>P-01-01-03-04</t>
  </si>
  <si>
    <t>P-01-01-03-05</t>
  </si>
  <si>
    <t>P-01-01-03-06</t>
  </si>
  <si>
    <t>P-01-01-03-07</t>
  </si>
  <si>
    <t>P-01-01-03-08</t>
  </si>
  <si>
    <t>P-01-01-03-09</t>
  </si>
  <si>
    <t>1. Atnaujintų, papildytų geoinformacinių sistemų, vnt.</t>
  </si>
  <si>
    <t>2. Atnaujintų topografinių-inžinerinių nuotraukų kokybės tikrinimo programų, vnt.</t>
  </si>
  <si>
    <t>Įgyvendinamas įstaigos strateginio tikslo kodas, programos kodas</t>
  </si>
  <si>
    <t>1923 m. paminklo sukilėliams restauravimo techninio projekto parengimas</t>
  </si>
  <si>
    <t>Danės upės krantinės nuo Pilies tilto iki Šiaurinio molo sutvarkymo projekto parengimas</t>
  </si>
  <si>
    <t>Žemės sklypo (skvero) Žvejų g. 2A ir infrastruktūros iki Biržos tilto tvarkybos projekto parengimas</t>
  </si>
  <si>
    <t>Visuomenės apklausos dėl Klaipėdos piliavietės vystymo koncepcijos atlikimas</t>
  </si>
  <si>
    <t>Senamiesčio ir miesto istorinės dalies viešųjų erdvių tvarkybos projektų parengimas:</t>
  </si>
  <si>
    <t>Išsaugoti mieste esančius kultūros paveldo objektus</t>
  </si>
  <si>
    <t xml:space="preserve">Pastatų-paveldo objektų tvarkymo darbų rėmimas (pagal Paveldotvarkos programą) </t>
  </si>
  <si>
    <t xml:space="preserve">Kultūros paveldo objektų fasadų atnaujinimas </t>
  </si>
  <si>
    <r>
      <t xml:space="preserve">Savivaldybės biudžeto lėšos </t>
    </r>
    <r>
      <rPr>
        <b/>
        <sz val="9"/>
        <rFont val="Times New Roman"/>
        <family val="1"/>
        <charset val="186"/>
      </rPr>
      <t>SB</t>
    </r>
  </si>
  <si>
    <r>
      <t xml:space="preserve">Europos Sąjungos paramos lėšos </t>
    </r>
    <r>
      <rPr>
        <b/>
        <sz val="9"/>
        <rFont val="Times New Roman"/>
        <family val="1"/>
        <charset val="186"/>
      </rPr>
      <t>ES</t>
    </r>
  </si>
  <si>
    <t>Žemės sklypo Didžioji Vandens g. 2 detaliojo plano parengimas</t>
  </si>
  <si>
    <t>Gyvenamųjų daugiabučių namų kvartalo teritorijoje tarp Taikos pr., Debreceno g., Šilutės pl. ir Statybininkų pr. detaliojo plano parengimas</t>
  </si>
  <si>
    <t>Detaliųjų planų parengimas:</t>
  </si>
  <si>
    <t>Pastato Danės g. 17 tyrimai ir interjero atkūrimo techninio projekto parengimas</t>
  </si>
  <si>
    <t xml:space="preserve">Metinio architektūros darbų leidinio „Klaipėdos architektūra“  išleidimas ir architektūrinės parodos su aptarimu organizavimas </t>
  </si>
  <si>
    <t>Miškų ūkio žemės paskirties keitimo (kelio iš Labrenciškės gyv. rajono į Girulius tiesimui) projektų rengimas ir įgyvendinimas</t>
  </si>
  <si>
    <t>Geodezinių ženklų priežūra:</t>
  </si>
  <si>
    <t>Duomenų bazių kūrimas, priežiūra, publikavimas:</t>
  </si>
  <si>
    <t>Lėšų poreikis biudžetiniams 
2012-iesiems metams</t>
  </si>
  <si>
    <t>2013-ųjų metų lėšų projektas</t>
  </si>
  <si>
    <t>2014-ųjų metų lėšų projektas</t>
  </si>
  <si>
    <t>Strateginio planavimo dokumentų perkėlimas į GIS elektroninę erdvę</t>
  </si>
  <si>
    <t>Specialiųjų planų ir techninių projektų parengimas:</t>
  </si>
  <si>
    <t>2. Parengta specialiųjų planų ir techninių projektų, vnt.</t>
  </si>
  <si>
    <t>3. Parengta bendrojo plano sprendinių įgyvendinimo stebėsenos ataskaitų, vnt.</t>
  </si>
  <si>
    <t>P-01-01-02-04</t>
  </si>
  <si>
    <t>P-01-01-02-05</t>
  </si>
  <si>
    <t>3. Sukurta vietinių kelių GIS duomenų bazių, vnt.</t>
  </si>
  <si>
    <t>4. Nupirkta per metus užregistruotų sklypų skaitmeninių duomenų paketų, vnt.</t>
  </si>
  <si>
    <t>6. Atstatyti sunaikinti Klaipėdos miesto administracinės ribos posūkių taškų riboženkliai, vnt.</t>
  </si>
  <si>
    <t>7. Atlikta savivaldybės teritorijoje esančių geodezinių ženklų inventorizacijų, vnt.</t>
  </si>
  <si>
    <t>8. Užregistruota pranešimų Klaipėdos miesto problemų registravimo žemėlapyje, vnt.</t>
  </si>
  <si>
    <t>1. Parengta objektų kultūrinės vertės nustatymo medžiagų, vnt.</t>
  </si>
  <si>
    <t>2. Atnaujinta kultūros paveldo objektų fasadų, vnt.</t>
  </si>
  <si>
    <t>3. Sutvarkyta objektų pagal paveldosaugos programą, vnt.</t>
  </si>
  <si>
    <t>P-01-01-04-01</t>
  </si>
  <si>
    <t>P-01-01-04-02</t>
  </si>
  <si>
    <t>P-01-01-04-03</t>
  </si>
  <si>
    <t>P-01-01-04-04</t>
  </si>
  <si>
    <t>P-01-01-04-05</t>
  </si>
  <si>
    <t>6. Išleistas leidinys apie paveldo objektus (tiražas 500 egz.), vnt.</t>
  </si>
  <si>
    <t>5. Suorganizuota konkursų dėl informacinių gaminių senosioms miesto kapinėms pažymėti, vnt.</t>
  </si>
  <si>
    <t>7. Atlikta visuomenės apklausų dėl Klaipėdos piliavietės vystymo koncepcijos, vnt.</t>
  </si>
  <si>
    <t>P-01-01-04-06</t>
  </si>
  <si>
    <t>P-01-01-04-07</t>
  </si>
  <si>
    <t>KLAIPĖDOS MIESTO SAVIVALDYBĖS MIESTO URBANISTINIO PLANAVIMO PROGRAMA</t>
  </si>
  <si>
    <t>4-ajam uždaviniui</t>
  </si>
  <si>
    <t xml:space="preserve"> TIKSLŲ, UŽDAVINIŲ, PRIEMONIŲ IR PRIEMONIŲ IŠLAIDŲ SUVESTINĖ</t>
  </si>
  <si>
    <r>
      <t xml:space="preserve">Funkcinės klasifikacijos kodas </t>
    </r>
    <r>
      <rPr>
        <b/>
        <sz val="10"/>
        <rFont val="Times New Roman"/>
        <family val="1"/>
        <charset val="186"/>
      </rPr>
      <t xml:space="preserve"> </t>
    </r>
  </si>
  <si>
    <r>
      <t>01 Miesto urbanistinio planavimo programa</t>
    </r>
    <r>
      <rPr>
        <b/>
        <sz val="10"/>
        <rFont val="Times New Roman"/>
        <family val="1"/>
        <charset val="186"/>
      </rPr>
      <t xml:space="preserve">  </t>
    </r>
  </si>
  <si>
    <t>2010-ųjų metų faktas</t>
  </si>
  <si>
    <t>10. Viešai publikuojamų GIS duomenų rinkinių skaičius, vnt.</t>
  </si>
  <si>
    <t>P-01-01-03-10</t>
  </si>
  <si>
    <t>1. Įgyvendintų Klaipėdos miesto bendrojo plano sprendinių dalis, proc.</t>
  </si>
  <si>
    <t>n.d</t>
  </si>
  <si>
    <t>2. Į visuomeninę arba gyvenamąją paskirtį pakeistos pramoninės paskirties žemės plotas (pagal Klaipėdos miesto bendrojo plano sprendinius), ha</t>
  </si>
  <si>
    <t>R-01-01-02</t>
  </si>
  <si>
    <t>&lt;24</t>
  </si>
  <si>
    <t>4. Parengta senamiesčio ir miesto istorinės dalies viešųjų erdvių tvarkybos projektų, vnt.</t>
  </si>
  <si>
    <t>4. Parengta nekilnojamojo kultūros paveldo apsaugą reglamentuojančių dokumentų, vnt.</t>
  </si>
  <si>
    <t>P-01-01-01-06</t>
  </si>
  <si>
    <t>3. Suformuota žemės naudojimo strategija ir parengtas teritorijų polifunkcinį vystymąsi numatantis dokumentas</t>
  </si>
  <si>
    <t>4. Numatytos prioritetinės miesto vystymosi zonos</t>
  </si>
  <si>
    <t>5. Įgyvendinta žemės paėmimo visuomenės poreikiams projektų, vnt.</t>
  </si>
  <si>
    <t>6. Parengta žemės sklypų paskirties pakeitimo projektų, vnt.</t>
  </si>
  <si>
    <t>P-01-01-02-06</t>
  </si>
  <si>
    <t>P-01-01-02-07</t>
  </si>
  <si>
    <r>
      <t>Valstybės biudžeto lėšos</t>
    </r>
    <r>
      <rPr>
        <b/>
        <sz val="9"/>
        <rFont val="Times New Roman"/>
        <family val="1"/>
        <charset val="186"/>
      </rPr>
      <t xml:space="preserve"> LRVB</t>
    </r>
  </si>
  <si>
    <r>
      <t xml:space="preserve">2.2.2. Valstybės biudžeto lėšos </t>
    </r>
    <r>
      <rPr>
        <b/>
        <sz val="10"/>
        <rFont val="Times New Roman"/>
        <family val="1"/>
      </rPr>
      <t>LRVB</t>
    </r>
  </si>
  <si>
    <t>Penkių daugiabučių gyvenamųjų namų kvartalų detaliųjų planų parengimas: 1. apie 16 ha teritorijos, ribojamos Kretingos g., Panevėžio g., Liepojos g. ir Šiaurės pr. 2. apie 38 ha teritorijos, ribojamos Taikos pr., Statybininkų pr., komercinės paskirties žemės sklypų Minijos gatvėje riba bei Smiltelės g. 3. apie 120 ha teritorijos, ribojamos Šilutės pl., Smiltelės g., Taikos pr. ir Statybininkų pr. 4. apie 166 ha teritorijos, ribojamos Jūrininkų pr., Šilutės pl., Smiltelės g., ir  Liubeko g. 5. apie 71 ha teritorijos tarp Jūreivių g., Poilsio g., Strėvos g. tęsinio, Mituvos g., Žalgirio g., Kalnupės g., Nidos g. ir Rambyno g.</t>
  </si>
  <si>
    <t>Klaipėdos miesto aplinkos infrastruktūros bei įrangos išdėstymo ir išvaizdos bendro formavimo specialiojo plano parengimas</t>
  </si>
  <si>
    <r>
      <t>WebGIS</t>
    </r>
    <r>
      <rPr>
        <sz val="10"/>
        <rFont val="Times New Roman"/>
        <family val="1"/>
        <charset val="186"/>
      </rPr>
      <t xml:space="preserve"> Klaipėdos m. teminių žemėlapių viešinimas</t>
    </r>
  </si>
  <si>
    <t>Teritorijų planavimo dokumentų iki 2000 m. perkėlimo į elektroninę erdvę elektroninių duomenų parengimas</t>
  </si>
  <si>
    <t>5. Išleista leidinių „Klaipėdos architektūra“ (tiražas 100 egz.), vnt.</t>
  </si>
  <si>
    <t>6. Surengta parodų su aptarimu, tema „Klaipėdos architektūra“, vnt.</t>
  </si>
  <si>
    <t>7. Perkelti iki 2000 m. parengti teritorijų planavimo dokumentai į elektroninę erdvę (apimtis - visi), vnt.</t>
  </si>
  <si>
    <r>
      <t xml:space="preserve">5. Paviešinta </t>
    </r>
    <r>
      <rPr>
        <i/>
        <sz val="10"/>
        <rFont val="Times New Roman"/>
        <family val="1"/>
        <charset val="186"/>
      </rPr>
      <t>WebGIS</t>
    </r>
    <r>
      <rPr>
        <sz val="10"/>
        <rFont val="Times New Roman"/>
        <family val="1"/>
        <charset val="186"/>
      </rPr>
      <t xml:space="preserve"> Klaipėdos m. teminių žemėlapių projektų, vnt.</t>
    </r>
  </si>
  <si>
    <t>9. Perkelti strateginio planavimo duomenys į GIS elektroninę erdvę (apimtis - atitinkamų metų visi duomenys), vnt.</t>
  </si>
  <si>
    <t>Miesto urbanistinio planavimo tobulinimas:</t>
  </si>
  <si>
    <t>Miesto vystymo zonų prioritetų nustatymo schemos (specialiojo plano koncepcijos) parengimas</t>
  </si>
  <si>
    <t>Visuomenės informavimo ir įtraukimo į teritorijų planavimą infrastruktūros sukūrimas</t>
  </si>
  <si>
    <t>Skulptūrų parko (buv. senųjų kapinių) vizualinės informacinės sistemos sukūrimo techninio projekto parengimas</t>
  </si>
  <si>
    <t>ES projekto „Teritorinio planavimo dokumentų rengimas“ I etapo vykdymas: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</si>
  <si>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</si>
  <si>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Klaipėdos miesto šventinės puošybos sistemos ir įrangos, reprezentacinių zonų apšvietimo kompleksinio projekto parengimas;</t>
  </si>
  <si>
    <t>110 kV įtampos oro linijos atšakos nuo Stadiono g. iki magistralinio kelio A13 pakeitimo kabeline linija specialiojo plano parengimas;</t>
  </si>
  <si>
    <t xml:space="preserve">Rekreacinių teritorijų nuo Švyturio g., Melnragės, Girulių iki Karklės dviračių takų ir kraštovaizdžio specialiojo plano parengimas; </t>
  </si>
  <si>
    <t xml:space="preserve">Senamiesčio centrinės dalies ir turgavietės detaliojo plano parengimas; </t>
  </si>
  <si>
    <t xml:space="preserve">Teritorijos tarp Danės g. tęsinio, Artojų g., skvero ir Danės upės detaliojo plano parengimas; </t>
  </si>
  <si>
    <t xml:space="preserve">Teritorijos tarp Baltijos pr., Minijos g., Dubysos g. ir Šilutės pl. detaliojo plano parengimas; </t>
  </si>
  <si>
    <t xml:space="preserve">Girulių detaliojo plano parengimas; </t>
  </si>
  <si>
    <t>Buvusių karinių objektų pajūryje pritaikymo rekreacinėms reikmėms detaliųjų planų parengimas – planuojamos 3 teritorijos;</t>
  </si>
  <si>
    <t>Sporto komplekso ir Kauno g. tęsinio detaliojo plano parengimas;</t>
  </si>
  <si>
    <t>Specialusis planas, kurio tikslas – parinkti ir suplanuoti optimalią kelio trasą bei suformuoti žemės sklypą inžinerinių tinklų ir gatvės įrengimui į Žaliojo Slėnio gyvenvietę;</t>
  </si>
  <si>
    <t xml:space="preserve">Labrenciškių kvartalo 2-osios eilės detaliojo plano parengimas; </t>
  </si>
  <si>
    <t xml:space="preserve">Danės upės pakrančių, numatant pramonės konversiją, detaliojo plano parengimas; </t>
  </si>
  <si>
    <t>Detaliųjų planų pagal BP prioritetus bei savivaldybės ar valstybės institucijų poreikį rengimas (Smiltynės g. 1, 2; Muzikinio teatro; teritorijos tarp Senosios Smiltelės g., Marių g. ir Skirvytės g.);</t>
  </si>
  <si>
    <t>Smiltynės 30 ha teritorijos prie jachtklubo detaliojo plano parengimas;</t>
  </si>
  <si>
    <t>Viešo naudojimo erdvių miesto istorinėje dalyje (U16) sutvarkymo detaliojo plano parengimas; žemės sklypo tarp Didžiosios Vandens g., Pasiuntinių g., Tomo g. ir Vežėjų g. detaliojo plano parengimas; žemės sklypų J. Janonio g. 5, 7, 9 detaliojo plano parengimas;</t>
  </si>
  <si>
    <t>Žemės sklypų planų, prilyginamų detaliojo teritorijų planavimo dokumentams, bei planų su kadastrinių matavimų duomenimis rengimas ir registravimas Nekilnojamojo turto registre</t>
  </si>
  <si>
    <t xml:space="preserve">Nuolatinių gyventojų iškėlimas iš Klaipėdos laisvosios ekonominės zonos ir kitų pramonės plėtros teritorijų </t>
  </si>
  <si>
    <t>Savivaldybės administracijos GIS programinės įrangos ir informacinių sistemų, veikiančių GIS pagrindu, atnaujinimas, papildymas;</t>
  </si>
  <si>
    <t>Topografinių-inžinerinių nuotraukų vykdymui reikalingų išeitinių duomenų išdavimas, atliktų geodezinių darbų kontrolės vykdymas;</t>
  </si>
  <si>
    <t>Vietinių kelių GIS duomenų bazės sukūrimas;</t>
  </si>
  <si>
    <t>Klaipėdos miesto žemės kadastro skaitmeninių duomenų įsigijimas;</t>
  </si>
  <si>
    <t>Klaipėdos miesto administracinės ribos posūkių taškų sunaikintų riboženklių atstatymas;</t>
  </si>
  <si>
    <t>1 lentelė</t>
  </si>
  <si>
    <r>
      <t xml:space="preserve"> 2011–2014 M. KLAIPĖDOS MIESTO SAVIVALDYBĖS </t>
    </r>
    <r>
      <rPr>
        <b/>
        <sz val="10"/>
        <rFont val="Times New Roman"/>
        <family val="1"/>
        <charset val="186"/>
      </rPr>
      <t xml:space="preserve">                                                                                                                                                                              
MIESTO URBANISTINIO PLANAVIMO  PROGRAMOS (NR. 01)
</t>
    </r>
  </si>
  <si>
    <t>2012-ųjų  asignavimų planas</t>
  </si>
  <si>
    <t>2012-ųjų metų asignavimų planas</t>
  </si>
  <si>
    <t>Asignavimai biudžetiniams 
2011-iesiems metams</t>
  </si>
  <si>
    <t>Asignavimai 2011-iesiems metams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</si>
</sst>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t_-;\-* #,##0.00\ _L_t_-;_-* &quot;-&quot;??\ _L_t_-;_-@_-"/>
    <numFmt numFmtId="164" formatCode="0.0"/>
    <numFmt numFmtId="165" formatCode="#,##0.0"/>
  </numFmts>
  <fonts count="30">
    <font>
      <sz val="10"/>
      <name val="Arial"/>
      <charset val="186"/>
    </font>
    <font>
      <sz val="10"/>
      <name val="Arial"/>
      <family val="2"/>
      <charset val="186"/>
    </font>
    <font>
      <sz val="8"/>
      <name val="Times New Roman"/>
      <family val="1"/>
      <charset val="186"/>
    </font>
    <font>
      <b/>
      <sz val="10"/>
      <name val="Times New Roman"/>
      <family val="1"/>
    </font>
    <font>
      <sz val="10"/>
      <name val="Times New Roman"/>
      <family val="1"/>
    </font>
    <font>
      <sz val="8"/>
      <name val="Arial"/>
      <family val="2"/>
      <charset val="186"/>
    </font>
    <font>
      <b/>
      <sz val="11"/>
      <name val="Times New Roman"/>
      <family val="1"/>
    </font>
    <font>
      <sz val="9"/>
      <name val="Times New Roman"/>
      <family val="1"/>
      <charset val="186"/>
    </font>
    <font>
      <b/>
      <sz val="12"/>
      <name val="Times New Roman"/>
      <family val="1"/>
    </font>
    <font>
      <sz val="11"/>
      <name val="Times New Roman"/>
      <family val="1"/>
    </font>
    <font>
      <sz val="10"/>
      <name val="Times New Roman"/>
      <family val="1"/>
      <charset val="186"/>
    </font>
    <font>
      <sz val="12"/>
      <name val="Times New Roman"/>
      <family val="1"/>
    </font>
    <font>
      <b/>
      <sz val="9"/>
      <name val="Times New Roman"/>
      <family val="1"/>
      <charset val="186"/>
    </font>
    <font>
      <sz val="10"/>
      <name val="Arial"/>
      <family val="2"/>
      <charset val="186"/>
    </font>
    <font>
      <sz val="10"/>
      <name val="TimesLT"/>
      <charset val="186"/>
    </font>
    <font>
      <b/>
      <sz val="10"/>
      <name val="Times New Roman"/>
      <family val="1"/>
      <charset val="186"/>
    </font>
    <font>
      <b/>
      <sz val="12"/>
      <name val="Times New Roman"/>
      <family val="1"/>
      <charset val="186"/>
    </font>
    <font>
      <sz val="12"/>
      <name val="Times New Roman"/>
      <family val="1"/>
      <charset val="186"/>
    </font>
    <font>
      <b/>
      <sz val="11"/>
      <name val="Times New Roman"/>
      <family val="1"/>
      <charset val="186"/>
    </font>
    <font>
      <u/>
      <sz val="10"/>
      <name val="Times New Roman"/>
      <family val="1"/>
      <charset val="186"/>
    </font>
    <font>
      <i/>
      <u/>
      <sz val="10"/>
      <name val="Times New Roman"/>
      <family val="1"/>
      <charset val="186"/>
    </font>
    <font>
      <b/>
      <sz val="8"/>
      <name val="Times New Roman"/>
      <family val="1"/>
      <charset val="186"/>
    </font>
    <font>
      <b/>
      <sz val="9"/>
      <color indexed="9"/>
      <name val="Times New Roman"/>
      <family val="1"/>
      <charset val="186"/>
    </font>
    <font>
      <sz val="9"/>
      <color indexed="9"/>
      <name val="Times New Roman"/>
      <family val="1"/>
      <charset val="186"/>
    </font>
    <font>
      <b/>
      <u/>
      <sz val="10"/>
      <name val="Times New Roman"/>
      <family val="1"/>
      <charset val="186"/>
    </font>
    <font>
      <sz val="10"/>
      <color indexed="60"/>
      <name val="Times New Roman"/>
      <family val="1"/>
      <charset val="186"/>
    </font>
    <font>
      <sz val="10"/>
      <color indexed="10"/>
      <name val="Times New Roman"/>
      <family val="1"/>
      <charset val="186"/>
    </font>
    <font>
      <i/>
      <sz val="10"/>
      <name val="Times New Roman"/>
      <family val="1"/>
      <charset val="186"/>
    </font>
    <font>
      <sz val="10"/>
      <color rgb="FFFF0000"/>
      <name val="Times New Roman"/>
      <family val="1"/>
      <charset val="186"/>
    </font>
    <font>
      <b/>
      <sz val="10"/>
      <color rgb="FFFF0000"/>
      <name val="Times New Roman"/>
      <family val="1"/>
      <charset val="186"/>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theme="0" tint="-0.249977111117893"/>
        <bgColor indexed="64"/>
      </patternFill>
    </fill>
  </fills>
  <borders count="82">
    <border>
      <left/>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8"/>
      </bottom>
      <diagonal/>
    </border>
    <border>
      <left/>
      <right style="thin">
        <color indexed="64"/>
      </right>
      <top/>
      <bottom style="thin">
        <color indexed="8"/>
      </bottom>
      <diagonal/>
    </border>
    <border>
      <left/>
      <right style="medium">
        <color indexed="64"/>
      </right>
      <top/>
      <bottom style="thin">
        <color indexed="8"/>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cellStyleXfs>
  <cellXfs count="673">
    <xf numFmtId="0" fontId="0" fillId="0" borderId="0" xfId="0"/>
    <xf numFmtId="0" fontId="2" fillId="0" borderId="0" xfId="0" applyFont="1" applyAlignment="1">
      <alignment vertical="top"/>
    </xf>
    <xf numFmtId="0" fontId="8" fillId="0" borderId="0" xfId="0" applyFont="1" applyAlignment="1">
      <alignment horizontal="center"/>
    </xf>
    <xf numFmtId="0" fontId="11" fillId="0" borderId="0" xfId="0" applyFont="1"/>
    <xf numFmtId="0" fontId="0" fillId="0" borderId="0" xfId="0" applyFill="1"/>
    <xf numFmtId="164" fontId="6" fillId="0" borderId="0" xfId="0" applyNumberFormat="1" applyFont="1" applyFill="1" applyBorder="1" applyAlignment="1">
      <alignment horizontal="center" vertical="top" wrapText="1"/>
    </xf>
    <xf numFmtId="0" fontId="3" fillId="0" borderId="0" xfId="0" applyFont="1"/>
    <xf numFmtId="0" fontId="3" fillId="0" borderId="1" xfId="0" applyFont="1" applyBorder="1" applyAlignment="1">
      <alignment horizontal="left" vertical="top" wrapText="1" indent="1"/>
    </xf>
    <xf numFmtId="0" fontId="4" fillId="0" borderId="1" xfId="0" applyFont="1" applyBorder="1" applyAlignment="1">
      <alignment horizontal="left" vertical="top" wrapText="1" indent="2"/>
    </xf>
    <xf numFmtId="0" fontId="3" fillId="0" borderId="2" xfId="0" applyFont="1" applyBorder="1" applyAlignment="1">
      <alignment horizontal="left" vertical="center" wrapText="1" indent="1"/>
    </xf>
    <xf numFmtId="0" fontId="4" fillId="0" borderId="3" xfId="0" applyFont="1" applyBorder="1" applyAlignment="1">
      <alignment horizontal="left" vertical="top" wrapText="1" indent="2"/>
    </xf>
    <xf numFmtId="0" fontId="3" fillId="0" borderId="2" xfId="0" applyFont="1" applyBorder="1" applyAlignment="1">
      <alignment horizontal="left" vertical="top" wrapText="1" indent="1"/>
    </xf>
    <xf numFmtId="0" fontId="3" fillId="2" borderId="4" xfId="0" applyFont="1" applyFill="1" applyBorder="1" applyAlignment="1">
      <alignment horizontal="left" vertical="top" wrapText="1"/>
    </xf>
    <xf numFmtId="0" fontId="3" fillId="0" borderId="5" xfId="0" applyFont="1" applyBorder="1" applyAlignment="1">
      <alignment horizontal="left" vertical="top" wrapText="1" indent="1"/>
    </xf>
    <xf numFmtId="0" fontId="11" fillId="0" borderId="0" xfId="0" applyFont="1" applyFill="1" applyAlignment="1">
      <alignment horizontal="left"/>
    </xf>
    <xf numFmtId="0" fontId="3" fillId="2" borderId="4" xfId="0" applyFont="1" applyFill="1" applyBorder="1" applyAlignment="1">
      <alignment horizontal="left" vertical="center" wrapText="1"/>
    </xf>
    <xf numFmtId="165" fontId="9" fillId="0" borderId="6" xfId="0" applyNumberFormat="1" applyFont="1" applyBorder="1" applyAlignment="1">
      <alignment horizontal="right" vertical="top" wrapText="1"/>
    </xf>
    <xf numFmtId="165" fontId="9" fillId="0" borderId="7" xfId="0" applyNumberFormat="1" applyFont="1" applyBorder="1" applyAlignment="1">
      <alignment horizontal="right" vertical="top" wrapText="1"/>
    </xf>
    <xf numFmtId="165" fontId="9" fillId="0" borderId="8" xfId="0" applyNumberFormat="1" applyFont="1" applyBorder="1" applyAlignment="1">
      <alignment horizontal="right" vertical="top" wrapText="1"/>
    </xf>
    <xf numFmtId="165" fontId="9" fillId="0" borderId="9" xfId="0" applyNumberFormat="1" applyFont="1" applyBorder="1" applyAlignment="1">
      <alignment horizontal="right" vertical="top" wrapText="1"/>
    </xf>
    <xf numFmtId="165" fontId="9" fillId="0" borderId="10" xfId="0" applyNumberFormat="1" applyFont="1" applyBorder="1" applyAlignment="1">
      <alignment horizontal="right" vertical="top" wrapText="1"/>
    </xf>
    <xf numFmtId="165" fontId="9" fillId="0" borderId="11" xfId="0" applyNumberFormat="1" applyFont="1" applyBorder="1" applyAlignment="1">
      <alignment horizontal="right" vertical="top"/>
    </xf>
    <xf numFmtId="165" fontId="9" fillId="0" borderId="12" xfId="0" applyNumberFormat="1" applyFont="1" applyBorder="1" applyAlignment="1">
      <alignment horizontal="right" vertical="top" wrapText="1"/>
    </xf>
    <xf numFmtId="165" fontId="9" fillId="0" borderId="13" xfId="0" applyNumberFormat="1" applyFont="1" applyBorder="1" applyAlignment="1">
      <alignment horizontal="right" vertical="top" wrapText="1"/>
    </xf>
    <xf numFmtId="165" fontId="9" fillId="0" borderId="14" xfId="0" applyNumberFormat="1" applyFont="1" applyBorder="1" applyAlignment="1">
      <alignment horizontal="right" vertical="top" wrapText="1"/>
    </xf>
    <xf numFmtId="165" fontId="6" fillId="2" borderId="15" xfId="0" applyNumberFormat="1" applyFont="1" applyFill="1" applyBorder="1" applyAlignment="1">
      <alignment horizontal="right" vertical="top" wrapText="1"/>
    </xf>
    <xf numFmtId="165" fontId="6" fillId="0" borderId="16" xfId="0" applyNumberFormat="1" applyFont="1" applyBorder="1" applyAlignment="1">
      <alignment horizontal="right" vertical="top" wrapText="1"/>
    </xf>
    <xf numFmtId="165" fontId="9" fillId="0" borderId="17" xfId="0" applyNumberFormat="1" applyFont="1" applyBorder="1" applyAlignment="1">
      <alignment horizontal="right" vertical="top" wrapText="1"/>
    </xf>
    <xf numFmtId="165" fontId="9" fillId="0" borderId="6" xfId="0" applyNumberFormat="1" applyFont="1" applyBorder="1" applyAlignment="1">
      <alignment horizontal="right" vertical="top"/>
    </xf>
    <xf numFmtId="165" fontId="18" fillId="0" borderId="6" xfId="0" applyNumberFormat="1" applyFont="1" applyBorder="1" applyAlignment="1">
      <alignment horizontal="right" vertical="top" wrapText="1"/>
    </xf>
    <xf numFmtId="0" fontId="15" fillId="0" borderId="18" xfId="2" applyFont="1" applyBorder="1" applyAlignment="1">
      <alignment horizontal="left" vertical="top" wrapText="1"/>
    </xf>
    <xf numFmtId="0" fontId="19" fillId="0" borderId="19" xfId="2" applyFont="1" applyBorder="1" applyAlignment="1">
      <alignment horizontal="left" vertical="top" wrapText="1"/>
    </xf>
    <xf numFmtId="0" fontId="10" fillId="0" borderId="19" xfId="2" applyFont="1" applyBorder="1" applyAlignment="1">
      <alignment horizontal="left" vertical="top" wrapText="1"/>
    </xf>
    <xf numFmtId="0" fontId="10" fillId="0" borderId="0" xfId="0" applyFont="1"/>
    <xf numFmtId="0" fontId="15" fillId="0" borderId="19" xfId="2" applyFont="1" applyBorder="1" applyAlignment="1">
      <alignment horizontal="left" vertical="top" wrapText="1"/>
    </xf>
    <xf numFmtId="0" fontId="20" fillId="0" borderId="19" xfId="2" applyFont="1" applyBorder="1" applyAlignment="1">
      <alignment horizontal="left" vertical="top" wrapText="1"/>
    </xf>
    <xf numFmtId="0" fontId="10" fillId="0" borderId="19" xfId="2" applyFont="1" applyFill="1" applyBorder="1" applyAlignment="1">
      <alignment horizontal="left" vertical="top" wrapText="1"/>
    </xf>
    <xf numFmtId="49" fontId="10" fillId="0" borderId="18" xfId="2" applyNumberFormat="1" applyFont="1" applyBorder="1" applyAlignment="1">
      <alignment horizontal="center"/>
    </xf>
    <xf numFmtId="0" fontId="10" fillId="0" borderId="18" xfId="2" applyFont="1" applyBorder="1" applyAlignment="1">
      <alignment horizontal="center" vertical="top"/>
    </xf>
    <xf numFmtId="49" fontId="10" fillId="0" borderId="19" xfId="2" applyNumberFormat="1" applyFont="1" applyBorder="1" applyAlignment="1">
      <alignment horizontal="left"/>
    </xf>
    <xf numFmtId="0" fontId="10" fillId="0" borderId="19" xfId="2" applyFont="1" applyBorder="1" applyAlignment="1">
      <alignment horizontal="center" vertical="top"/>
    </xf>
    <xf numFmtId="0" fontId="10" fillId="0" borderId="19" xfId="2" applyFont="1" applyBorder="1" applyAlignment="1">
      <alignment horizontal="left"/>
    </xf>
    <xf numFmtId="0" fontId="10" fillId="0" borderId="19" xfId="2" applyFont="1" applyBorder="1" applyAlignment="1">
      <alignment horizontal="center"/>
    </xf>
    <xf numFmtId="0" fontId="10" fillId="0" borderId="19" xfId="0"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0" borderId="19" xfId="2" applyFont="1" applyFill="1" applyBorder="1" applyAlignment="1">
      <alignment horizontal="center" vertical="center"/>
    </xf>
    <xf numFmtId="0" fontId="10" fillId="0" borderId="0" xfId="2"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top" wrapText="1"/>
    </xf>
    <xf numFmtId="0" fontId="15" fillId="0" borderId="0" xfId="0" applyFont="1" applyAlignment="1">
      <alignment horizontal="center" vertical="top" wrapText="1"/>
    </xf>
    <xf numFmtId="0" fontId="2" fillId="0" borderId="0" xfId="0" applyFont="1" applyBorder="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15" fillId="0" borderId="20" xfId="0" applyFont="1" applyFill="1" applyBorder="1" applyAlignment="1">
      <alignment horizontal="left" vertical="top" wrapText="1"/>
    </xf>
    <xf numFmtId="0" fontId="2" fillId="0" borderId="0" xfId="0" applyFont="1" applyFill="1" applyBorder="1" applyAlignment="1">
      <alignment vertical="top"/>
    </xf>
    <xf numFmtId="0" fontId="2" fillId="0" borderId="0" xfId="0" applyFont="1" applyBorder="1" applyAlignment="1">
      <alignment horizontal="left" vertical="top"/>
    </xf>
    <xf numFmtId="49" fontId="2" fillId="0" borderId="0" xfId="0" applyNumberFormat="1" applyFont="1" applyBorder="1" applyAlignment="1">
      <alignment vertical="top"/>
    </xf>
    <xf numFmtId="0" fontId="7" fillId="0" borderId="0" xfId="0" applyFont="1" applyBorder="1" applyAlignment="1">
      <alignment vertical="top"/>
    </xf>
    <xf numFmtId="49" fontId="15" fillId="3" borderId="21" xfId="0" applyNumberFormat="1" applyFont="1" applyFill="1" applyBorder="1" applyAlignment="1">
      <alignment horizontal="center" vertical="top"/>
    </xf>
    <xf numFmtId="49" fontId="15" fillId="4" borderId="22" xfId="0" applyNumberFormat="1" applyFont="1" applyFill="1" applyBorder="1" applyAlignment="1">
      <alignment horizontal="center" vertical="top"/>
    </xf>
    <xf numFmtId="0" fontId="10" fillId="0" borderId="0" xfId="0" applyFont="1" applyBorder="1" applyAlignment="1">
      <alignment vertical="top"/>
    </xf>
    <xf numFmtId="0" fontId="25" fillId="5" borderId="25" xfId="0" applyFont="1" applyFill="1" applyBorder="1" applyAlignment="1">
      <alignment horizontal="left" vertical="top" wrapText="1"/>
    </xf>
    <xf numFmtId="164" fontId="12" fillId="0" borderId="0" xfId="0" applyNumberFormat="1" applyFont="1" applyFill="1" applyBorder="1" applyAlignment="1">
      <alignment horizontal="center" vertical="top"/>
    </xf>
    <xf numFmtId="49" fontId="12" fillId="0" borderId="0" xfId="0" applyNumberFormat="1" applyFont="1" applyFill="1" applyBorder="1" applyAlignment="1">
      <alignment horizontal="center" vertical="top"/>
    </xf>
    <xf numFmtId="49" fontId="12" fillId="0" borderId="0" xfId="0" applyNumberFormat="1" applyFont="1" applyFill="1" applyBorder="1" applyAlignment="1">
      <alignment horizontal="right" vertical="top"/>
    </xf>
    <xf numFmtId="49" fontId="10" fillId="0" borderId="0" xfId="0" applyNumberFormat="1" applyFont="1" applyFill="1" applyBorder="1" applyAlignment="1">
      <alignment vertical="top"/>
    </xf>
    <xf numFmtId="49" fontId="10" fillId="0" borderId="0" xfId="0" applyNumberFormat="1" applyFont="1" applyFill="1" applyBorder="1" applyAlignment="1">
      <alignment horizontal="right" vertical="top"/>
    </xf>
    <xf numFmtId="164" fontId="15" fillId="0" borderId="0" xfId="0" applyNumberFormat="1" applyFont="1" applyFill="1" applyBorder="1" applyAlignment="1">
      <alignment horizontal="center" vertical="top"/>
    </xf>
    <xf numFmtId="0" fontId="7" fillId="0" borderId="0" xfId="0" applyFont="1" applyFill="1" applyAlignment="1">
      <alignment vertical="top"/>
    </xf>
    <xf numFmtId="0" fontId="7" fillId="5" borderId="0" xfId="0" applyFont="1" applyFill="1" applyAlignment="1">
      <alignment vertical="top"/>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164" fontId="22" fillId="0" borderId="2" xfId="0" applyNumberFormat="1" applyFont="1" applyFill="1" applyBorder="1" applyAlignment="1">
      <alignment horizontal="center" vertical="top" wrapText="1"/>
    </xf>
    <xf numFmtId="164" fontId="22" fillId="0" borderId="0" xfId="0" applyNumberFormat="1" applyFont="1" applyFill="1" applyBorder="1" applyAlignment="1">
      <alignment horizontal="center" vertical="top" wrapText="1"/>
    </xf>
    <xf numFmtId="164" fontId="23" fillId="0" borderId="2" xfId="0" applyNumberFormat="1" applyFont="1" applyFill="1" applyBorder="1" applyAlignment="1">
      <alignment horizontal="center" vertical="top" wrapText="1"/>
    </xf>
    <xf numFmtId="164" fontId="23" fillId="0" borderId="0" xfId="0" applyNumberFormat="1" applyFont="1" applyFill="1" applyBorder="1" applyAlignment="1">
      <alignment horizontal="center" vertical="top" wrapText="1"/>
    </xf>
    <xf numFmtId="164" fontId="15" fillId="0" borderId="2" xfId="0" applyNumberFormat="1" applyFont="1" applyFill="1" applyBorder="1" applyAlignment="1">
      <alignment horizontal="center" vertical="top" wrapText="1"/>
    </xf>
    <xf numFmtId="164" fontId="15" fillId="0" borderId="0" xfId="0" applyNumberFormat="1" applyFont="1" applyFill="1" applyBorder="1" applyAlignment="1">
      <alignment horizontal="center" vertical="top" wrapText="1"/>
    </xf>
    <xf numFmtId="0" fontId="10" fillId="0" borderId="0" xfId="0" applyFont="1" applyAlignment="1">
      <alignment vertical="top"/>
    </xf>
    <xf numFmtId="0" fontId="10" fillId="0" borderId="26" xfId="0" applyFont="1" applyBorder="1" applyAlignment="1">
      <alignment horizontal="lef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8" xfId="0" applyFont="1" applyFill="1" applyBorder="1" applyAlignment="1">
      <alignment vertical="top" wrapText="1"/>
    </xf>
    <xf numFmtId="0" fontId="10" fillId="0" borderId="29" xfId="0" applyFont="1" applyFill="1" applyBorder="1" applyAlignment="1">
      <alignment vertical="top" wrapText="1"/>
    </xf>
    <xf numFmtId="0" fontId="10" fillId="0" borderId="30" xfId="0" applyFont="1" applyFill="1" applyBorder="1" applyAlignment="1">
      <alignment vertical="top" wrapText="1"/>
    </xf>
    <xf numFmtId="0" fontId="10" fillId="5" borderId="30" xfId="0" applyFont="1" applyFill="1" applyBorder="1" applyAlignment="1">
      <alignment vertical="top" wrapText="1"/>
    </xf>
    <xf numFmtId="49" fontId="10" fillId="0" borderId="30" xfId="0" applyNumberFormat="1" applyFont="1" applyFill="1" applyBorder="1" applyAlignment="1">
      <alignment vertical="top" wrapText="1"/>
    </xf>
    <xf numFmtId="0" fontId="15" fillId="0" borderId="28" xfId="0" applyFont="1" applyBorder="1" applyAlignment="1">
      <alignment vertical="top"/>
    </xf>
    <xf numFmtId="0" fontId="15" fillId="0" borderId="0" xfId="0" applyFont="1" applyBorder="1" applyAlignment="1">
      <alignment vertical="top"/>
    </xf>
    <xf numFmtId="0" fontId="15" fillId="0" borderId="28" xfId="0" applyFont="1" applyFill="1" applyBorder="1" applyAlignment="1">
      <alignment vertical="top" wrapText="1"/>
    </xf>
    <xf numFmtId="0" fontId="10" fillId="0" borderId="32" xfId="0" applyFont="1" applyBorder="1" applyAlignment="1">
      <alignment horizontal="center" vertical="center"/>
    </xf>
    <xf numFmtId="0" fontId="10" fillId="0" borderId="19" xfId="0" applyFont="1" applyBorder="1" applyAlignment="1">
      <alignment vertical="top"/>
    </xf>
    <xf numFmtId="0" fontId="10" fillId="0" borderId="32" xfId="0" applyFont="1" applyBorder="1" applyAlignment="1">
      <alignment vertical="top"/>
    </xf>
    <xf numFmtId="0" fontId="10" fillId="0" borderId="32" xfId="2" applyFont="1" applyBorder="1" applyAlignment="1">
      <alignment horizontal="center" vertical="top"/>
    </xf>
    <xf numFmtId="0" fontId="16" fillId="0" borderId="0" xfId="2" applyFont="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8" fillId="0" borderId="0" xfId="2" applyFont="1" applyBorder="1" applyAlignment="1">
      <alignment horizontal="center" vertical="center" wrapText="1"/>
    </xf>
    <xf numFmtId="0" fontId="15" fillId="0" borderId="33" xfId="0" applyFont="1" applyBorder="1" applyAlignment="1">
      <alignment horizontal="center" wrapText="1"/>
    </xf>
    <xf numFmtId="0" fontId="16" fillId="0" borderId="33" xfId="0" applyFont="1" applyBorder="1" applyAlignment="1">
      <alignment horizontal="center"/>
    </xf>
    <xf numFmtId="49" fontId="17" fillId="0" borderId="33" xfId="0" applyNumberFormat="1" applyFont="1" applyBorder="1" applyAlignment="1">
      <alignment horizontal="center"/>
    </xf>
    <xf numFmtId="0" fontId="17" fillId="0" borderId="0"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8" fillId="0" borderId="0" xfId="2" applyFont="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49" fontId="21" fillId="0" borderId="0" xfId="2" applyNumberFormat="1" applyFont="1" applyAlignment="1" applyProtection="1">
      <alignment horizontal="center" vertical="top"/>
    </xf>
    <xf numFmtId="0" fontId="15" fillId="0" borderId="0" xfId="2" applyFont="1"/>
    <xf numFmtId="0" fontId="15" fillId="0" borderId="0" xfId="2" applyFont="1" applyAlignment="1">
      <alignment horizontal="center"/>
    </xf>
    <xf numFmtId="0" fontId="10" fillId="0" borderId="0" xfId="0" applyFont="1" applyAlignment="1">
      <alignment horizontal="center"/>
    </xf>
    <xf numFmtId="0" fontId="10" fillId="0" borderId="19" xfId="0" applyFont="1" applyBorder="1"/>
    <xf numFmtId="0" fontId="10" fillId="0" borderId="32" xfId="0" applyFont="1" applyBorder="1"/>
    <xf numFmtId="0" fontId="2" fillId="0" borderId="36" xfId="0" applyFont="1" applyBorder="1" applyAlignment="1">
      <alignment horizontal="center" vertical="top"/>
    </xf>
    <xf numFmtId="0" fontId="10" fillId="5" borderId="0" xfId="0" applyFont="1" applyFill="1" applyBorder="1" applyAlignment="1">
      <alignment horizontal="left" vertical="top" wrapText="1"/>
    </xf>
    <xf numFmtId="0" fontId="15" fillId="5" borderId="30" xfId="0" applyFont="1" applyFill="1" applyBorder="1" applyAlignment="1">
      <alignment horizontal="left" vertical="top" wrapText="1"/>
    </xf>
    <xf numFmtId="0" fontId="10" fillId="0" borderId="0" xfId="0" applyNumberFormat="1" applyFont="1" applyAlignment="1">
      <alignment vertical="top"/>
    </xf>
    <xf numFmtId="0" fontId="10" fillId="0" borderId="0" xfId="0" applyFont="1" applyAlignment="1">
      <alignment horizontal="center" vertical="top"/>
    </xf>
    <xf numFmtId="0" fontId="10" fillId="0" borderId="37" xfId="0" applyFont="1" applyFill="1" applyBorder="1" applyAlignment="1">
      <alignment horizontal="center" vertical="center" textRotation="90" wrapText="1"/>
    </xf>
    <xf numFmtId="49" fontId="15" fillId="3" borderId="21" xfId="0" applyNumberFormat="1" applyFont="1" applyFill="1" applyBorder="1" applyAlignment="1">
      <alignment horizontal="center" vertical="top" wrapText="1"/>
    </xf>
    <xf numFmtId="0" fontId="10" fillId="0" borderId="31" xfId="0" applyFont="1" applyFill="1" applyBorder="1" applyAlignment="1">
      <alignment horizontal="center" vertical="top" wrapText="1"/>
    </xf>
    <xf numFmtId="165" fontId="10" fillId="0" borderId="38" xfId="0" applyNumberFormat="1" applyFont="1" applyFill="1" applyBorder="1" applyAlignment="1">
      <alignment horizontal="right" vertical="top"/>
    </xf>
    <xf numFmtId="165" fontId="10" fillId="0" borderId="39" xfId="0" applyNumberFormat="1" applyFont="1" applyFill="1" applyBorder="1" applyAlignment="1">
      <alignment horizontal="right" vertical="top"/>
    </xf>
    <xf numFmtId="165" fontId="10" fillId="5" borderId="40" xfId="0" applyNumberFormat="1" applyFont="1" applyFill="1" applyBorder="1" applyAlignment="1">
      <alignment horizontal="right" vertical="top"/>
    </xf>
    <xf numFmtId="165" fontId="10" fillId="0" borderId="41" xfId="0" applyNumberFormat="1" applyFont="1" applyFill="1" applyBorder="1" applyAlignment="1">
      <alignment horizontal="right" vertical="top"/>
    </xf>
    <xf numFmtId="165" fontId="10" fillId="0" borderId="40" xfId="0" applyNumberFormat="1" applyFont="1" applyFill="1" applyBorder="1" applyAlignment="1">
      <alignment horizontal="right" vertical="top"/>
    </xf>
    <xf numFmtId="165" fontId="10" fillId="6" borderId="41" xfId="0" applyNumberFormat="1" applyFont="1" applyFill="1" applyBorder="1" applyAlignment="1">
      <alignment horizontal="right" vertical="top"/>
    </xf>
    <xf numFmtId="165" fontId="10" fillId="6" borderId="39" xfId="0" applyNumberFormat="1" applyFont="1" applyFill="1" applyBorder="1" applyAlignment="1">
      <alignment horizontal="right" vertical="top"/>
    </xf>
    <xf numFmtId="165" fontId="10" fillId="6" borderId="40" xfId="0" applyNumberFormat="1" applyFont="1" applyFill="1" applyBorder="1" applyAlignment="1">
      <alignment horizontal="right" vertical="top"/>
    </xf>
    <xf numFmtId="165" fontId="10" fillId="0" borderId="31" xfId="0" applyNumberFormat="1" applyFont="1" applyFill="1" applyBorder="1" applyAlignment="1">
      <alignment horizontal="right" vertical="center" wrapText="1"/>
    </xf>
    <xf numFmtId="165" fontId="10" fillId="0" borderId="31" xfId="0" applyNumberFormat="1" applyFont="1" applyFill="1" applyBorder="1" applyAlignment="1">
      <alignment horizontal="right" vertical="center"/>
    </xf>
    <xf numFmtId="0" fontId="10" fillId="0" borderId="42" xfId="0" applyFont="1" applyFill="1" applyBorder="1" applyAlignment="1">
      <alignment horizontal="center" vertical="top" wrapText="1"/>
    </xf>
    <xf numFmtId="165" fontId="10" fillId="0" borderId="43" xfId="0" applyNumberFormat="1" applyFont="1" applyFill="1" applyBorder="1" applyAlignment="1">
      <alignment horizontal="right" vertical="top"/>
    </xf>
    <xf numFmtId="165" fontId="10" fillId="0" borderId="44" xfId="0" applyNumberFormat="1" applyFont="1" applyFill="1" applyBorder="1" applyAlignment="1">
      <alignment horizontal="right" vertical="top"/>
    </xf>
    <xf numFmtId="165" fontId="10" fillId="5" borderId="44" xfId="0" applyNumberFormat="1" applyFont="1" applyFill="1" applyBorder="1" applyAlignment="1">
      <alignment horizontal="right" vertical="top"/>
    </xf>
    <xf numFmtId="165" fontId="10" fillId="0" borderId="45" xfId="0" applyNumberFormat="1" applyFont="1" applyFill="1" applyBorder="1" applyAlignment="1">
      <alignment horizontal="right" vertical="top"/>
    </xf>
    <xf numFmtId="165" fontId="10" fillId="6" borderId="45" xfId="0" applyNumberFormat="1" applyFont="1" applyFill="1" applyBorder="1" applyAlignment="1">
      <alignment horizontal="right" vertical="top"/>
    </xf>
    <xf numFmtId="165" fontId="10" fillId="6" borderId="44" xfId="0" applyNumberFormat="1" applyFont="1" applyFill="1" applyBorder="1" applyAlignment="1">
      <alignment horizontal="right" vertical="top"/>
    </xf>
    <xf numFmtId="165" fontId="10" fillId="0" borderId="42" xfId="0" applyNumberFormat="1" applyFont="1" applyFill="1" applyBorder="1" applyAlignment="1">
      <alignment horizontal="right" vertical="center" wrapText="1"/>
    </xf>
    <xf numFmtId="165" fontId="10" fillId="0" borderId="42" xfId="0" applyNumberFormat="1" applyFont="1" applyFill="1" applyBorder="1" applyAlignment="1">
      <alignment horizontal="right" vertical="center"/>
    </xf>
    <xf numFmtId="0" fontId="10" fillId="5" borderId="46" xfId="0" applyFont="1" applyFill="1" applyBorder="1" applyAlignment="1">
      <alignment horizontal="center" vertical="top" wrapText="1"/>
    </xf>
    <xf numFmtId="165" fontId="10" fillId="5" borderId="0" xfId="0" applyNumberFormat="1" applyFont="1" applyFill="1" applyBorder="1" applyAlignment="1">
      <alignment horizontal="right" vertical="top"/>
    </xf>
    <xf numFmtId="165" fontId="10" fillId="5" borderId="47" xfId="0" applyNumberFormat="1" applyFont="1" applyFill="1" applyBorder="1" applyAlignment="1">
      <alignment horizontal="right" vertical="top"/>
    </xf>
    <xf numFmtId="165" fontId="10" fillId="5" borderId="2" xfId="0" applyNumberFormat="1" applyFont="1" applyFill="1" applyBorder="1" applyAlignment="1">
      <alignment horizontal="right" vertical="top"/>
    </xf>
    <xf numFmtId="165" fontId="10" fillId="6" borderId="2" xfId="0" applyNumberFormat="1" applyFont="1" applyFill="1" applyBorder="1" applyAlignment="1">
      <alignment horizontal="right" vertical="top"/>
    </xf>
    <xf numFmtId="165" fontId="10" fillId="6" borderId="47" xfId="0" applyNumberFormat="1" applyFont="1" applyFill="1" applyBorder="1" applyAlignment="1">
      <alignment horizontal="right" vertical="top"/>
    </xf>
    <xf numFmtId="165" fontId="10" fillId="5" borderId="46" xfId="0" applyNumberFormat="1" applyFont="1" applyFill="1" applyBorder="1" applyAlignment="1">
      <alignment horizontal="right" vertical="top" wrapText="1"/>
    </xf>
    <xf numFmtId="165" fontId="10" fillId="5" borderId="46" xfId="0" applyNumberFormat="1" applyFont="1" applyFill="1" applyBorder="1" applyAlignment="1">
      <alignment horizontal="right" vertical="top"/>
    </xf>
    <xf numFmtId="0" fontId="15" fillId="5" borderId="46" xfId="0" applyFont="1" applyFill="1" applyBorder="1" applyAlignment="1">
      <alignment horizontal="center" vertical="top"/>
    </xf>
    <xf numFmtId="165" fontId="15" fillId="5" borderId="0" xfId="0" applyNumberFormat="1" applyFont="1" applyFill="1" applyBorder="1" applyAlignment="1">
      <alignment horizontal="right" vertical="top"/>
    </xf>
    <xf numFmtId="165" fontId="15" fillId="5" borderId="47" xfId="0" applyNumberFormat="1" applyFont="1" applyFill="1" applyBorder="1" applyAlignment="1">
      <alignment horizontal="right" vertical="top"/>
    </xf>
    <xf numFmtId="165" fontId="15" fillId="5" borderId="2" xfId="0" applyNumberFormat="1" applyFont="1" applyFill="1" applyBorder="1" applyAlignment="1">
      <alignment horizontal="right" vertical="top"/>
    </xf>
    <xf numFmtId="165" fontId="15" fillId="6" borderId="2" xfId="0" applyNumberFormat="1" applyFont="1" applyFill="1" applyBorder="1" applyAlignment="1">
      <alignment horizontal="right" vertical="top"/>
    </xf>
    <xf numFmtId="165" fontId="15" fillId="6" borderId="47" xfId="0" applyNumberFormat="1" applyFont="1" applyFill="1" applyBorder="1" applyAlignment="1">
      <alignment horizontal="right" vertical="top"/>
    </xf>
    <xf numFmtId="165" fontId="15" fillId="5" borderId="46" xfId="0" applyNumberFormat="1" applyFont="1" applyFill="1" applyBorder="1" applyAlignment="1">
      <alignment horizontal="right" vertical="top"/>
    </xf>
    <xf numFmtId="0" fontId="10" fillId="5" borderId="46" xfId="0" applyFont="1" applyFill="1" applyBorder="1" applyAlignment="1">
      <alignment horizontal="center" vertical="top"/>
    </xf>
    <xf numFmtId="165" fontId="10" fillId="5" borderId="0" xfId="0" applyNumberFormat="1" applyFont="1" applyFill="1" applyBorder="1" applyAlignment="1">
      <alignment horizontal="right" vertical="center"/>
    </xf>
    <xf numFmtId="165" fontId="10" fillId="5" borderId="47" xfId="0" applyNumberFormat="1" applyFont="1" applyFill="1" applyBorder="1" applyAlignment="1">
      <alignment horizontal="right" vertical="center"/>
    </xf>
    <xf numFmtId="165" fontId="10" fillId="5" borderId="2" xfId="0" applyNumberFormat="1" applyFont="1" applyFill="1" applyBorder="1" applyAlignment="1">
      <alignment horizontal="right" vertical="center"/>
    </xf>
    <xf numFmtId="165" fontId="10" fillId="6" borderId="2" xfId="0" applyNumberFormat="1" applyFont="1" applyFill="1" applyBorder="1" applyAlignment="1">
      <alignment horizontal="right" vertical="center"/>
    </xf>
    <xf numFmtId="165" fontId="10" fillId="6" borderId="47" xfId="0" applyNumberFormat="1" applyFont="1" applyFill="1" applyBorder="1" applyAlignment="1">
      <alignment horizontal="right" vertical="center"/>
    </xf>
    <xf numFmtId="0" fontId="15" fillId="5" borderId="6" xfId="0" applyFont="1" applyFill="1" applyBorder="1" applyAlignment="1">
      <alignment horizontal="center" vertical="top"/>
    </xf>
    <xf numFmtId="0" fontId="15" fillId="6" borderId="12" xfId="0" applyFont="1" applyFill="1" applyBorder="1" applyAlignment="1">
      <alignment horizontal="center" vertical="top"/>
    </xf>
    <xf numFmtId="165" fontId="15" fillId="6" borderId="50" xfId="0" applyNumberFormat="1" applyFont="1" applyFill="1" applyBorder="1" applyAlignment="1">
      <alignment horizontal="right" vertical="top"/>
    </xf>
    <xf numFmtId="165" fontId="15" fillId="6" borderId="51" xfId="0" applyNumberFormat="1" applyFont="1" applyFill="1" applyBorder="1" applyAlignment="1">
      <alignment horizontal="right" vertical="top"/>
    </xf>
    <xf numFmtId="0" fontId="10" fillId="0" borderId="2" xfId="0" applyFont="1" applyFill="1" applyBorder="1" applyAlignment="1">
      <alignment horizontal="center" vertical="top" wrapText="1"/>
    </xf>
    <xf numFmtId="165" fontId="10" fillId="0" borderId="52" xfId="0" applyNumberFormat="1" applyFont="1" applyFill="1" applyBorder="1" applyAlignment="1">
      <alignment horizontal="right" vertical="top"/>
    </xf>
    <xf numFmtId="165" fontId="10" fillId="6" borderId="52" xfId="0" applyNumberFormat="1" applyFont="1" applyFill="1" applyBorder="1" applyAlignment="1">
      <alignment horizontal="right" vertical="top"/>
    </xf>
    <xf numFmtId="165" fontId="10" fillId="0" borderId="31" xfId="0" applyNumberFormat="1" applyFont="1" applyFill="1" applyBorder="1" applyAlignment="1">
      <alignment horizontal="right" vertical="top" wrapText="1"/>
    </xf>
    <xf numFmtId="165" fontId="10" fillId="0" borderId="31" xfId="0" applyNumberFormat="1" applyFont="1" applyFill="1" applyBorder="1" applyAlignment="1">
      <alignment horizontal="right" vertical="top"/>
    </xf>
    <xf numFmtId="165" fontId="10" fillId="0" borderId="2" xfId="0" applyNumberFormat="1" applyFont="1" applyFill="1" applyBorder="1" applyAlignment="1">
      <alignment horizontal="right" vertical="top"/>
    </xf>
    <xf numFmtId="165" fontId="10" fillId="0" borderId="47" xfId="0" applyNumberFormat="1" applyFont="1" applyFill="1" applyBorder="1" applyAlignment="1">
      <alignment horizontal="right" vertical="top"/>
    </xf>
    <xf numFmtId="165" fontId="10" fillId="0" borderId="46" xfId="0" applyNumberFormat="1" applyFont="1" applyFill="1" applyBorder="1" applyAlignment="1">
      <alignment horizontal="right" vertical="top" wrapText="1"/>
    </xf>
    <xf numFmtId="165" fontId="10" fillId="0" borderId="46" xfId="0" applyNumberFormat="1" applyFont="1" applyFill="1" applyBorder="1" applyAlignment="1">
      <alignment horizontal="right" vertical="top"/>
    </xf>
    <xf numFmtId="0" fontId="10" fillId="0" borderId="1" xfId="0" applyFont="1" applyFill="1" applyBorder="1" applyAlignment="1">
      <alignment horizontal="center" vertical="top" wrapText="1"/>
    </xf>
    <xf numFmtId="165" fontId="10" fillId="0" borderId="1" xfId="0" applyNumberFormat="1" applyFont="1" applyFill="1" applyBorder="1" applyAlignment="1">
      <alignment horizontal="right" vertical="top"/>
    </xf>
    <xf numFmtId="165" fontId="10" fillId="0" borderId="49" xfId="0" applyNumberFormat="1" applyFont="1" applyFill="1" applyBorder="1" applyAlignment="1">
      <alignment horizontal="right" vertical="top"/>
    </xf>
    <xf numFmtId="165" fontId="10" fillId="5" borderId="49" xfId="0" applyNumberFormat="1" applyFont="1" applyFill="1" applyBorder="1" applyAlignment="1">
      <alignment horizontal="right" vertical="top"/>
    </xf>
    <xf numFmtId="165" fontId="10" fillId="6" borderId="1" xfId="0" applyNumberFormat="1" applyFont="1" applyFill="1" applyBorder="1" applyAlignment="1">
      <alignment horizontal="right" vertical="top"/>
    </xf>
    <xf numFmtId="165" fontId="10" fillId="6" borderId="49" xfId="0" applyNumberFormat="1" applyFont="1" applyFill="1" applyBorder="1" applyAlignment="1">
      <alignment horizontal="right" vertical="top"/>
    </xf>
    <xf numFmtId="165" fontId="10" fillId="0" borderId="6" xfId="0" applyNumberFormat="1" applyFont="1" applyFill="1" applyBorder="1" applyAlignment="1">
      <alignment horizontal="right" vertical="top" wrapText="1"/>
    </xf>
    <xf numFmtId="165" fontId="10" fillId="0" borderId="6" xfId="0" applyNumberFormat="1" applyFont="1" applyFill="1" applyBorder="1" applyAlignment="1">
      <alignment horizontal="right" vertical="top"/>
    </xf>
    <xf numFmtId="0" fontId="15" fillId="6" borderId="2" xfId="0" applyFont="1" applyFill="1" applyBorder="1" applyAlignment="1">
      <alignment horizontal="center" vertical="top"/>
    </xf>
    <xf numFmtId="165" fontId="10" fillId="6" borderId="46" xfId="0" applyNumberFormat="1" applyFont="1" applyFill="1" applyBorder="1" applyAlignment="1">
      <alignment horizontal="right" vertical="top" wrapText="1"/>
    </xf>
    <xf numFmtId="0" fontId="10" fillId="0" borderId="31" xfId="0" applyFont="1" applyFill="1" applyBorder="1" applyAlignment="1">
      <alignment horizontal="center" vertical="top"/>
    </xf>
    <xf numFmtId="165" fontId="15" fillId="0" borderId="40" xfId="0" applyNumberFormat="1" applyFont="1" applyFill="1" applyBorder="1" applyAlignment="1">
      <alignment horizontal="right" vertical="top"/>
    </xf>
    <xf numFmtId="165" fontId="10" fillId="5" borderId="31" xfId="0" applyNumberFormat="1" applyFont="1" applyFill="1" applyBorder="1" applyAlignment="1">
      <alignment horizontal="right" vertical="top"/>
    </xf>
    <xf numFmtId="0" fontId="10" fillId="0" borderId="46" xfId="0" applyFont="1" applyFill="1" applyBorder="1" applyAlignment="1">
      <alignment horizontal="center" vertical="top"/>
    </xf>
    <xf numFmtId="165" fontId="10" fillId="0" borderId="2" xfId="0" applyNumberFormat="1" applyFont="1" applyFill="1" applyBorder="1" applyAlignment="1">
      <alignment horizontal="right" vertical="top" wrapText="1"/>
    </xf>
    <xf numFmtId="165" fontId="15" fillId="0" borderId="47" xfId="0" applyNumberFormat="1" applyFont="1" applyFill="1" applyBorder="1" applyAlignment="1">
      <alignment horizontal="right" vertical="top"/>
    </xf>
    <xf numFmtId="165" fontId="26" fillId="5" borderId="47" xfId="0" applyNumberFormat="1" applyFont="1" applyFill="1" applyBorder="1" applyAlignment="1">
      <alignment horizontal="right" vertical="top"/>
    </xf>
    <xf numFmtId="165" fontId="15" fillId="6" borderId="23" xfId="0" applyNumberFormat="1" applyFont="1" applyFill="1" applyBorder="1" applyAlignment="1">
      <alignment horizontal="right" vertical="top"/>
    </xf>
    <xf numFmtId="165" fontId="15" fillId="6" borderId="13" xfId="0" applyNumberFormat="1" applyFont="1" applyFill="1" applyBorder="1" applyAlignment="1">
      <alignment horizontal="right" vertical="top"/>
    </xf>
    <xf numFmtId="165" fontId="15" fillId="6" borderId="53" xfId="0" applyNumberFormat="1" applyFont="1" applyFill="1" applyBorder="1" applyAlignment="1">
      <alignment horizontal="right" vertical="top"/>
    </xf>
    <xf numFmtId="0" fontId="10" fillId="0" borderId="16" xfId="0" applyFont="1" applyFill="1" applyBorder="1" applyAlignment="1">
      <alignment horizontal="center" vertical="top" wrapText="1"/>
    </xf>
    <xf numFmtId="165" fontId="10" fillId="0" borderId="54" xfId="0" applyNumberFormat="1" applyFont="1" applyFill="1" applyBorder="1" applyAlignment="1">
      <alignment horizontal="right" vertical="top"/>
    </xf>
    <xf numFmtId="165" fontId="10" fillId="5" borderId="55" xfId="0" applyNumberFormat="1" applyFont="1" applyFill="1" applyBorder="1" applyAlignment="1">
      <alignment horizontal="right" vertical="top"/>
    </xf>
    <xf numFmtId="165" fontId="10" fillId="0" borderId="55" xfId="0" applyNumberFormat="1" applyFont="1" applyFill="1" applyBorder="1" applyAlignment="1">
      <alignment horizontal="right" vertical="top"/>
    </xf>
    <xf numFmtId="165" fontId="10" fillId="0" borderId="56" xfId="0" applyNumberFormat="1" applyFont="1" applyFill="1" applyBorder="1" applyAlignment="1">
      <alignment horizontal="right" vertical="top"/>
    </xf>
    <xf numFmtId="165" fontId="10" fillId="0" borderId="57" xfId="0" applyNumberFormat="1" applyFont="1" applyFill="1" applyBorder="1" applyAlignment="1">
      <alignment horizontal="right" vertical="top"/>
    </xf>
    <xf numFmtId="165" fontId="10" fillId="0" borderId="58" xfId="0" applyNumberFormat="1" applyFont="1" applyFill="1" applyBorder="1" applyAlignment="1">
      <alignment horizontal="right" vertical="top"/>
    </xf>
    <xf numFmtId="165" fontId="10" fillId="6" borderId="57" xfId="0" applyNumberFormat="1" applyFont="1" applyFill="1" applyBorder="1" applyAlignment="1">
      <alignment horizontal="right" vertical="top"/>
    </xf>
    <xf numFmtId="165" fontId="10" fillId="6" borderId="55" xfId="0" applyNumberFormat="1" applyFont="1" applyFill="1" applyBorder="1" applyAlignment="1">
      <alignment horizontal="right" vertical="top"/>
    </xf>
    <xf numFmtId="165" fontId="10" fillId="6" borderId="58" xfId="0" applyNumberFormat="1" applyFont="1" applyFill="1" applyBorder="1" applyAlignment="1">
      <alignment horizontal="right" vertical="top"/>
    </xf>
    <xf numFmtId="165" fontId="10" fillId="0" borderId="59" xfId="0" applyNumberFormat="1" applyFont="1" applyFill="1" applyBorder="1" applyAlignment="1">
      <alignment horizontal="right" vertical="top"/>
    </xf>
    <xf numFmtId="165" fontId="10" fillId="0" borderId="16" xfId="0" applyNumberFormat="1" applyFont="1" applyFill="1" applyBorder="1" applyAlignment="1">
      <alignment horizontal="right" vertical="top"/>
    </xf>
    <xf numFmtId="0" fontId="15" fillId="6" borderId="60" xfId="0" applyFont="1" applyFill="1" applyBorder="1" applyAlignment="1">
      <alignment horizontal="center" vertical="top"/>
    </xf>
    <xf numFmtId="165" fontId="15" fillId="6" borderId="61" xfId="0" applyNumberFormat="1" applyFont="1" applyFill="1" applyBorder="1" applyAlignment="1">
      <alignment horizontal="right" vertical="top"/>
    </xf>
    <xf numFmtId="165" fontId="15" fillId="6" borderId="62" xfId="0" applyNumberFormat="1" applyFont="1" applyFill="1" applyBorder="1" applyAlignment="1">
      <alignment horizontal="right" vertical="top"/>
    </xf>
    <xf numFmtId="165" fontId="10" fillId="6" borderId="34" xfId="0" applyNumberFormat="1" applyFont="1" applyFill="1" applyBorder="1" applyAlignment="1">
      <alignment horizontal="right" vertical="top" wrapText="1"/>
    </xf>
    <xf numFmtId="165" fontId="10" fillId="6" borderId="17" xfId="0" applyNumberFormat="1" applyFont="1" applyFill="1" applyBorder="1" applyAlignment="1">
      <alignment horizontal="right" vertical="top" wrapText="1"/>
    </xf>
    <xf numFmtId="0" fontId="10" fillId="0" borderId="16" xfId="0" applyFont="1" applyBorder="1" applyAlignment="1">
      <alignment horizontal="center" vertical="top"/>
    </xf>
    <xf numFmtId="165" fontId="10" fillId="0" borderId="50" xfId="0" applyNumberFormat="1" applyFont="1" applyFill="1" applyBorder="1" applyAlignment="1">
      <alignment horizontal="center" vertical="top"/>
    </xf>
    <xf numFmtId="165" fontId="10" fillId="0" borderId="51" xfId="0" applyNumberFormat="1" applyFont="1" applyFill="1" applyBorder="1" applyAlignment="1">
      <alignment horizontal="right" vertical="top"/>
    </xf>
    <xf numFmtId="165" fontId="10" fillId="5" borderId="59" xfId="0" applyNumberFormat="1" applyFont="1" applyFill="1" applyBorder="1" applyAlignment="1">
      <alignment horizontal="right" vertical="top" wrapText="1"/>
    </xf>
    <xf numFmtId="165" fontId="10" fillId="5" borderId="16" xfId="0" applyNumberFormat="1" applyFont="1" applyFill="1" applyBorder="1" applyAlignment="1">
      <alignment horizontal="right" vertical="top" wrapText="1"/>
    </xf>
    <xf numFmtId="0" fontId="15" fillId="6" borderId="42" xfId="0" applyFont="1" applyFill="1" applyBorder="1" applyAlignment="1">
      <alignment horizontal="center" vertical="top"/>
    </xf>
    <xf numFmtId="0" fontId="10" fillId="0" borderId="16" xfId="0" applyFont="1" applyBorder="1" applyAlignment="1">
      <alignment horizontal="center" vertical="top" wrapText="1"/>
    </xf>
    <xf numFmtId="165" fontId="10" fillId="0" borderId="54" xfId="0" applyNumberFormat="1" applyFont="1" applyFill="1" applyBorder="1" applyAlignment="1">
      <alignment horizontal="right" vertical="top" wrapText="1"/>
    </xf>
    <xf numFmtId="165" fontId="10" fillId="0" borderId="55" xfId="0" applyNumberFormat="1" applyFont="1" applyFill="1" applyBorder="1" applyAlignment="1">
      <alignment horizontal="right" vertical="top" wrapText="1"/>
    </xf>
    <xf numFmtId="165" fontId="10" fillId="0" borderId="58" xfId="0" applyNumberFormat="1" applyFont="1" applyFill="1" applyBorder="1" applyAlignment="1">
      <alignment horizontal="right" vertical="top" wrapText="1"/>
    </xf>
    <xf numFmtId="165" fontId="10" fillId="0" borderId="56" xfId="0" applyNumberFormat="1" applyFont="1" applyFill="1" applyBorder="1" applyAlignment="1">
      <alignment horizontal="right" vertical="top" wrapText="1"/>
    </xf>
    <xf numFmtId="165" fontId="10" fillId="6" borderId="55" xfId="0" applyNumberFormat="1" applyFont="1" applyFill="1" applyBorder="1" applyAlignment="1">
      <alignment horizontal="right" vertical="top" wrapText="1"/>
    </xf>
    <xf numFmtId="165" fontId="10" fillId="6" borderId="58" xfId="0" applyNumberFormat="1" applyFont="1" applyFill="1" applyBorder="1" applyAlignment="1">
      <alignment horizontal="right" vertical="top" wrapText="1"/>
    </xf>
    <xf numFmtId="165" fontId="10" fillId="5" borderId="63" xfId="0" applyNumberFormat="1" applyFont="1" applyFill="1" applyBorder="1" applyAlignment="1">
      <alignment horizontal="right" vertical="top" wrapText="1"/>
    </xf>
    <xf numFmtId="165" fontId="15" fillId="6" borderId="64" xfId="0" applyNumberFormat="1" applyFont="1" applyFill="1" applyBorder="1" applyAlignment="1">
      <alignment horizontal="right" vertical="top"/>
    </xf>
    <xf numFmtId="165" fontId="15" fillId="4" borderId="21" xfId="0" applyNumberFormat="1" applyFont="1" applyFill="1" applyBorder="1" applyAlignment="1">
      <alignment horizontal="right" vertical="top"/>
    </xf>
    <xf numFmtId="0" fontId="10" fillId="0" borderId="65" xfId="0" applyFont="1" applyBorder="1" applyAlignment="1">
      <alignment horizontal="center" vertical="top"/>
    </xf>
    <xf numFmtId="165" fontId="10" fillId="0" borderId="57" xfId="0" applyNumberFormat="1" applyFont="1" applyFill="1" applyBorder="1" applyAlignment="1">
      <alignment horizontal="right" vertical="top" wrapText="1"/>
    </xf>
    <xf numFmtId="165" fontId="10" fillId="0" borderId="55" xfId="0" applyNumberFormat="1" applyFont="1" applyBorder="1" applyAlignment="1">
      <alignment horizontal="right" vertical="top"/>
    </xf>
    <xf numFmtId="165" fontId="10" fillId="0" borderId="59" xfId="0" applyNumberFormat="1" applyFont="1" applyBorder="1" applyAlignment="1">
      <alignment horizontal="right" vertical="top"/>
    </xf>
    <xf numFmtId="165" fontId="10" fillId="0" borderId="59" xfId="0" applyNumberFormat="1" applyFont="1" applyFill="1" applyBorder="1" applyAlignment="1">
      <alignment horizontal="right" vertical="top" wrapText="1"/>
    </xf>
    <xf numFmtId="165" fontId="10" fillId="0" borderId="16" xfId="0" applyNumberFormat="1" applyFont="1" applyFill="1" applyBorder="1" applyAlignment="1">
      <alignment horizontal="right" vertical="top" wrapText="1"/>
    </xf>
    <xf numFmtId="0" fontId="15" fillId="6" borderId="66" xfId="0" applyFont="1" applyFill="1" applyBorder="1" applyAlignment="1">
      <alignment horizontal="center" vertical="top"/>
    </xf>
    <xf numFmtId="165" fontId="15" fillId="6" borderId="37" xfId="0" applyNumberFormat="1" applyFont="1" applyFill="1" applyBorder="1" applyAlignment="1">
      <alignment horizontal="right" vertical="top"/>
    </xf>
    <xf numFmtId="165" fontId="15" fillId="6" borderId="67" xfId="0" applyNumberFormat="1" applyFont="1" applyFill="1" applyBorder="1" applyAlignment="1">
      <alignment horizontal="right" vertical="top"/>
    </xf>
    <xf numFmtId="165" fontId="15" fillId="6" borderId="60" xfId="0" applyNumberFormat="1" applyFont="1" applyFill="1" applyBorder="1" applyAlignment="1">
      <alignment horizontal="right" vertical="top"/>
    </xf>
    <xf numFmtId="49" fontId="10" fillId="0" borderId="16" xfId="0" applyNumberFormat="1" applyFont="1" applyFill="1" applyBorder="1" applyAlignment="1">
      <alignment horizontal="center" vertical="top"/>
    </xf>
    <xf numFmtId="165" fontId="15" fillId="0" borderId="55" xfId="0" applyNumberFormat="1" applyFont="1" applyFill="1" applyBorder="1" applyAlignment="1">
      <alignment horizontal="right" vertical="top"/>
    </xf>
    <xf numFmtId="165" fontId="15" fillId="0" borderId="58" xfId="0" applyNumberFormat="1" applyFont="1" applyFill="1" applyBorder="1" applyAlignment="1">
      <alignment horizontal="right" vertical="top"/>
    </xf>
    <xf numFmtId="165" fontId="10" fillId="6" borderId="54" xfId="0" applyNumberFormat="1" applyFont="1" applyFill="1" applyBorder="1" applyAlignment="1">
      <alignment horizontal="right" vertical="top"/>
    </xf>
    <xf numFmtId="165" fontId="10" fillId="6" borderId="56" xfId="0" applyNumberFormat="1" applyFont="1" applyFill="1" applyBorder="1" applyAlignment="1">
      <alignment horizontal="right" vertical="top"/>
    </xf>
    <xf numFmtId="165" fontId="10" fillId="0" borderId="16" xfId="1" applyNumberFormat="1" applyFont="1" applyFill="1" applyBorder="1" applyAlignment="1">
      <alignment horizontal="right" vertical="top"/>
    </xf>
    <xf numFmtId="49" fontId="10" fillId="0" borderId="46" xfId="0" applyNumberFormat="1" applyFont="1" applyFill="1" applyBorder="1" applyAlignment="1">
      <alignment horizontal="center" vertical="top"/>
    </xf>
    <xf numFmtId="165" fontId="10" fillId="0" borderId="68" xfId="0" applyNumberFormat="1" applyFont="1" applyFill="1" applyBorder="1" applyAlignment="1">
      <alignment horizontal="right" vertical="top" wrapText="1"/>
    </xf>
    <xf numFmtId="165" fontId="10" fillId="0" borderId="19" xfId="0" applyNumberFormat="1" applyFont="1" applyFill="1" applyBorder="1" applyAlignment="1">
      <alignment horizontal="right" vertical="top"/>
    </xf>
    <xf numFmtId="165" fontId="10" fillId="0" borderId="30" xfId="0" applyNumberFormat="1" applyFont="1" applyFill="1" applyBorder="1" applyAlignment="1">
      <alignment horizontal="right" vertical="top"/>
    </xf>
    <xf numFmtId="165" fontId="15" fillId="0" borderId="19" xfId="0" applyNumberFormat="1" applyFont="1" applyFill="1" applyBorder="1" applyAlignment="1">
      <alignment horizontal="right" vertical="top"/>
    </xf>
    <xf numFmtId="165" fontId="15" fillId="0" borderId="30" xfId="0" applyNumberFormat="1" applyFont="1" applyFill="1" applyBorder="1" applyAlignment="1">
      <alignment horizontal="right" vertical="top"/>
    </xf>
    <xf numFmtId="165" fontId="10" fillId="6" borderId="68" xfId="0" applyNumberFormat="1" applyFont="1" applyFill="1" applyBorder="1" applyAlignment="1">
      <alignment horizontal="right" vertical="top"/>
    </xf>
    <xf numFmtId="165" fontId="10" fillId="6" borderId="19" xfId="0" applyNumberFormat="1" applyFont="1" applyFill="1" applyBorder="1" applyAlignment="1">
      <alignment horizontal="right" vertical="top"/>
    </xf>
    <xf numFmtId="165" fontId="10" fillId="0" borderId="46" xfId="1" applyNumberFormat="1" applyFont="1" applyFill="1" applyBorder="1" applyAlignment="1">
      <alignment horizontal="right" vertical="top"/>
    </xf>
    <xf numFmtId="165" fontId="15" fillId="4" borderId="23" xfId="0" applyNumberFormat="1" applyFont="1" applyFill="1" applyBorder="1" applyAlignment="1">
      <alignment horizontal="right" vertical="top"/>
    </xf>
    <xf numFmtId="0" fontId="10" fillId="0" borderId="52" xfId="0" applyFont="1" applyFill="1" applyBorder="1" applyAlignment="1">
      <alignment horizontal="center" vertical="top" wrapText="1"/>
    </xf>
    <xf numFmtId="165" fontId="10" fillId="0" borderId="52" xfId="0" applyNumberFormat="1" applyFont="1" applyFill="1" applyBorder="1" applyAlignment="1">
      <alignment horizontal="right" vertical="top" wrapText="1"/>
    </xf>
    <xf numFmtId="165" fontId="10" fillId="0" borderId="40" xfId="0" applyNumberFormat="1" applyFont="1" applyFill="1" applyBorder="1" applyAlignment="1">
      <alignment horizontal="right" vertical="top" wrapText="1"/>
    </xf>
    <xf numFmtId="165" fontId="10" fillId="6" borderId="52" xfId="0" applyNumberFormat="1" applyFont="1" applyFill="1" applyBorder="1" applyAlignment="1">
      <alignment horizontal="right" vertical="top" wrapText="1"/>
    </xf>
    <xf numFmtId="165" fontId="10" fillId="6" borderId="40" xfId="0" applyNumberFormat="1" applyFont="1" applyFill="1" applyBorder="1" applyAlignment="1">
      <alignment horizontal="right" vertical="top" wrapText="1"/>
    </xf>
    <xf numFmtId="165" fontId="10" fillId="6" borderId="28" xfId="0" applyNumberFormat="1" applyFont="1" applyFill="1" applyBorder="1" applyAlignment="1">
      <alignment horizontal="right" vertical="top" wrapText="1"/>
    </xf>
    <xf numFmtId="165" fontId="10" fillId="0" borderId="69" xfId="0" applyNumberFormat="1" applyFont="1" applyFill="1" applyBorder="1" applyAlignment="1">
      <alignment horizontal="right" vertical="top" wrapText="1"/>
    </xf>
    <xf numFmtId="165" fontId="10" fillId="0" borderId="47" xfId="0" applyNumberFormat="1" applyFont="1" applyFill="1" applyBorder="1" applyAlignment="1">
      <alignment horizontal="right" vertical="top" wrapText="1"/>
    </xf>
    <xf numFmtId="165" fontId="10" fillId="6" borderId="2" xfId="0" applyNumberFormat="1" applyFont="1" applyFill="1" applyBorder="1" applyAlignment="1">
      <alignment horizontal="right" vertical="top" wrapText="1"/>
    </xf>
    <xf numFmtId="165" fontId="10" fillId="6" borderId="47" xfId="0" applyNumberFormat="1" applyFont="1" applyFill="1" applyBorder="1" applyAlignment="1">
      <alignment horizontal="right" vertical="top" wrapText="1"/>
    </xf>
    <xf numFmtId="165" fontId="10" fillId="6" borderId="30" xfId="0" applyNumberFormat="1" applyFont="1" applyFill="1" applyBorder="1" applyAlignment="1">
      <alignment horizontal="right" vertical="top" wrapText="1"/>
    </xf>
    <xf numFmtId="165" fontId="10" fillId="0" borderId="70" xfId="0" applyNumberFormat="1" applyFont="1" applyFill="1" applyBorder="1" applyAlignment="1">
      <alignment horizontal="right" vertical="top" wrapText="1"/>
    </xf>
    <xf numFmtId="165" fontId="15" fillId="6" borderId="24" xfId="0" applyNumberFormat="1" applyFont="1" applyFill="1" applyBorder="1" applyAlignment="1">
      <alignment horizontal="right" vertical="top"/>
    </xf>
    <xf numFmtId="165" fontId="15" fillId="6" borderId="29" xfId="0" applyNumberFormat="1" applyFont="1" applyFill="1" applyBorder="1" applyAlignment="1">
      <alignment horizontal="right" vertical="top"/>
    </xf>
    <xf numFmtId="165" fontId="15" fillId="6" borderId="12" xfId="0" applyNumberFormat="1" applyFont="1" applyFill="1" applyBorder="1" applyAlignment="1">
      <alignment horizontal="right" vertical="top"/>
    </xf>
    <xf numFmtId="0" fontId="10" fillId="0" borderId="59" xfId="0" applyFont="1" applyFill="1" applyBorder="1" applyAlignment="1">
      <alignment horizontal="center" vertical="top"/>
    </xf>
    <xf numFmtId="0" fontId="10" fillId="0" borderId="0" xfId="0" applyFont="1" applyFill="1" applyBorder="1" applyAlignment="1">
      <alignment horizontal="center" vertical="top"/>
    </xf>
    <xf numFmtId="165" fontId="10" fillId="0" borderId="71" xfId="0" applyNumberFormat="1" applyFont="1" applyFill="1" applyBorder="1" applyAlignment="1">
      <alignment horizontal="right" vertical="top" wrapText="1"/>
    </xf>
    <xf numFmtId="165" fontId="10" fillId="6" borderId="30" xfId="0" applyNumberFormat="1" applyFont="1" applyFill="1" applyBorder="1" applyAlignment="1">
      <alignment horizontal="right" vertical="top"/>
    </xf>
    <xf numFmtId="165" fontId="10" fillId="0" borderId="0" xfId="0" applyNumberFormat="1" applyFont="1" applyFill="1" applyBorder="1" applyAlignment="1">
      <alignment horizontal="right" vertical="top"/>
    </xf>
    <xf numFmtId="165" fontId="10" fillId="0" borderId="72" xfId="0" applyNumberFormat="1" applyFont="1" applyFill="1" applyBorder="1" applyAlignment="1">
      <alignment horizontal="right" vertical="top" wrapText="1"/>
    </xf>
    <xf numFmtId="165" fontId="10" fillId="0" borderId="27" xfId="0" applyNumberFormat="1" applyFont="1" applyFill="1" applyBorder="1" applyAlignment="1">
      <alignment horizontal="right" vertical="top"/>
    </xf>
    <xf numFmtId="0" fontId="15" fillId="6" borderId="67" xfId="0" applyFont="1" applyFill="1" applyBorder="1" applyAlignment="1">
      <alignment horizontal="center" vertical="top"/>
    </xf>
    <xf numFmtId="165" fontId="15" fillId="6" borderId="25" xfId="0" applyNumberFormat="1" applyFont="1" applyFill="1" applyBorder="1" applyAlignment="1">
      <alignment horizontal="right" vertical="top"/>
    </xf>
    <xf numFmtId="0" fontId="15" fillId="6" borderId="25" xfId="0" applyFont="1" applyFill="1" applyBorder="1" applyAlignment="1">
      <alignment horizontal="center" vertical="top"/>
    </xf>
    <xf numFmtId="0" fontId="10" fillId="0" borderId="59" xfId="0" applyFont="1" applyBorder="1" applyAlignment="1">
      <alignment horizontal="center" vertical="top"/>
    </xf>
    <xf numFmtId="0" fontId="10" fillId="0" borderId="63" xfId="0" applyFont="1" applyFill="1" applyBorder="1" applyAlignment="1">
      <alignment horizontal="center" vertical="top" wrapText="1"/>
    </xf>
    <xf numFmtId="165" fontId="10" fillId="5" borderId="65" xfId="0" applyNumberFormat="1" applyFont="1" applyFill="1" applyBorder="1" applyAlignment="1">
      <alignment horizontal="right" vertical="top" wrapText="1"/>
    </xf>
    <xf numFmtId="0" fontId="15" fillId="6" borderId="73" xfId="0" applyFont="1" applyFill="1" applyBorder="1" applyAlignment="1">
      <alignment horizontal="center" vertical="top" wrapText="1"/>
    </xf>
    <xf numFmtId="165" fontId="15" fillId="6" borderId="66" xfId="0" applyNumberFormat="1" applyFont="1" applyFill="1" applyBorder="1" applyAlignment="1">
      <alignment horizontal="right" vertical="top"/>
    </xf>
    <xf numFmtId="0" fontId="10" fillId="0" borderId="8" xfId="0" applyFont="1" applyFill="1" applyBorder="1" applyAlignment="1">
      <alignment horizontal="center" vertical="top" wrapText="1"/>
    </xf>
    <xf numFmtId="165" fontId="10" fillId="0" borderId="7" xfId="0" applyNumberFormat="1" applyFont="1" applyFill="1" applyBorder="1" applyAlignment="1">
      <alignment horizontal="right" vertical="top"/>
    </xf>
    <xf numFmtId="165" fontId="10" fillId="0" borderId="32" xfId="0" applyNumberFormat="1" applyFont="1" applyFill="1" applyBorder="1" applyAlignment="1">
      <alignment horizontal="right" vertical="top"/>
    </xf>
    <xf numFmtId="165" fontId="10" fillId="0" borderId="72" xfId="0" applyNumberFormat="1" applyFont="1" applyFill="1" applyBorder="1" applyAlignment="1">
      <alignment horizontal="right" vertical="top"/>
    </xf>
    <xf numFmtId="165" fontId="10" fillId="6" borderId="32" xfId="0" applyNumberFormat="1" applyFont="1" applyFill="1" applyBorder="1" applyAlignment="1">
      <alignment horizontal="right" vertical="top"/>
    </xf>
    <xf numFmtId="165" fontId="10" fillId="5" borderId="1" xfId="0" applyNumberFormat="1" applyFont="1" applyFill="1" applyBorder="1" applyAlignment="1">
      <alignment horizontal="right" vertical="top"/>
    </xf>
    <xf numFmtId="165" fontId="10" fillId="5" borderId="6" xfId="0" applyNumberFormat="1" applyFont="1" applyFill="1" applyBorder="1" applyAlignment="1">
      <alignment horizontal="right" vertical="top"/>
    </xf>
    <xf numFmtId="165" fontId="15" fillId="6" borderId="71" xfId="0" applyNumberFormat="1" applyFont="1" applyFill="1" applyBorder="1" applyAlignment="1">
      <alignment horizontal="right" vertical="top"/>
    </xf>
    <xf numFmtId="165" fontId="15" fillId="6" borderId="18" xfId="0" applyNumberFormat="1" applyFont="1" applyFill="1" applyBorder="1" applyAlignment="1">
      <alignment horizontal="right" vertical="top"/>
    </xf>
    <xf numFmtId="165" fontId="15" fillId="6" borderId="20" xfId="0" applyNumberFormat="1" applyFont="1" applyFill="1" applyBorder="1" applyAlignment="1">
      <alignment horizontal="right" vertical="top"/>
    </xf>
    <xf numFmtId="165" fontId="15" fillId="6" borderId="3" xfId="0" applyNumberFormat="1" applyFont="1" applyFill="1" applyBorder="1" applyAlignment="1">
      <alignment horizontal="right" vertical="top"/>
    </xf>
    <xf numFmtId="165" fontId="15" fillId="6" borderId="17" xfId="0" applyNumberFormat="1" applyFont="1" applyFill="1" applyBorder="1" applyAlignment="1">
      <alignment horizontal="right" vertical="top"/>
    </xf>
    <xf numFmtId="0" fontId="10" fillId="5" borderId="16" xfId="0" applyFont="1" applyFill="1" applyBorder="1" applyAlignment="1">
      <alignment horizontal="center" vertical="top"/>
    </xf>
    <xf numFmtId="165" fontId="10" fillId="5" borderId="65" xfId="0" applyNumberFormat="1" applyFont="1" applyFill="1" applyBorder="1" applyAlignment="1">
      <alignment horizontal="right" vertical="top"/>
    </xf>
    <xf numFmtId="165" fontId="10" fillId="5" borderId="56" xfId="0" applyNumberFormat="1" applyFont="1" applyFill="1" applyBorder="1" applyAlignment="1">
      <alignment horizontal="right" vertical="top"/>
    </xf>
    <xf numFmtId="165" fontId="10" fillId="5" borderId="58" xfId="0" applyNumberFormat="1" applyFont="1" applyFill="1" applyBorder="1" applyAlignment="1">
      <alignment horizontal="right" vertical="top"/>
    </xf>
    <xf numFmtId="165" fontId="10" fillId="5" borderId="54" xfId="0" applyNumberFormat="1" applyFont="1" applyFill="1" applyBorder="1" applyAlignment="1">
      <alignment horizontal="right" vertical="top"/>
    </xf>
    <xf numFmtId="165" fontId="10" fillId="5" borderId="16" xfId="0" applyNumberFormat="1" applyFont="1" applyFill="1" applyBorder="1" applyAlignment="1">
      <alignment horizontal="right" vertical="top"/>
    </xf>
    <xf numFmtId="0" fontId="15" fillId="5" borderId="17" xfId="0" applyFont="1" applyFill="1" applyBorder="1" applyAlignment="1">
      <alignment horizontal="center" vertical="top"/>
    </xf>
    <xf numFmtId="165" fontId="10" fillId="5" borderId="3" xfId="0" applyNumberFormat="1" applyFont="1" applyFill="1" applyBorder="1" applyAlignment="1">
      <alignment horizontal="right" vertical="top"/>
    </xf>
    <xf numFmtId="165" fontId="15" fillId="5" borderId="36" xfId="0" applyNumberFormat="1" applyFont="1" applyFill="1" applyBorder="1" applyAlignment="1">
      <alignment horizontal="right" vertical="top"/>
    </xf>
    <xf numFmtId="165" fontId="15" fillId="5" borderId="26" xfId="0" applyNumberFormat="1" applyFont="1" applyFill="1" applyBorder="1" applyAlignment="1">
      <alignment horizontal="right" vertical="top"/>
    </xf>
    <xf numFmtId="165" fontId="10" fillId="5" borderId="35" xfId="0" applyNumberFormat="1" applyFont="1" applyFill="1" applyBorder="1" applyAlignment="1">
      <alignment horizontal="right" vertical="top"/>
    </xf>
    <xf numFmtId="165" fontId="15" fillId="5" borderId="33" xfId="0" applyNumberFormat="1" applyFont="1" applyFill="1" applyBorder="1" applyAlignment="1">
      <alignment horizontal="right" vertical="top"/>
    </xf>
    <xf numFmtId="165" fontId="10" fillId="6" borderId="33" xfId="0" applyNumberFormat="1" applyFont="1" applyFill="1" applyBorder="1" applyAlignment="1">
      <alignment horizontal="right" vertical="top"/>
    </xf>
    <xf numFmtId="165" fontId="15" fillId="6" borderId="33" xfId="0" applyNumberFormat="1" applyFont="1" applyFill="1" applyBorder="1" applyAlignment="1">
      <alignment horizontal="right" vertical="top"/>
    </xf>
    <xf numFmtId="165" fontId="15" fillId="5" borderId="3" xfId="0" applyNumberFormat="1" applyFont="1" applyFill="1" applyBorder="1" applyAlignment="1">
      <alignment horizontal="right" vertical="top"/>
    </xf>
    <xf numFmtId="165" fontId="15" fillId="5" borderId="17" xfId="0" applyNumberFormat="1" applyFont="1" applyFill="1" applyBorder="1" applyAlignment="1">
      <alignment horizontal="right" vertical="top"/>
    </xf>
    <xf numFmtId="165" fontId="15" fillId="5" borderId="49" xfId="0" applyNumberFormat="1" applyFont="1" applyFill="1" applyBorder="1" applyAlignment="1">
      <alignment horizontal="right" vertical="top"/>
    </xf>
    <xf numFmtId="165" fontId="15" fillId="5" borderId="27" xfId="0" applyNumberFormat="1" applyFont="1" applyFill="1" applyBorder="1" applyAlignment="1">
      <alignment horizontal="right" vertical="top"/>
    </xf>
    <xf numFmtId="165" fontId="15" fillId="5" borderId="18" xfId="0" applyNumberFormat="1" applyFont="1" applyFill="1" applyBorder="1" applyAlignment="1">
      <alignment horizontal="right" vertical="top"/>
    </xf>
    <xf numFmtId="165" fontId="15" fillId="5" borderId="45" xfId="0" applyNumberFormat="1" applyFont="1" applyFill="1" applyBorder="1" applyAlignment="1">
      <alignment horizontal="right" vertical="top"/>
    </xf>
    <xf numFmtId="165" fontId="15" fillId="5" borderId="42" xfId="0" applyNumberFormat="1" applyFont="1" applyFill="1" applyBorder="1" applyAlignment="1">
      <alignment horizontal="right" vertical="top"/>
    </xf>
    <xf numFmtId="0" fontId="10" fillId="0" borderId="75" xfId="0" applyFont="1" applyFill="1" applyBorder="1" applyAlignment="1">
      <alignment horizontal="center" vertical="top"/>
    </xf>
    <xf numFmtId="165" fontId="10" fillId="0" borderId="35" xfId="0" applyNumberFormat="1" applyFont="1" applyFill="1" applyBorder="1" applyAlignment="1">
      <alignment horizontal="right" vertical="top"/>
    </xf>
    <xf numFmtId="165" fontId="10" fillId="0" borderId="33" xfId="0" applyNumberFormat="1" applyFont="1" applyFill="1" applyBorder="1" applyAlignment="1">
      <alignment horizontal="right" vertical="top"/>
    </xf>
    <xf numFmtId="165" fontId="10" fillId="0" borderId="36" xfId="0" applyNumberFormat="1" applyFont="1" applyFill="1" applyBorder="1" applyAlignment="1">
      <alignment horizontal="right" vertical="top"/>
    </xf>
    <xf numFmtId="165" fontId="10" fillId="0" borderId="68" xfId="0" applyNumberFormat="1" applyFont="1" applyFill="1" applyBorder="1" applyAlignment="1">
      <alignment horizontal="right" vertical="top"/>
    </xf>
    <xf numFmtId="165" fontId="10" fillId="0" borderId="26" xfId="0" applyNumberFormat="1" applyFont="1" applyFill="1" applyBorder="1" applyAlignment="1">
      <alignment horizontal="right" vertical="top"/>
    </xf>
    <xf numFmtId="165" fontId="10" fillId="0" borderId="3" xfId="0" applyNumberFormat="1" applyFont="1" applyFill="1" applyBorder="1" applyAlignment="1">
      <alignment horizontal="right" vertical="top"/>
    </xf>
    <xf numFmtId="165" fontId="10" fillId="0" borderId="17" xfId="0" applyNumberFormat="1" applyFont="1" applyFill="1" applyBorder="1" applyAlignment="1">
      <alignment horizontal="right" vertical="top"/>
    </xf>
    <xf numFmtId="0" fontId="15" fillId="6" borderId="75" xfId="0" applyFont="1" applyFill="1" applyBorder="1" applyAlignment="1">
      <alignment horizontal="right" vertical="top"/>
    </xf>
    <xf numFmtId="0" fontId="10" fillId="0" borderId="76" xfId="0" applyFont="1" applyFill="1" applyBorder="1" applyAlignment="1">
      <alignment horizontal="center" vertical="top"/>
    </xf>
    <xf numFmtId="165" fontId="10" fillId="0" borderId="28" xfId="0" applyNumberFormat="1" applyFont="1" applyFill="1" applyBorder="1" applyAlignment="1">
      <alignment horizontal="right" vertical="top"/>
    </xf>
    <xf numFmtId="165" fontId="10" fillId="0" borderId="76" xfId="0" applyNumberFormat="1" applyFont="1" applyFill="1" applyBorder="1" applyAlignment="1">
      <alignment horizontal="right" vertical="top"/>
    </xf>
    <xf numFmtId="165" fontId="10" fillId="6" borderId="28" xfId="0" applyNumberFormat="1" applyFont="1" applyFill="1" applyBorder="1" applyAlignment="1">
      <alignment horizontal="right" vertical="top"/>
    </xf>
    <xf numFmtId="0" fontId="10" fillId="0" borderId="8" xfId="0" applyFont="1" applyFill="1" applyBorder="1" applyAlignment="1">
      <alignment horizontal="center" vertical="top"/>
    </xf>
    <xf numFmtId="0" fontId="15" fillId="6" borderId="74" xfId="0" applyFont="1" applyFill="1" applyBorder="1" applyAlignment="1">
      <alignment horizontal="center" vertical="top"/>
    </xf>
    <xf numFmtId="165" fontId="15" fillId="6" borderId="45" xfId="0" applyNumberFormat="1" applyFont="1" applyFill="1" applyBorder="1" applyAlignment="1">
      <alignment horizontal="right" vertical="top"/>
    </xf>
    <xf numFmtId="165" fontId="15" fillId="6" borderId="42" xfId="0" applyNumberFormat="1" applyFont="1" applyFill="1" applyBorder="1" applyAlignment="1">
      <alignment horizontal="right" vertical="top"/>
    </xf>
    <xf numFmtId="49" fontId="15" fillId="3" borderId="4" xfId="0" applyNumberFormat="1" applyFont="1" applyFill="1" applyBorder="1" applyAlignment="1">
      <alignment horizontal="center" vertical="top"/>
    </xf>
    <xf numFmtId="49" fontId="15" fillId="2" borderId="21" xfId="0" applyNumberFormat="1" applyFont="1" applyFill="1" applyBorder="1" applyAlignment="1">
      <alignment horizontal="center" vertical="top"/>
    </xf>
    <xf numFmtId="165" fontId="10" fillId="6" borderId="72" xfId="0" applyNumberFormat="1" applyFont="1" applyFill="1" applyBorder="1" applyAlignment="1">
      <alignment horizontal="right" vertical="top"/>
    </xf>
    <xf numFmtId="165" fontId="10" fillId="6" borderId="27" xfId="0" applyNumberFormat="1" applyFont="1" applyFill="1" applyBorder="1" applyAlignment="1">
      <alignment horizontal="right" vertical="top"/>
    </xf>
    <xf numFmtId="165" fontId="15" fillId="6" borderId="26" xfId="0" applyNumberFormat="1" applyFont="1" applyFill="1" applyBorder="1" applyAlignment="1">
      <alignment horizontal="right" vertical="top"/>
    </xf>
    <xf numFmtId="165" fontId="10" fillId="6" borderId="71" xfId="0" applyNumberFormat="1" applyFont="1" applyFill="1" applyBorder="1" applyAlignment="1">
      <alignment horizontal="right" vertical="top"/>
    </xf>
    <xf numFmtId="0" fontId="2" fillId="0" borderId="75" xfId="0" applyFont="1" applyBorder="1" applyAlignment="1">
      <alignment horizontal="center" vertical="center" textRotation="90" wrapText="1"/>
    </xf>
    <xf numFmtId="0" fontId="2" fillId="0" borderId="70" xfId="0" applyFont="1" applyFill="1" applyBorder="1" applyAlignment="1">
      <alignment horizontal="center" vertical="center" wrapText="1"/>
    </xf>
    <xf numFmtId="0" fontId="10" fillId="0" borderId="19" xfId="0" applyFont="1" applyBorder="1" applyAlignment="1">
      <alignment horizontal="center" vertical="top" wrapText="1"/>
    </xf>
    <xf numFmtId="0" fontId="10" fillId="0" borderId="19" xfId="2" applyFont="1" applyFill="1" applyBorder="1" applyAlignment="1">
      <alignment horizontal="center" vertical="top"/>
    </xf>
    <xf numFmtId="0" fontId="19" fillId="5" borderId="19" xfId="2" applyFont="1" applyFill="1" applyBorder="1" applyAlignment="1">
      <alignment horizontal="left" vertical="top" wrapText="1"/>
    </xf>
    <xf numFmtId="0" fontId="10" fillId="5" borderId="19" xfId="2" applyFont="1" applyFill="1" applyBorder="1" applyAlignment="1">
      <alignment horizontal="center" vertical="center"/>
    </xf>
    <xf numFmtId="0" fontId="10" fillId="5" borderId="19" xfId="0" applyFont="1" applyFill="1" applyBorder="1" applyAlignment="1">
      <alignment horizontal="center" vertical="center"/>
    </xf>
    <xf numFmtId="0" fontId="15" fillId="0" borderId="0" xfId="0" applyFont="1" applyAlignment="1">
      <alignment vertical="top"/>
    </xf>
    <xf numFmtId="49" fontId="7" fillId="0" borderId="76" xfId="0" applyNumberFormat="1" applyFont="1" applyFill="1" applyBorder="1" applyAlignment="1">
      <alignment vertical="top"/>
    </xf>
    <xf numFmtId="0" fontId="3" fillId="8" borderId="1" xfId="0" applyFont="1" applyFill="1" applyBorder="1" applyAlignment="1">
      <alignment horizontal="left" vertical="center" wrapText="1"/>
    </xf>
    <xf numFmtId="165" fontId="6" fillId="8" borderId="6" xfId="0" applyNumberFormat="1" applyFont="1" applyFill="1" applyBorder="1" applyAlignment="1">
      <alignment horizontal="right" vertical="top" wrapText="1"/>
    </xf>
    <xf numFmtId="165" fontId="6" fillId="8" borderId="7" xfId="0" applyNumberFormat="1" applyFont="1" applyFill="1" applyBorder="1" applyAlignment="1">
      <alignment horizontal="right" vertical="top" wrapText="1"/>
    </xf>
    <xf numFmtId="0" fontId="3" fillId="8" borderId="2" xfId="0" applyFont="1" applyFill="1" applyBorder="1" applyAlignment="1">
      <alignment horizontal="left" vertical="center" wrapText="1"/>
    </xf>
    <xf numFmtId="165" fontId="6" fillId="8" borderId="12" xfId="0" applyNumberFormat="1" applyFont="1" applyFill="1" applyBorder="1" applyAlignment="1">
      <alignment horizontal="right" vertical="top" wrapText="1"/>
    </xf>
    <xf numFmtId="165" fontId="9" fillId="8" borderId="6" xfId="0" applyNumberFormat="1" applyFont="1" applyFill="1" applyBorder="1" applyAlignment="1">
      <alignment horizontal="right" vertical="top" wrapText="1"/>
    </xf>
    <xf numFmtId="165" fontId="9" fillId="8" borderId="17" xfId="0" applyNumberFormat="1" applyFont="1" applyFill="1" applyBorder="1" applyAlignment="1">
      <alignment horizontal="right" vertical="top" wrapText="1"/>
    </xf>
    <xf numFmtId="165" fontId="9" fillId="8" borderId="60" xfId="0" applyNumberFormat="1" applyFont="1" applyFill="1" applyBorder="1" applyAlignment="1">
      <alignment horizontal="right" vertical="top" wrapText="1"/>
    </xf>
    <xf numFmtId="165" fontId="6" fillId="8" borderId="16" xfId="0" applyNumberFormat="1" applyFont="1" applyFill="1" applyBorder="1" applyAlignment="1">
      <alignment horizontal="right" vertical="top" wrapText="1"/>
    </xf>
    <xf numFmtId="165" fontId="9" fillId="8" borderId="6" xfId="0" applyNumberFormat="1" applyFont="1" applyFill="1" applyBorder="1" applyAlignment="1">
      <alignment horizontal="right" vertical="top"/>
    </xf>
    <xf numFmtId="0" fontId="15" fillId="0" borderId="28" xfId="0" applyFont="1" applyFill="1" applyBorder="1" applyAlignment="1">
      <alignment horizontal="left" vertical="top" wrapText="1"/>
    </xf>
    <xf numFmtId="165" fontId="28" fillId="6" borderId="57" xfId="0" applyNumberFormat="1" applyFont="1" applyFill="1" applyBorder="1" applyAlignment="1">
      <alignment horizontal="right" vertical="top"/>
    </xf>
    <xf numFmtId="165" fontId="28" fillId="6" borderId="55" xfId="0" applyNumberFormat="1" applyFont="1" applyFill="1" applyBorder="1" applyAlignment="1">
      <alignment horizontal="right" vertical="top"/>
    </xf>
    <xf numFmtId="165" fontId="28" fillId="6" borderId="68" xfId="0" applyNumberFormat="1" applyFont="1" applyFill="1" applyBorder="1" applyAlignment="1">
      <alignment horizontal="right" vertical="top"/>
    </xf>
    <xf numFmtId="165" fontId="28" fillId="6" borderId="33" xfId="0" applyNumberFormat="1" applyFont="1" applyFill="1" applyBorder="1" applyAlignment="1">
      <alignment horizontal="right" vertical="top"/>
    </xf>
    <xf numFmtId="165" fontId="28" fillId="6" borderId="26" xfId="0" applyNumberFormat="1" applyFont="1" applyFill="1" applyBorder="1" applyAlignment="1">
      <alignment horizontal="right" vertical="top"/>
    </xf>
    <xf numFmtId="49" fontId="28" fillId="0" borderId="46" xfId="0" applyNumberFormat="1" applyFont="1" applyFill="1" applyBorder="1" applyAlignment="1">
      <alignment horizontal="center" vertical="top"/>
    </xf>
    <xf numFmtId="165" fontId="28" fillId="6" borderId="19" xfId="0" applyNumberFormat="1" applyFont="1" applyFill="1" applyBorder="1" applyAlignment="1">
      <alignment horizontal="right" vertical="top"/>
    </xf>
    <xf numFmtId="165" fontId="15" fillId="4" borderId="41" xfId="0" applyNumberFormat="1" applyFont="1" applyFill="1" applyBorder="1" applyAlignment="1">
      <alignment horizontal="right" vertical="top"/>
    </xf>
    <xf numFmtId="165" fontId="15" fillId="4" borderId="39" xfId="0" applyNumberFormat="1" applyFont="1" applyFill="1" applyBorder="1" applyAlignment="1">
      <alignment horizontal="right" vertical="top"/>
    </xf>
    <xf numFmtId="165" fontId="15" fillId="4" borderId="40" xfId="0" applyNumberFormat="1" applyFont="1" applyFill="1" applyBorder="1" applyAlignment="1">
      <alignment horizontal="right" vertical="top"/>
    </xf>
    <xf numFmtId="165" fontId="15" fillId="4" borderId="28" xfId="0" applyNumberFormat="1" applyFont="1" applyFill="1" applyBorder="1" applyAlignment="1">
      <alignment horizontal="right" vertical="top"/>
    </xf>
    <xf numFmtId="165" fontId="15" fillId="4" borderId="52" xfId="0" applyNumberFormat="1" applyFont="1" applyFill="1" applyBorder="1" applyAlignment="1">
      <alignment horizontal="right" vertical="top"/>
    </xf>
    <xf numFmtId="165" fontId="15" fillId="4" borderId="31" xfId="0" applyNumberFormat="1" applyFont="1" applyFill="1" applyBorder="1" applyAlignment="1">
      <alignment horizontal="right" vertical="top"/>
    </xf>
    <xf numFmtId="165" fontId="15" fillId="2" borderId="23" xfId="0" applyNumberFormat="1" applyFont="1" applyFill="1" applyBorder="1" applyAlignment="1">
      <alignment horizontal="right" vertical="top"/>
    </xf>
    <xf numFmtId="165" fontId="15" fillId="2" borderId="24" xfId="0" applyNumberFormat="1" applyFont="1" applyFill="1" applyBorder="1" applyAlignment="1">
      <alignment horizontal="right" vertical="top"/>
    </xf>
    <xf numFmtId="165" fontId="15" fillId="2" borderId="53" xfId="0" applyNumberFormat="1" applyFont="1" applyFill="1" applyBorder="1" applyAlignment="1">
      <alignment horizontal="right" vertical="top"/>
    </xf>
    <xf numFmtId="165" fontId="15" fillId="2" borderId="29" xfId="0" applyNumberFormat="1" applyFont="1" applyFill="1" applyBorder="1" applyAlignment="1">
      <alignment horizontal="right" vertical="top"/>
    </xf>
    <xf numFmtId="165" fontId="15" fillId="2" borderId="5" xfId="0" applyNumberFormat="1" applyFont="1" applyFill="1" applyBorder="1" applyAlignment="1">
      <alignment horizontal="right" vertical="top"/>
    </xf>
    <xf numFmtId="165" fontId="15" fillId="2" borderId="12" xfId="0" applyNumberFormat="1" applyFont="1" applyFill="1" applyBorder="1" applyAlignment="1">
      <alignment horizontal="right" vertical="top"/>
    </xf>
    <xf numFmtId="165" fontId="15" fillId="3" borderId="21" xfId="0" applyNumberFormat="1" applyFont="1" applyFill="1" applyBorder="1" applyAlignment="1">
      <alignment horizontal="right" vertical="top"/>
    </xf>
    <xf numFmtId="165" fontId="15" fillId="3" borderId="22" xfId="0" applyNumberFormat="1" applyFont="1" applyFill="1" applyBorder="1" applyAlignment="1">
      <alignment horizontal="right" vertical="top"/>
    </xf>
    <xf numFmtId="165" fontId="15" fillId="3" borderId="80" xfId="0" applyNumberFormat="1" applyFont="1" applyFill="1" applyBorder="1" applyAlignment="1">
      <alignment horizontal="right" vertical="top"/>
    </xf>
    <xf numFmtId="165" fontId="15" fillId="3" borderId="79" xfId="0" applyNumberFormat="1" applyFont="1" applyFill="1" applyBorder="1" applyAlignment="1">
      <alignment horizontal="right" vertical="top"/>
    </xf>
    <xf numFmtId="165" fontId="15" fillId="3" borderId="4" xfId="0" applyNumberFormat="1" applyFont="1" applyFill="1" applyBorder="1" applyAlignment="1">
      <alignment horizontal="right" vertical="top"/>
    </xf>
    <xf numFmtId="165" fontId="15" fillId="3" borderId="15" xfId="0" applyNumberFormat="1" applyFont="1" applyFill="1" applyBorder="1" applyAlignment="1">
      <alignment horizontal="right" vertical="top"/>
    </xf>
    <xf numFmtId="165" fontId="28" fillId="6" borderId="56" xfId="0" applyNumberFormat="1" applyFont="1" applyFill="1" applyBorder="1" applyAlignment="1">
      <alignment horizontal="right" vertical="top"/>
    </xf>
    <xf numFmtId="165" fontId="28" fillId="6" borderId="54" xfId="0" applyNumberFormat="1" applyFont="1" applyFill="1" applyBorder="1" applyAlignment="1">
      <alignment horizontal="right" vertical="top"/>
    </xf>
    <xf numFmtId="0" fontId="10" fillId="5" borderId="30" xfId="0" applyFont="1" applyFill="1" applyBorder="1" applyAlignment="1">
      <alignment horizontal="left" vertical="top" wrapText="1"/>
    </xf>
    <xf numFmtId="49" fontId="28" fillId="0" borderId="29" xfId="0" applyNumberFormat="1" applyFont="1" applyFill="1" applyBorder="1" applyAlignment="1">
      <alignment vertical="top" wrapText="1"/>
    </xf>
    <xf numFmtId="49" fontId="29" fillId="0" borderId="28" xfId="0" applyNumberFormat="1" applyFont="1" applyFill="1" applyBorder="1" applyAlignment="1">
      <alignment vertical="top" wrapText="1"/>
    </xf>
    <xf numFmtId="165" fontId="15" fillId="6" borderId="78" xfId="0" applyNumberFormat="1" applyFont="1" applyFill="1" applyBorder="1" applyAlignment="1">
      <alignment horizontal="right" vertical="top"/>
    </xf>
    <xf numFmtId="165" fontId="15" fillId="4" borderId="12" xfId="0" applyNumberFormat="1" applyFont="1" applyFill="1" applyBorder="1" applyAlignment="1">
      <alignment horizontal="right" vertical="top"/>
    </xf>
    <xf numFmtId="165" fontId="15" fillId="4" borderId="15" xfId="0" applyNumberFormat="1" applyFont="1" applyFill="1" applyBorder="1" applyAlignment="1">
      <alignment horizontal="right" vertical="top"/>
    </xf>
    <xf numFmtId="49" fontId="15" fillId="3" borderId="23" xfId="0" applyNumberFormat="1" applyFont="1" applyFill="1" applyBorder="1" applyAlignment="1">
      <alignment horizontal="center" vertical="top"/>
    </xf>
    <xf numFmtId="49" fontId="15" fillId="4" borderId="24" xfId="0" applyNumberFormat="1" applyFont="1" applyFill="1" applyBorder="1" applyAlignment="1">
      <alignment horizontal="center" vertical="top"/>
    </xf>
    <xf numFmtId="0" fontId="2" fillId="0" borderId="31" xfId="0" applyFont="1" applyFill="1" applyBorder="1" applyAlignment="1">
      <alignment horizontal="center" vertical="center" textRotation="90" wrapText="1"/>
    </xf>
    <xf numFmtId="0" fontId="2" fillId="0" borderId="70" xfId="0" applyFont="1" applyBorder="1" applyAlignment="1">
      <alignment horizontal="center" vertical="center" textRotation="90" wrapText="1"/>
    </xf>
    <xf numFmtId="0" fontId="10" fillId="0" borderId="37" xfId="0" applyFont="1" applyBorder="1" applyAlignment="1">
      <alignment horizontal="center" vertical="center" textRotation="90" wrapText="1"/>
    </xf>
    <xf numFmtId="0" fontId="10" fillId="0" borderId="69" xfId="0" applyFont="1" applyFill="1" applyBorder="1" applyAlignment="1">
      <alignment vertical="top" wrapText="1"/>
    </xf>
    <xf numFmtId="0" fontId="10" fillId="0" borderId="14" xfId="0" applyFont="1" applyFill="1" applyBorder="1" applyAlignment="1">
      <alignment vertical="top" wrapText="1"/>
    </xf>
    <xf numFmtId="0" fontId="10" fillId="5" borderId="69" xfId="0" applyFont="1" applyFill="1" applyBorder="1" applyAlignment="1">
      <alignment vertical="top" wrapText="1"/>
    </xf>
    <xf numFmtId="0" fontId="10" fillId="5" borderId="14" xfId="0" applyFont="1" applyFill="1" applyBorder="1" applyAlignment="1">
      <alignment vertical="top" wrapText="1"/>
    </xf>
    <xf numFmtId="0" fontId="2" fillId="0" borderId="0" xfId="0" applyFont="1" applyAlignment="1">
      <alignment horizontal="center" vertical="center"/>
    </xf>
    <xf numFmtId="0" fontId="2" fillId="0" borderId="69" xfId="0" applyFont="1" applyFill="1" applyBorder="1" applyAlignment="1">
      <alignment horizontal="center" vertical="center" wrapText="1"/>
    </xf>
    <xf numFmtId="49" fontId="7" fillId="0" borderId="76" xfId="0" applyNumberFormat="1" applyFont="1" applyFill="1" applyBorder="1" applyAlignment="1">
      <alignment horizontal="center" vertical="center"/>
    </xf>
    <xf numFmtId="165" fontId="10" fillId="6" borderId="60" xfId="0" applyNumberFormat="1" applyFont="1" applyFill="1" applyBorder="1" applyAlignment="1">
      <alignment horizontal="right" vertical="top" wrapText="1"/>
    </xf>
    <xf numFmtId="0" fontId="10" fillId="0" borderId="48" xfId="0" applyFont="1" applyFill="1" applyBorder="1" applyAlignment="1">
      <alignment horizontal="center" vertical="top"/>
    </xf>
    <xf numFmtId="165" fontId="15" fillId="0" borderId="32" xfId="0" applyNumberFormat="1" applyFont="1" applyFill="1" applyBorder="1" applyAlignment="1">
      <alignment horizontal="right" vertical="top"/>
    </xf>
    <xf numFmtId="165" fontId="10" fillId="0" borderId="48" xfId="0" applyNumberFormat="1" applyFont="1" applyFill="1" applyBorder="1" applyAlignment="1">
      <alignment horizontal="right" vertical="top"/>
    </xf>
    <xf numFmtId="0" fontId="27" fillId="0" borderId="29" xfId="0" applyFont="1" applyFill="1" applyBorder="1" applyAlignment="1">
      <alignment vertical="top" wrapText="1"/>
    </xf>
    <xf numFmtId="165" fontId="15" fillId="6" borderId="73" xfId="0" applyNumberFormat="1" applyFont="1" applyFill="1" applyBorder="1" applyAlignment="1">
      <alignment horizontal="right" vertical="top"/>
    </xf>
    <xf numFmtId="49" fontId="15" fillId="0" borderId="31" xfId="0" applyNumberFormat="1" applyFont="1" applyBorder="1" applyAlignment="1">
      <alignment vertical="top"/>
    </xf>
    <xf numFmtId="49" fontId="15" fillId="0" borderId="46" xfId="0" applyNumberFormat="1" applyFont="1" applyBorder="1" applyAlignment="1">
      <alignment vertical="top"/>
    </xf>
    <xf numFmtId="49" fontId="15" fillId="0" borderId="12" xfId="0" applyNumberFormat="1" applyFont="1" applyBorder="1" applyAlignment="1">
      <alignment vertical="top"/>
    </xf>
    <xf numFmtId="49" fontId="10" fillId="0" borderId="31" xfId="0" applyNumberFormat="1" applyFont="1" applyBorder="1" applyAlignment="1">
      <alignment vertical="top"/>
    </xf>
    <xf numFmtId="49" fontId="10" fillId="0" borderId="46" xfId="0" applyNumberFormat="1" applyFont="1" applyBorder="1" applyAlignment="1">
      <alignment vertical="top"/>
    </xf>
    <xf numFmtId="49" fontId="10" fillId="0" borderId="12" xfId="0" applyNumberFormat="1" applyFont="1" applyBorder="1" applyAlignment="1">
      <alignment vertical="top"/>
    </xf>
    <xf numFmtId="49" fontId="15" fillId="0" borderId="39" xfId="0" applyNumberFormat="1" applyFont="1" applyBorder="1" applyAlignment="1">
      <alignment vertical="top"/>
    </xf>
    <xf numFmtId="49" fontId="15" fillId="0" borderId="19" xfId="0" applyNumberFormat="1" applyFont="1" applyBorder="1" applyAlignment="1">
      <alignment vertical="top"/>
    </xf>
    <xf numFmtId="49" fontId="15" fillId="0" borderId="24" xfId="0" applyNumberFormat="1" applyFont="1" applyBorder="1" applyAlignment="1">
      <alignment vertical="top"/>
    </xf>
    <xf numFmtId="49" fontId="15" fillId="4" borderId="39" xfId="0" applyNumberFormat="1" applyFont="1" applyFill="1" applyBorder="1" applyAlignment="1">
      <alignment vertical="top"/>
    </xf>
    <xf numFmtId="49" fontId="15" fillId="4" borderId="19" xfId="0" applyNumberFormat="1" applyFont="1" applyFill="1" applyBorder="1" applyAlignment="1">
      <alignment vertical="top"/>
    </xf>
    <xf numFmtId="49" fontId="15" fillId="4" borderId="24" xfId="0" applyNumberFormat="1" applyFont="1" applyFill="1" applyBorder="1" applyAlignment="1">
      <alignment vertical="top"/>
    </xf>
    <xf numFmtId="49" fontId="15" fillId="3" borderId="41" xfId="0" applyNumberFormat="1" applyFont="1" applyFill="1" applyBorder="1" applyAlignment="1">
      <alignment vertical="top"/>
    </xf>
    <xf numFmtId="49" fontId="15" fillId="3" borderId="51" xfId="0" applyNumberFormat="1" applyFont="1" applyFill="1" applyBorder="1" applyAlignment="1">
      <alignment vertical="top"/>
    </xf>
    <xf numFmtId="49" fontId="15" fillId="3" borderId="23" xfId="0" applyNumberFormat="1" applyFont="1" applyFill="1" applyBorder="1" applyAlignment="1">
      <alignment vertical="top"/>
    </xf>
    <xf numFmtId="0" fontId="10" fillId="0" borderId="62" xfId="0" applyFont="1" applyFill="1" applyBorder="1" applyAlignment="1">
      <alignment horizontal="left" vertical="top" wrapText="1"/>
    </xf>
    <xf numFmtId="0" fontId="2" fillId="0" borderId="73" xfId="0" applyFont="1" applyFill="1" applyBorder="1" applyAlignment="1">
      <alignment horizontal="center" vertical="center" textRotation="90" wrapText="1"/>
    </xf>
    <xf numFmtId="0" fontId="15" fillId="5" borderId="12" xfId="0" applyFont="1" applyFill="1" applyBorder="1" applyAlignment="1">
      <alignment horizontal="center" vertical="top"/>
    </xf>
    <xf numFmtId="165" fontId="15" fillId="5" borderId="25" xfId="0" applyNumberFormat="1" applyFont="1" applyFill="1" applyBorder="1" applyAlignment="1">
      <alignment horizontal="right" vertical="top"/>
    </xf>
    <xf numFmtId="165" fontId="15" fillId="5" borderId="53" xfId="0" applyNumberFormat="1" applyFont="1" applyFill="1" applyBorder="1" applyAlignment="1">
      <alignment horizontal="right" vertical="top"/>
    </xf>
    <xf numFmtId="165" fontId="15" fillId="5" borderId="5" xfId="0" applyNumberFormat="1" applyFont="1" applyFill="1" applyBorder="1" applyAlignment="1">
      <alignment horizontal="right" vertical="top"/>
    </xf>
    <xf numFmtId="165" fontId="15" fillId="6" borderId="5" xfId="0" applyNumberFormat="1" applyFont="1" applyFill="1" applyBorder="1" applyAlignment="1">
      <alignment horizontal="right" vertical="top"/>
    </xf>
    <xf numFmtId="165" fontId="15" fillId="5" borderId="12" xfId="0" applyNumberFormat="1" applyFont="1" applyFill="1" applyBorder="1" applyAlignment="1">
      <alignment horizontal="right" vertical="top"/>
    </xf>
    <xf numFmtId="0" fontId="15" fillId="5" borderId="16" xfId="0" applyFont="1" applyFill="1" applyBorder="1" applyAlignment="1">
      <alignment horizontal="center" vertical="top"/>
    </xf>
    <xf numFmtId="165" fontId="15" fillId="5" borderId="59" xfId="0" applyNumberFormat="1" applyFont="1" applyFill="1" applyBorder="1" applyAlignment="1">
      <alignment horizontal="right" vertical="top"/>
    </xf>
    <xf numFmtId="165" fontId="15" fillId="0" borderId="56" xfId="0" applyNumberFormat="1" applyFont="1" applyFill="1" applyBorder="1" applyAlignment="1">
      <alignment horizontal="right" vertical="top"/>
    </xf>
    <xf numFmtId="165" fontId="15" fillId="5" borderId="65" xfId="0" applyNumberFormat="1" applyFont="1" applyFill="1" applyBorder="1" applyAlignment="1">
      <alignment horizontal="right" vertical="top"/>
    </xf>
    <xf numFmtId="165" fontId="15" fillId="6" borderId="65" xfId="0" applyNumberFormat="1" applyFont="1" applyFill="1" applyBorder="1" applyAlignment="1">
      <alignment horizontal="right" vertical="top"/>
    </xf>
    <xf numFmtId="165" fontId="15" fillId="6" borderId="56" xfId="0" applyNumberFormat="1" applyFont="1" applyFill="1" applyBorder="1" applyAlignment="1">
      <alignment horizontal="right" vertical="top"/>
    </xf>
    <xf numFmtId="165" fontId="15" fillId="5" borderId="16" xfId="0" applyNumberFormat="1" applyFont="1" applyFill="1" applyBorder="1" applyAlignment="1">
      <alignment horizontal="right" vertical="top"/>
    </xf>
    <xf numFmtId="0" fontId="15" fillId="6" borderId="73" xfId="0" applyFont="1" applyFill="1" applyBorder="1" applyAlignment="1">
      <alignment horizontal="right" vertical="top" wrapText="1"/>
    </xf>
    <xf numFmtId="0" fontId="4" fillId="0" borderId="5" xfId="0" applyFont="1" applyBorder="1" applyAlignment="1">
      <alignment horizontal="left" vertical="top" wrapText="1" indent="2"/>
    </xf>
    <xf numFmtId="165" fontId="9" fillId="8" borderId="12" xfId="0" applyNumberFormat="1" applyFont="1" applyFill="1" applyBorder="1" applyAlignment="1">
      <alignment horizontal="righ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2" fillId="0" borderId="31" xfId="0" applyFont="1" applyFill="1" applyBorder="1" applyAlignment="1">
      <alignment horizontal="center" vertical="center" textRotation="90" wrapText="1"/>
    </xf>
    <xf numFmtId="0" fontId="2" fillId="0" borderId="12" xfId="0" applyFont="1" applyFill="1" applyBorder="1" applyAlignment="1">
      <alignment horizontal="center" vertical="center" textRotation="90" wrapText="1"/>
    </xf>
    <xf numFmtId="49" fontId="10" fillId="0" borderId="31" xfId="0" applyNumberFormat="1" applyFont="1" applyFill="1" applyBorder="1" applyAlignment="1">
      <alignment horizontal="center" vertical="top" wrapText="1"/>
    </xf>
    <xf numFmtId="49" fontId="10" fillId="0" borderId="46" xfId="0" applyNumberFormat="1" applyFont="1" applyFill="1" applyBorder="1" applyAlignment="1">
      <alignment horizontal="center" vertical="top" wrapText="1"/>
    </xf>
    <xf numFmtId="49" fontId="10" fillId="0" borderId="12" xfId="0" applyNumberFormat="1" applyFont="1" applyFill="1" applyBorder="1" applyAlignment="1">
      <alignment horizontal="center" vertical="top" wrapText="1"/>
    </xf>
    <xf numFmtId="49" fontId="10" fillId="0" borderId="31" xfId="0" applyNumberFormat="1" applyFont="1" applyBorder="1" applyAlignment="1">
      <alignment horizontal="center" vertical="top" wrapText="1"/>
    </xf>
    <xf numFmtId="49" fontId="10" fillId="0" borderId="12" xfId="0" applyNumberFormat="1" applyFont="1" applyBorder="1" applyAlignment="1">
      <alignment horizontal="center" vertical="top" wrapText="1"/>
    </xf>
    <xf numFmtId="49" fontId="15" fillId="4" borderId="39" xfId="0" applyNumberFormat="1" applyFont="1" applyFill="1" applyBorder="1" applyAlignment="1">
      <alignment horizontal="center" vertical="top"/>
    </xf>
    <xf numFmtId="49" fontId="15" fillId="4" borderId="19" xfId="0" applyNumberFormat="1" applyFont="1" applyFill="1" applyBorder="1" applyAlignment="1">
      <alignment horizontal="center" vertical="top"/>
    </xf>
    <xf numFmtId="49" fontId="15" fillId="4" borderId="37" xfId="0" applyNumberFormat="1" applyFont="1" applyFill="1" applyBorder="1" applyAlignment="1">
      <alignment horizontal="center" vertical="top"/>
    </xf>
    <xf numFmtId="0" fontId="28" fillId="0" borderId="28" xfId="0" applyFont="1" applyFill="1" applyBorder="1" applyAlignment="1">
      <alignment horizontal="left" vertical="top" wrapText="1"/>
    </xf>
    <xf numFmtId="0" fontId="28" fillId="0" borderId="29" xfId="0" applyFont="1" applyFill="1" applyBorder="1" applyAlignment="1">
      <alignment horizontal="left" vertical="top" wrapText="1"/>
    </xf>
    <xf numFmtId="49" fontId="15" fillId="0" borderId="39" xfId="0" applyNumberFormat="1" applyFont="1" applyBorder="1" applyAlignment="1">
      <alignment horizontal="center" vertical="top"/>
    </xf>
    <xf numFmtId="49" fontId="15" fillId="0" borderId="24" xfId="0" applyNumberFormat="1" applyFont="1" applyBorder="1" applyAlignment="1">
      <alignment horizontal="center" vertical="top"/>
    </xf>
    <xf numFmtId="49" fontId="10" fillId="0" borderId="46" xfId="0" applyNumberFormat="1" applyFont="1" applyBorder="1" applyAlignment="1">
      <alignment horizontal="center" vertical="top" wrapText="1"/>
    </xf>
    <xf numFmtId="49" fontId="28" fillId="0" borderId="28" xfId="0" applyNumberFormat="1" applyFont="1" applyFill="1" applyBorder="1" applyAlignment="1">
      <alignment horizontal="left" vertical="top" wrapText="1"/>
    </xf>
    <xf numFmtId="49" fontId="28" fillId="0" borderId="30" xfId="0" applyNumberFormat="1" applyFont="1" applyFill="1" applyBorder="1" applyAlignment="1">
      <alignment horizontal="left" vertical="top" wrapText="1"/>
    </xf>
    <xf numFmtId="49" fontId="28" fillId="0" borderId="29" xfId="0" applyNumberFormat="1" applyFont="1" applyFill="1" applyBorder="1" applyAlignment="1">
      <alignment horizontal="left" vertical="top" wrapText="1"/>
    </xf>
    <xf numFmtId="0" fontId="15" fillId="4" borderId="80" xfId="0" applyFont="1" applyFill="1" applyBorder="1" applyAlignment="1">
      <alignment horizontal="left" vertical="top" wrapText="1"/>
    </xf>
    <xf numFmtId="0" fontId="15" fillId="4" borderId="77" xfId="0" applyFont="1" applyFill="1" applyBorder="1" applyAlignment="1">
      <alignment horizontal="left" vertical="top" wrapText="1"/>
    </xf>
    <xf numFmtId="0" fontId="15" fillId="4" borderId="81" xfId="0" applyFont="1" applyFill="1" applyBorder="1" applyAlignment="1">
      <alignment horizontal="left" vertical="top" wrapText="1"/>
    </xf>
    <xf numFmtId="49" fontId="15" fillId="4" borderId="55" xfId="0" applyNumberFormat="1" applyFont="1" applyFill="1" applyBorder="1" applyAlignment="1">
      <alignment horizontal="center" vertical="top"/>
    </xf>
    <xf numFmtId="0" fontId="10" fillId="0" borderId="28" xfId="0" applyFont="1" applyFill="1" applyBorder="1" applyAlignment="1">
      <alignment horizontal="left" vertical="top" wrapText="1"/>
    </xf>
    <xf numFmtId="0" fontId="10" fillId="0" borderId="29" xfId="0" applyFont="1" applyFill="1" applyBorder="1" applyAlignment="1">
      <alignment horizontal="left" vertical="top" wrapText="1"/>
    </xf>
    <xf numFmtId="49" fontId="15" fillId="4" borderId="24" xfId="0" applyNumberFormat="1" applyFont="1" applyFill="1" applyBorder="1" applyAlignment="1">
      <alignment horizontal="center" vertical="top"/>
    </xf>
    <xf numFmtId="49" fontId="15" fillId="0" borderId="31" xfId="0" applyNumberFormat="1" applyFont="1" applyBorder="1" applyAlignment="1">
      <alignment horizontal="center" vertical="top"/>
    </xf>
    <xf numFmtId="49" fontId="15" fillId="0" borderId="12" xfId="0" applyNumberFormat="1" applyFont="1" applyBorder="1" applyAlignment="1">
      <alignment horizontal="center" vertical="top"/>
    </xf>
    <xf numFmtId="0" fontId="2" fillId="0" borderId="3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6" xfId="0" applyFont="1" applyFill="1" applyBorder="1" applyAlignment="1">
      <alignment horizontal="center" vertical="center" textRotation="90" wrapText="1"/>
    </xf>
    <xf numFmtId="49" fontId="15" fillId="3" borderId="41" xfId="0" applyNumberFormat="1" applyFont="1" applyFill="1" applyBorder="1" applyAlignment="1">
      <alignment horizontal="center" vertical="top"/>
    </xf>
    <xf numFmtId="49" fontId="15" fillId="3" borderId="23" xfId="0" applyNumberFormat="1" applyFont="1" applyFill="1" applyBorder="1" applyAlignment="1">
      <alignment horizontal="center" vertical="top"/>
    </xf>
    <xf numFmtId="49" fontId="15" fillId="4" borderId="80" xfId="0" applyNumberFormat="1" applyFont="1" applyFill="1" applyBorder="1" applyAlignment="1">
      <alignment horizontal="left" vertical="top"/>
    </xf>
    <xf numFmtId="49" fontId="15" fillId="4" borderId="77" xfId="0" applyNumberFormat="1" applyFont="1" applyFill="1" applyBorder="1" applyAlignment="1">
      <alignment horizontal="left" vertical="top"/>
    </xf>
    <xf numFmtId="49" fontId="15" fillId="4" borderId="81" xfId="0" applyNumberFormat="1" applyFont="1" applyFill="1" applyBorder="1" applyAlignment="1">
      <alignment horizontal="left" vertical="top"/>
    </xf>
    <xf numFmtId="0" fontId="10" fillId="0" borderId="69" xfId="0" applyFont="1" applyFill="1" applyBorder="1" applyAlignment="1">
      <alignment horizontal="left" vertical="top" wrapText="1"/>
    </xf>
    <xf numFmtId="0" fontId="10" fillId="0" borderId="14" xfId="0" applyFont="1" applyFill="1" applyBorder="1" applyAlignment="1">
      <alignment horizontal="left" vertical="top" wrapText="1"/>
    </xf>
    <xf numFmtId="49" fontId="15" fillId="0" borderId="33" xfId="0" applyNumberFormat="1" applyFont="1" applyBorder="1" applyAlignment="1">
      <alignment horizontal="center" vertical="top"/>
    </xf>
    <xf numFmtId="49" fontId="15" fillId="0" borderId="37" xfId="0" applyNumberFormat="1" applyFont="1" applyBorder="1" applyAlignment="1">
      <alignment horizontal="center" vertical="top"/>
    </xf>
    <xf numFmtId="0" fontId="10" fillId="5" borderId="8" xfId="0" applyFont="1" applyFill="1" applyBorder="1" applyAlignment="1">
      <alignment horizontal="left" vertical="top" wrapText="1"/>
    </xf>
    <xf numFmtId="0" fontId="10" fillId="5" borderId="73" xfId="0" applyFont="1" applyFill="1" applyBorder="1" applyAlignment="1">
      <alignment horizontal="left" vertical="top" wrapText="1"/>
    </xf>
    <xf numFmtId="49" fontId="15" fillId="3" borderId="52" xfId="0" applyNumberFormat="1" applyFont="1" applyFill="1" applyBorder="1" applyAlignment="1">
      <alignment horizontal="center" vertical="top"/>
    </xf>
    <xf numFmtId="49" fontId="15" fillId="3" borderId="5" xfId="0" applyNumberFormat="1" applyFont="1" applyFill="1" applyBorder="1" applyAlignment="1">
      <alignment horizontal="center" vertical="top"/>
    </xf>
    <xf numFmtId="49" fontId="15" fillId="3" borderId="1" xfId="0" applyNumberFormat="1" applyFont="1" applyFill="1" applyBorder="1" applyAlignment="1">
      <alignment horizontal="center" vertical="top"/>
    </xf>
    <xf numFmtId="49" fontId="15" fillId="3" borderId="66" xfId="0" applyNumberFormat="1" applyFont="1" applyFill="1" applyBorder="1" applyAlignment="1">
      <alignment horizontal="center" vertical="top"/>
    </xf>
    <xf numFmtId="49" fontId="15" fillId="4" borderId="32" xfId="0" applyNumberFormat="1" applyFont="1" applyFill="1" applyBorder="1" applyAlignment="1">
      <alignment horizontal="center" vertical="top"/>
    </xf>
    <xf numFmtId="49" fontId="15" fillId="4" borderId="80" xfId="0" applyNumberFormat="1" applyFont="1" applyFill="1" applyBorder="1" applyAlignment="1">
      <alignment horizontal="right" vertical="top"/>
    </xf>
    <xf numFmtId="49" fontId="15" fillId="4" borderId="77" xfId="0" applyNumberFormat="1" applyFont="1" applyFill="1" applyBorder="1" applyAlignment="1">
      <alignment horizontal="right" vertical="top"/>
    </xf>
    <xf numFmtId="49" fontId="15" fillId="4" borderId="81" xfId="0" applyNumberFormat="1" applyFont="1" applyFill="1" applyBorder="1" applyAlignment="1">
      <alignment horizontal="right" vertical="top"/>
    </xf>
    <xf numFmtId="49" fontId="15" fillId="0" borderId="33" xfId="0" applyNumberFormat="1" applyFont="1" applyFill="1" applyBorder="1" applyAlignment="1">
      <alignment horizontal="center" vertical="top"/>
    </xf>
    <xf numFmtId="164" fontId="15" fillId="6" borderId="4" xfId="0" applyNumberFormat="1" applyFont="1" applyFill="1" applyBorder="1" applyAlignment="1">
      <alignment horizontal="center" vertical="top" wrapText="1"/>
    </xf>
    <xf numFmtId="164" fontId="15" fillId="6" borderId="77" xfId="0" applyNumberFormat="1" applyFont="1" applyFill="1" applyBorder="1" applyAlignment="1">
      <alignment horizontal="center" vertical="top" wrapText="1"/>
    </xf>
    <xf numFmtId="164" fontId="15" fillId="6" borderId="81" xfId="0" applyNumberFormat="1" applyFont="1" applyFill="1" applyBorder="1" applyAlignment="1">
      <alignment horizontal="center" vertical="top" wrapText="1"/>
    </xf>
    <xf numFmtId="164" fontId="7" fillId="0" borderId="65" xfId="0" applyNumberFormat="1" applyFont="1" applyBorder="1" applyAlignment="1">
      <alignment horizontal="center" vertical="top" wrapText="1"/>
    </xf>
    <xf numFmtId="164" fontId="7" fillId="0" borderId="59" xfId="0" applyNumberFormat="1" applyFont="1" applyBorder="1" applyAlignment="1">
      <alignment horizontal="center" vertical="top" wrapText="1"/>
    </xf>
    <xf numFmtId="164" fontId="7" fillId="0" borderId="6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34" xfId="0" applyNumberFormat="1" applyFont="1" applyBorder="1" applyAlignment="1">
      <alignment horizontal="center" vertical="top" wrapText="1"/>
    </xf>
    <xf numFmtId="164" fontId="7" fillId="0" borderId="75" xfId="0" applyNumberFormat="1" applyFont="1" applyBorder="1" applyAlignment="1">
      <alignment horizontal="center" vertical="top" wrapText="1"/>
    </xf>
    <xf numFmtId="0" fontId="12" fillId="6" borderId="4" xfId="0" applyFont="1" applyFill="1" applyBorder="1" applyAlignment="1">
      <alignment horizontal="right" vertical="top" wrapText="1"/>
    </xf>
    <xf numFmtId="0" fontId="12" fillId="6" borderId="77" xfId="0" applyFont="1" applyFill="1" applyBorder="1" applyAlignment="1">
      <alignment horizontal="right" vertical="top" wrapText="1"/>
    </xf>
    <xf numFmtId="0" fontId="12" fillId="6" borderId="81" xfId="0" applyFont="1" applyFill="1" applyBorder="1" applyAlignment="1">
      <alignment horizontal="right" vertical="top" wrapText="1"/>
    </xf>
    <xf numFmtId="0" fontId="7" fillId="5" borderId="3" xfId="0" applyFont="1" applyFill="1" applyBorder="1" applyAlignment="1">
      <alignment horizontal="left" vertical="top" wrapText="1"/>
    </xf>
    <xf numFmtId="0" fontId="7" fillId="5" borderId="34" xfId="0" applyFont="1" applyFill="1" applyBorder="1" applyAlignment="1">
      <alignment horizontal="left" vertical="top" wrapText="1"/>
    </xf>
    <xf numFmtId="0" fontId="7" fillId="5" borderId="75" xfId="0" applyFont="1" applyFill="1" applyBorder="1" applyAlignment="1">
      <alignment horizontal="left" vertical="top" wrapText="1"/>
    </xf>
    <xf numFmtId="0" fontId="7" fillId="5" borderId="65" xfId="0" applyFont="1" applyFill="1" applyBorder="1" applyAlignment="1">
      <alignment horizontal="left" vertical="top" wrapText="1"/>
    </xf>
    <xf numFmtId="0" fontId="7" fillId="5" borderId="59" xfId="0" applyFont="1" applyFill="1" applyBorder="1" applyAlignment="1">
      <alignment horizontal="left" vertical="top" wrapText="1"/>
    </xf>
    <xf numFmtId="0" fontId="7" fillId="5" borderId="63" xfId="0" applyFont="1" applyFill="1" applyBorder="1" applyAlignment="1">
      <alignment horizontal="left" vertical="top" wrapText="1"/>
    </xf>
    <xf numFmtId="164" fontId="12" fillId="2" borderId="4" xfId="0" applyNumberFormat="1" applyFont="1" applyFill="1" applyBorder="1" applyAlignment="1">
      <alignment horizontal="center" vertical="top" wrapText="1"/>
    </xf>
    <xf numFmtId="164" fontId="12" fillId="2" borderId="77" xfId="0" applyNumberFormat="1" applyFont="1" applyFill="1" applyBorder="1" applyAlignment="1">
      <alignment horizontal="center" vertical="top" wrapText="1"/>
    </xf>
    <xf numFmtId="164" fontId="12" fillId="2" borderId="81" xfId="0" applyNumberFormat="1" applyFont="1" applyFill="1" applyBorder="1" applyAlignment="1">
      <alignment horizontal="center" vertical="top" wrapText="1"/>
    </xf>
    <xf numFmtId="164" fontId="7" fillId="6" borderId="66" xfId="0" applyNumberFormat="1" applyFont="1" applyFill="1" applyBorder="1" applyAlignment="1">
      <alignment horizontal="center" vertical="top" wrapText="1"/>
    </xf>
    <xf numFmtId="164" fontId="7" fillId="6" borderId="67" xfId="0" applyNumberFormat="1" applyFont="1" applyFill="1" applyBorder="1" applyAlignment="1">
      <alignment horizontal="center" vertical="top" wrapText="1"/>
    </xf>
    <xf numFmtId="164" fontId="7" fillId="6" borderId="73" xfId="0" applyNumberFormat="1" applyFont="1" applyFill="1" applyBorder="1" applyAlignment="1">
      <alignment horizontal="center" vertical="top" wrapText="1"/>
    </xf>
    <xf numFmtId="164" fontId="7" fillId="6" borderId="65" xfId="0" applyNumberFormat="1" applyFont="1" applyFill="1" applyBorder="1" applyAlignment="1">
      <alignment horizontal="center" vertical="top" wrapText="1"/>
    </xf>
    <xf numFmtId="164" fontId="7" fillId="6" borderId="59" xfId="0" applyNumberFormat="1" applyFont="1" applyFill="1" applyBorder="1" applyAlignment="1">
      <alignment horizontal="center" vertical="top" wrapText="1"/>
    </xf>
    <xf numFmtId="164" fontId="7" fillId="6" borderId="63" xfId="0" applyNumberFormat="1" applyFont="1" applyFill="1" applyBorder="1" applyAlignment="1">
      <alignment horizontal="center" vertical="top" wrapText="1"/>
    </xf>
    <xf numFmtId="0" fontId="12" fillId="6" borderId="65" xfId="0" applyFont="1" applyFill="1" applyBorder="1" applyAlignment="1">
      <alignment horizontal="left" vertical="top" wrapText="1"/>
    </xf>
    <xf numFmtId="0" fontId="12" fillId="6" borderId="59" xfId="0" applyFont="1" applyFill="1" applyBorder="1" applyAlignment="1">
      <alignment horizontal="left" vertical="top" wrapText="1"/>
    </xf>
    <xf numFmtId="0" fontId="12" fillId="6" borderId="63" xfId="0" applyFont="1" applyFill="1" applyBorder="1" applyAlignment="1">
      <alignment horizontal="left" vertical="top" wrapText="1"/>
    </xf>
    <xf numFmtId="0" fontId="15" fillId="0" borderId="4"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81" xfId="0" applyFont="1" applyBorder="1" applyAlignment="1">
      <alignment horizontal="center" vertical="center" wrapText="1"/>
    </xf>
    <xf numFmtId="0" fontId="12" fillId="2" borderId="4" xfId="0" applyFont="1" applyFill="1" applyBorder="1" applyAlignment="1">
      <alignment horizontal="right" vertical="top" wrapText="1"/>
    </xf>
    <xf numFmtId="0" fontId="12" fillId="2" borderId="77" xfId="0" applyFont="1" applyFill="1" applyBorder="1" applyAlignment="1">
      <alignment horizontal="right" vertical="top" wrapText="1"/>
    </xf>
    <xf numFmtId="0" fontId="12" fillId="2" borderId="81" xfId="0" applyFont="1" applyFill="1" applyBorder="1" applyAlignment="1">
      <alignment horizontal="right" vertical="top" wrapText="1"/>
    </xf>
    <xf numFmtId="0" fontId="12" fillId="0" borderId="4"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81" xfId="0" applyFont="1" applyBorder="1" applyAlignment="1">
      <alignment horizontal="center" vertical="center" wrapText="1"/>
    </xf>
    <xf numFmtId="0" fontId="12" fillId="6" borderId="66" xfId="0" applyFont="1" applyFill="1" applyBorder="1" applyAlignment="1">
      <alignment horizontal="left" vertical="top" wrapText="1"/>
    </xf>
    <xf numFmtId="0" fontId="12" fillId="6" borderId="67" xfId="0" applyFont="1" applyFill="1" applyBorder="1" applyAlignment="1">
      <alignment horizontal="left" vertical="top" wrapText="1"/>
    </xf>
    <xf numFmtId="0" fontId="12" fillId="6" borderId="73" xfId="0" applyFont="1" applyFill="1" applyBorder="1" applyAlignment="1">
      <alignment horizontal="left" vertical="top" wrapText="1"/>
    </xf>
    <xf numFmtId="0" fontId="2" fillId="0" borderId="8" xfId="0" applyFont="1" applyFill="1" applyBorder="1" applyAlignment="1">
      <alignment horizontal="center" vertical="center" textRotation="90" wrapText="1"/>
    </xf>
    <xf numFmtId="0" fontId="2" fillId="0" borderId="73" xfId="0" applyFont="1" applyFill="1" applyBorder="1" applyAlignment="1">
      <alignment horizontal="center" vertical="center" textRotation="90" wrapText="1"/>
    </xf>
    <xf numFmtId="0" fontId="2" fillId="0" borderId="8"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15" fillId="0" borderId="8" xfId="0" applyNumberFormat="1" applyFont="1" applyBorder="1" applyAlignment="1">
      <alignment horizontal="center" vertical="top"/>
    </xf>
    <xf numFmtId="49" fontId="15" fillId="0" borderId="73" xfId="0" applyNumberFormat="1" applyFont="1" applyBorder="1" applyAlignment="1">
      <alignment horizontal="center" vertical="top"/>
    </xf>
    <xf numFmtId="49" fontId="10" fillId="0" borderId="75" xfId="0" applyNumberFormat="1" applyFont="1" applyFill="1" applyBorder="1" applyAlignment="1">
      <alignment horizontal="center" vertical="top" wrapText="1"/>
    </xf>
    <xf numFmtId="0" fontId="15" fillId="0" borderId="31" xfId="0" applyNumberFormat="1" applyFont="1" applyBorder="1" applyAlignment="1">
      <alignment horizontal="center" vertical="top"/>
    </xf>
    <xf numFmtId="0" fontId="15" fillId="0" borderId="12" xfId="0" applyNumberFormat="1" applyFont="1" applyBorder="1" applyAlignment="1">
      <alignment horizontal="center" vertical="top"/>
    </xf>
    <xf numFmtId="49" fontId="10" fillId="0" borderId="8" xfId="0" applyNumberFormat="1" applyFont="1" applyBorder="1" applyAlignment="1">
      <alignment horizontal="center" vertical="top"/>
    </xf>
    <xf numFmtId="49" fontId="10" fillId="0" borderId="73" xfId="0" applyNumberFormat="1" applyFont="1" applyBorder="1" applyAlignment="1">
      <alignment horizontal="center" vertical="top"/>
    </xf>
    <xf numFmtId="49" fontId="15" fillId="2" borderId="53" xfId="0" applyNumberFormat="1" applyFont="1" applyFill="1" applyBorder="1" applyAlignment="1">
      <alignment horizontal="right" vertical="top"/>
    </xf>
    <xf numFmtId="49" fontId="15" fillId="2" borderId="25" xfId="0" applyNumberFormat="1" applyFont="1" applyFill="1" applyBorder="1" applyAlignment="1">
      <alignment horizontal="right" vertical="top"/>
    </xf>
    <xf numFmtId="0" fontId="7" fillId="0" borderId="3" xfId="0" applyFont="1" applyBorder="1" applyAlignment="1">
      <alignment horizontal="left" vertical="top" wrapText="1"/>
    </xf>
    <xf numFmtId="0" fontId="7" fillId="0" borderId="34" xfId="0" applyFont="1" applyBorder="1" applyAlignment="1">
      <alignment horizontal="left" vertical="top" wrapText="1"/>
    </xf>
    <xf numFmtId="0" fontId="7" fillId="0" borderId="75" xfId="0" applyFont="1" applyBorder="1" applyAlignment="1">
      <alignment horizontal="left" vertical="top" wrapText="1"/>
    </xf>
    <xf numFmtId="49" fontId="15" fillId="0" borderId="19" xfId="0" applyNumberFormat="1" applyFont="1" applyBorder="1" applyAlignment="1">
      <alignment horizontal="center" vertical="top"/>
    </xf>
    <xf numFmtId="0" fontId="15" fillId="5" borderId="69" xfId="0" applyFont="1" applyFill="1" applyBorder="1" applyAlignment="1">
      <alignment horizontal="left" vertical="top" wrapText="1"/>
    </xf>
    <xf numFmtId="0" fontId="15" fillId="5" borderId="70" xfId="0" applyFont="1" applyFill="1" applyBorder="1" applyAlignment="1">
      <alignment horizontal="left" vertical="top" wrapText="1"/>
    </xf>
    <xf numFmtId="0" fontId="2" fillId="0" borderId="75" xfId="0" applyFont="1" applyFill="1" applyBorder="1" applyAlignment="1">
      <alignment horizontal="center" vertical="center" textRotation="90" wrapText="1"/>
    </xf>
    <xf numFmtId="49" fontId="7" fillId="0" borderId="76" xfId="0" applyNumberFormat="1" applyFont="1" applyFill="1" applyBorder="1" applyAlignment="1">
      <alignment horizontal="left" vertical="top"/>
    </xf>
    <xf numFmtId="49" fontId="15" fillId="3" borderId="2" xfId="0" applyNumberFormat="1" applyFont="1" applyFill="1" applyBorder="1" applyAlignment="1">
      <alignment horizontal="center" vertical="top"/>
    </xf>
    <xf numFmtId="49" fontId="15" fillId="0" borderId="32" xfId="0" applyNumberFormat="1" applyFont="1" applyBorder="1" applyAlignment="1">
      <alignment horizontal="center" vertical="top"/>
    </xf>
    <xf numFmtId="0" fontId="10" fillId="0" borderId="8" xfId="0" applyFont="1" applyFill="1" applyBorder="1" applyAlignment="1">
      <alignment horizontal="left" vertical="top" wrapText="1"/>
    </xf>
    <xf numFmtId="0" fontId="10" fillId="0" borderId="74" xfId="0" applyFont="1" applyFill="1" applyBorder="1" applyAlignment="1">
      <alignment horizontal="left" vertical="top" wrapText="1"/>
    </xf>
    <xf numFmtId="0" fontId="28" fillId="5" borderId="75" xfId="0" applyFont="1" applyFill="1" applyBorder="1" applyAlignment="1">
      <alignment horizontal="left" vertical="top" wrapText="1"/>
    </xf>
    <xf numFmtId="0" fontId="10" fillId="0" borderId="0" xfId="0" applyFont="1" applyAlignment="1">
      <alignment horizontal="center" vertical="top" wrapText="1"/>
    </xf>
    <xf numFmtId="0" fontId="10" fillId="0" borderId="57" xfId="0" applyFont="1" applyBorder="1" applyAlignment="1">
      <alignment horizontal="center" vertical="center" textRotation="90" wrapText="1"/>
    </xf>
    <xf numFmtId="0" fontId="10" fillId="0" borderId="68" xfId="0" applyFont="1" applyBorder="1" applyAlignment="1">
      <alignment horizontal="center" vertical="center" textRotation="90" wrapText="1"/>
    </xf>
    <xf numFmtId="0" fontId="10" fillId="0" borderId="64" xfId="0" applyFont="1" applyBorder="1" applyAlignment="1">
      <alignment horizontal="center" vertical="center" textRotation="90" wrapText="1"/>
    </xf>
    <xf numFmtId="0" fontId="10" fillId="0" borderId="55" xfId="0" applyFont="1" applyBorder="1" applyAlignment="1">
      <alignment horizontal="center" vertical="center" textRotation="90" wrapText="1"/>
    </xf>
    <xf numFmtId="0" fontId="10" fillId="0" borderId="33" xfId="0" applyFont="1" applyBorder="1" applyAlignment="1">
      <alignment horizontal="center" vertical="center" textRotation="90" wrapText="1"/>
    </xf>
    <xf numFmtId="0" fontId="10" fillId="0" borderId="37" xfId="0" applyFont="1" applyBorder="1" applyAlignment="1">
      <alignment horizontal="center" vertical="center" textRotation="90" wrapText="1"/>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1" xfId="0" applyNumberFormat="1" applyFont="1" applyBorder="1" applyAlignment="1">
      <alignment horizontal="center" vertical="center" textRotation="90" wrapText="1"/>
    </xf>
    <xf numFmtId="0" fontId="10" fillId="0" borderId="46" xfId="0" applyNumberFormat="1" applyFont="1" applyBorder="1" applyAlignment="1">
      <alignment horizontal="center" vertical="center" textRotation="90" wrapText="1"/>
    </xf>
    <xf numFmtId="0" fontId="10" fillId="0" borderId="12" xfId="0" applyNumberFormat="1"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0" fillId="0" borderId="46"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7" fillId="0" borderId="20" xfId="0" applyFont="1" applyFill="1" applyBorder="1" applyAlignment="1">
      <alignment horizontal="center" vertical="center" textRotation="90" wrapText="1"/>
    </xf>
    <xf numFmtId="0" fontId="7" fillId="0" borderId="29" xfId="0" applyFont="1" applyFill="1" applyBorder="1" applyAlignment="1">
      <alignment horizontal="center" vertical="center" textRotation="90"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2" fillId="0" borderId="39"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19" xfId="0" applyFont="1" applyBorder="1" applyAlignment="1">
      <alignment horizontal="center" vertical="center" textRotation="90" wrapText="1"/>
    </xf>
    <xf numFmtId="0" fontId="10" fillId="0" borderId="24" xfId="0" applyFont="1" applyBorder="1" applyAlignment="1">
      <alignment horizontal="center" vertical="center" textRotation="90" wrapText="1"/>
    </xf>
    <xf numFmtId="0" fontId="10" fillId="0" borderId="3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textRotation="90" wrapText="1"/>
    </xf>
    <xf numFmtId="0" fontId="10" fillId="0" borderId="30" xfId="0" applyFont="1" applyBorder="1" applyAlignment="1">
      <alignment horizontal="center" vertical="center" textRotation="90" wrapText="1"/>
    </xf>
    <xf numFmtId="0" fontId="10" fillId="0" borderId="29" xfId="0" applyFont="1" applyBorder="1" applyAlignment="1">
      <alignment horizontal="center" vertical="center" textRotation="90" wrapText="1"/>
    </xf>
    <xf numFmtId="164" fontId="23" fillId="0" borderId="2" xfId="0" applyNumberFormat="1" applyFont="1" applyBorder="1" applyAlignment="1">
      <alignment horizontal="center" vertical="top" wrapText="1"/>
    </xf>
    <xf numFmtId="164" fontId="23" fillId="0" borderId="0" xfId="0" applyNumberFormat="1" applyFont="1" applyBorder="1" applyAlignment="1">
      <alignment horizontal="center" vertical="top" wrapText="1"/>
    </xf>
    <xf numFmtId="49" fontId="16" fillId="0" borderId="0" xfId="0" applyNumberFormat="1" applyFont="1" applyFill="1" applyBorder="1" applyAlignment="1">
      <alignment horizontal="center" vertical="top" wrapText="1"/>
    </xf>
    <xf numFmtId="164" fontId="10" fillId="0" borderId="25" xfId="0" applyNumberFormat="1" applyFont="1" applyFill="1" applyBorder="1" applyAlignment="1">
      <alignment horizontal="right" vertical="top"/>
    </xf>
    <xf numFmtId="49" fontId="15" fillId="0" borderId="46" xfId="0" applyNumberFormat="1" applyFont="1" applyBorder="1" applyAlignment="1">
      <alignment horizontal="center" vertical="top"/>
    </xf>
    <xf numFmtId="49" fontId="15" fillId="3" borderId="80" xfId="0" applyNumberFormat="1" applyFont="1" applyFill="1" applyBorder="1" applyAlignment="1">
      <alignment horizontal="right" vertical="top"/>
    </xf>
    <xf numFmtId="49" fontId="15" fillId="3" borderId="77" xfId="0" applyNumberFormat="1" applyFont="1" applyFill="1" applyBorder="1" applyAlignment="1">
      <alignment horizontal="right" vertical="top"/>
    </xf>
    <xf numFmtId="49" fontId="15" fillId="3" borderId="81" xfId="0" applyNumberFormat="1" applyFont="1" applyFill="1" applyBorder="1" applyAlignment="1">
      <alignment horizontal="right" vertical="top"/>
    </xf>
    <xf numFmtId="49" fontId="15" fillId="0" borderId="39" xfId="0" applyNumberFormat="1" applyFont="1" applyBorder="1" applyAlignment="1">
      <alignment horizontal="center" vertical="top" wrapText="1"/>
    </xf>
    <xf numFmtId="0" fontId="10" fillId="0" borderId="24" xfId="0" applyFont="1" applyBorder="1" applyAlignment="1">
      <alignment horizontal="center" vertical="top" wrapText="1"/>
    </xf>
    <xf numFmtId="49" fontId="15" fillId="0" borderId="75" xfId="0" applyNumberFormat="1" applyFont="1" applyBorder="1" applyAlignment="1">
      <alignment horizontal="center" vertical="top"/>
    </xf>
    <xf numFmtId="49" fontId="15" fillId="0" borderId="74" xfId="0" applyNumberFormat="1" applyFont="1" applyBorder="1" applyAlignment="1">
      <alignment horizontal="center" vertical="top"/>
    </xf>
    <xf numFmtId="49" fontId="10" fillId="0" borderId="8" xfId="0" applyNumberFormat="1" applyFont="1" applyBorder="1" applyAlignment="1">
      <alignment horizontal="center" vertical="top" wrapText="1"/>
    </xf>
    <xf numFmtId="49" fontId="10" fillId="0" borderId="74" xfId="0" applyNumberFormat="1" applyFont="1" applyBorder="1" applyAlignment="1">
      <alignment horizontal="center" vertical="top" wrapText="1"/>
    </xf>
    <xf numFmtId="49" fontId="15" fillId="0" borderId="52" xfId="0" applyNumberFormat="1" applyFont="1" applyBorder="1" applyAlignment="1">
      <alignment horizontal="center" vertical="top"/>
    </xf>
    <xf numFmtId="49" fontId="15" fillId="0" borderId="2" xfId="0" applyNumberFormat="1" applyFont="1" applyBorder="1" applyAlignment="1">
      <alignment horizontal="center" vertical="top"/>
    </xf>
    <xf numFmtId="49" fontId="15" fillId="0" borderId="5" xfId="0" applyNumberFormat="1" applyFont="1" applyBorder="1" applyAlignment="1">
      <alignment horizontal="center" vertical="top"/>
    </xf>
    <xf numFmtId="0" fontId="2" fillId="0" borderId="46" xfId="0" applyFont="1" applyFill="1" applyBorder="1" applyAlignment="1">
      <alignment horizontal="center" vertical="center" wrapText="1"/>
    </xf>
    <xf numFmtId="0" fontId="2" fillId="0" borderId="3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49" fontId="2" fillId="0" borderId="31" xfId="0" applyNumberFormat="1" applyFont="1" applyFill="1" applyBorder="1" applyAlignment="1">
      <alignment horizontal="center" vertical="center" textRotation="90" wrapText="1"/>
    </xf>
    <xf numFmtId="49" fontId="2" fillId="0" borderId="46" xfId="0" applyNumberFormat="1" applyFont="1" applyFill="1" applyBorder="1" applyAlignment="1">
      <alignment horizontal="center" vertical="center" textRotation="90" wrapText="1"/>
    </xf>
    <xf numFmtId="49" fontId="2" fillId="0" borderId="12" xfId="0" applyNumberFormat="1" applyFont="1" applyFill="1" applyBorder="1" applyAlignment="1">
      <alignment horizontal="center" vertical="center" textRotation="90" wrapText="1"/>
    </xf>
    <xf numFmtId="49" fontId="10" fillId="0" borderId="63" xfId="0" applyNumberFormat="1" applyFont="1" applyBorder="1" applyAlignment="1">
      <alignment horizontal="center" vertical="top"/>
    </xf>
    <xf numFmtId="0" fontId="10" fillId="5" borderId="28" xfId="0" applyFont="1" applyFill="1" applyBorder="1" applyAlignment="1">
      <alignment horizontal="left" vertical="top" wrapText="1"/>
    </xf>
    <xf numFmtId="0" fontId="10" fillId="5" borderId="29" xfId="0" applyFont="1" applyFill="1" applyBorder="1" applyAlignment="1">
      <alignment horizontal="left" vertical="top" wrapText="1"/>
    </xf>
    <xf numFmtId="49" fontId="15" fillId="0" borderId="63" xfId="0" applyNumberFormat="1" applyFont="1" applyFill="1" applyBorder="1" applyAlignment="1">
      <alignment horizontal="center" vertical="top"/>
    </xf>
    <xf numFmtId="49" fontId="15" fillId="0" borderId="73" xfId="0" applyNumberFormat="1" applyFont="1" applyFill="1" applyBorder="1" applyAlignment="1">
      <alignment horizontal="center" vertical="top"/>
    </xf>
    <xf numFmtId="0" fontId="2" fillId="0" borderId="63" xfId="0" applyFont="1" applyFill="1" applyBorder="1" applyAlignment="1">
      <alignment horizontal="center" vertical="center" textRotation="90" wrapText="1"/>
    </xf>
    <xf numFmtId="49" fontId="15" fillId="0" borderId="19" xfId="0" applyNumberFormat="1" applyFont="1" applyBorder="1" applyAlignment="1">
      <alignment horizontal="center" vertical="top" wrapText="1"/>
    </xf>
    <xf numFmtId="49" fontId="15" fillId="0" borderId="24" xfId="0" applyNumberFormat="1" applyFont="1" applyBorder="1" applyAlignment="1">
      <alignment horizontal="center" vertical="top" wrapText="1"/>
    </xf>
    <xf numFmtId="49" fontId="15" fillId="3" borderId="51" xfId="0" applyNumberFormat="1" applyFont="1" applyFill="1" applyBorder="1" applyAlignment="1">
      <alignment horizontal="center"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xf>
    <xf numFmtId="49" fontId="15" fillId="3" borderId="51" xfId="0" applyNumberFormat="1" applyFont="1" applyFill="1" applyBorder="1" applyAlignment="1">
      <alignment horizontal="center" vertical="top"/>
    </xf>
    <xf numFmtId="49" fontId="15" fillId="3" borderId="64" xfId="0" applyNumberFormat="1" applyFont="1" applyFill="1" applyBorder="1" applyAlignment="1">
      <alignment horizontal="center" vertical="top"/>
    </xf>
    <xf numFmtId="0" fontId="15" fillId="4" borderId="76" xfId="0" applyFont="1" applyFill="1" applyBorder="1" applyAlignment="1">
      <alignment horizontal="left" vertical="top" wrapText="1"/>
    </xf>
    <xf numFmtId="0" fontId="15" fillId="4" borderId="69" xfId="0" applyFont="1" applyFill="1" applyBorder="1" applyAlignment="1">
      <alignment horizontal="left" vertical="top" wrapText="1"/>
    </xf>
    <xf numFmtId="0" fontId="15" fillId="0" borderId="0" xfId="0" applyFont="1" applyAlignment="1">
      <alignment horizontal="center" vertical="top"/>
    </xf>
    <xf numFmtId="49" fontId="15" fillId="7" borderId="65" xfId="0" applyNumberFormat="1" applyFont="1" applyFill="1" applyBorder="1" applyAlignment="1">
      <alignment horizontal="left" vertical="top" wrapText="1"/>
    </xf>
    <xf numFmtId="49" fontId="15" fillId="7" borderId="59" xfId="0" applyNumberFormat="1" applyFont="1" applyFill="1" applyBorder="1" applyAlignment="1">
      <alignment horizontal="left" vertical="top" wrapText="1"/>
    </xf>
    <xf numFmtId="49" fontId="15" fillId="7" borderId="63" xfId="0" applyNumberFormat="1" applyFont="1" applyFill="1" applyBorder="1" applyAlignment="1">
      <alignment horizontal="left" vertical="top" wrapText="1"/>
    </xf>
    <xf numFmtId="0" fontId="15" fillId="3" borderId="80" xfId="0" applyFont="1" applyFill="1" applyBorder="1" applyAlignment="1">
      <alignment horizontal="left" vertical="top"/>
    </xf>
    <xf numFmtId="0" fontId="15" fillId="3" borderId="77" xfId="0" applyFont="1" applyFill="1" applyBorder="1" applyAlignment="1">
      <alignment horizontal="left" vertical="top"/>
    </xf>
    <xf numFmtId="0" fontId="15" fillId="3" borderId="81" xfId="0" applyFont="1" applyFill="1" applyBorder="1" applyAlignment="1">
      <alignment horizontal="left" vertical="top"/>
    </xf>
    <xf numFmtId="0" fontId="24" fillId="2" borderId="66" xfId="0" applyFont="1" applyFill="1" applyBorder="1" applyAlignment="1">
      <alignment horizontal="left" vertical="top" wrapText="1"/>
    </xf>
    <xf numFmtId="0" fontId="24" fillId="2" borderId="67" xfId="0" applyFont="1" applyFill="1" applyBorder="1" applyAlignment="1">
      <alignment horizontal="left" vertical="top" wrapText="1"/>
    </xf>
    <xf numFmtId="0" fontId="24" fillId="2" borderId="73" xfId="0" applyFont="1" applyFill="1" applyBorder="1" applyAlignment="1">
      <alignment horizontal="left" vertical="top" wrapText="1"/>
    </xf>
    <xf numFmtId="49" fontId="15" fillId="3" borderId="57" xfId="0" applyNumberFormat="1" applyFont="1" applyFill="1" applyBorder="1" applyAlignment="1">
      <alignment horizontal="center" vertical="top"/>
    </xf>
    <xf numFmtId="0" fontId="2" fillId="0" borderId="74" xfId="0" applyFont="1" applyBorder="1" applyAlignment="1">
      <alignment horizontal="center" vertical="center" textRotation="90" wrapText="1"/>
    </xf>
    <xf numFmtId="0" fontId="2" fillId="0" borderId="70"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49" fontId="10" fillId="0" borderId="31" xfId="0" applyNumberFormat="1" applyFont="1" applyBorder="1" applyAlignment="1">
      <alignment horizontal="center" vertical="top"/>
    </xf>
    <xf numFmtId="49" fontId="10" fillId="0" borderId="46" xfId="0" applyNumberFormat="1" applyFont="1" applyBorder="1" applyAlignment="1">
      <alignment horizontal="center" vertical="top"/>
    </xf>
    <xf numFmtId="49" fontId="10" fillId="0" borderId="12" xfId="0" applyNumberFormat="1" applyFont="1" applyBorder="1" applyAlignment="1">
      <alignment horizontal="center" vertical="top"/>
    </xf>
    <xf numFmtId="49" fontId="4"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5" borderId="31"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8" fillId="0" borderId="0" xfId="0" applyFont="1" applyAlignment="1">
      <alignment horizontal="center" wrapText="1"/>
    </xf>
    <xf numFmtId="0" fontId="3" fillId="5" borderId="5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33" xfId="2" applyFont="1" applyBorder="1" applyAlignment="1">
      <alignment horizontal="center" vertical="center" wrapText="1"/>
    </xf>
    <xf numFmtId="0" fontId="10" fillId="0" borderId="33" xfId="0" applyFont="1" applyBorder="1" applyAlignment="1">
      <alignment horizontal="center" vertical="center" wrapText="1"/>
    </xf>
    <xf numFmtId="0" fontId="10" fillId="0" borderId="18" xfId="2" applyFont="1" applyBorder="1" applyAlignment="1">
      <alignment horizontal="center" vertical="center" wrapText="1"/>
    </xf>
    <xf numFmtId="0" fontId="10" fillId="0" borderId="32"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32" xfId="0" applyFont="1" applyBorder="1" applyAlignment="1">
      <alignment horizontal="center" vertical="center"/>
    </xf>
    <xf numFmtId="0" fontId="10" fillId="0" borderId="33" xfId="0" applyFont="1" applyBorder="1" applyAlignment="1">
      <alignment horizontal="center" vertical="center"/>
    </xf>
  </cellXfs>
  <cellStyles count="3">
    <cellStyle name="Įprastas" xfId="0" builtinId="0"/>
    <cellStyle name="Kablelis" xfId="1" builtinId="3"/>
    <cellStyle name="Normal_biudz uz 2001 atskaitomybe3"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9"/>
  <sheetViews>
    <sheetView tabSelected="1" topLeftCell="A4" zoomScaleNormal="100" zoomScaleSheetLayoutView="80" workbookViewId="0"/>
  </sheetViews>
  <sheetFormatPr defaultRowHeight="12.75"/>
  <cols>
    <col min="1" max="3" width="3.28515625" style="1" customWidth="1"/>
    <col min="4" max="4" width="60.7109375" style="79" customWidth="1"/>
    <col min="5" max="5" width="3.7109375" style="402" customWidth="1"/>
    <col min="6" max="6" width="3.7109375" style="1" customWidth="1"/>
    <col min="7" max="7" width="3.7109375" style="52" customWidth="1"/>
    <col min="8" max="8" width="7.7109375" style="53" customWidth="1"/>
    <col min="9" max="22" width="7.7109375" style="1" customWidth="1"/>
    <col min="23" max="16384" width="9.140625" style="51"/>
  </cols>
  <sheetData>
    <row r="1" spans="1:22">
      <c r="U1" s="638" t="s">
        <v>232</v>
      </c>
      <c r="V1" s="638"/>
    </row>
    <row r="2" spans="1:22" ht="27.75" customHeight="1">
      <c r="A2" s="49"/>
      <c r="B2" s="50"/>
      <c r="C2" s="564" t="s">
        <v>233</v>
      </c>
      <c r="D2" s="564"/>
      <c r="E2" s="564"/>
      <c r="F2" s="564"/>
      <c r="G2" s="564"/>
      <c r="H2" s="564"/>
      <c r="I2" s="564"/>
      <c r="J2" s="564"/>
      <c r="K2" s="564"/>
      <c r="L2" s="564"/>
      <c r="M2" s="564"/>
      <c r="N2" s="564"/>
      <c r="O2" s="564"/>
      <c r="P2" s="564"/>
      <c r="Q2" s="564"/>
      <c r="R2" s="564"/>
      <c r="S2" s="564"/>
      <c r="T2" s="564"/>
      <c r="U2" s="564"/>
      <c r="V2" s="564"/>
    </row>
    <row r="3" spans="1:22" ht="14.25" customHeight="1">
      <c r="A3" s="564" t="s">
        <v>173</v>
      </c>
      <c r="B3" s="564"/>
      <c r="C3" s="564"/>
      <c r="D3" s="564"/>
      <c r="E3" s="564"/>
      <c r="F3" s="564"/>
      <c r="G3" s="564"/>
      <c r="H3" s="564"/>
      <c r="I3" s="564"/>
      <c r="J3" s="564"/>
      <c r="K3" s="564"/>
      <c r="L3" s="564"/>
      <c r="M3" s="564"/>
      <c r="N3" s="564"/>
      <c r="O3" s="564"/>
      <c r="P3" s="564"/>
      <c r="Q3" s="564"/>
      <c r="R3" s="564"/>
      <c r="S3" s="564"/>
      <c r="T3" s="564"/>
      <c r="U3" s="564"/>
      <c r="V3" s="564"/>
    </row>
    <row r="4" spans="1:22" ht="12" customHeight="1" thickBot="1">
      <c r="A4" s="79"/>
      <c r="B4" s="79"/>
      <c r="C4" s="79"/>
      <c r="F4" s="79"/>
      <c r="G4" s="117"/>
      <c r="H4" s="118"/>
      <c r="I4" s="79"/>
      <c r="J4" s="79"/>
      <c r="K4" s="79"/>
      <c r="L4" s="79"/>
      <c r="M4" s="79"/>
      <c r="N4" s="79"/>
      <c r="O4" s="79"/>
      <c r="P4" s="79"/>
      <c r="Q4" s="79"/>
      <c r="R4" s="79"/>
      <c r="S4" s="79"/>
      <c r="T4" s="79"/>
      <c r="U4" s="79"/>
      <c r="V4" s="347" t="s">
        <v>0</v>
      </c>
    </row>
    <row r="5" spans="1:22" ht="36.75" customHeight="1">
      <c r="A5" s="565" t="s">
        <v>1</v>
      </c>
      <c r="B5" s="568" t="s">
        <v>2</v>
      </c>
      <c r="C5" s="591" t="s">
        <v>3</v>
      </c>
      <c r="D5" s="594" t="s">
        <v>40</v>
      </c>
      <c r="E5" s="586" t="s">
        <v>4</v>
      </c>
      <c r="F5" s="597" t="s">
        <v>174</v>
      </c>
      <c r="G5" s="573" t="s">
        <v>5</v>
      </c>
      <c r="H5" s="576" t="s">
        <v>6</v>
      </c>
      <c r="I5" s="584" t="s">
        <v>236</v>
      </c>
      <c r="J5" s="582"/>
      <c r="K5" s="582"/>
      <c r="L5" s="585"/>
      <c r="M5" s="584" t="s">
        <v>144</v>
      </c>
      <c r="N5" s="582"/>
      <c r="O5" s="582"/>
      <c r="P5" s="585"/>
      <c r="Q5" s="581" t="s">
        <v>235</v>
      </c>
      <c r="R5" s="582"/>
      <c r="S5" s="582"/>
      <c r="T5" s="583"/>
      <c r="U5" s="576" t="s">
        <v>145</v>
      </c>
      <c r="V5" s="576" t="s">
        <v>146</v>
      </c>
    </row>
    <row r="6" spans="1:22" ht="15" customHeight="1">
      <c r="A6" s="566"/>
      <c r="B6" s="569"/>
      <c r="C6" s="592"/>
      <c r="D6" s="595"/>
      <c r="E6" s="587"/>
      <c r="F6" s="598"/>
      <c r="G6" s="574"/>
      <c r="H6" s="577"/>
      <c r="I6" s="589" t="s">
        <v>7</v>
      </c>
      <c r="J6" s="571" t="s">
        <v>8</v>
      </c>
      <c r="K6" s="572"/>
      <c r="L6" s="579" t="s">
        <v>47</v>
      </c>
      <c r="M6" s="589" t="s">
        <v>7</v>
      </c>
      <c r="N6" s="571" t="s">
        <v>8</v>
      </c>
      <c r="O6" s="572"/>
      <c r="P6" s="579" t="s">
        <v>47</v>
      </c>
      <c r="Q6" s="589" t="s">
        <v>7</v>
      </c>
      <c r="R6" s="571" t="s">
        <v>8</v>
      </c>
      <c r="S6" s="572"/>
      <c r="T6" s="579" t="s">
        <v>47</v>
      </c>
      <c r="U6" s="577"/>
      <c r="V6" s="577"/>
    </row>
    <row r="7" spans="1:22" ht="89.25" customHeight="1" thickBot="1">
      <c r="A7" s="567"/>
      <c r="B7" s="570"/>
      <c r="C7" s="593"/>
      <c r="D7" s="596"/>
      <c r="E7" s="588"/>
      <c r="F7" s="599"/>
      <c r="G7" s="575"/>
      <c r="H7" s="578"/>
      <c r="I7" s="590"/>
      <c r="J7" s="397" t="s">
        <v>7</v>
      </c>
      <c r="K7" s="119" t="s">
        <v>41</v>
      </c>
      <c r="L7" s="580"/>
      <c r="M7" s="590"/>
      <c r="N7" s="397" t="s">
        <v>7</v>
      </c>
      <c r="O7" s="119" t="s">
        <v>41</v>
      </c>
      <c r="P7" s="580"/>
      <c r="Q7" s="590"/>
      <c r="R7" s="397" t="s">
        <v>7</v>
      </c>
      <c r="S7" s="119" t="s">
        <v>41</v>
      </c>
      <c r="T7" s="580"/>
      <c r="U7" s="578"/>
      <c r="V7" s="578"/>
    </row>
    <row r="8" spans="1:22" ht="15.75" customHeight="1">
      <c r="A8" s="639" t="s">
        <v>44</v>
      </c>
      <c r="B8" s="640"/>
      <c r="C8" s="640"/>
      <c r="D8" s="640"/>
      <c r="E8" s="640"/>
      <c r="F8" s="640"/>
      <c r="G8" s="640"/>
      <c r="H8" s="640"/>
      <c r="I8" s="640"/>
      <c r="J8" s="640"/>
      <c r="K8" s="640"/>
      <c r="L8" s="640"/>
      <c r="M8" s="640"/>
      <c r="N8" s="640"/>
      <c r="O8" s="640"/>
      <c r="P8" s="640"/>
      <c r="Q8" s="640"/>
      <c r="R8" s="640"/>
      <c r="S8" s="640"/>
      <c r="T8" s="640"/>
      <c r="U8" s="640"/>
      <c r="V8" s="641"/>
    </row>
    <row r="9" spans="1:22" ht="15.75" customHeight="1" thickBot="1">
      <c r="A9" s="645" t="s">
        <v>175</v>
      </c>
      <c r="B9" s="646"/>
      <c r="C9" s="646"/>
      <c r="D9" s="646"/>
      <c r="E9" s="646"/>
      <c r="F9" s="646"/>
      <c r="G9" s="646"/>
      <c r="H9" s="646"/>
      <c r="I9" s="646"/>
      <c r="J9" s="646"/>
      <c r="K9" s="646"/>
      <c r="L9" s="646"/>
      <c r="M9" s="646"/>
      <c r="N9" s="646"/>
      <c r="O9" s="646"/>
      <c r="P9" s="646"/>
      <c r="Q9" s="646"/>
      <c r="R9" s="646"/>
      <c r="S9" s="646"/>
      <c r="T9" s="646"/>
      <c r="U9" s="646"/>
      <c r="V9" s="647"/>
    </row>
    <row r="10" spans="1:22" ht="15.75" customHeight="1" thickBot="1">
      <c r="A10" s="120" t="s">
        <v>9</v>
      </c>
      <c r="B10" s="642" t="s">
        <v>103</v>
      </c>
      <c r="C10" s="643"/>
      <c r="D10" s="643"/>
      <c r="E10" s="643"/>
      <c r="F10" s="643"/>
      <c r="G10" s="643"/>
      <c r="H10" s="643"/>
      <c r="I10" s="643"/>
      <c r="J10" s="643"/>
      <c r="K10" s="643"/>
      <c r="L10" s="643"/>
      <c r="M10" s="643"/>
      <c r="N10" s="643"/>
      <c r="O10" s="643"/>
      <c r="P10" s="643"/>
      <c r="Q10" s="643"/>
      <c r="R10" s="643"/>
      <c r="S10" s="643"/>
      <c r="T10" s="643"/>
      <c r="U10" s="643"/>
      <c r="V10" s="644"/>
    </row>
    <row r="11" spans="1:22" ht="15.75" customHeight="1" thickBot="1">
      <c r="A11" s="59" t="s">
        <v>9</v>
      </c>
      <c r="B11" s="60" t="s">
        <v>9</v>
      </c>
      <c r="C11" s="464" t="s">
        <v>104</v>
      </c>
      <c r="D11" s="465"/>
      <c r="E11" s="465"/>
      <c r="F11" s="465"/>
      <c r="G11" s="465"/>
      <c r="H11" s="465"/>
      <c r="I11" s="465"/>
      <c r="J11" s="465"/>
      <c r="K11" s="465"/>
      <c r="L11" s="465"/>
      <c r="M11" s="465"/>
      <c r="N11" s="465"/>
      <c r="O11" s="465"/>
      <c r="P11" s="465"/>
      <c r="Q11" s="465"/>
      <c r="R11" s="465"/>
      <c r="S11" s="465"/>
      <c r="T11" s="465"/>
      <c r="U11" s="465"/>
      <c r="V11" s="466"/>
    </row>
    <row r="12" spans="1:22" ht="15.75" customHeight="1">
      <c r="A12" s="423" t="s">
        <v>9</v>
      </c>
      <c r="B12" s="420" t="s">
        <v>9</v>
      </c>
      <c r="C12" s="417" t="s">
        <v>9</v>
      </c>
      <c r="D12" s="359" t="s">
        <v>208</v>
      </c>
      <c r="E12" s="403" t="s">
        <v>38</v>
      </c>
      <c r="F12" s="414" t="s">
        <v>14</v>
      </c>
      <c r="G12" s="411" t="s">
        <v>92</v>
      </c>
      <c r="H12" s="121" t="s">
        <v>10</v>
      </c>
      <c r="I12" s="122">
        <f>J12+L12</f>
        <v>137.6</v>
      </c>
      <c r="J12" s="123"/>
      <c r="K12" s="123"/>
      <c r="L12" s="124">
        <v>137.6</v>
      </c>
      <c r="M12" s="125">
        <f>N12+P12</f>
        <v>137.6</v>
      </c>
      <c r="N12" s="123">
        <v>17.8</v>
      </c>
      <c r="O12" s="123"/>
      <c r="P12" s="126">
        <v>119.8</v>
      </c>
      <c r="Q12" s="127">
        <f>R12+T12</f>
        <v>137.6</v>
      </c>
      <c r="R12" s="128">
        <v>17.8</v>
      </c>
      <c r="S12" s="128"/>
      <c r="T12" s="129">
        <v>119.8</v>
      </c>
      <c r="U12" s="130">
        <v>137.6</v>
      </c>
      <c r="V12" s="131">
        <v>137.6</v>
      </c>
    </row>
    <row r="13" spans="1:22" ht="36" customHeight="1">
      <c r="A13" s="424"/>
      <c r="B13" s="421"/>
      <c r="C13" s="418"/>
      <c r="D13" s="80" t="s">
        <v>211</v>
      </c>
      <c r="E13" s="340" t="s">
        <v>82</v>
      </c>
      <c r="F13" s="415"/>
      <c r="G13" s="412"/>
      <c r="H13" s="132" t="s">
        <v>42</v>
      </c>
      <c r="I13" s="133">
        <f>J13+L13</f>
        <v>779.7</v>
      </c>
      <c r="J13" s="134"/>
      <c r="K13" s="134"/>
      <c r="L13" s="135">
        <v>779.7</v>
      </c>
      <c r="M13" s="136">
        <f>N13+P13</f>
        <v>779.7</v>
      </c>
      <c r="N13" s="134">
        <v>100.6</v>
      </c>
      <c r="O13" s="134"/>
      <c r="P13" s="134">
        <v>679.1</v>
      </c>
      <c r="Q13" s="137">
        <f>R13+T13</f>
        <v>779.7</v>
      </c>
      <c r="R13" s="138">
        <v>100.6</v>
      </c>
      <c r="S13" s="138"/>
      <c r="T13" s="138">
        <v>679.1</v>
      </c>
      <c r="U13" s="139">
        <v>779.7</v>
      </c>
      <c r="V13" s="140">
        <v>779.7</v>
      </c>
    </row>
    <row r="14" spans="1:22" ht="39" customHeight="1">
      <c r="A14" s="424"/>
      <c r="B14" s="421"/>
      <c r="C14" s="418"/>
      <c r="D14" s="80" t="s">
        <v>212</v>
      </c>
      <c r="E14" s="340" t="s">
        <v>83</v>
      </c>
      <c r="F14" s="415"/>
      <c r="G14" s="412"/>
      <c r="H14" s="141"/>
      <c r="I14" s="142"/>
      <c r="J14" s="143"/>
      <c r="K14" s="143"/>
      <c r="L14" s="143"/>
      <c r="M14" s="144"/>
      <c r="N14" s="143"/>
      <c r="O14" s="143"/>
      <c r="P14" s="143"/>
      <c r="Q14" s="145"/>
      <c r="R14" s="146"/>
      <c r="S14" s="146"/>
      <c r="T14" s="146"/>
      <c r="U14" s="147"/>
      <c r="V14" s="148"/>
    </row>
    <row r="15" spans="1:22" ht="15.75" customHeight="1">
      <c r="A15" s="424"/>
      <c r="B15" s="421"/>
      <c r="C15" s="418"/>
      <c r="D15" s="80" t="s">
        <v>213</v>
      </c>
      <c r="E15" s="340"/>
      <c r="F15" s="415"/>
      <c r="G15" s="412"/>
      <c r="H15" s="141"/>
      <c r="I15" s="142"/>
      <c r="J15" s="143"/>
      <c r="K15" s="143"/>
      <c r="L15" s="143"/>
      <c r="M15" s="144"/>
      <c r="N15" s="143"/>
      <c r="O15" s="143"/>
      <c r="P15" s="143"/>
      <c r="Q15" s="145"/>
      <c r="R15" s="146"/>
      <c r="S15" s="146"/>
      <c r="T15" s="146"/>
      <c r="U15" s="147"/>
      <c r="V15" s="148"/>
    </row>
    <row r="16" spans="1:22" ht="27" customHeight="1">
      <c r="A16" s="424"/>
      <c r="B16" s="421"/>
      <c r="C16" s="418"/>
      <c r="D16" s="80" t="s">
        <v>214</v>
      </c>
      <c r="E16" s="649" t="s">
        <v>83</v>
      </c>
      <c r="F16" s="415"/>
      <c r="G16" s="412"/>
      <c r="H16" s="141"/>
      <c r="I16" s="142"/>
      <c r="J16" s="143"/>
      <c r="K16" s="143"/>
      <c r="L16" s="143"/>
      <c r="M16" s="144"/>
      <c r="N16" s="143"/>
      <c r="O16" s="143"/>
      <c r="P16" s="143"/>
      <c r="Q16" s="145"/>
      <c r="R16" s="146"/>
      <c r="S16" s="146"/>
      <c r="T16" s="146"/>
      <c r="U16" s="147"/>
      <c r="V16" s="148"/>
    </row>
    <row r="17" spans="1:25" ht="27" customHeight="1">
      <c r="A17" s="424"/>
      <c r="B17" s="421"/>
      <c r="C17" s="418"/>
      <c r="D17" s="80" t="s">
        <v>215</v>
      </c>
      <c r="E17" s="650"/>
      <c r="F17" s="415"/>
      <c r="G17" s="412"/>
      <c r="H17" s="141"/>
      <c r="I17" s="142"/>
      <c r="J17" s="143"/>
      <c r="K17" s="143"/>
      <c r="L17" s="143"/>
      <c r="M17" s="144"/>
      <c r="N17" s="143"/>
      <c r="O17" s="143"/>
      <c r="P17" s="143"/>
      <c r="Q17" s="145"/>
      <c r="R17" s="146"/>
      <c r="S17" s="146"/>
      <c r="T17" s="146"/>
      <c r="U17" s="147"/>
      <c r="V17" s="148"/>
    </row>
    <row r="18" spans="1:25" ht="15.75" customHeight="1">
      <c r="A18" s="424"/>
      <c r="B18" s="421"/>
      <c r="C18" s="418"/>
      <c r="D18" s="80" t="s">
        <v>216</v>
      </c>
      <c r="E18" s="651"/>
      <c r="F18" s="415"/>
      <c r="G18" s="412"/>
      <c r="H18" s="149"/>
      <c r="I18" s="150"/>
      <c r="J18" s="151"/>
      <c r="K18" s="151"/>
      <c r="L18" s="151"/>
      <c r="M18" s="152"/>
      <c r="N18" s="151"/>
      <c r="O18" s="151"/>
      <c r="P18" s="151"/>
      <c r="Q18" s="153"/>
      <c r="R18" s="154"/>
      <c r="S18" s="154"/>
      <c r="T18" s="154"/>
      <c r="U18" s="155"/>
      <c r="V18" s="155"/>
    </row>
    <row r="19" spans="1:25" ht="64.5" customHeight="1">
      <c r="A19" s="424"/>
      <c r="B19" s="421"/>
      <c r="C19" s="418"/>
      <c r="D19" s="80" t="s">
        <v>209</v>
      </c>
      <c r="E19" s="340" t="s">
        <v>84</v>
      </c>
      <c r="F19" s="415"/>
      <c r="G19" s="412"/>
      <c r="H19" s="149"/>
      <c r="I19" s="150"/>
      <c r="J19" s="151"/>
      <c r="K19" s="151"/>
      <c r="L19" s="151"/>
      <c r="M19" s="152"/>
      <c r="N19" s="151"/>
      <c r="O19" s="151"/>
      <c r="P19" s="151"/>
      <c r="Q19" s="153"/>
      <c r="R19" s="154"/>
      <c r="S19" s="154"/>
      <c r="T19" s="154"/>
      <c r="U19" s="155"/>
      <c r="V19" s="155"/>
    </row>
    <row r="20" spans="1:25" ht="15.75" customHeight="1">
      <c r="A20" s="424"/>
      <c r="B20" s="421"/>
      <c r="C20" s="418"/>
      <c r="D20" s="54" t="s">
        <v>91</v>
      </c>
      <c r="E20" s="341"/>
      <c r="F20" s="415"/>
      <c r="G20" s="412"/>
      <c r="H20" s="156"/>
      <c r="I20" s="157"/>
      <c r="J20" s="158"/>
      <c r="K20" s="158"/>
      <c r="L20" s="158"/>
      <c r="M20" s="159"/>
      <c r="N20" s="158"/>
      <c r="O20" s="158"/>
      <c r="P20" s="158"/>
      <c r="Q20" s="160"/>
      <c r="R20" s="161"/>
      <c r="S20" s="161"/>
      <c r="T20" s="161"/>
      <c r="U20" s="148"/>
      <c r="V20" s="148"/>
    </row>
    <row r="21" spans="1:25" ht="36" customHeight="1">
      <c r="A21" s="424"/>
      <c r="B21" s="421"/>
      <c r="C21" s="418"/>
      <c r="D21" s="81" t="s">
        <v>217</v>
      </c>
      <c r="E21" s="340" t="s">
        <v>85</v>
      </c>
      <c r="F21" s="415"/>
      <c r="G21" s="412"/>
      <c r="H21" s="149"/>
      <c r="I21" s="150"/>
      <c r="J21" s="151"/>
      <c r="K21" s="151"/>
      <c r="L21" s="151"/>
      <c r="M21" s="152"/>
      <c r="N21" s="151"/>
      <c r="O21" s="151"/>
      <c r="P21" s="151"/>
      <c r="Q21" s="153"/>
      <c r="R21" s="154"/>
      <c r="S21" s="154"/>
      <c r="T21" s="154"/>
      <c r="U21" s="155"/>
      <c r="V21" s="155"/>
    </row>
    <row r="22" spans="1:25" ht="36.75" customHeight="1">
      <c r="A22" s="424"/>
      <c r="B22" s="421"/>
      <c r="C22" s="418"/>
      <c r="D22" s="81" t="s">
        <v>218</v>
      </c>
      <c r="E22" s="340" t="s">
        <v>86</v>
      </c>
      <c r="F22" s="415"/>
      <c r="G22" s="412"/>
      <c r="H22" s="149"/>
      <c r="I22" s="150"/>
      <c r="J22" s="151"/>
      <c r="K22" s="151"/>
      <c r="L22" s="151"/>
      <c r="M22" s="152"/>
      <c r="N22" s="151"/>
      <c r="O22" s="151"/>
      <c r="P22" s="151"/>
      <c r="Q22" s="153"/>
      <c r="R22" s="154"/>
      <c r="S22" s="154"/>
      <c r="T22" s="154"/>
      <c r="U22" s="155"/>
      <c r="V22" s="155"/>
    </row>
    <row r="23" spans="1:25" ht="39" customHeight="1">
      <c r="A23" s="424"/>
      <c r="B23" s="421"/>
      <c r="C23" s="418"/>
      <c r="D23" s="82" t="s">
        <v>219</v>
      </c>
      <c r="E23" s="396"/>
      <c r="F23" s="415"/>
      <c r="G23" s="412"/>
      <c r="H23" s="149"/>
      <c r="I23" s="150"/>
      <c r="J23" s="151"/>
      <c r="K23" s="151"/>
      <c r="L23" s="151"/>
      <c r="M23" s="152"/>
      <c r="N23" s="151"/>
      <c r="O23" s="151"/>
      <c r="P23" s="151"/>
      <c r="Q23" s="153"/>
      <c r="R23" s="154"/>
      <c r="S23" s="154"/>
      <c r="T23" s="154"/>
      <c r="U23" s="155"/>
      <c r="V23" s="155"/>
    </row>
    <row r="24" spans="1:25" ht="35.25" customHeight="1">
      <c r="A24" s="424"/>
      <c r="B24" s="421"/>
      <c r="C24" s="418"/>
      <c r="D24" s="81" t="s">
        <v>220</v>
      </c>
      <c r="E24" s="340" t="s">
        <v>87</v>
      </c>
      <c r="F24" s="415"/>
      <c r="G24" s="412"/>
      <c r="H24" s="149"/>
      <c r="I24" s="150"/>
      <c r="J24" s="151"/>
      <c r="K24" s="151"/>
      <c r="L24" s="151"/>
      <c r="M24" s="152"/>
      <c r="N24" s="151"/>
      <c r="O24" s="151"/>
      <c r="P24" s="151"/>
      <c r="Q24" s="153"/>
      <c r="R24" s="154"/>
      <c r="S24" s="154"/>
      <c r="T24" s="154"/>
      <c r="U24" s="155"/>
      <c r="V24" s="155"/>
    </row>
    <row r="25" spans="1:25" ht="34.5" customHeight="1" thickBot="1">
      <c r="A25" s="425"/>
      <c r="B25" s="422"/>
      <c r="C25" s="419"/>
      <c r="D25" s="426" t="s">
        <v>221</v>
      </c>
      <c r="E25" s="427" t="s">
        <v>88</v>
      </c>
      <c r="F25" s="416"/>
      <c r="G25" s="413"/>
      <c r="H25" s="428"/>
      <c r="I25" s="429"/>
      <c r="J25" s="430"/>
      <c r="K25" s="430"/>
      <c r="L25" s="430"/>
      <c r="M25" s="431"/>
      <c r="N25" s="430"/>
      <c r="O25" s="430"/>
      <c r="P25" s="430"/>
      <c r="Q25" s="432"/>
      <c r="R25" s="194"/>
      <c r="S25" s="194"/>
      <c r="T25" s="194"/>
      <c r="U25" s="433"/>
      <c r="V25" s="433"/>
    </row>
    <row r="26" spans="1:25" ht="93" customHeight="1">
      <c r="A26" s="423"/>
      <c r="B26" s="420"/>
      <c r="C26" s="417"/>
      <c r="D26" s="444" t="s">
        <v>195</v>
      </c>
      <c r="E26" s="446" t="s">
        <v>84</v>
      </c>
      <c r="F26" s="414"/>
      <c r="G26" s="411"/>
      <c r="H26" s="434"/>
      <c r="I26" s="435"/>
      <c r="J26" s="436"/>
      <c r="K26" s="436"/>
      <c r="L26" s="436"/>
      <c r="M26" s="437"/>
      <c r="N26" s="436"/>
      <c r="O26" s="436"/>
      <c r="P26" s="436"/>
      <c r="Q26" s="438"/>
      <c r="R26" s="439"/>
      <c r="S26" s="439"/>
      <c r="T26" s="439"/>
      <c r="U26" s="440"/>
      <c r="V26" s="440"/>
    </row>
    <row r="27" spans="1:25" ht="15.75" customHeight="1" thickBot="1">
      <c r="A27" s="425"/>
      <c r="B27" s="422"/>
      <c r="C27" s="419"/>
      <c r="D27" s="445"/>
      <c r="E27" s="447"/>
      <c r="F27" s="416"/>
      <c r="G27" s="413"/>
      <c r="H27" s="163" t="s">
        <v>11</v>
      </c>
      <c r="I27" s="193">
        <f t="shared" ref="I27:V27" si="0">SUM(I12:I26)</f>
        <v>917.30000000000007</v>
      </c>
      <c r="J27" s="193">
        <f t="shared" si="0"/>
        <v>0</v>
      </c>
      <c r="K27" s="193">
        <f t="shared" si="0"/>
        <v>0</v>
      </c>
      <c r="L27" s="194">
        <f>SUM(L12:L26)</f>
        <v>917.30000000000007</v>
      </c>
      <c r="M27" s="192">
        <f t="shared" si="0"/>
        <v>917.30000000000007</v>
      </c>
      <c r="N27" s="193">
        <f t="shared" si="0"/>
        <v>118.39999999999999</v>
      </c>
      <c r="O27" s="193">
        <f t="shared" si="0"/>
        <v>0</v>
      </c>
      <c r="P27" s="194">
        <f t="shared" si="0"/>
        <v>798.9</v>
      </c>
      <c r="Q27" s="192">
        <f t="shared" si="0"/>
        <v>917.30000000000007</v>
      </c>
      <c r="R27" s="193">
        <f t="shared" si="0"/>
        <v>118.39999999999999</v>
      </c>
      <c r="S27" s="193">
        <f t="shared" si="0"/>
        <v>0</v>
      </c>
      <c r="T27" s="194">
        <f t="shared" si="0"/>
        <v>798.9</v>
      </c>
      <c r="U27" s="268">
        <f t="shared" si="0"/>
        <v>917.30000000000007</v>
      </c>
      <c r="V27" s="268">
        <f t="shared" si="0"/>
        <v>917.30000000000007</v>
      </c>
      <c r="W27" s="55"/>
      <c r="Y27" s="56"/>
    </row>
    <row r="28" spans="1:25" ht="15.75" customHeight="1">
      <c r="A28" s="634" t="s">
        <v>9</v>
      </c>
      <c r="B28" s="454" t="s">
        <v>9</v>
      </c>
      <c r="C28" s="554" t="s">
        <v>12</v>
      </c>
      <c r="D28" s="116" t="s">
        <v>138</v>
      </c>
      <c r="E28" s="473" t="s">
        <v>37</v>
      </c>
      <c r="F28" s="652" t="s">
        <v>14</v>
      </c>
      <c r="G28" s="614" t="s">
        <v>92</v>
      </c>
      <c r="H28" s="166" t="s">
        <v>10</v>
      </c>
      <c r="I28" s="167">
        <f>J28+L28</f>
        <v>294.3</v>
      </c>
      <c r="J28" s="126"/>
      <c r="K28" s="126"/>
      <c r="L28" s="124">
        <f>40+175+64.3+15</f>
        <v>294.3</v>
      </c>
      <c r="M28" s="167">
        <f>N28+P28</f>
        <v>359.3</v>
      </c>
      <c r="N28" s="126"/>
      <c r="O28" s="126"/>
      <c r="P28" s="126">
        <f>115+175+64.3+5</f>
        <v>359.3</v>
      </c>
      <c r="Q28" s="168">
        <f>R28+T28</f>
        <v>219.3</v>
      </c>
      <c r="R28" s="129"/>
      <c r="S28" s="129"/>
      <c r="T28" s="129">
        <f>115+35+69.3</f>
        <v>219.3</v>
      </c>
      <c r="U28" s="169">
        <v>115</v>
      </c>
      <c r="V28" s="170">
        <v>115</v>
      </c>
    </row>
    <row r="29" spans="1:25" ht="39" customHeight="1">
      <c r="A29" s="634"/>
      <c r="B29" s="454"/>
      <c r="C29" s="554"/>
      <c r="D29" s="387" t="s">
        <v>222</v>
      </c>
      <c r="E29" s="617"/>
      <c r="F29" s="653"/>
      <c r="G29" s="615"/>
      <c r="H29" s="166"/>
      <c r="I29" s="171"/>
      <c r="J29" s="172"/>
      <c r="K29" s="172"/>
      <c r="L29" s="143"/>
      <c r="M29" s="171"/>
      <c r="N29" s="172"/>
      <c r="O29" s="172"/>
      <c r="P29" s="172"/>
      <c r="Q29" s="145"/>
      <c r="R29" s="146"/>
      <c r="S29" s="146"/>
      <c r="T29" s="146"/>
      <c r="U29" s="173"/>
      <c r="V29" s="174"/>
    </row>
    <row r="30" spans="1:25" ht="15.75" customHeight="1">
      <c r="A30" s="634"/>
      <c r="B30" s="454"/>
      <c r="C30" s="554"/>
      <c r="D30" s="87" t="s">
        <v>223</v>
      </c>
      <c r="E30" s="617"/>
      <c r="F30" s="653"/>
      <c r="G30" s="615"/>
      <c r="H30" s="166"/>
      <c r="I30" s="171"/>
      <c r="J30" s="172"/>
      <c r="K30" s="172"/>
      <c r="L30" s="143"/>
      <c r="M30" s="171"/>
      <c r="N30" s="172"/>
      <c r="O30" s="172"/>
      <c r="P30" s="172"/>
      <c r="Q30" s="145"/>
      <c r="R30" s="146"/>
      <c r="S30" s="146"/>
      <c r="T30" s="146"/>
      <c r="U30" s="173"/>
      <c r="V30" s="174"/>
    </row>
    <row r="31" spans="1:25" ht="51" customHeight="1">
      <c r="A31" s="634"/>
      <c r="B31" s="454"/>
      <c r="C31" s="554"/>
      <c r="D31" s="86" t="s">
        <v>224</v>
      </c>
      <c r="E31" s="617"/>
      <c r="F31" s="653"/>
      <c r="G31" s="615"/>
      <c r="H31" s="166"/>
      <c r="I31" s="171"/>
      <c r="J31" s="172"/>
      <c r="K31" s="172"/>
      <c r="L31" s="143"/>
      <c r="M31" s="171"/>
      <c r="N31" s="172"/>
      <c r="O31" s="172"/>
      <c r="P31" s="172"/>
      <c r="Q31" s="145"/>
      <c r="R31" s="146"/>
      <c r="S31" s="146"/>
      <c r="T31" s="146"/>
      <c r="U31" s="173"/>
      <c r="V31" s="174"/>
    </row>
    <row r="32" spans="1:25" ht="15.75" customHeight="1">
      <c r="A32" s="634"/>
      <c r="B32" s="454"/>
      <c r="C32" s="554"/>
      <c r="D32" s="85" t="s">
        <v>136</v>
      </c>
      <c r="E32" s="617"/>
      <c r="F32" s="653"/>
      <c r="G32" s="615"/>
      <c r="H32" s="175"/>
      <c r="I32" s="176"/>
      <c r="J32" s="177"/>
      <c r="K32" s="177"/>
      <c r="L32" s="178"/>
      <c r="M32" s="176"/>
      <c r="N32" s="177"/>
      <c r="O32" s="177"/>
      <c r="P32" s="177"/>
      <c r="Q32" s="179"/>
      <c r="R32" s="180"/>
      <c r="S32" s="180"/>
      <c r="T32" s="180"/>
      <c r="U32" s="181"/>
      <c r="V32" s="182"/>
    </row>
    <row r="33" spans="1:25" ht="15.75" customHeight="1" thickBot="1">
      <c r="A33" s="477"/>
      <c r="B33" s="470"/>
      <c r="C33" s="459"/>
      <c r="D33" s="84"/>
      <c r="E33" s="474"/>
      <c r="F33" s="654"/>
      <c r="G33" s="616"/>
      <c r="H33" s="183" t="s">
        <v>11</v>
      </c>
      <c r="I33" s="165">
        <f t="shared" ref="I33:V33" si="1">SUM(I28:I32)</f>
        <v>294.3</v>
      </c>
      <c r="J33" s="164">
        <f t="shared" si="1"/>
        <v>0</v>
      </c>
      <c r="K33" s="164">
        <f t="shared" si="1"/>
        <v>0</v>
      </c>
      <c r="L33" s="154">
        <f t="shared" si="1"/>
        <v>294.3</v>
      </c>
      <c r="M33" s="165">
        <f t="shared" si="1"/>
        <v>359.3</v>
      </c>
      <c r="N33" s="164">
        <f t="shared" si="1"/>
        <v>0</v>
      </c>
      <c r="O33" s="164">
        <f t="shared" si="1"/>
        <v>0</v>
      </c>
      <c r="P33" s="154">
        <f t="shared" si="1"/>
        <v>359.3</v>
      </c>
      <c r="Q33" s="165">
        <f t="shared" si="1"/>
        <v>219.3</v>
      </c>
      <c r="R33" s="164">
        <f t="shared" si="1"/>
        <v>0</v>
      </c>
      <c r="S33" s="164">
        <f t="shared" si="1"/>
        <v>0</v>
      </c>
      <c r="T33" s="154">
        <f t="shared" si="1"/>
        <v>219.3</v>
      </c>
      <c r="U33" s="184">
        <f t="shared" si="1"/>
        <v>115</v>
      </c>
      <c r="V33" s="184">
        <f t="shared" si="1"/>
        <v>115</v>
      </c>
    </row>
    <row r="34" spans="1:25" s="58" customFormat="1" ht="15.75" customHeight="1">
      <c r="A34" s="476" t="s">
        <v>9</v>
      </c>
      <c r="B34" s="453" t="s">
        <v>9</v>
      </c>
      <c r="C34" s="458" t="s">
        <v>13</v>
      </c>
      <c r="D34" s="88" t="s">
        <v>148</v>
      </c>
      <c r="E34" s="395"/>
      <c r="F34" s="448" t="s">
        <v>14</v>
      </c>
      <c r="G34" s="614" t="s">
        <v>92</v>
      </c>
      <c r="H34" s="185" t="s">
        <v>10</v>
      </c>
      <c r="I34" s="167">
        <f>J34+L34</f>
        <v>30</v>
      </c>
      <c r="J34" s="126"/>
      <c r="K34" s="186"/>
      <c r="L34" s="124">
        <v>30</v>
      </c>
      <c r="M34" s="167">
        <f>N34+P34</f>
        <v>75</v>
      </c>
      <c r="N34" s="126"/>
      <c r="O34" s="186"/>
      <c r="P34" s="126">
        <f>15+30+30</f>
        <v>75</v>
      </c>
      <c r="Q34" s="168">
        <f>R34+T34</f>
        <v>61.9</v>
      </c>
      <c r="R34" s="129"/>
      <c r="S34" s="129"/>
      <c r="T34" s="129">
        <f>11.9+50</f>
        <v>61.9</v>
      </c>
      <c r="U34" s="187">
        <v>50</v>
      </c>
      <c r="V34" s="170"/>
    </row>
    <row r="35" spans="1:25" s="58" customFormat="1" ht="33" customHeight="1">
      <c r="A35" s="634"/>
      <c r="B35" s="454"/>
      <c r="C35" s="554"/>
      <c r="D35" s="86" t="s">
        <v>210</v>
      </c>
      <c r="E35" s="475" t="s">
        <v>79</v>
      </c>
      <c r="F35" s="449"/>
      <c r="G35" s="615"/>
      <c r="H35" s="188"/>
      <c r="I35" s="189"/>
      <c r="J35" s="172"/>
      <c r="K35" s="190"/>
      <c r="L35" s="191"/>
      <c r="M35" s="189"/>
      <c r="N35" s="172"/>
      <c r="O35" s="190"/>
      <c r="P35" s="172"/>
      <c r="Q35" s="145"/>
      <c r="R35" s="146"/>
      <c r="S35" s="146"/>
      <c r="T35" s="146"/>
      <c r="U35" s="148"/>
      <c r="V35" s="174"/>
    </row>
    <row r="36" spans="1:25" ht="29.25" customHeight="1" thickBot="1">
      <c r="A36" s="477"/>
      <c r="B36" s="470"/>
      <c r="C36" s="459"/>
      <c r="D36" s="86" t="s">
        <v>196</v>
      </c>
      <c r="E36" s="447"/>
      <c r="F36" s="450"/>
      <c r="G36" s="616"/>
      <c r="H36" s="207" t="s">
        <v>11</v>
      </c>
      <c r="I36" s="226">
        <f t="shared" ref="I36:V36" si="2">SUM(I34:I35)</f>
        <v>30</v>
      </c>
      <c r="J36" s="208">
        <f t="shared" si="2"/>
        <v>0</v>
      </c>
      <c r="K36" s="208">
        <f t="shared" si="2"/>
        <v>0</v>
      </c>
      <c r="L36" s="390">
        <f t="shared" si="2"/>
        <v>30</v>
      </c>
      <c r="M36" s="226">
        <f t="shared" si="2"/>
        <v>75</v>
      </c>
      <c r="N36" s="208">
        <f t="shared" si="2"/>
        <v>0</v>
      </c>
      <c r="O36" s="208">
        <f t="shared" si="2"/>
        <v>0</v>
      </c>
      <c r="P36" s="390">
        <f t="shared" si="2"/>
        <v>75</v>
      </c>
      <c r="Q36" s="226">
        <f t="shared" si="2"/>
        <v>61.9</v>
      </c>
      <c r="R36" s="208">
        <f t="shared" si="2"/>
        <v>0</v>
      </c>
      <c r="S36" s="208">
        <f t="shared" si="2"/>
        <v>0</v>
      </c>
      <c r="T36" s="390">
        <f t="shared" si="2"/>
        <v>61.9</v>
      </c>
      <c r="U36" s="405">
        <f t="shared" si="2"/>
        <v>50</v>
      </c>
      <c r="V36" s="405">
        <f t="shared" si="2"/>
        <v>0</v>
      </c>
      <c r="Y36" s="56"/>
    </row>
    <row r="37" spans="1:25" ht="15.75" customHeight="1">
      <c r="A37" s="648" t="s">
        <v>9</v>
      </c>
      <c r="B37" s="467" t="s">
        <v>9</v>
      </c>
      <c r="C37" s="458" t="s">
        <v>14</v>
      </c>
      <c r="D37" s="83" t="s">
        <v>77</v>
      </c>
      <c r="E37" s="473" t="s">
        <v>37</v>
      </c>
      <c r="F37" s="451" t="s">
        <v>14</v>
      </c>
      <c r="G37" s="471" t="s">
        <v>92</v>
      </c>
      <c r="H37" s="195" t="s">
        <v>10</v>
      </c>
      <c r="I37" s="196">
        <f>J37+L37</f>
        <v>50</v>
      </c>
      <c r="J37" s="197">
        <v>50</v>
      </c>
      <c r="K37" s="198"/>
      <c r="L37" s="199"/>
      <c r="M37" s="200">
        <f>N37</f>
        <v>50</v>
      </c>
      <c r="N37" s="198">
        <v>50</v>
      </c>
      <c r="O37" s="198"/>
      <c r="P37" s="201"/>
      <c r="Q37" s="202">
        <f>R37+T37</f>
        <v>0</v>
      </c>
      <c r="R37" s="203"/>
      <c r="S37" s="203"/>
      <c r="T37" s="204"/>
      <c r="U37" s="205">
        <v>50</v>
      </c>
      <c r="V37" s="206">
        <v>50</v>
      </c>
    </row>
    <row r="38" spans="1:25" ht="15.75" customHeight="1" thickBot="1">
      <c r="A38" s="635"/>
      <c r="B38" s="455"/>
      <c r="C38" s="459"/>
      <c r="D38" s="84"/>
      <c r="E38" s="474"/>
      <c r="F38" s="452"/>
      <c r="G38" s="472"/>
      <c r="H38" s="207" t="s">
        <v>11</v>
      </c>
      <c r="I38" s="208">
        <f t="shared" ref="I38:V38" si="3">I37</f>
        <v>50</v>
      </c>
      <c r="J38" s="208">
        <f t="shared" si="3"/>
        <v>50</v>
      </c>
      <c r="K38" s="208">
        <f t="shared" si="3"/>
        <v>0</v>
      </c>
      <c r="L38" s="209">
        <f t="shared" si="3"/>
        <v>0</v>
      </c>
      <c r="M38" s="208">
        <f t="shared" si="3"/>
        <v>50</v>
      </c>
      <c r="N38" s="208">
        <f t="shared" si="3"/>
        <v>50</v>
      </c>
      <c r="O38" s="208">
        <f t="shared" si="3"/>
        <v>0</v>
      </c>
      <c r="P38" s="209">
        <f t="shared" si="3"/>
        <v>0</v>
      </c>
      <c r="Q38" s="208">
        <f t="shared" si="3"/>
        <v>0</v>
      </c>
      <c r="R38" s="208">
        <f t="shared" si="3"/>
        <v>0</v>
      </c>
      <c r="S38" s="208">
        <f t="shared" si="3"/>
        <v>0</v>
      </c>
      <c r="T38" s="209">
        <f t="shared" si="3"/>
        <v>0</v>
      </c>
      <c r="U38" s="210">
        <f t="shared" si="3"/>
        <v>50</v>
      </c>
      <c r="V38" s="211">
        <f t="shared" si="3"/>
        <v>50</v>
      </c>
    </row>
    <row r="39" spans="1:25" ht="15.75" customHeight="1">
      <c r="A39" s="648" t="s">
        <v>9</v>
      </c>
      <c r="B39" s="467" t="s">
        <v>9</v>
      </c>
      <c r="C39" s="458" t="s">
        <v>15</v>
      </c>
      <c r="D39" s="468" t="s">
        <v>140</v>
      </c>
      <c r="E39" s="473" t="s">
        <v>37</v>
      </c>
      <c r="F39" s="451" t="s">
        <v>14</v>
      </c>
      <c r="G39" s="471" t="s">
        <v>92</v>
      </c>
      <c r="H39" s="212" t="s">
        <v>10</v>
      </c>
      <c r="I39" s="213">
        <f>J39+L39</f>
        <v>27</v>
      </c>
      <c r="J39" s="197">
        <v>27</v>
      </c>
      <c r="K39" s="198"/>
      <c r="L39" s="201"/>
      <c r="M39" s="214">
        <f>N39+P39</f>
        <v>27</v>
      </c>
      <c r="N39" s="198">
        <v>27</v>
      </c>
      <c r="O39" s="198"/>
      <c r="P39" s="199"/>
      <c r="Q39" s="202">
        <f>R39+T39</f>
        <v>27</v>
      </c>
      <c r="R39" s="203">
        <v>27</v>
      </c>
      <c r="S39" s="203"/>
      <c r="T39" s="204"/>
      <c r="U39" s="215">
        <v>27</v>
      </c>
      <c r="V39" s="216">
        <v>27</v>
      </c>
    </row>
    <row r="40" spans="1:25" ht="15.75" customHeight="1" thickBot="1">
      <c r="A40" s="635"/>
      <c r="B40" s="455"/>
      <c r="C40" s="459"/>
      <c r="D40" s="469"/>
      <c r="E40" s="474"/>
      <c r="F40" s="452"/>
      <c r="G40" s="472"/>
      <c r="H40" s="217" t="s">
        <v>11</v>
      </c>
      <c r="I40" s="208">
        <f t="shared" ref="I40:V40" si="4">I39</f>
        <v>27</v>
      </c>
      <c r="J40" s="208">
        <f t="shared" si="4"/>
        <v>27</v>
      </c>
      <c r="K40" s="208">
        <f t="shared" si="4"/>
        <v>0</v>
      </c>
      <c r="L40" s="209">
        <f t="shared" si="4"/>
        <v>0</v>
      </c>
      <c r="M40" s="208">
        <f t="shared" si="4"/>
        <v>27</v>
      </c>
      <c r="N40" s="208">
        <f t="shared" si="4"/>
        <v>27</v>
      </c>
      <c r="O40" s="208">
        <f t="shared" si="4"/>
        <v>0</v>
      </c>
      <c r="P40" s="209">
        <f t="shared" si="4"/>
        <v>0</v>
      </c>
      <c r="Q40" s="208">
        <f t="shared" si="4"/>
        <v>27</v>
      </c>
      <c r="R40" s="208">
        <f t="shared" si="4"/>
        <v>27</v>
      </c>
      <c r="S40" s="208">
        <f t="shared" si="4"/>
        <v>0</v>
      </c>
      <c r="T40" s="209">
        <f t="shared" si="4"/>
        <v>0</v>
      </c>
      <c r="U40" s="210">
        <f t="shared" si="4"/>
        <v>27</v>
      </c>
      <c r="V40" s="211">
        <f t="shared" si="4"/>
        <v>27</v>
      </c>
      <c r="W40" s="55"/>
      <c r="Y40" s="56"/>
    </row>
    <row r="41" spans="1:25" ht="23.25" customHeight="1">
      <c r="A41" s="631" t="s">
        <v>9</v>
      </c>
      <c r="B41" s="453" t="s">
        <v>9</v>
      </c>
      <c r="C41" s="608" t="s">
        <v>16</v>
      </c>
      <c r="D41" s="624" t="s">
        <v>137</v>
      </c>
      <c r="E41" s="446" t="s">
        <v>84</v>
      </c>
      <c r="F41" s="451" t="s">
        <v>14</v>
      </c>
      <c r="G41" s="471" t="s">
        <v>92</v>
      </c>
      <c r="H41" s="218" t="s">
        <v>10</v>
      </c>
      <c r="I41" s="219">
        <f>J41+L41</f>
        <v>29.1</v>
      </c>
      <c r="J41" s="220"/>
      <c r="K41" s="220"/>
      <c r="L41" s="221">
        <v>29.1</v>
      </c>
      <c r="M41" s="219">
        <f>N41+P41</f>
        <v>0</v>
      </c>
      <c r="N41" s="220"/>
      <c r="O41" s="220"/>
      <c r="P41" s="222"/>
      <c r="Q41" s="202">
        <f>R41+T41</f>
        <v>0</v>
      </c>
      <c r="R41" s="223"/>
      <c r="S41" s="223"/>
      <c r="T41" s="224"/>
      <c r="U41" s="225"/>
      <c r="V41" s="216"/>
    </row>
    <row r="42" spans="1:25" ht="15.75" customHeight="1" thickBot="1">
      <c r="A42" s="632"/>
      <c r="B42" s="633"/>
      <c r="C42" s="630"/>
      <c r="D42" s="625"/>
      <c r="E42" s="447"/>
      <c r="F42" s="452"/>
      <c r="G42" s="472"/>
      <c r="H42" s="207" t="s">
        <v>11</v>
      </c>
      <c r="I42" s="208">
        <f>I41</f>
        <v>29.1</v>
      </c>
      <c r="J42" s="208"/>
      <c r="K42" s="208"/>
      <c r="L42" s="209">
        <f>L41</f>
        <v>29.1</v>
      </c>
      <c r="M42" s="208">
        <f>M41</f>
        <v>0</v>
      </c>
      <c r="N42" s="208"/>
      <c r="O42" s="208"/>
      <c r="P42" s="209">
        <f>P41</f>
        <v>0</v>
      </c>
      <c r="Q42" s="226">
        <f>Q41</f>
        <v>0</v>
      </c>
      <c r="R42" s="208"/>
      <c r="S42" s="208"/>
      <c r="T42" s="209">
        <f>T41</f>
        <v>0</v>
      </c>
      <c r="U42" s="210">
        <f>U41</f>
        <v>0</v>
      </c>
      <c r="V42" s="211">
        <f>V41</f>
        <v>0</v>
      </c>
      <c r="Y42" s="56"/>
    </row>
    <row r="43" spans="1:25" ht="15.75" customHeight="1">
      <c r="A43" s="476" t="s">
        <v>9</v>
      </c>
      <c r="B43" s="453" t="s">
        <v>9</v>
      </c>
      <c r="C43" s="458" t="s">
        <v>76</v>
      </c>
      <c r="D43" s="389" t="s">
        <v>204</v>
      </c>
      <c r="E43" s="620" t="s">
        <v>89</v>
      </c>
      <c r="F43" s="451" t="s">
        <v>9</v>
      </c>
      <c r="G43" s="471" t="s">
        <v>92</v>
      </c>
      <c r="H43" s="238" t="s">
        <v>10</v>
      </c>
      <c r="I43" s="229">
        <f>J43+L43</f>
        <v>0</v>
      </c>
      <c r="J43" s="198"/>
      <c r="K43" s="198"/>
      <c r="L43" s="201"/>
      <c r="M43" s="229">
        <f>N43+P43</f>
        <v>0</v>
      </c>
      <c r="N43" s="198"/>
      <c r="O43" s="239"/>
      <c r="P43" s="240"/>
      <c r="Q43" s="386">
        <f>R43+T43</f>
        <v>70</v>
      </c>
      <c r="R43" s="203"/>
      <c r="S43" s="203"/>
      <c r="T43" s="385">
        <f>120-50</f>
        <v>70</v>
      </c>
      <c r="U43" s="243"/>
      <c r="V43" s="206"/>
      <c r="Y43" s="56"/>
    </row>
    <row r="44" spans="1:25" ht="27" customHeight="1">
      <c r="A44" s="634"/>
      <c r="B44" s="454"/>
      <c r="C44" s="554"/>
      <c r="D44" s="87" t="s">
        <v>205</v>
      </c>
      <c r="E44" s="621"/>
      <c r="F44" s="460"/>
      <c r="G44" s="604"/>
      <c r="H44" s="244"/>
      <c r="I44" s="245">
        <f>J44+L44</f>
        <v>0</v>
      </c>
      <c r="J44" s="246"/>
      <c r="K44" s="246"/>
      <c r="L44" s="247"/>
      <c r="M44" s="245">
        <f>N44+P44</f>
        <v>0</v>
      </c>
      <c r="N44" s="246"/>
      <c r="O44" s="248"/>
      <c r="P44" s="249"/>
      <c r="Q44" s="250">
        <f>R44+T44</f>
        <v>0</v>
      </c>
      <c r="R44" s="251"/>
      <c r="S44" s="251"/>
      <c r="T44" s="146"/>
      <c r="U44" s="252"/>
      <c r="V44" s="174"/>
      <c r="Y44" s="56"/>
    </row>
    <row r="45" spans="1:25" ht="27" customHeight="1" thickBot="1">
      <c r="A45" s="635"/>
      <c r="B45" s="455"/>
      <c r="C45" s="459"/>
      <c r="D45" s="388" t="s">
        <v>206</v>
      </c>
      <c r="E45" s="622"/>
      <c r="F45" s="452"/>
      <c r="G45" s="472"/>
      <c r="H45" s="207" t="s">
        <v>11</v>
      </c>
      <c r="I45" s="226">
        <f t="shared" ref="I45:V45" si="5">SUM(I43:I44)</f>
        <v>0</v>
      </c>
      <c r="J45" s="208">
        <f t="shared" si="5"/>
        <v>0</v>
      </c>
      <c r="K45" s="208">
        <f t="shared" si="5"/>
        <v>0</v>
      </c>
      <c r="L45" s="208">
        <f t="shared" si="5"/>
        <v>0</v>
      </c>
      <c r="M45" s="226">
        <f t="shared" si="5"/>
        <v>0</v>
      </c>
      <c r="N45" s="208">
        <f t="shared" si="5"/>
        <v>0</v>
      </c>
      <c r="O45" s="208">
        <f t="shared" si="5"/>
        <v>0</v>
      </c>
      <c r="P45" s="208">
        <f t="shared" si="5"/>
        <v>0</v>
      </c>
      <c r="Q45" s="226">
        <f t="shared" si="5"/>
        <v>70</v>
      </c>
      <c r="R45" s="208">
        <f t="shared" si="5"/>
        <v>0</v>
      </c>
      <c r="S45" s="208">
        <f t="shared" si="5"/>
        <v>0</v>
      </c>
      <c r="T45" s="208">
        <f t="shared" si="5"/>
        <v>70</v>
      </c>
      <c r="U45" s="237">
        <f t="shared" si="5"/>
        <v>0</v>
      </c>
      <c r="V45" s="237">
        <f t="shared" si="5"/>
        <v>0</v>
      </c>
      <c r="Y45" s="56"/>
    </row>
    <row r="46" spans="1:25" ht="15.75" customHeight="1" thickBot="1">
      <c r="A46" s="59" t="s">
        <v>9</v>
      </c>
      <c r="B46" s="60" t="s">
        <v>9</v>
      </c>
      <c r="C46" s="492" t="s">
        <v>17</v>
      </c>
      <c r="D46" s="493"/>
      <c r="E46" s="493"/>
      <c r="F46" s="493"/>
      <c r="G46" s="493"/>
      <c r="H46" s="494"/>
      <c r="I46" s="227">
        <f t="shared" ref="I46:V46" si="6">SUM(I27,I33,I36,I38,I40,I42,I45)</f>
        <v>1347.7</v>
      </c>
      <c r="J46" s="227">
        <f t="shared" si="6"/>
        <v>77</v>
      </c>
      <c r="K46" s="227">
        <f t="shared" si="6"/>
        <v>0</v>
      </c>
      <c r="L46" s="227">
        <f t="shared" si="6"/>
        <v>1270.7</v>
      </c>
      <c r="M46" s="227">
        <f t="shared" si="6"/>
        <v>1428.6000000000001</v>
      </c>
      <c r="N46" s="227">
        <f t="shared" si="6"/>
        <v>195.39999999999998</v>
      </c>
      <c r="O46" s="227">
        <f t="shared" si="6"/>
        <v>0</v>
      </c>
      <c r="P46" s="227">
        <f t="shared" si="6"/>
        <v>1233.2</v>
      </c>
      <c r="Q46" s="227">
        <f t="shared" si="6"/>
        <v>1295.5000000000002</v>
      </c>
      <c r="R46" s="227">
        <f t="shared" si="6"/>
        <v>145.39999999999998</v>
      </c>
      <c r="S46" s="227">
        <f t="shared" si="6"/>
        <v>0</v>
      </c>
      <c r="T46" s="227">
        <f t="shared" si="6"/>
        <v>1150.1000000000001</v>
      </c>
      <c r="U46" s="227">
        <f t="shared" si="6"/>
        <v>1159.3000000000002</v>
      </c>
      <c r="V46" s="392">
        <f t="shared" si="6"/>
        <v>1109.3000000000002</v>
      </c>
    </row>
    <row r="47" spans="1:25" ht="15.75" customHeight="1" thickBot="1">
      <c r="A47" s="393" t="s">
        <v>9</v>
      </c>
      <c r="B47" s="60" t="s">
        <v>12</v>
      </c>
      <c r="C47" s="464" t="s">
        <v>105</v>
      </c>
      <c r="D47" s="465"/>
      <c r="E47" s="465"/>
      <c r="F47" s="465"/>
      <c r="G47" s="465"/>
      <c r="H47" s="465"/>
      <c r="I47" s="465"/>
      <c r="J47" s="465"/>
      <c r="K47" s="465"/>
      <c r="L47" s="465"/>
      <c r="M47" s="465"/>
      <c r="N47" s="465"/>
      <c r="O47" s="465"/>
      <c r="P47" s="465"/>
      <c r="Q47" s="465"/>
      <c r="R47" s="465"/>
      <c r="S47" s="465"/>
      <c r="T47" s="465"/>
      <c r="U47" s="465"/>
      <c r="V47" s="466"/>
    </row>
    <row r="48" spans="1:25" ht="19.5" customHeight="1">
      <c r="A48" s="476" t="s">
        <v>9</v>
      </c>
      <c r="B48" s="453" t="s">
        <v>12</v>
      </c>
      <c r="C48" s="458" t="s">
        <v>9</v>
      </c>
      <c r="D48" s="468" t="s">
        <v>225</v>
      </c>
      <c r="E48" s="446"/>
      <c r="F48" s="451" t="s">
        <v>9</v>
      </c>
      <c r="G48" s="471" t="s">
        <v>92</v>
      </c>
      <c r="H48" s="228" t="s">
        <v>10</v>
      </c>
      <c r="I48" s="229">
        <f>SUM(J48+L48)</f>
        <v>108</v>
      </c>
      <c r="J48" s="197">
        <f>80+28</f>
        <v>108</v>
      </c>
      <c r="K48" s="198"/>
      <c r="L48" s="201"/>
      <c r="M48" s="229">
        <f>SUM(N48+P48)</f>
        <v>70</v>
      </c>
      <c r="N48" s="230">
        <f>50+20</f>
        <v>70</v>
      </c>
      <c r="O48" s="230"/>
      <c r="P48" s="231"/>
      <c r="Q48" s="202">
        <f>R48+T48</f>
        <v>70</v>
      </c>
      <c r="R48" s="203">
        <f>50+20</f>
        <v>70</v>
      </c>
      <c r="S48" s="203"/>
      <c r="T48" s="204"/>
      <c r="U48" s="232">
        <f>50+20</f>
        <v>70</v>
      </c>
      <c r="V48" s="233">
        <f>50+20</f>
        <v>70</v>
      </c>
    </row>
    <row r="49" spans="1:22" ht="19.5" customHeight="1" thickBot="1">
      <c r="A49" s="477"/>
      <c r="B49" s="470"/>
      <c r="C49" s="459"/>
      <c r="D49" s="469"/>
      <c r="E49" s="447"/>
      <c r="F49" s="452"/>
      <c r="G49" s="472"/>
      <c r="H49" s="234" t="s">
        <v>11</v>
      </c>
      <c r="I49" s="226">
        <f t="shared" ref="I49:V49" si="7">I48</f>
        <v>108</v>
      </c>
      <c r="J49" s="235">
        <f t="shared" si="7"/>
        <v>108</v>
      </c>
      <c r="K49" s="235">
        <f t="shared" si="7"/>
        <v>0</v>
      </c>
      <c r="L49" s="209">
        <f t="shared" si="7"/>
        <v>0</v>
      </c>
      <c r="M49" s="226">
        <f t="shared" si="7"/>
        <v>70</v>
      </c>
      <c r="N49" s="235">
        <f t="shared" si="7"/>
        <v>70</v>
      </c>
      <c r="O49" s="235">
        <f t="shared" si="7"/>
        <v>0</v>
      </c>
      <c r="P49" s="209">
        <f t="shared" si="7"/>
        <v>0</v>
      </c>
      <c r="Q49" s="226">
        <f t="shared" si="7"/>
        <v>70</v>
      </c>
      <c r="R49" s="235">
        <f t="shared" si="7"/>
        <v>70</v>
      </c>
      <c r="S49" s="235">
        <f t="shared" si="7"/>
        <v>0</v>
      </c>
      <c r="T49" s="209">
        <f t="shared" si="7"/>
        <v>0</v>
      </c>
      <c r="U49" s="236">
        <f t="shared" si="7"/>
        <v>70</v>
      </c>
      <c r="V49" s="237">
        <f t="shared" si="7"/>
        <v>70</v>
      </c>
    </row>
    <row r="50" spans="1:22" s="57" customFormat="1" ht="15.75" customHeight="1">
      <c r="A50" s="476" t="s">
        <v>9</v>
      </c>
      <c r="B50" s="453" t="s">
        <v>12</v>
      </c>
      <c r="C50" s="458" t="s">
        <v>12</v>
      </c>
      <c r="D50" s="461" t="s">
        <v>226</v>
      </c>
      <c r="E50" s="620" t="s">
        <v>89</v>
      </c>
      <c r="F50" s="451" t="s">
        <v>9</v>
      </c>
      <c r="G50" s="471" t="s">
        <v>92</v>
      </c>
      <c r="H50" s="238" t="s">
        <v>80</v>
      </c>
      <c r="I50" s="229">
        <f>SUM(J50+L50)</f>
        <v>0</v>
      </c>
      <c r="J50" s="198"/>
      <c r="K50" s="198"/>
      <c r="L50" s="201"/>
      <c r="M50" s="229">
        <f>SUM(N50+P50)</f>
        <v>2200</v>
      </c>
      <c r="N50" s="198">
        <v>2200</v>
      </c>
      <c r="O50" s="239"/>
      <c r="P50" s="240"/>
      <c r="Q50" s="241">
        <f>R50+T50</f>
        <v>0</v>
      </c>
      <c r="R50" s="203"/>
      <c r="S50" s="203"/>
      <c r="T50" s="242"/>
      <c r="U50" s="243">
        <v>0</v>
      </c>
      <c r="V50" s="206">
        <v>0</v>
      </c>
    </row>
    <row r="51" spans="1:22" s="57" customFormat="1" ht="15.75" customHeight="1">
      <c r="A51" s="634"/>
      <c r="B51" s="454"/>
      <c r="C51" s="554"/>
      <c r="D51" s="462"/>
      <c r="E51" s="621"/>
      <c r="F51" s="460"/>
      <c r="G51" s="604"/>
      <c r="H51" s="365" t="s">
        <v>10</v>
      </c>
      <c r="I51" s="245">
        <f>SUM(J51+L51)</f>
        <v>0</v>
      </c>
      <c r="J51" s="246"/>
      <c r="K51" s="246"/>
      <c r="L51" s="247"/>
      <c r="M51" s="245">
        <f>SUM(N51+P51)</f>
        <v>0</v>
      </c>
      <c r="N51" s="246"/>
      <c r="O51" s="248"/>
      <c r="P51" s="249"/>
      <c r="Q51" s="362">
        <f>R51+T51</f>
        <v>37.1</v>
      </c>
      <c r="R51" s="366">
        <v>37.1</v>
      </c>
      <c r="S51" s="251"/>
      <c r="T51" s="146"/>
      <c r="U51" s="252"/>
      <c r="V51" s="174"/>
    </row>
    <row r="52" spans="1:22" s="57" customFormat="1" ht="15.75" customHeight="1" thickBot="1">
      <c r="A52" s="635"/>
      <c r="B52" s="455"/>
      <c r="C52" s="459"/>
      <c r="D52" s="463"/>
      <c r="E52" s="622"/>
      <c r="F52" s="452"/>
      <c r="G52" s="472"/>
      <c r="H52" s="207" t="s">
        <v>11</v>
      </c>
      <c r="I52" s="226">
        <f t="shared" ref="I52:V52" si="8">SUM(I50:I51)</f>
        <v>0</v>
      </c>
      <c r="J52" s="208">
        <f t="shared" si="8"/>
        <v>0</v>
      </c>
      <c r="K52" s="208">
        <f t="shared" si="8"/>
        <v>0</v>
      </c>
      <c r="L52" s="209">
        <f t="shared" si="8"/>
        <v>0</v>
      </c>
      <c r="M52" s="226">
        <f t="shared" si="8"/>
        <v>2200</v>
      </c>
      <c r="N52" s="208">
        <f t="shared" si="8"/>
        <v>2200</v>
      </c>
      <c r="O52" s="208">
        <f t="shared" si="8"/>
        <v>0</v>
      </c>
      <c r="P52" s="209">
        <f t="shared" si="8"/>
        <v>0</v>
      </c>
      <c r="Q52" s="226">
        <f t="shared" si="8"/>
        <v>37.1</v>
      </c>
      <c r="R52" s="208">
        <f t="shared" si="8"/>
        <v>37.1</v>
      </c>
      <c r="S52" s="208">
        <f t="shared" si="8"/>
        <v>0</v>
      </c>
      <c r="T52" s="209">
        <f t="shared" si="8"/>
        <v>0</v>
      </c>
      <c r="U52" s="237">
        <f t="shared" si="8"/>
        <v>0</v>
      </c>
      <c r="V52" s="237">
        <f t="shared" si="8"/>
        <v>0</v>
      </c>
    </row>
    <row r="53" spans="1:22" ht="15.75" customHeight="1">
      <c r="A53" s="476" t="s">
        <v>9</v>
      </c>
      <c r="B53" s="453" t="s">
        <v>12</v>
      </c>
      <c r="C53" s="458" t="s">
        <v>13</v>
      </c>
      <c r="D53" s="456" t="s">
        <v>43</v>
      </c>
      <c r="E53" s="446"/>
      <c r="F53" s="451" t="s">
        <v>9</v>
      </c>
      <c r="G53" s="471" t="s">
        <v>92</v>
      </c>
      <c r="H53" s="228" t="s">
        <v>10</v>
      </c>
      <c r="I53" s="200">
        <f>J53+L53</f>
        <v>26</v>
      </c>
      <c r="J53" s="198">
        <v>26</v>
      </c>
      <c r="K53" s="198"/>
      <c r="L53" s="201"/>
      <c r="M53" s="200">
        <f>N53+P53</f>
        <v>23</v>
      </c>
      <c r="N53" s="230">
        <v>23</v>
      </c>
      <c r="O53" s="230"/>
      <c r="P53" s="231"/>
      <c r="Q53" s="360">
        <f>R53+T53</f>
        <v>0</v>
      </c>
      <c r="R53" s="361">
        <f>23-23</f>
        <v>0</v>
      </c>
      <c r="S53" s="203"/>
      <c r="T53" s="242"/>
      <c r="U53" s="233"/>
      <c r="V53" s="233"/>
    </row>
    <row r="54" spans="1:22" ht="15.75" customHeight="1" thickBot="1">
      <c r="A54" s="477"/>
      <c r="B54" s="470"/>
      <c r="C54" s="459"/>
      <c r="D54" s="457"/>
      <c r="E54" s="447"/>
      <c r="F54" s="452"/>
      <c r="G54" s="472"/>
      <c r="H54" s="234" t="s">
        <v>11</v>
      </c>
      <c r="I54" s="226">
        <f t="shared" ref="I54:V54" si="9">I53</f>
        <v>26</v>
      </c>
      <c r="J54" s="235">
        <f t="shared" si="9"/>
        <v>26</v>
      </c>
      <c r="K54" s="235">
        <f t="shared" si="9"/>
        <v>0</v>
      </c>
      <c r="L54" s="209">
        <f t="shared" si="9"/>
        <v>0</v>
      </c>
      <c r="M54" s="226">
        <f t="shared" si="9"/>
        <v>23</v>
      </c>
      <c r="N54" s="235">
        <f t="shared" si="9"/>
        <v>23</v>
      </c>
      <c r="O54" s="235">
        <f t="shared" si="9"/>
        <v>0</v>
      </c>
      <c r="P54" s="209">
        <f t="shared" si="9"/>
        <v>0</v>
      </c>
      <c r="Q54" s="226">
        <f t="shared" si="9"/>
        <v>0</v>
      </c>
      <c r="R54" s="235">
        <f t="shared" si="9"/>
        <v>0</v>
      </c>
      <c r="S54" s="235">
        <f t="shared" si="9"/>
        <v>0</v>
      </c>
      <c r="T54" s="209">
        <f t="shared" si="9"/>
        <v>0</v>
      </c>
      <c r="U54" s="236">
        <f t="shared" si="9"/>
        <v>0</v>
      </c>
      <c r="V54" s="237">
        <f t="shared" si="9"/>
        <v>0</v>
      </c>
    </row>
    <row r="55" spans="1:22" ht="15.75" customHeight="1">
      <c r="A55" s="476" t="s">
        <v>9</v>
      </c>
      <c r="B55" s="453" t="s">
        <v>12</v>
      </c>
      <c r="C55" s="458" t="s">
        <v>14</v>
      </c>
      <c r="D55" s="456" t="s">
        <v>141</v>
      </c>
      <c r="E55" s="446"/>
      <c r="F55" s="451" t="s">
        <v>9</v>
      </c>
      <c r="G55" s="471" t="s">
        <v>92</v>
      </c>
      <c r="H55" s="228" t="s">
        <v>10</v>
      </c>
      <c r="I55" s="200">
        <f>J55+L55</f>
        <v>0</v>
      </c>
      <c r="J55" s="198"/>
      <c r="K55" s="198"/>
      <c r="L55" s="201"/>
      <c r="M55" s="200">
        <f>N55+P55</f>
        <v>10</v>
      </c>
      <c r="N55" s="230">
        <v>10</v>
      </c>
      <c r="O55" s="230"/>
      <c r="P55" s="231"/>
      <c r="Q55" s="360">
        <f>R55+T55</f>
        <v>0.19999999999999929</v>
      </c>
      <c r="R55" s="361">
        <f>10-9.8</f>
        <v>0.19999999999999929</v>
      </c>
      <c r="S55" s="203"/>
      <c r="T55" s="242"/>
      <c r="U55" s="233"/>
      <c r="V55" s="233"/>
    </row>
    <row r="56" spans="1:22" ht="15.75" customHeight="1" thickBot="1">
      <c r="A56" s="477"/>
      <c r="B56" s="470"/>
      <c r="C56" s="459"/>
      <c r="D56" s="457"/>
      <c r="E56" s="447"/>
      <c r="F56" s="452"/>
      <c r="G56" s="472"/>
      <c r="H56" s="234" t="s">
        <v>11</v>
      </c>
      <c r="I56" s="226">
        <f t="shared" ref="I56:V56" si="10">I55</f>
        <v>0</v>
      </c>
      <c r="J56" s="235">
        <f t="shared" si="10"/>
        <v>0</v>
      </c>
      <c r="K56" s="235">
        <f t="shared" si="10"/>
        <v>0</v>
      </c>
      <c r="L56" s="209">
        <f t="shared" si="10"/>
        <v>0</v>
      </c>
      <c r="M56" s="226">
        <f t="shared" si="10"/>
        <v>10</v>
      </c>
      <c r="N56" s="235">
        <f t="shared" si="10"/>
        <v>10</v>
      </c>
      <c r="O56" s="235">
        <f t="shared" si="10"/>
        <v>0</v>
      </c>
      <c r="P56" s="209">
        <f t="shared" si="10"/>
        <v>0</v>
      </c>
      <c r="Q56" s="226">
        <f t="shared" si="10"/>
        <v>0.19999999999999929</v>
      </c>
      <c r="R56" s="235">
        <f t="shared" si="10"/>
        <v>0.19999999999999929</v>
      </c>
      <c r="S56" s="235">
        <f t="shared" si="10"/>
        <v>0</v>
      </c>
      <c r="T56" s="209">
        <f t="shared" si="10"/>
        <v>0</v>
      </c>
      <c r="U56" s="236">
        <f t="shared" si="10"/>
        <v>0</v>
      </c>
      <c r="V56" s="237">
        <f t="shared" si="10"/>
        <v>0</v>
      </c>
    </row>
    <row r="57" spans="1:22" ht="15.75" customHeight="1" thickBot="1">
      <c r="A57" s="393" t="s">
        <v>12</v>
      </c>
      <c r="B57" s="394" t="s">
        <v>13</v>
      </c>
      <c r="C57" s="492" t="s">
        <v>17</v>
      </c>
      <c r="D57" s="493"/>
      <c r="E57" s="493"/>
      <c r="F57" s="493"/>
      <c r="G57" s="493"/>
      <c r="H57" s="494"/>
      <c r="I57" s="253">
        <f>SUM(I49,I52,I54,I56)</f>
        <v>134</v>
      </c>
      <c r="J57" s="253">
        <f>SUM(J49,J52,J54,J56)</f>
        <v>134</v>
      </c>
      <c r="K57" s="253">
        <f t="shared" ref="K57:V57" si="11">SUM(K49,K52,K54,K56)</f>
        <v>0</v>
      </c>
      <c r="L57" s="253">
        <f t="shared" si="11"/>
        <v>0</v>
      </c>
      <c r="M57" s="253">
        <f t="shared" si="11"/>
        <v>2303</v>
      </c>
      <c r="N57" s="253">
        <f t="shared" si="11"/>
        <v>2303</v>
      </c>
      <c r="O57" s="253">
        <f t="shared" si="11"/>
        <v>0</v>
      </c>
      <c r="P57" s="253">
        <f t="shared" si="11"/>
        <v>0</v>
      </c>
      <c r="Q57" s="253">
        <f t="shared" si="11"/>
        <v>107.3</v>
      </c>
      <c r="R57" s="253">
        <f>SUM(R49,R52,R54,R56)</f>
        <v>107.3</v>
      </c>
      <c r="S57" s="253">
        <f t="shared" si="11"/>
        <v>0</v>
      </c>
      <c r="T57" s="253">
        <f t="shared" si="11"/>
        <v>0</v>
      </c>
      <c r="U57" s="253">
        <f t="shared" si="11"/>
        <v>70</v>
      </c>
      <c r="V57" s="391">
        <f t="shared" si="11"/>
        <v>70</v>
      </c>
    </row>
    <row r="58" spans="1:22" s="61" customFormat="1" ht="15.75" customHeight="1" thickBot="1">
      <c r="A58" s="59" t="s">
        <v>9</v>
      </c>
      <c r="B58" s="60" t="s">
        <v>13</v>
      </c>
      <c r="C58" s="464" t="s">
        <v>78</v>
      </c>
      <c r="D58" s="465"/>
      <c r="E58" s="465"/>
      <c r="F58" s="465"/>
      <c r="G58" s="465"/>
      <c r="H58" s="636"/>
      <c r="I58" s="636"/>
      <c r="J58" s="636"/>
      <c r="K58" s="636"/>
      <c r="L58" s="636"/>
      <c r="M58" s="636"/>
      <c r="N58" s="636"/>
      <c r="O58" s="636"/>
      <c r="P58" s="636"/>
      <c r="Q58" s="636"/>
      <c r="R58" s="636"/>
      <c r="S58" s="636"/>
      <c r="T58" s="636"/>
      <c r="U58" s="636"/>
      <c r="V58" s="637"/>
    </row>
    <row r="59" spans="1:22" ht="15.75" customHeight="1">
      <c r="A59" s="476" t="s">
        <v>9</v>
      </c>
      <c r="B59" s="453" t="s">
        <v>13</v>
      </c>
      <c r="C59" s="608" t="s">
        <v>9</v>
      </c>
      <c r="D59" s="90" t="s">
        <v>143</v>
      </c>
      <c r="E59" s="446"/>
      <c r="F59" s="451" t="s">
        <v>14</v>
      </c>
      <c r="G59" s="614" t="s">
        <v>92</v>
      </c>
      <c r="H59" s="254" t="s">
        <v>10</v>
      </c>
      <c r="I59" s="255">
        <f>SUM(J59+L59)</f>
        <v>177</v>
      </c>
      <c r="J59" s="256">
        <f>105+12</f>
        <v>117</v>
      </c>
      <c r="K59" s="256"/>
      <c r="L59" s="256">
        <v>60</v>
      </c>
      <c r="M59" s="255">
        <f>SUM(N59+P59)</f>
        <v>250.5</v>
      </c>
      <c r="N59" s="256">
        <f>105+12+0.5+43</f>
        <v>160.5</v>
      </c>
      <c r="O59" s="256"/>
      <c r="P59" s="256">
        <v>90</v>
      </c>
      <c r="Q59" s="257">
        <f>SUM(R59+T59)</f>
        <v>207.5</v>
      </c>
      <c r="R59" s="258">
        <f>105+12+0.5</f>
        <v>117.5</v>
      </c>
      <c r="S59" s="258"/>
      <c r="T59" s="259">
        <v>90</v>
      </c>
      <c r="U59" s="260">
        <f>105+40+0.5+50</f>
        <v>195.5</v>
      </c>
      <c r="V59" s="169">
        <f>105+15+0.5+50</f>
        <v>170.5</v>
      </c>
    </row>
    <row r="60" spans="1:22" ht="27" customHeight="1">
      <c r="A60" s="634"/>
      <c r="B60" s="454"/>
      <c r="C60" s="629"/>
      <c r="D60" s="85" t="s">
        <v>227</v>
      </c>
      <c r="E60" s="475"/>
      <c r="F60" s="460"/>
      <c r="G60" s="615"/>
      <c r="H60" s="166"/>
      <c r="I60" s="189"/>
      <c r="J60" s="261"/>
      <c r="K60" s="261"/>
      <c r="L60" s="261"/>
      <c r="M60" s="189"/>
      <c r="N60" s="261"/>
      <c r="O60" s="261"/>
      <c r="P60" s="261"/>
      <c r="Q60" s="262">
        <f>R60+T60</f>
        <v>0</v>
      </c>
      <c r="R60" s="263"/>
      <c r="S60" s="263"/>
      <c r="T60" s="264"/>
      <c r="U60" s="265"/>
      <c r="V60" s="173"/>
    </row>
    <row r="61" spans="1:22" ht="27" customHeight="1">
      <c r="A61" s="634"/>
      <c r="B61" s="454"/>
      <c r="C61" s="629"/>
      <c r="D61" s="85" t="s">
        <v>228</v>
      </c>
      <c r="E61" s="475"/>
      <c r="F61" s="460"/>
      <c r="G61" s="615"/>
      <c r="H61" s="166"/>
      <c r="I61" s="189"/>
      <c r="J61" s="261"/>
      <c r="K61" s="261"/>
      <c r="L61" s="261"/>
      <c r="M61" s="189"/>
      <c r="N61" s="261"/>
      <c r="O61" s="261"/>
      <c r="P61" s="261"/>
      <c r="Q61" s="262">
        <f>R61+T61</f>
        <v>0</v>
      </c>
      <c r="R61" s="263"/>
      <c r="S61" s="263"/>
      <c r="T61" s="264"/>
      <c r="U61" s="265"/>
      <c r="V61" s="173"/>
    </row>
    <row r="62" spans="1:22" ht="15.75" customHeight="1">
      <c r="A62" s="634"/>
      <c r="B62" s="454"/>
      <c r="C62" s="629"/>
      <c r="D62" s="85" t="s">
        <v>229</v>
      </c>
      <c r="E62" s="475"/>
      <c r="F62" s="460"/>
      <c r="G62" s="615"/>
      <c r="H62" s="166"/>
      <c r="I62" s="189"/>
      <c r="J62" s="261"/>
      <c r="K62" s="261"/>
      <c r="L62" s="261"/>
      <c r="M62" s="189"/>
      <c r="N62" s="261"/>
      <c r="O62" s="261"/>
      <c r="P62" s="261"/>
      <c r="Q62" s="262">
        <f>R62+T62</f>
        <v>0</v>
      </c>
      <c r="R62" s="263"/>
      <c r="S62" s="263"/>
      <c r="T62" s="264"/>
      <c r="U62" s="265"/>
      <c r="V62" s="173"/>
    </row>
    <row r="63" spans="1:22" ht="15.75" customHeight="1">
      <c r="A63" s="634"/>
      <c r="B63" s="454"/>
      <c r="C63" s="629"/>
      <c r="D63" s="85" t="s">
        <v>230</v>
      </c>
      <c r="E63" s="475"/>
      <c r="F63" s="460"/>
      <c r="G63" s="615"/>
      <c r="H63" s="166"/>
      <c r="I63" s="189"/>
      <c r="J63" s="261"/>
      <c r="K63" s="261"/>
      <c r="L63" s="261"/>
      <c r="M63" s="189"/>
      <c r="N63" s="261"/>
      <c r="O63" s="261"/>
      <c r="P63" s="261"/>
      <c r="Q63" s="262">
        <f>R63+T63</f>
        <v>0</v>
      </c>
      <c r="R63" s="263"/>
      <c r="S63" s="263"/>
      <c r="T63" s="264"/>
      <c r="U63" s="265"/>
      <c r="V63" s="173"/>
    </row>
    <row r="64" spans="1:22" ht="15.75" customHeight="1" thickBot="1">
      <c r="A64" s="477"/>
      <c r="B64" s="470"/>
      <c r="C64" s="630"/>
      <c r="D64" s="409" t="s">
        <v>197</v>
      </c>
      <c r="E64" s="447"/>
      <c r="F64" s="452"/>
      <c r="G64" s="616"/>
      <c r="H64" s="234" t="s">
        <v>11</v>
      </c>
      <c r="I64" s="226">
        <f t="shared" ref="I64:V64" si="12">SUM(I59:I63)</f>
        <v>177</v>
      </c>
      <c r="J64" s="235">
        <f t="shared" si="12"/>
        <v>117</v>
      </c>
      <c r="K64" s="235">
        <f t="shared" si="12"/>
        <v>0</v>
      </c>
      <c r="L64" s="390">
        <f t="shared" si="12"/>
        <v>60</v>
      </c>
      <c r="M64" s="226">
        <f t="shared" si="12"/>
        <v>250.5</v>
      </c>
      <c r="N64" s="235">
        <f t="shared" si="12"/>
        <v>160.5</v>
      </c>
      <c r="O64" s="235">
        <f t="shared" si="12"/>
        <v>0</v>
      </c>
      <c r="P64" s="390">
        <f t="shared" si="12"/>
        <v>90</v>
      </c>
      <c r="Q64" s="226">
        <f t="shared" si="12"/>
        <v>207.5</v>
      </c>
      <c r="R64" s="235">
        <f t="shared" si="12"/>
        <v>117.5</v>
      </c>
      <c r="S64" s="235">
        <f t="shared" si="12"/>
        <v>0</v>
      </c>
      <c r="T64" s="209">
        <f t="shared" si="12"/>
        <v>90</v>
      </c>
      <c r="U64" s="410">
        <f t="shared" si="12"/>
        <v>195.5</v>
      </c>
      <c r="V64" s="237">
        <f t="shared" si="12"/>
        <v>170.5</v>
      </c>
    </row>
    <row r="65" spans="1:22" ht="15.75" customHeight="1">
      <c r="A65" s="634" t="s">
        <v>9</v>
      </c>
      <c r="B65" s="454" t="s">
        <v>13</v>
      </c>
      <c r="C65" s="629" t="s">
        <v>12</v>
      </c>
      <c r="D65" s="89" t="s">
        <v>142</v>
      </c>
      <c r="E65" s="475"/>
      <c r="F65" s="460" t="s">
        <v>14</v>
      </c>
      <c r="G65" s="604" t="s">
        <v>92</v>
      </c>
      <c r="H65" s="406" t="s">
        <v>10</v>
      </c>
      <c r="I65" s="274">
        <f>SUM(J65+L65)</f>
        <v>0</v>
      </c>
      <c r="J65" s="286"/>
      <c r="K65" s="286"/>
      <c r="L65" s="275"/>
      <c r="M65" s="274">
        <f>SUM(N65+P65)</f>
        <v>40</v>
      </c>
      <c r="N65" s="286"/>
      <c r="O65" s="407"/>
      <c r="P65" s="275">
        <f>10+30</f>
        <v>40</v>
      </c>
      <c r="Q65" s="336">
        <f>R65+T65</f>
        <v>0</v>
      </c>
      <c r="R65" s="288"/>
      <c r="S65" s="288"/>
      <c r="T65" s="337"/>
      <c r="U65" s="408">
        <v>10</v>
      </c>
      <c r="V65" s="182">
        <v>10</v>
      </c>
    </row>
    <row r="66" spans="1:22" ht="27" customHeight="1">
      <c r="A66" s="634"/>
      <c r="B66" s="454"/>
      <c r="C66" s="629"/>
      <c r="D66" s="85" t="s">
        <v>231</v>
      </c>
      <c r="E66" s="475"/>
      <c r="F66" s="460"/>
      <c r="G66" s="604"/>
      <c r="H66" s="270"/>
      <c r="I66" s="271">
        <f>SUM(J66+L66)</f>
        <v>0</v>
      </c>
      <c r="J66" s="246"/>
      <c r="K66" s="246"/>
      <c r="L66" s="247"/>
      <c r="M66" s="271">
        <f>SUM(N66+P66)</f>
        <v>0</v>
      </c>
      <c r="N66" s="246"/>
      <c r="O66" s="248"/>
      <c r="P66" s="247"/>
      <c r="Q66" s="339">
        <f>R66+T66</f>
        <v>0</v>
      </c>
      <c r="R66" s="251"/>
      <c r="S66" s="251"/>
      <c r="T66" s="272"/>
      <c r="U66" s="273"/>
      <c r="V66" s="174"/>
    </row>
    <row r="67" spans="1:22" ht="15.75" customHeight="1" thickBot="1">
      <c r="A67" s="477"/>
      <c r="B67" s="470"/>
      <c r="C67" s="630"/>
      <c r="D67" s="85" t="s">
        <v>95</v>
      </c>
      <c r="E67" s="447"/>
      <c r="F67" s="452"/>
      <c r="G67" s="472"/>
      <c r="H67" s="276" t="s">
        <v>11</v>
      </c>
      <c r="I67" s="226">
        <f t="shared" ref="I67:V67" si="13">SUM(I65:I66)</f>
        <v>0</v>
      </c>
      <c r="J67" s="208">
        <f t="shared" si="13"/>
        <v>0</v>
      </c>
      <c r="K67" s="208">
        <f t="shared" si="13"/>
        <v>0</v>
      </c>
      <c r="L67" s="209">
        <f t="shared" si="13"/>
        <v>0</v>
      </c>
      <c r="M67" s="226">
        <f t="shared" si="13"/>
        <v>40</v>
      </c>
      <c r="N67" s="208">
        <f t="shared" si="13"/>
        <v>0</v>
      </c>
      <c r="O67" s="208">
        <f t="shared" si="13"/>
        <v>0</v>
      </c>
      <c r="P67" s="209">
        <f t="shared" si="13"/>
        <v>40</v>
      </c>
      <c r="Q67" s="226">
        <f t="shared" si="13"/>
        <v>0</v>
      </c>
      <c r="R67" s="208">
        <f t="shared" si="13"/>
        <v>0</v>
      </c>
      <c r="S67" s="208">
        <f t="shared" si="13"/>
        <v>0</v>
      </c>
      <c r="T67" s="209">
        <f t="shared" si="13"/>
        <v>0</v>
      </c>
      <c r="U67" s="277">
        <f t="shared" si="13"/>
        <v>10</v>
      </c>
      <c r="V67" s="268">
        <f t="shared" si="13"/>
        <v>10</v>
      </c>
    </row>
    <row r="68" spans="1:22" ht="15.75" customHeight="1">
      <c r="A68" s="476" t="s">
        <v>9</v>
      </c>
      <c r="B68" s="453" t="s">
        <v>13</v>
      </c>
      <c r="C68" s="458" t="s">
        <v>13</v>
      </c>
      <c r="D68" s="468" t="s">
        <v>198</v>
      </c>
      <c r="E68" s="446"/>
      <c r="F68" s="451" t="s">
        <v>9</v>
      </c>
      <c r="G68" s="471" t="s">
        <v>92</v>
      </c>
      <c r="H68" s="228" t="s">
        <v>10</v>
      </c>
      <c r="I68" s="200">
        <f>J68+L68</f>
        <v>0</v>
      </c>
      <c r="J68" s="198"/>
      <c r="K68" s="198"/>
      <c r="L68" s="201"/>
      <c r="M68" s="200">
        <f>N68+P68</f>
        <v>10</v>
      </c>
      <c r="N68" s="230">
        <v>10</v>
      </c>
      <c r="O68" s="230"/>
      <c r="P68" s="231"/>
      <c r="Q68" s="202">
        <f>R68+T68</f>
        <v>0</v>
      </c>
      <c r="R68" s="203"/>
      <c r="S68" s="203"/>
      <c r="T68" s="242"/>
      <c r="U68" s="233"/>
      <c r="V68" s="233"/>
    </row>
    <row r="69" spans="1:22" ht="15.75" customHeight="1" thickBot="1">
      <c r="A69" s="477"/>
      <c r="B69" s="470"/>
      <c r="C69" s="459"/>
      <c r="D69" s="469"/>
      <c r="E69" s="447"/>
      <c r="F69" s="452"/>
      <c r="G69" s="472"/>
      <c r="H69" s="234" t="s">
        <v>11</v>
      </c>
      <c r="I69" s="226">
        <f t="shared" ref="I69:V69" si="14">I68</f>
        <v>0</v>
      </c>
      <c r="J69" s="235">
        <f t="shared" si="14"/>
        <v>0</v>
      </c>
      <c r="K69" s="235">
        <f t="shared" si="14"/>
        <v>0</v>
      </c>
      <c r="L69" s="209">
        <f t="shared" si="14"/>
        <v>0</v>
      </c>
      <c r="M69" s="226">
        <f t="shared" si="14"/>
        <v>10</v>
      </c>
      <c r="N69" s="235">
        <f t="shared" si="14"/>
        <v>10</v>
      </c>
      <c r="O69" s="235">
        <f t="shared" si="14"/>
        <v>0</v>
      </c>
      <c r="P69" s="209">
        <f t="shared" si="14"/>
        <v>0</v>
      </c>
      <c r="Q69" s="226">
        <f t="shared" si="14"/>
        <v>0</v>
      </c>
      <c r="R69" s="235">
        <f t="shared" si="14"/>
        <v>0</v>
      </c>
      <c r="S69" s="235">
        <f t="shared" si="14"/>
        <v>0</v>
      </c>
      <c r="T69" s="209">
        <f t="shared" si="14"/>
        <v>0</v>
      </c>
      <c r="U69" s="236">
        <f t="shared" si="14"/>
        <v>0</v>
      </c>
      <c r="V69" s="237">
        <f t="shared" si="14"/>
        <v>0</v>
      </c>
    </row>
    <row r="70" spans="1:22" ht="15.75" customHeight="1">
      <c r="A70" s="476" t="s">
        <v>9</v>
      </c>
      <c r="B70" s="453" t="s">
        <v>13</v>
      </c>
      <c r="C70" s="608" t="s">
        <v>14</v>
      </c>
      <c r="D70" s="468" t="s">
        <v>96</v>
      </c>
      <c r="E70" s="618"/>
      <c r="F70" s="451" t="s">
        <v>14</v>
      </c>
      <c r="G70" s="471" t="s">
        <v>92</v>
      </c>
      <c r="H70" s="269" t="s">
        <v>10</v>
      </c>
      <c r="I70" s="229">
        <f>SUM(J70+L70)</f>
        <v>0</v>
      </c>
      <c r="J70" s="198"/>
      <c r="K70" s="198"/>
      <c r="L70" s="201"/>
      <c r="M70" s="229">
        <f>SUM(N70+P70)</f>
        <v>0</v>
      </c>
      <c r="N70" s="198"/>
      <c r="O70" s="239"/>
      <c r="P70" s="199"/>
      <c r="Q70" s="202">
        <f>R70+T70</f>
        <v>0</v>
      </c>
      <c r="R70" s="203"/>
      <c r="S70" s="203"/>
      <c r="T70" s="204"/>
      <c r="U70" s="205">
        <v>100</v>
      </c>
      <c r="V70" s="206">
        <v>50</v>
      </c>
    </row>
    <row r="71" spans="1:22" ht="15.75" customHeight="1" thickBot="1">
      <c r="A71" s="477"/>
      <c r="B71" s="470"/>
      <c r="C71" s="609"/>
      <c r="D71" s="469"/>
      <c r="E71" s="619"/>
      <c r="F71" s="452"/>
      <c r="G71" s="472"/>
      <c r="H71" s="278"/>
      <c r="I71" s="192">
        <f>I70</f>
        <v>0</v>
      </c>
      <c r="J71" s="266"/>
      <c r="K71" s="235"/>
      <c r="L71" s="209">
        <f>L70</f>
        <v>0</v>
      </c>
      <c r="M71" s="192">
        <f>M70</f>
        <v>0</v>
      </c>
      <c r="N71" s="266"/>
      <c r="O71" s="235"/>
      <c r="P71" s="209">
        <f>P70</f>
        <v>0</v>
      </c>
      <c r="Q71" s="192">
        <f>Q70</f>
        <v>0</v>
      </c>
      <c r="R71" s="266"/>
      <c r="S71" s="235"/>
      <c r="T71" s="209">
        <f>T70</f>
        <v>0</v>
      </c>
      <c r="U71" s="277">
        <f>U70</f>
        <v>100</v>
      </c>
      <c r="V71" s="268">
        <f>V70</f>
        <v>50</v>
      </c>
    </row>
    <row r="72" spans="1:22" s="61" customFormat="1" ht="15.75" customHeight="1">
      <c r="A72" s="476" t="s">
        <v>9</v>
      </c>
      <c r="B72" s="453" t="s">
        <v>13</v>
      </c>
      <c r="C72" s="608" t="s">
        <v>15</v>
      </c>
      <c r="D72" s="468" t="s">
        <v>147</v>
      </c>
      <c r="E72" s="618"/>
      <c r="F72" s="451" t="s">
        <v>14</v>
      </c>
      <c r="G72" s="471" t="s">
        <v>92</v>
      </c>
      <c r="H72" s="269" t="s">
        <v>10</v>
      </c>
      <c r="I72" s="229">
        <f>SUM(J72+L72)</f>
        <v>0</v>
      </c>
      <c r="J72" s="198"/>
      <c r="K72" s="198"/>
      <c r="L72" s="201"/>
      <c r="M72" s="229">
        <f>SUM(N72+P72)</f>
        <v>0</v>
      </c>
      <c r="N72" s="198"/>
      <c r="O72" s="239"/>
      <c r="P72" s="199"/>
      <c r="Q72" s="202">
        <f>R72+T72</f>
        <v>0</v>
      </c>
      <c r="R72" s="203"/>
      <c r="S72" s="203"/>
      <c r="T72" s="204"/>
      <c r="U72" s="205">
        <v>70</v>
      </c>
      <c r="V72" s="206">
        <v>30</v>
      </c>
    </row>
    <row r="73" spans="1:22" ht="15.75" customHeight="1" thickBot="1">
      <c r="A73" s="477"/>
      <c r="B73" s="470"/>
      <c r="C73" s="609"/>
      <c r="D73" s="469"/>
      <c r="E73" s="619"/>
      <c r="F73" s="452"/>
      <c r="G73" s="472"/>
      <c r="H73" s="278"/>
      <c r="I73" s="192">
        <f>I72</f>
        <v>0</v>
      </c>
      <c r="J73" s="266"/>
      <c r="K73" s="235"/>
      <c r="L73" s="209">
        <f>L72</f>
        <v>0</v>
      </c>
      <c r="M73" s="192">
        <f>M72</f>
        <v>0</v>
      </c>
      <c r="N73" s="266"/>
      <c r="O73" s="235"/>
      <c r="P73" s="209">
        <f>P72</f>
        <v>0</v>
      </c>
      <c r="Q73" s="192">
        <f>Q72</f>
        <v>0</v>
      </c>
      <c r="R73" s="266"/>
      <c r="S73" s="235"/>
      <c r="T73" s="209">
        <f>T72</f>
        <v>0</v>
      </c>
      <c r="U73" s="277">
        <f>U72</f>
        <v>70</v>
      </c>
      <c r="V73" s="268">
        <f>V72</f>
        <v>30</v>
      </c>
    </row>
    <row r="74" spans="1:22" ht="15.75" customHeight="1" thickBot="1">
      <c r="A74" s="393" t="s">
        <v>9</v>
      </c>
      <c r="B74" s="394" t="s">
        <v>13</v>
      </c>
      <c r="C74" s="492" t="s">
        <v>17</v>
      </c>
      <c r="D74" s="493"/>
      <c r="E74" s="493"/>
      <c r="F74" s="493"/>
      <c r="G74" s="493"/>
      <c r="H74" s="494"/>
      <c r="I74" s="227">
        <f t="shared" ref="I74:V74" si="15">SUM(I64,I67,I69,I71,I73)</f>
        <v>177</v>
      </c>
      <c r="J74" s="227">
        <f t="shared" si="15"/>
        <v>117</v>
      </c>
      <c r="K74" s="227">
        <f t="shared" si="15"/>
        <v>0</v>
      </c>
      <c r="L74" s="227">
        <f t="shared" si="15"/>
        <v>60</v>
      </c>
      <c r="M74" s="227">
        <f t="shared" si="15"/>
        <v>300.5</v>
      </c>
      <c r="N74" s="227">
        <f t="shared" si="15"/>
        <v>170.5</v>
      </c>
      <c r="O74" s="227">
        <f t="shared" si="15"/>
        <v>0</v>
      </c>
      <c r="P74" s="227">
        <f t="shared" si="15"/>
        <v>130</v>
      </c>
      <c r="Q74" s="227">
        <f t="shared" si="15"/>
        <v>207.5</v>
      </c>
      <c r="R74" s="227">
        <f t="shared" si="15"/>
        <v>117.5</v>
      </c>
      <c r="S74" s="227">
        <f t="shared" si="15"/>
        <v>0</v>
      </c>
      <c r="T74" s="227">
        <f t="shared" si="15"/>
        <v>90</v>
      </c>
      <c r="U74" s="227">
        <f t="shared" si="15"/>
        <v>375.5</v>
      </c>
      <c r="V74" s="392">
        <f t="shared" si="15"/>
        <v>260.5</v>
      </c>
    </row>
    <row r="75" spans="1:22" s="61" customFormat="1" ht="15.75" customHeight="1" thickBot="1">
      <c r="A75" s="393" t="s">
        <v>9</v>
      </c>
      <c r="B75" s="394" t="s">
        <v>14</v>
      </c>
      <c r="C75" s="478" t="s">
        <v>131</v>
      </c>
      <c r="D75" s="479"/>
      <c r="E75" s="479"/>
      <c r="F75" s="479"/>
      <c r="G75" s="479"/>
      <c r="H75" s="479"/>
      <c r="I75" s="479"/>
      <c r="J75" s="479"/>
      <c r="K75" s="479"/>
      <c r="L75" s="479"/>
      <c r="M75" s="479"/>
      <c r="N75" s="479"/>
      <c r="O75" s="479"/>
      <c r="P75" s="479"/>
      <c r="Q75" s="479"/>
      <c r="R75" s="479"/>
      <c r="S75" s="479"/>
      <c r="T75" s="479"/>
      <c r="U75" s="479"/>
      <c r="V75" s="480"/>
    </row>
    <row r="76" spans="1:22" ht="15.75" customHeight="1">
      <c r="A76" s="487" t="s">
        <v>9</v>
      </c>
      <c r="B76" s="453" t="s">
        <v>14</v>
      </c>
      <c r="C76" s="458" t="s">
        <v>9</v>
      </c>
      <c r="D76" s="398" t="s">
        <v>66</v>
      </c>
      <c r="E76" s="473"/>
      <c r="F76" s="451" t="s">
        <v>14</v>
      </c>
      <c r="G76" s="545">
        <v>4</v>
      </c>
      <c r="H76" s="279" t="s">
        <v>10</v>
      </c>
      <c r="I76" s="200">
        <f>J76+L76</f>
        <v>26</v>
      </c>
      <c r="J76" s="198">
        <f>6+20</f>
        <v>26</v>
      </c>
      <c r="K76" s="198"/>
      <c r="L76" s="201"/>
      <c r="M76" s="200">
        <f>N76+P76</f>
        <v>15</v>
      </c>
      <c r="N76" s="230">
        <v>15</v>
      </c>
      <c r="O76" s="230"/>
      <c r="P76" s="231"/>
      <c r="Q76" s="202">
        <f>R76+T76</f>
        <v>10</v>
      </c>
      <c r="R76" s="203">
        <v>10</v>
      </c>
      <c r="S76" s="203"/>
      <c r="T76" s="204"/>
      <c r="U76" s="215">
        <v>20</v>
      </c>
      <c r="V76" s="216">
        <v>20</v>
      </c>
    </row>
    <row r="77" spans="1:22" ht="15.75" customHeight="1" thickBot="1">
      <c r="A77" s="488"/>
      <c r="B77" s="470"/>
      <c r="C77" s="459"/>
      <c r="D77" s="399"/>
      <c r="E77" s="474"/>
      <c r="F77" s="452"/>
      <c r="G77" s="546"/>
      <c r="H77" s="276" t="s">
        <v>11</v>
      </c>
      <c r="I77" s="226">
        <f t="shared" ref="I77:V77" si="16">I76</f>
        <v>26</v>
      </c>
      <c r="J77" s="235">
        <f t="shared" si="16"/>
        <v>26</v>
      </c>
      <c r="K77" s="235">
        <f t="shared" si="16"/>
        <v>0</v>
      </c>
      <c r="L77" s="209">
        <f t="shared" si="16"/>
        <v>0</v>
      </c>
      <c r="M77" s="226">
        <f t="shared" si="16"/>
        <v>15</v>
      </c>
      <c r="N77" s="235">
        <f t="shared" si="16"/>
        <v>15</v>
      </c>
      <c r="O77" s="235">
        <f t="shared" si="16"/>
        <v>0</v>
      </c>
      <c r="P77" s="209">
        <f t="shared" si="16"/>
        <v>0</v>
      </c>
      <c r="Q77" s="226">
        <f t="shared" si="16"/>
        <v>10</v>
      </c>
      <c r="R77" s="235">
        <f t="shared" si="16"/>
        <v>10</v>
      </c>
      <c r="S77" s="235">
        <f t="shared" si="16"/>
        <v>0</v>
      </c>
      <c r="T77" s="209">
        <f t="shared" si="16"/>
        <v>0</v>
      </c>
      <c r="U77" s="236">
        <f t="shared" si="16"/>
        <v>20</v>
      </c>
      <c r="V77" s="237">
        <f t="shared" si="16"/>
        <v>20</v>
      </c>
    </row>
    <row r="78" spans="1:22" s="33" customFormat="1" ht="16.5" customHeight="1">
      <c r="A78" s="487" t="s">
        <v>9</v>
      </c>
      <c r="B78" s="453" t="s">
        <v>14</v>
      </c>
      <c r="C78" s="483" t="s">
        <v>12</v>
      </c>
      <c r="D78" s="400" t="s">
        <v>133</v>
      </c>
      <c r="E78" s="628" t="s">
        <v>90</v>
      </c>
      <c r="F78" s="623" t="s">
        <v>45</v>
      </c>
      <c r="G78" s="626" t="s">
        <v>93</v>
      </c>
      <c r="H78" s="280" t="s">
        <v>10</v>
      </c>
      <c r="I78" s="196">
        <f>J78+L78</f>
        <v>80</v>
      </c>
      <c r="J78" s="197">
        <v>80</v>
      </c>
      <c r="K78" s="198"/>
      <c r="L78" s="199"/>
      <c r="M78" s="200">
        <f>N78+P78</f>
        <v>150</v>
      </c>
      <c r="N78" s="198">
        <v>150</v>
      </c>
      <c r="O78" s="239"/>
      <c r="P78" s="201"/>
      <c r="Q78" s="202">
        <f>R78+T78</f>
        <v>0</v>
      </c>
      <c r="R78" s="203"/>
      <c r="S78" s="203"/>
      <c r="T78" s="204"/>
      <c r="U78" s="281">
        <v>100</v>
      </c>
      <c r="V78" s="216">
        <v>100</v>
      </c>
    </row>
    <row r="79" spans="1:22" s="33" customFormat="1" ht="15.75" customHeight="1" thickBot="1">
      <c r="A79" s="488"/>
      <c r="B79" s="470"/>
      <c r="C79" s="483"/>
      <c r="D79" s="401"/>
      <c r="E79" s="539"/>
      <c r="F79" s="548"/>
      <c r="G79" s="627"/>
      <c r="H79" s="282" t="s">
        <v>11</v>
      </c>
      <c r="I79" s="226">
        <f t="shared" ref="I79:V79" si="17">I78</f>
        <v>80</v>
      </c>
      <c r="J79" s="235">
        <f t="shared" si="17"/>
        <v>80</v>
      </c>
      <c r="K79" s="235">
        <f t="shared" si="17"/>
        <v>0</v>
      </c>
      <c r="L79" s="209">
        <f t="shared" si="17"/>
        <v>0</v>
      </c>
      <c r="M79" s="226">
        <f t="shared" si="17"/>
        <v>150</v>
      </c>
      <c r="N79" s="235">
        <f t="shared" si="17"/>
        <v>150</v>
      </c>
      <c r="O79" s="235">
        <f t="shared" si="17"/>
        <v>0</v>
      </c>
      <c r="P79" s="209">
        <f t="shared" si="17"/>
        <v>0</v>
      </c>
      <c r="Q79" s="226">
        <f t="shared" si="17"/>
        <v>0</v>
      </c>
      <c r="R79" s="235">
        <f t="shared" si="17"/>
        <v>0</v>
      </c>
      <c r="S79" s="235">
        <f t="shared" si="17"/>
        <v>0</v>
      </c>
      <c r="T79" s="209">
        <f t="shared" si="17"/>
        <v>0</v>
      </c>
      <c r="U79" s="283">
        <f t="shared" si="17"/>
        <v>100</v>
      </c>
      <c r="V79" s="237">
        <f t="shared" si="17"/>
        <v>100</v>
      </c>
    </row>
    <row r="80" spans="1:22" s="33" customFormat="1" ht="15.75" customHeight="1">
      <c r="A80" s="489" t="s">
        <v>9</v>
      </c>
      <c r="B80" s="491" t="s">
        <v>14</v>
      </c>
      <c r="C80" s="483" t="s">
        <v>13</v>
      </c>
      <c r="D80" s="485" t="s">
        <v>132</v>
      </c>
      <c r="E80" s="538" t="s">
        <v>90</v>
      </c>
      <c r="F80" s="547" t="s">
        <v>45</v>
      </c>
      <c r="G80" s="542" t="s">
        <v>92</v>
      </c>
      <c r="H80" s="284" t="s">
        <v>10</v>
      </c>
      <c r="I80" s="285">
        <f>J80+L80</f>
        <v>0</v>
      </c>
      <c r="J80" s="286"/>
      <c r="K80" s="286"/>
      <c r="L80" s="177"/>
      <c r="M80" s="287">
        <f>N80+P80</f>
        <v>100</v>
      </c>
      <c r="N80" s="286">
        <v>100</v>
      </c>
      <c r="O80" s="286"/>
      <c r="P80" s="275"/>
      <c r="Q80" s="336">
        <f>R80+T80</f>
        <v>0</v>
      </c>
      <c r="R80" s="288"/>
      <c r="S80" s="288"/>
      <c r="T80" s="337"/>
      <c r="U80" s="289">
        <v>100</v>
      </c>
      <c r="V80" s="290">
        <v>100</v>
      </c>
    </row>
    <row r="81" spans="1:22" s="33" customFormat="1" ht="15.75" customHeight="1" thickBot="1">
      <c r="A81" s="490"/>
      <c r="B81" s="455"/>
      <c r="C81" s="484"/>
      <c r="D81" s="486"/>
      <c r="E81" s="539"/>
      <c r="F81" s="548"/>
      <c r="G81" s="543"/>
      <c r="H81" s="441" t="s">
        <v>11</v>
      </c>
      <c r="I81" s="226">
        <f t="shared" ref="I81:V81" si="18">I80</f>
        <v>0</v>
      </c>
      <c r="J81" s="235">
        <f t="shared" si="18"/>
        <v>0</v>
      </c>
      <c r="K81" s="235">
        <f t="shared" si="18"/>
        <v>0</v>
      </c>
      <c r="L81" s="209">
        <f t="shared" si="18"/>
        <v>0</v>
      </c>
      <c r="M81" s="226">
        <f t="shared" si="18"/>
        <v>100</v>
      </c>
      <c r="N81" s="235">
        <f t="shared" si="18"/>
        <v>100</v>
      </c>
      <c r="O81" s="235">
        <f t="shared" si="18"/>
        <v>0</v>
      </c>
      <c r="P81" s="209">
        <f t="shared" si="18"/>
        <v>0</v>
      </c>
      <c r="Q81" s="226">
        <f t="shared" si="18"/>
        <v>0</v>
      </c>
      <c r="R81" s="235">
        <f t="shared" si="18"/>
        <v>0</v>
      </c>
      <c r="S81" s="235">
        <f t="shared" si="18"/>
        <v>0</v>
      </c>
      <c r="T81" s="209">
        <f t="shared" si="18"/>
        <v>0</v>
      </c>
      <c r="U81" s="283">
        <f t="shared" si="18"/>
        <v>100</v>
      </c>
      <c r="V81" s="237">
        <f t="shared" si="18"/>
        <v>100</v>
      </c>
    </row>
    <row r="82" spans="1:22" ht="15.75" customHeight="1">
      <c r="A82" s="487" t="s">
        <v>9</v>
      </c>
      <c r="B82" s="453" t="s">
        <v>14</v>
      </c>
      <c r="C82" s="458" t="s">
        <v>14</v>
      </c>
      <c r="D82" s="555" t="s">
        <v>130</v>
      </c>
      <c r="E82" s="473"/>
      <c r="F82" s="451" t="s">
        <v>14</v>
      </c>
      <c r="G82" s="614" t="s">
        <v>92</v>
      </c>
      <c r="H82" s="296" t="s">
        <v>10</v>
      </c>
      <c r="I82" s="297">
        <f>J82+L82</f>
        <v>0</v>
      </c>
      <c r="J82" s="298"/>
      <c r="K82" s="298"/>
      <c r="L82" s="299"/>
      <c r="M82" s="300">
        <f t="shared" ref="M82:M87" si="19">N82+P82</f>
        <v>90</v>
      </c>
      <c r="N82" s="197">
        <f>20+0+20+50</f>
        <v>90</v>
      </c>
      <c r="O82" s="197"/>
      <c r="P82" s="299"/>
      <c r="Q82" s="202">
        <f t="shared" ref="Q82:Q87" si="20">R82+T82</f>
        <v>0</v>
      </c>
      <c r="R82" s="203"/>
      <c r="S82" s="203"/>
      <c r="T82" s="204"/>
      <c r="U82" s="297">
        <f>50+50</f>
        <v>100</v>
      </c>
      <c r="V82" s="301"/>
    </row>
    <row r="83" spans="1:22" ht="15.75" customHeight="1">
      <c r="A83" s="559"/>
      <c r="B83" s="454"/>
      <c r="C83" s="554"/>
      <c r="D83" s="556"/>
      <c r="E83" s="617"/>
      <c r="F83" s="460"/>
      <c r="G83" s="615"/>
      <c r="H83" s="302"/>
      <c r="I83" s="303"/>
      <c r="J83" s="304"/>
      <c r="K83" s="304"/>
      <c r="L83" s="305"/>
      <c r="M83" s="306">
        <f t="shared" si="19"/>
        <v>0</v>
      </c>
      <c r="N83" s="307"/>
      <c r="O83" s="307"/>
      <c r="P83" s="305"/>
      <c r="Q83" s="250">
        <f t="shared" si="20"/>
        <v>0</v>
      </c>
      <c r="R83" s="308"/>
      <c r="S83" s="309"/>
      <c r="T83" s="338"/>
      <c r="U83" s="310"/>
      <c r="V83" s="311"/>
    </row>
    <row r="84" spans="1:22" ht="27" customHeight="1">
      <c r="A84" s="559"/>
      <c r="B84" s="454"/>
      <c r="C84" s="554"/>
      <c r="D84" s="115" t="s">
        <v>128</v>
      </c>
      <c r="E84" s="617"/>
      <c r="F84" s="460"/>
      <c r="G84" s="615"/>
      <c r="H84" s="162"/>
      <c r="I84" s="289"/>
      <c r="J84" s="312"/>
      <c r="K84" s="312"/>
      <c r="L84" s="313"/>
      <c r="M84" s="306">
        <f t="shared" si="19"/>
        <v>0</v>
      </c>
      <c r="N84" s="307"/>
      <c r="O84" s="307"/>
      <c r="P84" s="305"/>
      <c r="Q84" s="250">
        <f t="shared" si="20"/>
        <v>0</v>
      </c>
      <c r="R84" s="309"/>
      <c r="S84" s="309"/>
      <c r="T84" s="338"/>
      <c r="U84" s="310"/>
      <c r="V84" s="311"/>
    </row>
    <row r="85" spans="1:22" ht="27" customHeight="1">
      <c r="A85" s="559"/>
      <c r="B85" s="454"/>
      <c r="C85" s="554"/>
      <c r="D85" s="115" t="s">
        <v>127</v>
      </c>
      <c r="E85" s="617"/>
      <c r="F85" s="460"/>
      <c r="G85" s="615"/>
      <c r="H85" s="162"/>
      <c r="I85" s="289"/>
      <c r="J85" s="312"/>
      <c r="K85" s="312"/>
      <c r="L85" s="313"/>
      <c r="M85" s="306">
        <f t="shared" si="19"/>
        <v>0</v>
      </c>
      <c r="N85" s="307"/>
      <c r="O85" s="307"/>
      <c r="P85" s="305"/>
      <c r="Q85" s="250">
        <f t="shared" si="20"/>
        <v>0</v>
      </c>
      <c r="R85" s="309"/>
      <c r="S85" s="309"/>
      <c r="T85" s="338"/>
      <c r="U85" s="310"/>
      <c r="V85" s="311"/>
    </row>
    <row r="86" spans="1:22" ht="15.75" customHeight="1">
      <c r="A86" s="559"/>
      <c r="B86" s="454"/>
      <c r="C86" s="554"/>
      <c r="D86" s="115" t="s">
        <v>126</v>
      </c>
      <c r="E86" s="617"/>
      <c r="F86" s="460"/>
      <c r="G86" s="615"/>
      <c r="H86" s="162"/>
      <c r="I86" s="289"/>
      <c r="J86" s="312"/>
      <c r="K86" s="312"/>
      <c r="L86" s="313"/>
      <c r="M86" s="306">
        <f t="shared" si="19"/>
        <v>0</v>
      </c>
      <c r="N86" s="307"/>
      <c r="O86" s="307"/>
      <c r="P86" s="305"/>
      <c r="Q86" s="250">
        <f t="shared" si="20"/>
        <v>0</v>
      </c>
      <c r="R86" s="309"/>
      <c r="S86" s="309"/>
      <c r="T86" s="338"/>
      <c r="U86" s="310"/>
      <c r="V86" s="311"/>
    </row>
    <row r="87" spans="1:22" ht="15.75" customHeight="1">
      <c r="A87" s="559"/>
      <c r="B87" s="454"/>
      <c r="C87" s="554"/>
      <c r="D87" s="115" t="s">
        <v>139</v>
      </c>
      <c r="E87" s="617"/>
      <c r="F87" s="460"/>
      <c r="G87" s="615"/>
      <c r="H87" s="162"/>
      <c r="I87" s="289"/>
      <c r="J87" s="312"/>
      <c r="K87" s="312"/>
      <c r="L87" s="313"/>
      <c r="M87" s="306">
        <f t="shared" si="19"/>
        <v>0</v>
      </c>
      <c r="N87" s="314"/>
      <c r="O87" s="314"/>
      <c r="P87" s="305"/>
      <c r="Q87" s="250">
        <f t="shared" si="20"/>
        <v>0</v>
      </c>
      <c r="R87" s="292"/>
      <c r="S87" s="292"/>
      <c r="T87" s="293"/>
      <c r="U87" s="315"/>
      <c r="V87" s="316"/>
    </row>
    <row r="88" spans="1:22" ht="15.75" customHeight="1" thickBot="1">
      <c r="A88" s="488"/>
      <c r="B88" s="470"/>
      <c r="C88" s="459"/>
      <c r="D88" s="62"/>
      <c r="E88" s="474"/>
      <c r="F88" s="452"/>
      <c r="G88" s="616"/>
      <c r="H88" s="163" t="s">
        <v>11</v>
      </c>
      <c r="I88" s="192">
        <f t="shared" ref="I88:V88" si="21">SUM(I82:I87)</f>
        <v>0</v>
      </c>
      <c r="J88" s="266">
        <f t="shared" si="21"/>
        <v>0</v>
      </c>
      <c r="K88" s="266">
        <f t="shared" si="21"/>
        <v>0</v>
      </c>
      <c r="L88" s="267">
        <f t="shared" si="21"/>
        <v>0</v>
      </c>
      <c r="M88" s="208">
        <f t="shared" si="21"/>
        <v>90</v>
      </c>
      <c r="N88" s="235">
        <f t="shared" si="21"/>
        <v>90</v>
      </c>
      <c r="O88" s="235">
        <f t="shared" si="21"/>
        <v>0</v>
      </c>
      <c r="P88" s="209">
        <f t="shared" si="21"/>
        <v>0</v>
      </c>
      <c r="Q88" s="226">
        <f t="shared" si="21"/>
        <v>0</v>
      </c>
      <c r="R88" s="235">
        <f t="shared" si="21"/>
        <v>0</v>
      </c>
      <c r="S88" s="235">
        <f t="shared" si="21"/>
        <v>0</v>
      </c>
      <c r="T88" s="209">
        <f t="shared" si="21"/>
        <v>0</v>
      </c>
      <c r="U88" s="283">
        <f t="shared" si="21"/>
        <v>100</v>
      </c>
      <c r="V88" s="237">
        <f t="shared" si="21"/>
        <v>0</v>
      </c>
    </row>
    <row r="89" spans="1:22" ht="15.75" customHeight="1">
      <c r="A89" s="487" t="s">
        <v>9</v>
      </c>
      <c r="B89" s="453" t="s">
        <v>14</v>
      </c>
      <c r="C89" s="495" t="s">
        <v>15</v>
      </c>
      <c r="D89" s="563" t="s">
        <v>207</v>
      </c>
      <c r="E89" s="557"/>
      <c r="F89" s="544" t="s">
        <v>14</v>
      </c>
      <c r="G89" s="610" t="s">
        <v>92</v>
      </c>
      <c r="H89" s="317" t="s">
        <v>10</v>
      </c>
      <c r="I89" s="318">
        <f>J89+L89</f>
        <v>0</v>
      </c>
      <c r="J89" s="319"/>
      <c r="K89" s="319"/>
      <c r="L89" s="320"/>
      <c r="M89" s="321">
        <f>N89+P89</f>
        <v>20</v>
      </c>
      <c r="N89" s="319">
        <v>20</v>
      </c>
      <c r="O89" s="319"/>
      <c r="P89" s="322"/>
      <c r="Q89" s="362">
        <f>R89+T89</f>
        <v>5.7</v>
      </c>
      <c r="R89" s="363"/>
      <c r="S89" s="363"/>
      <c r="T89" s="364">
        <f>10-4.3</f>
        <v>5.7</v>
      </c>
      <c r="U89" s="323">
        <v>10</v>
      </c>
      <c r="V89" s="324"/>
    </row>
    <row r="90" spans="1:22" ht="15.75" customHeight="1" thickBot="1">
      <c r="A90" s="488"/>
      <c r="B90" s="470"/>
      <c r="C90" s="495"/>
      <c r="D90" s="563"/>
      <c r="E90" s="557"/>
      <c r="F90" s="544"/>
      <c r="G90" s="610"/>
      <c r="H90" s="325" t="s">
        <v>11</v>
      </c>
      <c r="I90" s="226">
        <f t="shared" ref="I90:V90" si="22">I89</f>
        <v>0</v>
      </c>
      <c r="J90" s="235">
        <f t="shared" si="22"/>
        <v>0</v>
      </c>
      <c r="K90" s="235">
        <f t="shared" si="22"/>
        <v>0</v>
      </c>
      <c r="L90" s="209">
        <f t="shared" si="22"/>
        <v>0</v>
      </c>
      <c r="M90" s="226">
        <f t="shared" si="22"/>
        <v>20</v>
      </c>
      <c r="N90" s="235">
        <f t="shared" si="22"/>
        <v>20</v>
      </c>
      <c r="O90" s="235">
        <f t="shared" si="22"/>
        <v>0</v>
      </c>
      <c r="P90" s="209">
        <f t="shared" si="22"/>
        <v>0</v>
      </c>
      <c r="Q90" s="226">
        <f t="shared" si="22"/>
        <v>5.7</v>
      </c>
      <c r="R90" s="235">
        <f t="shared" si="22"/>
        <v>0</v>
      </c>
      <c r="S90" s="235">
        <f t="shared" si="22"/>
        <v>0</v>
      </c>
      <c r="T90" s="209">
        <f t="shared" si="22"/>
        <v>5.7</v>
      </c>
      <c r="U90" s="294">
        <f t="shared" si="22"/>
        <v>10</v>
      </c>
      <c r="V90" s="295">
        <f t="shared" si="22"/>
        <v>0</v>
      </c>
    </row>
    <row r="91" spans="1:22" ht="15.75" customHeight="1">
      <c r="A91" s="487" t="s">
        <v>9</v>
      </c>
      <c r="B91" s="453" t="s">
        <v>14</v>
      </c>
      <c r="C91" s="458" t="s">
        <v>16</v>
      </c>
      <c r="D91" s="481" t="s">
        <v>22</v>
      </c>
      <c r="E91" s="473"/>
      <c r="F91" s="451" t="s">
        <v>14</v>
      </c>
      <c r="G91" s="471" t="s">
        <v>92</v>
      </c>
      <c r="H91" s="326" t="s">
        <v>10</v>
      </c>
      <c r="I91" s="200">
        <f>J91+L91</f>
        <v>0</v>
      </c>
      <c r="J91" s="123"/>
      <c r="K91" s="123"/>
      <c r="L91" s="327"/>
      <c r="M91" s="200">
        <f>N91+P91</f>
        <v>0</v>
      </c>
      <c r="N91" s="123"/>
      <c r="O91" s="123"/>
      <c r="P91" s="328"/>
      <c r="Q91" s="202">
        <f>R91+T91</f>
        <v>0</v>
      </c>
      <c r="R91" s="128"/>
      <c r="S91" s="128"/>
      <c r="T91" s="329"/>
      <c r="U91" s="328"/>
      <c r="V91" s="170">
        <v>30</v>
      </c>
    </row>
    <row r="92" spans="1:22" ht="15.75" customHeight="1" thickBot="1">
      <c r="A92" s="488"/>
      <c r="B92" s="470"/>
      <c r="C92" s="459"/>
      <c r="D92" s="482"/>
      <c r="E92" s="474"/>
      <c r="F92" s="452"/>
      <c r="G92" s="472"/>
      <c r="H92" s="276" t="s">
        <v>11</v>
      </c>
      <c r="I92" s="226">
        <f t="shared" ref="I92:V92" si="23">I91</f>
        <v>0</v>
      </c>
      <c r="J92" s="235">
        <f t="shared" si="23"/>
        <v>0</v>
      </c>
      <c r="K92" s="235">
        <f t="shared" si="23"/>
        <v>0</v>
      </c>
      <c r="L92" s="209">
        <f t="shared" si="23"/>
        <v>0</v>
      </c>
      <c r="M92" s="226">
        <f t="shared" si="23"/>
        <v>0</v>
      </c>
      <c r="N92" s="235">
        <f t="shared" si="23"/>
        <v>0</v>
      </c>
      <c r="O92" s="235">
        <f t="shared" si="23"/>
        <v>0</v>
      </c>
      <c r="P92" s="209">
        <f t="shared" si="23"/>
        <v>0</v>
      </c>
      <c r="Q92" s="226">
        <f t="shared" si="23"/>
        <v>0</v>
      </c>
      <c r="R92" s="235">
        <f t="shared" si="23"/>
        <v>0</v>
      </c>
      <c r="S92" s="235">
        <f t="shared" si="23"/>
        <v>0</v>
      </c>
      <c r="T92" s="209">
        <f t="shared" si="23"/>
        <v>0</v>
      </c>
      <c r="U92" s="236">
        <f t="shared" si="23"/>
        <v>0</v>
      </c>
      <c r="V92" s="237">
        <f t="shared" si="23"/>
        <v>30</v>
      </c>
    </row>
    <row r="93" spans="1:22" ht="15.75" customHeight="1">
      <c r="A93" s="559" t="s">
        <v>9</v>
      </c>
      <c r="B93" s="454" t="s">
        <v>14</v>
      </c>
      <c r="C93" s="560" t="s">
        <v>76</v>
      </c>
      <c r="D93" s="561" t="s">
        <v>129</v>
      </c>
      <c r="E93" s="540"/>
      <c r="F93" s="612" t="s">
        <v>14</v>
      </c>
      <c r="G93" s="542" t="s">
        <v>92</v>
      </c>
      <c r="H93" s="330" t="s">
        <v>10</v>
      </c>
      <c r="I93" s="285">
        <f>J93+L93</f>
        <v>10</v>
      </c>
      <c r="J93" s="286">
        <v>10</v>
      </c>
      <c r="K93" s="286"/>
      <c r="L93" s="177"/>
      <c r="M93" s="287">
        <f>N93+P93</f>
        <v>0</v>
      </c>
      <c r="N93" s="286"/>
      <c r="O93" s="286"/>
      <c r="P93" s="275"/>
      <c r="Q93" s="336">
        <f>R93+T93</f>
        <v>0</v>
      </c>
      <c r="R93" s="288"/>
      <c r="S93" s="288"/>
      <c r="T93" s="337"/>
      <c r="U93" s="176"/>
      <c r="V93" s="182"/>
    </row>
    <row r="94" spans="1:22" ht="15.75" customHeight="1" thickBot="1">
      <c r="A94" s="559"/>
      <c r="B94" s="470"/>
      <c r="C94" s="484"/>
      <c r="D94" s="562"/>
      <c r="E94" s="541"/>
      <c r="F94" s="613"/>
      <c r="G94" s="611"/>
      <c r="H94" s="331" t="s">
        <v>11</v>
      </c>
      <c r="I94" s="291">
        <f t="shared" ref="I94:V94" si="24">I93</f>
        <v>10</v>
      </c>
      <c r="J94" s="292">
        <f t="shared" si="24"/>
        <v>10</v>
      </c>
      <c r="K94" s="292">
        <f t="shared" si="24"/>
        <v>0</v>
      </c>
      <c r="L94" s="293">
        <f t="shared" si="24"/>
        <v>0</v>
      </c>
      <c r="M94" s="291">
        <f t="shared" si="24"/>
        <v>0</v>
      </c>
      <c r="N94" s="292">
        <f t="shared" si="24"/>
        <v>0</v>
      </c>
      <c r="O94" s="292">
        <f t="shared" si="24"/>
        <v>0</v>
      </c>
      <c r="P94" s="293">
        <f t="shared" si="24"/>
        <v>0</v>
      </c>
      <c r="Q94" s="291">
        <f t="shared" si="24"/>
        <v>0</v>
      </c>
      <c r="R94" s="292">
        <f t="shared" si="24"/>
        <v>0</v>
      </c>
      <c r="S94" s="292">
        <f t="shared" si="24"/>
        <v>0</v>
      </c>
      <c r="T94" s="293">
        <f t="shared" si="24"/>
        <v>0</v>
      </c>
      <c r="U94" s="332">
        <f t="shared" si="24"/>
        <v>0</v>
      </c>
      <c r="V94" s="333">
        <f t="shared" si="24"/>
        <v>0</v>
      </c>
    </row>
    <row r="95" spans="1:22" ht="15.75" customHeight="1" thickBot="1">
      <c r="A95" s="334" t="s">
        <v>9</v>
      </c>
      <c r="B95" s="60" t="s">
        <v>14</v>
      </c>
      <c r="C95" s="493" t="s">
        <v>17</v>
      </c>
      <c r="D95" s="493"/>
      <c r="E95" s="493"/>
      <c r="F95" s="493"/>
      <c r="G95" s="493"/>
      <c r="H95" s="493"/>
      <c r="I95" s="367">
        <f>J95+L95</f>
        <v>116</v>
      </c>
      <c r="J95" s="368">
        <f t="shared" ref="J95:V95" si="25">SUM(J77,J79,J81,J88,J90,J92,J94)</f>
        <v>116</v>
      </c>
      <c r="K95" s="368">
        <f t="shared" si="25"/>
        <v>0</v>
      </c>
      <c r="L95" s="369">
        <f t="shared" si="25"/>
        <v>0</v>
      </c>
      <c r="M95" s="367">
        <f t="shared" si="25"/>
        <v>375</v>
      </c>
      <c r="N95" s="368">
        <f t="shared" si="25"/>
        <v>375</v>
      </c>
      <c r="O95" s="368">
        <f t="shared" si="25"/>
        <v>0</v>
      </c>
      <c r="P95" s="369">
        <f t="shared" si="25"/>
        <v>0</v>
      </c>
      <c r="Q95" s="367">
        <f t="shared" si="25"/>
        <v>15.7</v>
      </c>
      <c r="R95" s="368">
        <f t="shared" si="25"/>
        <v>10</v>
      </c>
      <c r="S95" s="368">
        <f t="shared" si="25"/>
        <v>0</v>
      </c>
      <c r="T95" s="370">
        <f t="shared" si="25"/>
        <v>5.7</v>
      </c>
      <c r="U95" s="371">
        <f t="shared" si="25"/>
        <v>330</v>
      </c>
      <c r="V95" s="372">
        <f t="shared" si="25"/>
        <v>250</v>
      </c>
    </row>
    <row r="96" spans="1:22" ht="15.75" customHeight="1" thickBot="1">
      <c r="A96" s="334" t="s">
        <v>9</v>
      </c>
      <c r="B96" s="605" t="s">
        <v>18</v>
      </c>
      <c r="C96" s="606"/>
      <c r="D96" s="606"/>
      <c r="E96" s="606"/>
      <c r="F96" s="606"/>
      <c r="G96" s="606"/>
      <c r="H96" s="607"/>
      <c r="I96" s="379">
        <f t="shared" ref="I96:V96" si="26">SUM(I46,I57,I74,I95)</f>
        <v>1774.7</v>
      </c>
      <c r="J96" s="380">
        <f t="shared" si="26"/>
        <v>444</v>
      </c>
      <c r="K96" s="380">
        <f t="shared" si="26"/>
        <v>0</v>
      </c>
      <c r="L96" s="381">
        <f t="shared" si="26"/>
        <v>1330.7</v>
      </c>
      <c r="M96" s="379">
        <f t="shared" si="26"/>
        <v>4407.1000000000004</v>
      </c>
      <c r="N96" s="380">
        <f t="shared" si="26"/>
        <v>3043.9</v>
      </c>
      <c r="O96" s="380">
        <f t="shared" si="26"/>
        <v>0</v>
      </c>
      <c r="P96" s="381">
        <f t="shared" si="26"/>
        <v>1363.2</v>
      </c>
      <c r="Q96" s="379">
        <f t="shared" si="26"/>
        <v>1626.0000000000002</v>
      </c>
      <c r="R96" s="380">
        <f t="shared" si="26"/>
        <v>380.2</v>
      </c>
      <c r="S96" s="380">
        <f t="shared" si="26"/>
        <v>0</v>
      </c>
      <c r="T96" s="382">
        <f t="shared" si="26"/>
        <v>1245.8000000000002</v>
      </c>
      <c r="U96" s="383">
        <f t="shared" si="26"/>
        <v>1934.8000000000002</v>
      </c>
      <c r="V96" s="384">
        <f t="shared" si="26"/>
        <v>1689.8000000000002</v>
      </c>
    </row>
    <row r="97" spans="1:40" ht="14.25" customHeight="1" thickBot="1">
      <c r="A97" s="335" t="s">
        <v>9</v>
      </c>
      <c r="B97" s="549" t="s">
        <v>19</v>
      </c>
      <c r="C97" s="550"/>
      <c r="D97" s="550"/>
      <c r="E97" s="550"/>
      <c r="F97" s="550"/>
      <c r="G97" s="550"/>
      <c r="H97" s="550"/>
      <c r="I97" s="373">
        <f>I96</f>
        <v>1774.7</v>
      </c>
      <c r="J97" s="374">
        <f t="shared" ref="J97:V97" si="27">J96</f>
        <v>444</v>
      </c>
      <c r="K97" s="374">
        <f t="shared" si="27"/>
        <v>0</v>
      </c>
      <c r="L97" s="375">
        <f t="shared" si="27"/>
        <v>1330.7</v>
      </c>
      <c r="M97" s="373">
        <f t="shared" si="27"/>
        <v>4407.1000000000004</v>
      </c>
      <c r="N97" s="374">
        <f t="shared" si="27"/>
        <v>3043.9</v>
      </c>
      <c r="O97" s="374">
        <f t="shared" si="27"/>
        <v>0</v>
      </c>
      <c r="P97" s="375">
        <f t="shared" si="27"/>
        <v>1363.2</v>
      </c>
      <c r="Q97" s="373">
        <f t="shared" si="27"/>
        <v>1626.0000000000002</v>
      </c>
      <c r="R97" s="374">
        <f t="shared" si="27"/>
        <v>380.2</v>
      </c>
      <c r="S97" s="374">
        <f t="shared" si="27"/>
        <v>0</v>
      </c>
      <c r="T97" s="376">
        <f t="shared" si="27"/>
        <v>1245.8000000000002</v>
      </c>
      <c r="U97" s="377">
        <f t="shared" si="27"/>
        <v>1934.8000000000002</v>
      </c>
      <c r="V97" s="378">
        <f t="shared" si="27"/>
        <v>1689.8000000000002</v>
      </c>
    </row>
    <row r="98" spans="1:40" ht="15.75" customHeight="1">
      <c r="A98" s="558"/>
      <c r="B98" s="558"/>
      <c r="C98" s="558"/>
      <c r="D98" s="558"/>
      <c r="E98" s="404"/>
      <c r="F98" s="348"/>
      <c r="G98" s="348"/>
      <c r="H98" s="348"/>
      <c r="I98" s="61"/>
      <c r="J98" s="61"/>
      <c r="K98" s="61"/>
      <c r="L98" s="61"/>
      <c r="M98" s="61"/>
      <c r="N98" s="61"/>
      <c r="O98" s="61"/>
      <c r="P98" s="61"/>
      <c r="Q98" s="61"/>
      <c r="R98" s="61"/>
      <c r="S98" s="61"/>
      <c r="T98" s="61"/>
      <c r="U98" s="61"/>
      <c r="V98" s="63"/>
    </row>
    <row r="99" spans="1:40" ht="14.25" customHeight="1">
      <c r="A99" s="64"/>
      <c r="B99" s="65"/>
      <c r="C99" s="602" t="s">
        <v>24</v>
      </c>
      <c r="D99" s="602"/>
      <c r="E99" s="602"/>
      <c r="F99" s="602"/>
      <c r="G99" s="602"/>
      <c r="H99" s="602"/>
      <c r="I99" s="602"/>
      <c r="J99" s="602"/>
      <c r="K99" s="602"/>
      <c r="L99" s="602"/>
      <c r="M99" s="602"/>
      <c r="N99" s="602"/>
      <c r="O99" s="602"/>
      <c r="P99" s="602"/>
      <c r="Q99" s="602"/>
      <c r="R99" s="602"/>
      <c r="S99" s="602"/>
      <c r="T99" s="602"/>
      <c r="U99" s="63"/>
      <c r="V99" s="63"/>
    </row>
    <row r="100" spans="1:40" s="70" customFormat="1" ht="15.75" customHeight="1" thickBot="1">
      <c r="A100" s="66"/>
      <c r="B100" s="67"/>
      <c r="C100" s="603" t="s">
        <v>25</v>
      </c>
      <c r="D100" s="603"/>
      <c r="E100" s="603"/>
      <c r="F100" s="603"/>
      <c r="G100" s="603"/>
      <c r="H100" s="603"/>
      <c r="I100" s="603"/>
      <c r="J100" s="603"/>
      <c r="K100" s="603"/>
      <c r="L100" s="603"/>
      <c r="M100" s="603"/>
      <c r="N100" s="603"/>
      <c r="O100" s="603"/>
      <c r="P100" s="603"/>
      <c r="Q100" s="603"/>
      <c r="R100" s="603"/>
      <c r="S100" s="603"/>
      <c r="T100" s="603"/>
      <c r="U100" s="68"/>
      <c r="V100" s="68"/>
      <c r="W100" s="69"/>
      <c r="X100" s="69"/>
      <c r="Y100" s="69"/>
      <c r="Z100" s="69"/>
      <c r="AA100" s="69"/>
      <c r="AB100" s="69"/>
      <c r="AC100" s="69"/>
      <c r="AD100" s="69"/>
      <c r="AE100" s="69"/>
      <c r="AF100" s="69"/>
      <c r="AG100" s="69"/>
      <c r="AH100" s="69"/>
      <c r="AI100" s="69"/>
      <c r="AJ100" s="69"/>
      <c r="AK100" s="69"/>
      <c r="AL100" s="69"/>
      <c r="AM100" s="69"/>
      <c r="AN100" s="69"/>
    </row>
    <row r="101" spans="1:40" ht="36" customHeight="1" thickBot="1">
      <c r="C101" s="526" t="s">
        <v>23</v>
      </c>
      <c r="D101" s="527"/>
      <c r="E101" s="527"/>
      <c r="F101" s="527"/>
      <c r="G101" s="527"/>
      <c r="H101" s="528"/>
      <c r="I101" s="532" t="s">
        <v>97</v>
      </c>
      <c r="J101" s="533"/>
      <c r="K101" s="533"/>
      <c r="L101" s="534"/>
      <c r="M101" s="532" t="s">
        <v>98</v>
      </c>
      <c r="N101" s="533"/>
      <c r="O101" s="533"/>
      <c r="P101" s="534"/>
      <c r="Q101" s="532" t="s">
        <v>99</v>
      </c>
      <c r="R101" s="533"/>
      <c r="S101" s="533"/>
      <c r="T101" s="534"/>
      <c r="U101" s="71"/>
      <c r="V101" s="72"/>
      <c r="W101" s="1"/>
      <c r="X101" s="1"/>
      <c r="Y101" s="1"/>
      <c r="Z101" s="1"/>
    </row>
    <row r="102" spans="1:40" ht="14.1" customHeight="1" thickBot="1">
      <c r="C102" s="529" t="s">
        <v>26</v>
      </c>
      <c r="D102" s="530"/>
      <c r="E102" s="530"/>
      <c r="F102" s="530"/>
      <c r="G102" s="530"/>
      <c r="H102" s="531"/>
      <c r="I102" s="514">
        <f>I103+I105</f>
        <v>995</v>
      </c>
      <c r="J102" s="515"/>
      <c r="K102" s="515"/>
      <c r="L102" s="516"/>
      <c r="M102" s="514">
        <f>M103+M105</f>
        <v>1427.4</v>
      </c>
      <c r="N102" s="515"/>
      <c r="O102" s="515"/>
      <c r="P102" s="516"/>
      <c r="Q102" s="514">
        <f>Q103+Q105</f>
        <v>846.30000000000007</v>
      </c>
      <c r="R102" s="515"/>
      <c r="S102" s="515"/>
      <c r="T102" s="516"/>
      <c r="U102" s="73"/>
      <c r="V102" s="74"/>
    </row>
    <row r="103" spans="1:40" ht="14.1" customHeight="1">
      <c r="C103" s="523" t="s">
        <v>81</v>
      </c>
      <c r="D103" s="524"/>
      <c r="E103" s="524"/>
      <c r="F103" s="524"/>
      <c r="G103" s="524"/>
      <c r="H103" s="525"/>
      <c r="I103" s="520">
        <f>I104</f>
        <v>995</v>
      </c>
      <c r="J103" s="521"/>
      <c r="K103" s="521"/>
      <c r="L103" s="522"/>
      <c r="M103" s="520">
        <f>M104</f>
        <v>1427.4</v>
      </c>
      <c r="N103" s="521"/>
      <c r="O103" s="521"/>
      <c r="P103" s="522"/>
      <c r="Q103" s="520">
        <f>Q104</f>
        <v>846.30000000000007</v>
      </c>
      <c r="R103" s="521"/>
      <c r="S103" s="521"/>
      <c r="T103" s="522"/>
      <c r="U103" s="600"/>
      <c r="V103" s="601"/>
    </row>
    <row r="104" spans="1:40" ht="14.1" customHeight="1">
      <c r="C104" s="551" t="s">
        <v>134</v>
      </c>
      <c r="D104" s="552"/>
      <c r="E104" s="552"/>
      <c r="F104" s="552"/>
      <c r="G104" s="552"/>
      <c r="H104" s="553"/>
      <c r="I104" s="502">
        <f>SUMIF(H12:H93,"SB",I12:I93)</f>
        <v>995</v>
      </c>
      <c r="J104" s="503"/>
      <c r="K104" s="503"/>
      <c r="L104" s="504"/>
      <c r="M104" s="502">
        <f>SUMIF(H12:H97,"SB",M12:M97)</f>
        <v>1427.4</v>
      </c>
      <c r="N104" s="503"/>
      <c r="O104" s="503"/>
      <c r="P104" s="504"/>
      <c r="Q104" s="502">
        <f>SUMIF(H12:H97,"SB",Q12:Q97)</f>
        <v>846.30000000000007</v>
      </c>
      <c r="R104" s="503"/>
      <c r="S104" s="503"/>
      <c r="T104" s="504"/>
      <c r="U104" s="600"/>
      <c r="V104" s="601"/>
    </row>
    <row r="105" spans="1:40" ht="14.25" customHeight="1" thickBot="1">
      <c r="C105" s="535" t="s">
        <v>94</v>
      </c>
      <c r="D105" s="536"/>
      <c r="E105" s="536"/>
      <c r="F105" s="536"/>
      <c r="G105" s="536"/>
      <c r="H105" s="537"/>
      <c r="I105" s="517">
        <f>SUMIF(H12:H97,"PF",I12:I97)</f>
        <v>0</v>
      </c>
      <c r="J105" s="518"/>
      <c r="K105" s="518"/>
      <c r="L105" s="519"/>
      <c r="M105" s="517">
        <f>SUMIF(H12:H97,"PF",M12:M97)</f>
        <v>0</v>
      </c>
      <c r="N105" s="518"/>
      <c r="O105" s="518"/>
      <c r="P105" s="519"/>
      <c r="Q105" s="517">
        <f>SUMIF(H12:H97,"PF",Q12:Q97)</f>
        <v>0</v>
      </c>
      <c r="R105" s="518"/>
      <c r="S105" s="518"/>
      <c r="T105" s="519"/>
      <c r="U105" s="75"/>
      <c r="V105" s="76"/>
    </row>
    <row r="106" spans="1:40" ht="14.1" customHeight="1" thickBot="1">
      <c r="C106" s="529" t="s">
        <v>27</v>
      </c>
      <c r="D106" s="530"/>
      <c r="E106" s="530"/>
      <c r="F106" s="530"/>
      <c r="G106" s="530"/>
      <c r="H106" s="531"/>
      <c r="I106" s="514">
        <f>I107+I108</f>
        <v>779.7</v>
      </c>
      <c r="J106" s="515"/>
      <c r="K106" s="515"/>
      <c r="L106" s="516"/>
      <c r="M106" s="514">
        <f>M107+M108</f>
        <v>2979.7</v>
      </c>
      <c r="N106" s="515"/>
      <c r="O106" s="515"/>
      <c r="P106" s="516"/>
      <c r="Q106" s="514">
        <f>Q107+Q108</f>
        <v>779.7</v>
      </c>
      <c r="R106" s="515"/>
      <c r="S106" s="515"/>
      <c r="T106" s="516"/>
      <c r="U106" s="73"/>
      <c r="V106" s="74"/>
    </row>
    <row r="107" spans="1:40" ht="14.1" customHeight="1">
      <c r="C107" s="511" t="s">
        <v>135</v>
      </c>
      <c r="D107" s="512"/>
      <c r="E107" s="512"/>
      <c r="F107" s="512"/>
      <c r="G107" s="512"/>
      <c r="H107" s="513"/>
      <c r="I107" s="499">
        <f>SUMIF(H12:H97,"ES",I12:I97)</f>
        <v>779.7</v>
      </c>
      <c r="J107" s="500"/>
      <c r="K107" s="500"/>
      <c r="L107" s="501"/>
      <c r="M107" s="499">
        <f>SUMIF(H12:H97,"ES",M12:M97)</f>
        <v>779.7</v>
      </c>
      <c r="N107" s="500"/>
      <c r="O107" s="500"/>
      <c r="P107" s="501"/>
      <c r="Q107" s="499">
        <f>SUMIF(H12:H97,"ES",Q12:Q97)</f>
        <v>779.7</v>
      </c>
      <c r="R107" s="500"/>
      <c r="S107" s="500"/>
      <c r="T107" s="501"/>
      <c r="U107" s="75"/>
      <c r="V107" s="76"/>
    </row>
    <row r="108" spans="1:40" ht="14.1" customHeight="1" thickBot="1">
      <c r="C108" s="508" t="s">
        <v>193</v>
      </c>
      <c r="D108" s="509"/>
      <c r="E108" s="509"/>
      <c r="F108" s="509"/>
      <c r="G108" s="509"/>
      <c r="H108" s="510"/>
      <c r="I108" s="502">
        <f>SUMIF(H12:H97,"LRVB",I12:I97)</f>
        <v>0</v>
      </c>
      <c r="J108" s="503"/>
      <c r="K108" s="503"/>
      <c r="L108" s="504"/>
      <c r="M108" s="502">
        <f>SUMIF(H12:H97,"LRVB",M12:M97)</f>
        <v>2200</v>
      </c>
      <c r="N108" s="503"/>
      <c r="O108" s="503"/>
      <c r="P108" s="504"/>
      <c r="Q108" s="502">
        <f>SUMIF(H12:H97,"LRVB",Q12:Q97)</f>
        <v>0</v>
      </c>
      <c r="R108" s="503"/>
      <c r="S108" s="503"/>
      <c r="T108" s="504"/>
      <c r="U108" s="75"/>
      <c r="V108" s="76"/>
    </row>
    <row r="109" spans="1:40" ht="14.1" customHeight="1" thickBot="1">
      <c r="C109" s="505" t="s">
        <v>28</v>
      </c>
      <c r="D109" s="506"/>
      <c r="E109" s="506"/>
      <c r="F109" s="506"/>
      <c r="G109" s="506"/>
      <c r="H109" s="507"/>
      <c r="I109" s="496">
        <f>I106+I102</f>
        <v>1774.7</v>
      </c>
      <c r="J109" s="497"/>
      <c r="K109" s="497"/>
      <c r="L109" s="498"/>
      <c r="M109" s="496">
        <f>M106+M102</f>
        <v>4407.1000000000004</v>
      </c>
      <c r="N109" s="497"/>
      <c r="O109" s="497"/>
      <c r="P109" s="498"/>
      <c r="Q109" s="496">
        <f>Q106+Q102</f>
        <v>1626</v>
      </c>
      <c r="R109" s="497"/>
      <c r="S109" s="497"/>
      <c r="T109" s="498"/>
      <c r="U109" s="77"/>
      <c r="V109" s="78"/>
    </row>
  </sheetData>
  <mergeCells count="228">
    <mergeCell ref="U1:V1"/>
    <mergeCell ref="A28:A33"/>
    <mergeCell ref="B28:B33"/>
    <mergeCell ref="A8:V8"/>
    <mergeCell ref="B10:V10"/>
    <mergeCell ref="A9:V9"/>
    <mergeCell ref="C34:C36"/>
    <mergeCell ref="E39:E40"/>
    <mergeCell ref="A34:A36"/>
    <mergeCell ref="C28:C33"/>
    <mergeCell ref="D39:D40"/>
    <mergeCell ref="C39:C40"/>
    <mergeCell ref="A39:A40"/>
    <mergeCell ref="B34:B36"/>
    <mergeCell ref="C11:V11"/>
    <mergeCell ref="E28:E33"/>
    <mergeCell ref="E16:E18"/>
    <mergeCell ref="A37:A38"/>
    <mergeCell ref="F37:F38"/>
    <mergeCell ref="F39:F40"/>
    <mergeCell ref="F28:F33"/>
    <mergeCell ref="G28:G33"/>
    <mergeCell ref="G34:G36"/>
    <mergeCell ref="C2:V2"/>
    <mergeCell ref="A59:A64"/>
    <mergeCell ref="B48:B49"/>
    <mergeCell ref="C55:C56"/>
    <mergeCell ref="A55:A56"/>
    <mergeCell ref="A68:A69"/>
    <mergeCell ref="A65:A67"/>
    <mergeCell ref="B65:B67"/>
    <mergeCell ref="B59:B64"/>
    <mergeCell ref="C59:C64"/>
    <mergeCell ref="A53:A54"/>
    <mergeCell ref="B68:B69"/>
    <mergeCell ref="C58:V58"/>
    <mergeCell ref="B53:B54"/>
    <mergeCell ref="A41:A42"/>
    <mergeCell ref="B41:B42"/>
    <mergeCell ref="C41:C42"/>
    <mergeCell ref="B50:B52"/>
    <mergeCell ref="E48:E49"/>
    <mergeCell ref="C48:C49"/>
    <mergeCell ref="G48:G49"/>
    <mergeCell ref="F48:F49"/>
    <mergeCell ref="A43:A45"/>
    <mergeCell ref="A48:A49"/>
    <mergeCell ref="A50:A52"/>
    <mergeCell ref="D72:D73"/>
    <mergeCell ref="F78:F79"/>
    <mergeCell ref="D41:D42"/>
    <mergeCell ref="E41:E42"/>
    <mergeCell ref="E72:E73"/>
    <mergeCell ref="B39:B40"/>
    <mergeCell ref="G39:G40"/>
    <mergeCell ref="C37:C38"/>
    <mergeCell ref="G72:G73"/>
    <mergeCell ref="G55:G56"/>
    <mergeCell ref="C43:C45"/>
    <mergeCell ref="C50:C52"/>
    <mergeCell ref="F76:F77"/>
    <mergeCell ref="G78:G79"/>
    <mergeCell ref="E78:E79"/>
    <mergeCell ref="C65:C67"/>
    <mergeCell ref="C57:H57"/>
    <mergeCell ref="F55:F56"/>
    <mergeCell ref="F72:F73"/>
    <mergeCell ref="D68:D69"/>
    <mergeCell ref="E68:E69"/>
    <mergeCell ref="E50:E52"/>
    <mergeCell ref="G68:G69"/>
    <mergeCell ref="C68:C69"/>
    <mergeCell ref="D70:D71"/>
    <mergeCell ref="F68:F69"/>
    <mergeCell ref="F53:F54"/>
    <mergeCell ref="E70:E71"/>
    <mergeCell ref="F70:F71"/>
    <mergeCell ref="G41:G42"/>
    <mergeCell ref="G70:G71"/>
    <mergeCell ref="G43:G45"/>
    <mergeCell ref="G59:G64"/>
    <mergeCell ref="G53:G54"/>
    <mergeCell ref="G50:G52"/>
    <mergeCell ref="F65:F67"/>
    <mergeCell ref="F43:F45"/>
    <mergeCell ref="E55:E56"/>
    <mergeCell ref="C46:H46"/>
    <mergeCell ref="E43:E45"/>
    <mergeCell ref="U104:V104"/>
    <mergeCell ref="C99:T99"/>
    <mergeCell ref="C100:T100"/>
    <mergeCell ref="M104:P104"/>
    <mergeCell ref="U103:V103"/>
    <mergeCell ref="Q102:T102"/>
    <mergeCell ref="I102:L102"/>
    <mergeCell ref="G65:G67"/>
    <mergeCell ref="F59:F64"/>
    <mergeCell ref="E65:E67"/>
    <mergeCell ref="I101:L101"/>
    <mergeCell ref="M102:P102"/>
    <mergeCell ref="B96:H96"/>
    <mergeCell ref="E59:E64"/>
    <mergeCell ref="C76:C77"/>
    <mergeCell ref="C95:H95"/>
    <mergeCell ref="C72:C73"/>
    <mergeCell ref="G89:G90"/>
    <mergeCell ref="C70:C71"/>
    <mergeCell ref="G93:G94"/>
    <mergeCell ref="F93:F94"/>
    <mergeCell ref="G82:G88"/>
    <mergeCell ref="E82:E88"/>
    <mergeCell ref="E76:E77"/>
    <mergeCell ref="A3:V3"/>
    <mergeCell ref="A5:A7"/>
    <mergeCell ref="B5:B7"/>
    <mergeCell ref="R6:S6"/>
    <mergeCell ref="G5:G7"/>
    <mergeCell ref="U5:U7"/>
    <mergeCell ref="L6:L7"/>
    <mergeCell ref="Q5:T5"/>
    <mergeCell ref="I5:L5"/>
    <mergeCell ref="E5:E7"/>
    <mergeCell ref="Q6:Q7"/>
    <mergeCell ref="P6:P7"/>
    <mergeCell ref="N6:O6"/>
    <mergeCell ref="M6:M7"/>
    <mergeCell ref="V5:V7"/>
    <mergeCell ref="H5:H7"/>
    <mergeCell ref="C5:C7"/>
    <mergeCell ref="D5:D7"/>
    <mergeCell ref="M5:P5"/>
    <mergeCell ref="I6:I7"/>
    <mergeCell ref="J6:K6"/>
    <mergeCell ref="F5:F7"/>
    <mergeCell ref="T6:T7"/>
    <mergeCell ref="E80:E81"/>
    <mergeCell ref="E93:E94"/>
    <mergeCell ref="G80:G81"/>
    <mergeCell ref="F89:F90"/>
    <mergeCell ref="G76:G77"/>
    <mergeCell ref="F80:F81"/>
    <mergeCell ref="B97:H97"/>
    <mergeCell ref="I106:L106"/>
    <mergeCell ref="I104:L104"/>
    <mergeCell ref="C104:H104"/>
    <mergeCell ref="C82:C88"/>
    <mergeCell ref="D82:D83"/>
    <mergeCell ref="E89:E90"/>
    <mergeCell ref="A98:D98"/>
    <mergeCell ref="A93:A94"/>
    <mergeCell ref="B93:B94"/>
    <mergeCell ref="A91:A92"/>
    <mergeCell ref="B91:B92"/>
    <mergeCell ref="C93:C94"/>
    <mergeCell ref="A82:A88"/>
    <mergeCell ref="C91:C92"/>
    <mergeCell ref="D93:D94"/>
    <mergeCell ref="D89:D90"/>
    <mergeCell ref="M106:P106"/>
    <mergeCell ref="M105:P105"/>
    <mergeCell ref="Q103:T103"/>
    <mergeCell ref="M103:P103"/>
    <mergeCell ref="C103:H103"/>
    <mergeCell ref="I103:L103"/>
    <mergeCell ref="C101:H101"/>
    <mergeCell ref="C102:H102"/>
    <mergeCell ref="Q101:T101"/>
    <mergeCell ref="M101:P101"/>
    <mergeCell ref="Q106:T106"/>
    <mergeCell ref="C106:H106"/>
    <mergeCell ref="Q104:T104"/>
    <mergeCell ref="Q105:T105"/>
    <mergeCell ref="C105:H105"/>
    <mergeCell ref="I105:L105"/>
    <mergeCell ref="Q109:T109"/>
    <mergeCell ref="M107:P107"/>
    <mergeCell ref="Q108:T108"/>
    <mergeCell ref="Q107:T107"/>
    <mergeCell ref="I109:L109"/>
    <mergeCell ref="C109:H109"/>
    <mergeCell ref="M109:P109"/>
    <mergeCell ref="I108:L108"/>
    <mergeCell ref="M108:P108"/>
    <mergeCell ref="I107:L107"/>
    <mergeCell ref="C108:H108"/>
    <mergeCell ref="C107:H107"/>
    <mergeCell ref="A70:A71"/>
    <mergeCell ref="B70:B71"/>
    <mergeCell ref="C75:V75"/>
    <mergeCell ref="A72:A73"/>
    <mergeCell ref="D91:D92"/>
    <mergeCell ref="C80:C81"/>
    <mergeCell ref="D80:D81"/>
    <mergeCell ref="A89:A90"/>
    <mergeCell ref="B89:B90"/>
    <mergeCell ref="F91:F92"/>
    <mergeCell ref="A76:A77"/>
    <mergeCell ref="B76:B77"/>
    <mergeCell ref="A80:A81"/>
    <mergeCell ref="B80:B81"/>
    <mergeCell ref="A78:A79"/>
    <mergeCell ref="B78:B79"/>
    <mergeCell ref="C78:C79"/>
    <mergeCell ref="B82:B88"/>
    <mergeCell ref="B72:B73"/>
    <mergeCell ref="C74:H74"/>
    <mergeCell ref="G91:G92"/>
    <mergeCell ref="E91:E92"/>
    <mergeCell ref="F82:F88"/>
    <mergeCell ref="C89:C90"/>
    <mergeCell ref="D26:D27"/>
    <mergeCell ref="E26:E27"/>
    <mergeCell ref="F34:F36"/>
    <mergeCell ref="F41:F42"/>
    <mergeCell ref="B43:B45"/>
    <mergeCell ref="D55:D56"/>
    <mergeCell ref="D53:D54"/>
    <mergeCell ref="E53:E54"/>
    <mergeCell ref="C53:C54"/>
    <mergeCell ref="F50:F52"/>
    <mergeCell ref="D50:D52"/>
    <mergeCell ref="C47:V47"/>
    <mergeCell ref="B37:B38"/>
    <mergeCell ref="D48:D49"/>
    <mergeCell ref="B55:B56"/>
    <mergeCell ref="G37:G38"/>
    <mergeCell ref="E37:E38"/>
    <mergeCell ref="E35:E36"/>
  </mergeCells>
  <phoneticPr fontId="5" type="noConversion"/>
  <printOptions horizontalCentered="1"/>
  <pageMargins left="0" right="0" top="0.59055118110236227" bottom="0.19685039370078741" header="0.19685039370078741" footer="0.19685039370078741"/>
  <pageSetup paperSize="9" scale="74" orientation="landscape" r:id="rId1"/>
  <headerFooter alignWithMargins="0"/>
  <rowBreaks count="3" manualBreakCount="3">
    <brk id="25" max="21" man="1"/>
    <brk id="46" max="21" man="1"/>
    <brk id="8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activeCell="D22" sqref="D22"/>
    </sheetView>
  </sheetViews>
  <sheetFormatPr defaultRowHeight="12.75"/>
  <cols>
    <col min="1" max="1" width="57.7109375" customWidth="1"/>
    <col min="2" max="6" width="11.7109375" customWidth="1"/>
  </cols>
  <sheetData>
    <row r="1" spans="1:8" ht="15.75">
      <c r="A1" s="660"/>
      <c r="B1" s="660"/>
      <c r="C1" s="660"/>
      <c r="D1" s="660"/>
      <c r="E1" s="14"/>
      <c r="F1" s="2"/>
    </row>
    <row r="2" spans="1:8" ht="15.75" customHeight="1">
      <c r="A2" s="660" t="s">
        <v>67</v>
      </c>
      <c r="B2" s="660"/>
      <c r="C2" s="660"/>
      <c r="D2" s="660"/>
      <c r="E2" s="660"/>
      <c r="F2" s="660"/>
    </row>
    <row r="3" spans="1:8" ht="16.5" thickBot="1">
      <c r="A3" s="3"/>
      <c r="B3" s="3"/>
      <c r="C3" s="3"/>
      <c r="D3" s="3"/>
      <c r="E3" s="3"/>
      <c r="F3" s="6" t="s">
        <v>0</v>
      </c>
    </row>
    <row r="4" spans="1:8" ht="14.25" customHeight="1">
      <c r="A4" s="661" t="s">
        <v>20</v>
      </c>
      <c r="B4" s="657" t="s">
        <v>237</v>
      </c>
      <c r="C4" s="661" t="s">
        <v>100</v>
      </c>
      <c r="D4" s="657" t="s">
        <v>234</v>
      </c>
      <c r="E4" s="657" t="s">
        <v>73</v>
      </c>
      <c r="F4" s="657" t="s">
        <v>101</v>
      </c>
    </row>
    <row r="5" spans="1:8" ht="9.75" customHeight="1">
      <c r="A5" s="662"/>
      <c r="B5" s="658"/>
      <c r="C5" s="664"/>
      <c r="D5" s="658"/>
      <c r="E5" s="658"/>
      <c r="F5" s="658"/>
    </row>
    <row r="6" spans="1:8">
      <c r="A6" s="662"/>
      <c r="B6" s="658"/>
      <c r="C6" s="664"/>
      <c r="D6" s="658"/>
      <c r="E6" s="658"/>
      <c r="F6" s="658"/>
    </row>
    <row r="7" spans="1:8" ht="32.25" customHeight="1" thickBot="1">
      <c r="A7" s="663"/>
      <c r="B7" s="659"/>
      <c r="C7" s="665"/>
      <c r="D7" s="659"/>
      <c r="E7" s="659"/>
      <c r="F7" s="659"/>
    </row>
    <row r="8" spans="1:8" ht="15.75" customHeight="1">
      <c r="A8" s="349" t="s">
        <v>29</v>
      </c>
      <c r="B8" s="350">
        <f>B9+B11</f>
        <v>1774.7</v>
      </c>
      <c r="C8" s="351">
        <f>C9+C11</f>
        <v>4407.1000000000004</v>
      </c>
      <c r="D8" s="350">
        <f>D9+D11</f>
        <v>1626.0000000000002</v>
      </c>
      <c r="E8" s="350">
        <f>SUM('1 lentelė'!U97)</f>
        <v>1934.8000000000002</v>
      </c>
      <c r="F8" s="350">
        <f>'1 lentelė'!V97</f>
        <v>1689.8000000000002</v>
      </c>
      <c r="G8" s="5"/>
      <c r="H8" s="4"/>
    </row>
    <row r="9" spans="1:8" ht="15.75" customHeight="1">
      <c r="A9" s="7" t="s">
        <v>46</v>
      </c>
      <c r="B9" s="16">
        <f>'1 lentelė'!J97</f>
        <v>444</v>
      </c>
      <c r="C9" s="17">
        <f>'1 lentelė'!N97</f>
        <v>3043.9</v>
      </c>
      <c r="D9" s="354">
        <f>'1 lentelė'!R97</f>
        <v>380.2</v>
      </c>
      <c r="E9" s="16"/>
      <c r="F9" s="18"/>
      <c r="G9" s="4"/>
      <c r="H9" s="4"/>
    </row>
    <row r="10" spans="1:8" ht="15.75" customHeight="1">
      <c r="A10" s="8" t="s">
        <v>30</v>
      </c>
      <c r="B10" s="19">
        <f>'1 lentelė'!K97</f>
        <v>0</v>
      </c>
      <c r="C10" s="20">
        <f>'1 lentelė'!O97</f>
        <v>0</v>
      </c>
      <c r="D10" s="355">
        <f>'1 lentelė'!S97</f>
        <v>0</v>
      </c>
      <c r="E10" s="16"/>
      <c r="F10" s="21"/>
      <c r="G10" s="4"/>
      <c r="H10" s="4"/>
    </row>
    <row r="11" spans="1:8" ht="15.75" customHeight="1" thickBot="1">
      <c r="A11" s="13" t="s">
        <v>21</v>
      </c>
      <c r="B11" s="22">
        <f>'1 lentelė'!L97</f>
        <v>1330.7</v>
      </c>
      <c r="C11" s="23">
        <f>'1 lentelė'!P97</f>
        <v>1363.2</v>
      </c>
      <c r="D11" s="356">
        <f>'1 lentelė'!T97</f>
        <v>1245.8000000000002</v>
      </c>
      <c r="E11" s="22"/>
      <c r="F11" s="24"/>
      <c r="G11" s="4"/>
      <c r="H11" s="4"/>
    </row>
    <row r="12" spans="1:8" ht="15.75" customHeight="1" thickBot="1">
      <c r="A12" s="352" t="s">
        <v>31</v>
      </c>
      <c r="B12" s="353">
        <f>B13+B21</f>
        <v>1774.7</v>
      </c>
      <c r="C12" s="353">
        <f>C13+C21</f>
        <v>4407.1000000000004</v>
      </c>
      <c r="D12" s="353">
        <f>D13+D21</f>
        <v>1626</v>
      </c>
      <c r="E12" s="353">
        <f>E13+E21</f>
        <v>1934.8</v>
      </c>
      <c r="F12" s="353">
        <f>F13+F21</f>
        <v>1689.8000000000002</v>
      </c>
    </row>
    <row r="13" spans="1:8" ht="15" customHeight="1" thickBot="1">
      <c r="A13" s="15" t="s">
        <v>32</v>
      </c>
      <c r="B13" s="25">
        <f>B14+B20</f>
        <v>995</v>
      </c>
      <c r="C13" s="25">
        <f>C14+C20</f>
        <v>1427.4</v>
      </c>
      <c r="D13" s="25">
        <f>D14+D20</f>
        <v>846.30000000000007</v>
      </c>
      <c r="E13" s="25">
        <f>E14+E20</f>
        <v>1155.0999999999999</v>
      </c>
      <c r="F13" s="25">
        <f>F14+F20</f>
        <v>910.1</v>
      </c>
    </row>
    <row r="14" spans="1:8" ht="15.75" customHeight="1">
      <c r="A14" s="9" t="s">
        <v>68</v>
      </c>
      <c r="B14" s="26">
        <f>SUM(B15:B19)</f>
        <v>995</v>
      </c>
      <c r="C14" s="26">
        <f>SUM(C15:C19)</f>
        <v>1427.4</v>
      </c>
      <c r="D14" s="357">
        <f>SUM(D15:D19)</f>
        <v>846.30000000000007</v>
      </c>
      <c r="E14" s="26">
        <f>SUM(E15:E19)</f>
        <v>1155.0999999999999</v>
      </c>
      <c r="F14" s="26">
        <f>SUM(F15:F19)</f>
        <v>910.1</v>
      </c>
    </row>
    <row r="15" spans="1:8" ht="27" customHeight="1">
      <c r="A15" s="10" t="s">
        <v>69</v>
      </c>
      <c r="B15" s="16">
        <f>SUMIF('1 lentelė'!H12:H97,"SB",'1 lentelė'!I12:I97)</f>
        <v>995</v>
      </c>
      <c r="C15" s="16">
        <f>SUMIF('1 lentelė'!H12:H97,"SB",'1 lentelė'!M12:M97)</f>
        <v>1427.4</v>
      </c>
      <c r="D15" s="354">
        <f>SUMIF('1 lentelė'!H12:H97,"SB",'1 lentelė'!Q12:Q97)</f>
        <v>846.30000000000007</v>
      </c>
      <c r="E15" s="16">
        <f>SUMIF('1 lentelė'!H12:H97,"SB",'1 lentelė'!U12:U97)</f>
        <v>1155.0999999999999</v>
      </c>
      <c r="F15" s="16">
        <f>SUMIF('1 lentelė'!H12:H97,"SB",'1 lentelė'!V12:V97)</f>
        <v>910.1</v>
      </c>
    </row>
    <row r="16" spans="1:8" ht="27" customHeight="1">
      <c r="A16" s="8" t="s">
        <v>33</v>
      </c>
      <c r="B16" s="16"/>
      <c r="C16" s="16"/>
      <c r="D16" s="354"/>
      <c r="E16" s="16"/>
      <c r="F16" s="16"/>
    </row>
    <row r="17" spans="1:6" ht="27" customHeight="1">
      <c r="A17" s="8" t="s">
        <v>34</v>
      </c>
      <c r="B17" s="16"/>
      <c r="C17" s="28"/>
      <c r="D17" s="358"/>
      <c r="E17" s="16"/>
      <c r="F17" s="16"/>
    </row>
    <row r="18" spans="1:6" ht="27" customHeight="1">
      <c r="A18" s="8" t="s">
        <v>70</v>
      </c>
      <c r="B18" s="16"/>
      <c r="C18" s="16"/>
      <c r="D18" s="354"/>
      <c r="E18" s="16"/>
      <c r="F18" s="16"/>
    </row>
    <row r="19" spans="1:6" ht="27" customHeight="1">
      <c r="A19" s="8" t="s">
        <v>71</v>
      </c>
      <c r="B19" s="16"/>
      <c r="C19" s="27"/>
      <c r="D19" s="355"/>
      <c r="E19" s="16"/>
      <c r="F19" s="16"/>
    </row>
    <row r="20" spans="1:6" ht="15.75" customHeight="1" thickBot="1">
      <c r="A20" s="11" t="s">
        <v>35</v>
      </c>
      <c r="B20" s="16">
        <f>SUMIF('1 lentelė'!H12:H97,"PF",'1 lentelė'!I12:I97)</f>
        <v>0</v>
      </c>
      <c r="C20" s="16">
        <f>SUMIF('1 lentelė'!H12:H97,"PF",'1 lentelė'!M12:M97)</f>
        <v>0</v>
      </c>
      <c r="D20" s="354">
        <f>SUMIF('1 lentelė'!H12:H97,"PF",'1 lentelė'!Q12:Q97)</f>
        <v>0</v>
      </c>
      <c r="E20" s="29">
        <f>SUMIF('1 lentelė'!H12:H97,"PF",'1 lentelė'!U12:U97)</f>
        <v>0</v>
      </c>
      <c r="F20" s="29">
        <f>SUMIF('1 lentelė'!H12:H97,"PF",'1 lentelė'!V12:V97)</f>
        <v>0</v>
      </c>
    </row>
    <row r="21" spans="1:6" ht="15.75" customHeight="1" thickBot="1">
      <c r="A21" s="12" t="s">
        <v>36</v>
      </c>
      <c r="B21" s="25">
        <f>SUM(B22:B23)</f>
        <v>779.7</v>
      </c>
      <c r="C21" s="25">
        <f>SUM(C22:C23)</f>
        <v>2979.7</v>
      </c>
      <c r="D21" s="25">
        <f>SUM(D22:D23)</f>
        <v>779.7</v>
      </c>
      <c r="E21" s="25">
        <f>SUM(E22:E23)</f>
        <v>779.7</v>
      </c>
      <c r="F21" s="25">
        <f>SUM(F22:F23)</f>
        <v>779.7</v>
      </c>
    </row>
    <row r="22" spans="1:6" ht="15.75" customHeight="1">
      <c r="A22" s="8" t="s">
        <v>39</v>
      </c>
      <c r="B22" s="16">
        <f>SUMIF('1 lentelė'!H12:H97,"ES",'1 lentelė'!I12:I97)</f>
        <v>779.7</v>
      </c>
      <c r="C22" s="16">
        <f>SUMIF('1 lentelė'!H12:H97,"ES",'1 lentelė'!M12:M97)</f>
        <v>779.7</v>
      </c>
      <c r="D22" s="354">
        <f>SUMIF('1 lentelė'!H12:H97,"ES",'1 lentelė'!Q12:Q97)</f>
        <v>779.7</v>
      </c>
      <c r="E22" s="16">
        <f>SUMIF('1 lentelė'!H12:H97,"ES",'1 lentelė'!U12:U97)</f>
        <v>779.7</v>
      </c>
      <c r="F22" s="16">
        <f>SUMIF('1 lentelė'!H12:H97,"ES",'1 lentelė'!V12:V97)</f>
        <v>779.7</v>
      </c>
    </row>
    <row r="23" spans="1:6" ht="15.75" customHeight="1" thickBot="1">
      <c r="A23" s="442" t="s">
        <v>194</v>
      </c>
      <c r="B23" s="22">
        <f>SUMIF('1 lentelė'!H12:H97,"LRVB",'1 lentelė'!I12:I97)</f>
        <v>0</v>
      </c>
      <c r="C23" s="22">
        <f>SUMIF('1 lentelė'!H12:H97,"LRVB",'1 lentelė'!M12:M97)</f>
        <v>2200</v>
      </c>
      <c r="D23" s="443">
        <f>SUMIF('1 lentelė'!H12:H97,"LRVB",'1 lentelė'!Q12:Q97)</f>
        <v>0</v>
      </c>
      <c r="E23" s="22">
        <f>SUMIF('1 lentelė'!H12:H97,"LRVB",'1 lentelė'!U12:U97)</f>
        <v>0</v>
      </c>
      <c r="F23" s="22">
        <f>SUMIF('1 lentelė'!H12:H97,"LRVB",'1 lentelė'!V12:V97)</f>
        <v>0</v>
      </c>
    </row>
    <row r="24" spans="1:6" ht="15.75" customHeight="1">
      <c r="A24" s="655"/>
      <c r="B24" s="656"/>
      <c r="C24" s="656"/>
      <c r="D24" s="656"/>
      <c r="E24" s="656"/>
      <c r="F24" s="656"/>
    </row>
    <row r="25" spans="1:6">
      <c r="A25" s="655"/>
      <c r="B25" s="656"/>
      <c r="C25" s="656"/>
      <c r="D25" s="656"/>
      <c r="E25" s="656"/>
      <c r="F25" s="656"/>
    </row>
  </sheetData>
  <mergeCells count="10">
    <mergeCell ref="A25:F25"/>
    <mergeCell ref="A24:F24"/>
    <mergeCell ref="E4:E7"/>
    <mergeCell ref="F4:F7"/>
    <mergeCell ref="A1:D1"/>
    <mergeCell ref="A4:A7"/>
    <mergeCell ref="B4:B7"/>
    <mergeCell ref="C4:C7"/>
    <mergeCell ref="D4:D7"/>
    <mergeCell ref="A2:F2"/>
  </mergeCells>
  <phoneticPr fontId="5" type="noConversion"/>
  <pageMargins left="0.78740157480314965" right="0" top="0.78740157480314965" bottom="0.39370078740157483" header="0" footer="0"/>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heetViews>
  <sheetFormatPr defaultRowHeight="12.75"/>
  <cols>
    <col min="1" max="1" width="13.7109375" style="33" customWidth="1"/>
    <col min="2" max="2" width="70.7109375" style="33" customWidth="1"/>
    <col min="3" max="3" width="12.7109375" style="111" customWidth="1"/>
    <col min="4" max="6" width="9.7109375" style="33" customWidth="1"/>
    <col min="7" max="16384" width="9.140625" style="33"/>
  </cols>
  <sheetData>
    <row r="1" spans="1:7" ht="15" customHeight="1">
      <c r="A1" s="95"/>
      <c r="B1" s="95" t="s">
        <v>56</v>
      </c>
      <c r="C1" s="96"/>
      <c r="D1" s="96"/>
      <c r="E1" s="96"/>
      <c r="G1" s="97" t="s">
        <v>57</v>
      </c>
    </row>
    <row r="2" spans="1:7" ht="27" customHeight="1">
      <c r="A2" s="98"/>
      <c r="B2" s="99" t="s">
        <v>58</v>
      </c>
      <c r="C2" s="100" t="s">
        <v>59</v>
      </c>
      <c r="D2" s="101" t="s">
        <v>9</v>
      </c>
      <c r="E2" s="102"/>
      <c r="F2" s="102"/>
    </row>
    <row r="3" spans="1:7" ht="15" customHeight="1">
      <c r="A3" s="98"/>
      <c r="B3" s="114" t="s">
        <v>60</v>
      </c>
      <c r="C3" s="103"/>
      <c r="D3" s="104"/>
      <c r="E3" s="102"/>
      <c r="F3" s="102"/>
    </row>
    <row r="4" spans="1:7" ht="27" customHeight="1">
      <c r="A4" s="98"/>
      <c r="B4" s="99" t="s">
        <v>171</v>
      </c>
      <c r="C4" s="100" t="s">
        <v>59</v>
      </c>
      <c r="D4" s="101" t="s">
        <v>9</v>
      </c>
      <c r="E4" s="102"/>
      <c r="F4" s="102"/>
    </row>
    <row r="5" spans="1:7" ht="15" customHeight="1">
      <c r="A5" s="105"/>
      <c r="B5" s="114" t="s">
        <v>61</v>
      </c>
      <c r="C5" s="106"/>
      <c r="D5" s="107"/>
      <c r="E5" s="48"/>
      <c r="F5" s="48"/>
    </row>
    <row r="6" spans="1:7" ht="15" customHeight="1">
      <c r="A6" s="108"/>
      <c r="B6" s="109"/>
      <c r="C6" s="110"/>
      <c r="D6" s="109"/>
      <c r="E6" s="109"/>
      <c r="F6" s="109"/>
    </row>
    <row r="7" spans="1:7" ht="15" customHeight="1">
      <c r="A7" s="670" t="s">
        <v>125</v>
      </c>
      <c r="B7" s="666" t="s">
        <v>48</v>
      </c>
      <c r="C7" s="666" t="s">
        <v>49</v>
      </c>
      <c r="D7" s="668" t="s">
        <v>176</v>
      </c>
      <c r="E7" s="668" t="s">
        <v>74</v>
      </c>
      <c r="F7" s="668" t="s">
        <v>75</v>
      </c>
      <c r="G7" s="666" t="s">
        <v>102</v>
      </c>
    </row>
    <row r="8" spans="1:7" ht="30" customHeight="1">
      <c r="A8" s="671"/>
      <c r="B8" s="666"/>
      <c r="C8" s="672" t="s">
        <v>40</v>
      </c>
      <c r="D8" s="669"/>
      <c r="E8" s="669"/>
      <c r="F8" s="669"/>
      <c r="G8" s="667"/>
    </row>
    <row r="9" spans="1:7" ht="15" customHeight="1">
      <c r="A9" s="37" t="s">
        <v>62</v>
      </c>
      <c r="B9" s="30" t="s">
        <v>63</v>
      </c>
      <c r="C9" s="38"/>
      <c r="D9" s="44"/>
      <c r="E9" s="44"/>
      <c r="F9" s="44"/>
      <c r="G9" s="44"/>
    </row>
    <row r="10" spans="1:7" ht="15" customHeight="1">
      <c r="A10" s="39"/>
      <c r="B10" s="31" t="s">
        <v>50</v>
      </c>
      <c r="C10" s="40"/>
      <c r="D10" s="45"/>
      <c r="E10" s="45"/>
      <c r="F10" s="45"/>
      <c r="G10" s="45"/>
    </row>
    <row r="11" spans="1:7" ht="15" customHeight="1">
      <c r="A11" s="41"/>
      <c r="B11" s="32" t="s">
        <v>179</v>
      </c>
      <c r="C11" s="40" t="s">
        <v>51</v>
      </c>
      <c r="D11" s="46" t="s">
        <v>180</v>
      </c>
      <c r="E11" s="46" t="s">
        <v>180</v>
      </c>
      <c r="F11" s="46" t="s">
        <v>180</v>
      </c>
      <c r="G11" s="46" t="s">
        <v>180</v>
      </c>
    </row>
    <row r="12" spans="1:7" ht="28.5" customHeight="1">
      <c r="A12" s="41"/>
      <c r="B12" s="32" t="s">
        <v>181</v>
      </c>
      <c r="C12" s="40" t="s">
        <v>182</v>
      </c>
      <c r="D12" s="343">
        <v>24</v>
      </c>
      <c r="E12" s="342" t="s">
        <v>183</v>
      </c>
      <c r="F12" s="342" t="s">
        <v>183</v>
      </c>
      <c r="G12" s="342" t="s">
        <v>183</v>
      </c>
    </row>
    <row r="13" spans="1:7" ht="15" customHeight="1">
      <c r="A13" s="39"/>
      <c r="B13" s="34" t="s">
        <v>64</v>
      </c>
      <c r="C13" s="40"/>
      <c r="D13" s="45"/>
      <c r="E13" s="45"/>
      <c r="F13" s="45"/>
      <c r="G13" s="43"/>
    </row>
    <row r="14" spans="1:7" ht="15" customHeight="1">
      <c r="A14" s="39"/>
      <c r="B14" s="344" t="s">
        <v>50</v>
      </c>
      <c r="C14" s="40"/>
      <c r="D14" s="45"/>
      <c r="E14" s="45"/>
      <c r="F14" s="45"/>
      <c r="G14" s="43"/>
    </row>
    <row r="15" spans="1:7" ht="15" customHeight="1">
      <c r="A15" s="39"/>
      <c r="B15" s="35" t="s">
        <v>52</v>
      </c>
      <c r="C15" s="40"/>
      <c r="D15" s="45"/>
      <c r="E15" s="45"/>
      <c r="F15" s="45"/>
      <c r="G15" s="43"/>
    </row>
    <row r="16" spans="1:7" ht="15" customHeight="1">
      <c r="A16" s="41"/>
      <c r="B16" s="32" t="s">
        <v>106</v>
      </c>
      <c r="C16" s="40" t="s">
        <v>54</v>
      </c>
      <c r="D16" s="45">
        <v>5</v>
      </c>
      <c r="E16" s="45">
        <v>3</v>
      </c>
      <c r="F16" s="45">
        <v>9</v>
      </c>
      <c r="G16" s="45">
        <v>10</v>
      </c>
    </row>
    <row r="17" spans="1:7" ht="15" customHeight="1">
      <c r="A17" s="41"/>
      <c r="B17" s="32" t="s">
        <v>149</v>
      </c>
      <c r="C17" s="40" t="s">
        <v>65</v>
      </c>
      <c r="D17" s="45"/>
      <c r="E17" s="45">
        <v>1</v>
      </c>
      <c r="F17" s="45">
        <v>2</v>
      </c>
      <c r="G17" s="45"/>
    </row>
    <row r="18" spans="1:7" ht="15" customHeight="1">
      <c r="A18" s="41"/>
      <c r="B18" s="32" t="s">
        <v>150</v>
      </c>
      <c r="C18" s="40" t="s">
        <v>107</v>
      </c>
      <c r="D18" s="45"/>
      <c r="E18" s="45"/>
      <c r="F18" s="45">
        <v>1</v>
      </c>
      <c r="G18" s="45">
        <v>1</v>
      </c>
    </row>
    <row r="19" spans="1:7" ht="15" customHeight="1">
      <c r="A19" s="41"/>
      <c r="B19" s="32" t="s">
        <v>185</v>
      </c>
      <c r="C19" s="40" t="s">
        <v>108</v>
      </c>
      <c r="D19" s="345">
        <v>0</v>
      </c>
      <c r="E19" s="345">
        <v>3</v>
      </c>
      <c r="F19" s="345">
        <v>0</v>
      </c>
      <c r="G19" s="345">
        <v>4</v>
      </c>
    </row>
    <row r="20" spans="1:7" ht="15" customHeight="1">
      <c r="A20" s="41"/>
      <c r="B20" s="32" t="s">
        <v>199</v>
      </c>
      <c r="C20" s="40" t="s">
        <v>109</v>
      </c>
      <c r="D20" s="345">
        <v>1</v>
      </c>
      <c r="E20" s="345">
        <v>1</v>
      </c>
      <c r="F20" s="345">
        <v>1</v>
      </c>
      <c r="G20" s="345">
        <v>1</v>
      </c>
    </row>
    <row r="21" spans="1:7" ht="15" customHeight="1">
      <c r="A21" s="41"/>
      <c r="B21" s="32" t="s">
        <v>200</v>
      </c>
      <c r="C21" s="40" t="s">
        <v>186</v>
      </c>
      <c r="D21" s="345">
        <v>1</v>
      </c>
      <c r="E21" s="345">
        <v>1</v>
      </c>
      <c r="F21" s="345">
        <v>1</v>
      </c>
      <c r="G21" s="345">
        <v>1</v>
      </c>
    </row>
    <row r="22" spans="1:7" ht="15" customHeight="1">
      <c r="A22" s="41"/>
      <c r="B22" s="35" t="s">
        <v>53</v>
      </c>
      <c r="C22" s="40"/>
      <c r="D22" s="345"/>
      <c r="E22" s="345"/>
      <c r="F22" s="345"/>
      <c r="G22" s="346"/>
    </row>
    <row r="23" spans="1:7" ht="15" customHeight="1">
      <c r="A23" s="42"/>
      <c r="B23" s="32" t="s">
        <v>110</v>
      </c>
      <c r="C23" s="40" t="s">
        <v>55</v>
      </c>
      <c r="D23" s="345">
        <v>28</v>
      </c>
      <c r="E23" s="345">
        <v>40</v>
      </c>
      <c r="F23" s="345">
        <v>35</v>
      </c>
      <c r="G23" s="345">
        <v>35</v>
      </c>
    </row>
    <row r="24" spans="1:7" ht="15" customHeight="1">
      <c r="A24" s="42"/>
      <c r="B24" s="32" t="s">
        <v>111</v>
      </c>
      <c r="C24" s="40" t="s">
        <v>112</v>
      </c>
      <c r="D24" s="345"/>
      <c r="E24" s="345">
        <v>8</v>
      </c>
      <c r="F24" s="345"/>
      <c r="G24" s="346"/>
    </row>
    <row r="25" spans="1:7" ht="27" customHeight="1">
      <c r="A25" s="42"/>
      <c r="B25" s="32" t="s">
        <v>187</v>
      </c>
      <c r="C25" s="40" t="s">
        <v>113</v>
      </c>
      <c r="D25" s="345">
        <v>0</v>
      </c>
      <c r="E25" s="345">
        <v>0</v>
      </c>
      <c r="F25" s="345">
        <v>0</v>
      </c>
      <c r="G25" s="346">
        <v>1</v>
      </c>
    </row>
    <row r="26" spans="1:7" ht="15" customHeight="1">
      <c r="A26" s="42"/>
      <c r="B26" s="32" t="s">
        <v>188</v>
      </c>
      <c r="C26" s="40" t="s">
        <v>151</v>
      </c>
      <c r="D26" s="345">
        <v>0</v>
      </c>
      <c r="E26" s="345">
        <v>0</v>
      </c>
      <c r="F26" s="345">
        <v>3</v>
      </c>
      <c r="G26" s="346"/>
    </row>
    <row r="27" spans="1:7" ht="15" customHeight="1">
      <c r="A27" s="42"/>
      <c r="B27" s="32" t="s">
        <v>189</v>
      </c>
      <c r="C27" s="40" t="s">
        <v>152</v>
      </c>
      <c r="D27" s="45"/>
      <c r="E27" s="45">
        <v>1</v>
      </c>
      <c r="F27" s="45"/>
      <c r="G27" s="45"/>
    </row>
    <row r="28" spans="1:7" ht="15" customHeight="1">
      <c r="A28" s="42"/>
      <c r="B28" s="32" t="s">
        <v>190</v>
      </c>
      <c r="C28" s="40" t="s">
        <v>191</v>
      </c>
      <c r="D28" s="45">
        <v>1</v>
      </c>
      <c r="E28" s="45">
        <v>1</v>
      </c>
      <c r="F28" s="45"/>
      <c r="G28" s="45"/>
    </row>
    <row r="29" spans="1:7" ht="27" customHeight="1">
      <c r="A29" s="42"/>
      <c r="B29" s="32" t="s">
        <v>201</v>
      </c>
      <c r="C29" s="40" t="s">
        <v>192</v>
      </c>
      <c r="D29" s="45"/>
      <c r="E29" s="45">
        <v>1</v>
      </c>
      <c r="F29" s="45"/>
      <c r="G29" s="45"/>
    </row>
    <row r="30" spans="1:7" ht="15" customHeight="1">
      <c r="A30" s="42"/>
      <c r="B30" s="35" t="s">
        <v>72</v>
      </c>
      <c r="C30" s="40"/>
      <c r="D30" s="45"/>
      <c r="E30" s="45"/>
      <c r="F30" s="45"/>
      <c r="G30" s="43"/>
    </row>
    <row r="31" spans="1:7" ht="15" customHeight="1">
      <c r="A31" s="42"/>
      <c r="B31" s="32" t="s">
        <v>123</v>
      </c>
      <c r="C31" s="40" t="s">
        <v>114</v>
      </c>
      <c r="D31" s="45">
        <v>3</v>
      </c>
      <c r="E31" s="45">
        <v>5</v>
      </c>
      <c r="F31" s="45">
        <v>5</v>
      </c>
      <c r="G31" s="45">
        <v>5</v>
      </c>
    </row>
    <row r="32" spans="1:7" ht="15" customHeight="1">
      <c r="A32" s="42"/>
      <c r="B32" s="32" t="s">
        <v>124</v>
      </c>
      <c r="C32" s="40" t="s">
        <v>115</v>
      </c>
      <c r="D32" s="45"/>
      <c r="E32" s="45">
        <v>2</v>
      </c>
      <c r="F32" s="45">
        <v>2</v>
      </c>
      <c r="G32" s="45">
        <v>2</v>
      </c>
    </row>
    <row r="33" spans="1:7" ht="15" customHeight="1">
      <c r="A33" s="42"/>
      <c r="B33" s="32" t="s">
        <v>153</v>
      </c>
      <c r="C33" s="40" t="s">
        <v>116</v>
      </c>
      <c r="D33" s="45"/>
      <c r="E33" s="45"/>
      <c r="F33" s="45">
        <v>1</v>
      </c>
      <c r="G33" s="45"/>
    </row>
    <row r="34" spans="1:7" ht="15" customHeight="1">
      <c r="A34" s="42"/>
      <c r="B34" s="36" t="s">
        <v>154</v>
      </c>
      <c r="C34" s="40" t="s">
        <v>117</v>
      </c>
      <c r="D34" s="43"/>
      <c r="E34" s="46">
        <v>1</v>
      </c>
      <c r="F34" s="46">
        <v>1</v>
      </c>
      <c r="G34" s="46">
        <v>1</v>
      </c>
    </row>
    <row r="35" spans="1:7" ht="15" customHeight="1">
      <c r="A35" s="42"/>
      <c r="B35" s="36" t="s">
        <v>202</v>
      </c>
      <c r="C35" s="40" t="s">
        <v>118</v>
      </c>
      <c r="D35" s="43"/>
      <c r="E35" s="46">
        <v>12</v>
      </c>
      <c r="F35" s="46">
        <v>12</v>
      </c>
      <c r="G35" s="46">
        <v>12</v>
      </c>
    </row>
    <row r="36" spans="1:7" ht="15" customHeight="1">
      <c r="A36" s="42"/>
      <c r="B36" s="32" t="s">
        <v>155</v>
      </c>
      <c r="C36" s="40" t="s">
        <v>119</v>
      </c>
      <c r="D36" s="45"/>
      <c r="E36" s="45">
        <v>20</v>
      </c>
      <c r="F36" s="45">
        <v>20</v>
      </c>
      <c r="G36" s="45">
        <v>20</v>
      </c>
    </row>
    <row r="37" spans="1:7" ht="15" customHeight="1">
      <c r="A37" s="42"/>
      <c r="B37" s="36" t="s">
        <v>156</v>
      </c>
      <c r="C37" s="40" t="s">
        <v>120</v>
      </c>
      <c r="D37" s="43"/>
      <c r="E37" s="46">
        <v>1</v>
      </c>
      <c r="F37" s="43"/>
      <c r="G37" s="43"/>
    </row>
    <row r="38" spans="1:7" ht="15" customHeight="1">
      <c r="A38" s="42"/>
      <c r="B38" s="36" t="s">
        <v>157</v>
      </c>
      <c r="C38" s="40" t="s">
        <v>121</v>
      </c>
      <c r="D38" s="43"/>
      <c r="E38" s="46"/>
      <c r="F38" s="46"/>
      <c r="G38" s="46">
        <v>365</v>
      </c>
    </row>
    <row r="39" spans="1:7" ht="27" customHeight="1">
      <c r="A39" s="42"/>
      <c r="B39" s="36" t="s">
        <v>203</v>
      </c>
      <c r="C39" s="40" t="s">
        <v>122</v>
      </c>
      <c r="D39" s="43"/>
      <c r="E39" s="46">
        <v>1</v>
      </c>
      <c r="F39" s="46">
        <v>1</v>
      </c>
      <c r="G39" s="46">
        <v>1</v>
      </c>
    </row>
    <row r="40" spans="1:7" ht="15.75" customHeight="1">
      <c r="A40" s="42"/>
      <c r="B40" s="36" t="s">
        <v>177</v>
      </c>
      <c r="C40" s="40" t="s">
        <v>178</v>
      </c>
      <c r="D40" s="346">
        <v>10</v>
      </c>
      <c r="E40" s="345">
        <v>11</v>
      </c>
      <c r="F40" s="345">
        <v>12</v>
      </c>
      <c r="G40" s="345">
        <v>13</v>
      </c>
    </row>
    <row r="41" spans="1:7" ht="15" customHeight="1">
      <c r="A41" s="42"/>
      <c r="B41" s="35" t="s">
        <v>172</v>
      </c>
      <c r="C41" s="40"/>
      <c r="D41" s="45"/>
      <c r="E41" s="45"/>
      <c r="F41" s="45"/>
      <c r="G41" s="43"/>
    </row>
    <row r="42" spans="1:7" ht="15" customHeight="1">
      <c r="A42" s="42"/>
      <c r="B42" s="32" t="s">
        <v>158</v>
      </c>
      <c r="C42" s="40" t="s">
        <v>161</v>
      </c>
      <c r="D42" s="45">
        <v>30</v>
      </c>
      <c r="E42" s="45">
        <v>2</v>
      </c>
      <c r="F42" s="47">
        <v>2</v>
      </c>
      <c r="G42" s="46">
        <v>2</v>
      </c>
    </row>
    <row r="43" spans="1:7" ht="15" customHeight="1">
      <c r="A43" s="42"/>
      <c r="B43" s="32" t="s">
        <v>159</v>
      </c>
      <c r="C43" s="40" t="s">
        <v>162</v>
      </c>
      <c r="D43" s="45">
        <v>0</v>
      </c>
      <c r="E43" s="45">
        <v>1</v>
      </c>
      <c r="F43" s="45">
        <v>1</v>
      </c>
      <c r="G43" s="43">
        <v>1</v>
      </c>
    </row>
    <row r="44" spans="1:7" ht="15" customHeight="1">
      <c r="A44" s="42"/>
      <c r="B44" s="32" t="s">
        <v>160</v>
      </c>
      <c r="C44" s="40" t="s">
        <v>163</v>
      </c>
      <c r="D44" s="45"/>
      <c r="E44" s="45">
        <v>2</v>
      </c>
      <c r="F44" s="45">
        <v>2</v>
      </c>
      <c r="G44" s="43">
        <v>2</v>
      </c>
    </row>
    <row r="45" spans="1:7" ht="15" customHeight="1">
      <c r="A45" s="42"/>
      <c r="B45" s="32" t="s">
        <v>184</v>
      </c>
      <c r="C45" s="40" t="s">
        <v>164</v>
      </c>
      <c r="D45" s="45"/>
      <c r="E45" s="45">
        <v>2</v>
      </c>
      <c r="F45" s="45">
        <v>2</v>
      </c>
      <c r="G45" s="43"/>
    </row>
    <row r="46" spans="1:7" ht="15" customHeight="1">
      <c r="A46" s="112"/>
      <c r="B46" s="92" t="s">
        <v>167</v>
      </c>
      <c r="C46" s="40" t="s">
        <v>165</v>
      </c>
      <c r="D46" s="43"/>
      <c r="E46" s="43">
        <v>1</v>
      </c>
      <c r="F46" s="43"/>
      <c r="G46" s="43"/>
    </row>
    <row r="47" spans="1:7" ht="15" customHeight="1">
      <c r="A47" s="112"/>
      <c r="B47" s="32" t="s">
        <v>166</v>
      </c>
      <c r="C47" s="40" t="s">
        <v>169</v>
      </c>
      <c r="D47" s="45">
        <v>1</v>
      </c>
      <c r="E47" s="45"/>
      <c r="F47" s="45"/>
      <c r="G47" s="45">
        <v>1</v>
      </c>
    </row>
    <row r="48" spans="1:7" ht="15" customHeight="1">
      <c r="A48" s="113"/>
      <c r="B48" s="93" t="s">
        <v>168</v>
      </c>
      <c r="C48" s="94" t="s">
        <v>170</v>
      </c>
      <c r="D48" s="91"/>
      <c r="E48" s="91"/>
      <c r="F48" s="91"/>
      <c r="G48" s="91"/>
    </row>
  </sheetData>
  <mergeCells count="7">
    <mergeCell ref="G7:G8"/>
    <mergeCell ref="E7:E8"/>
    <mergeCell ref="F7:F8"/>
    <mergeCell ref="A7:A8"/>
    <mergeCell ref="B7:B8"/>
    <mergeCell ref="C7:C8"/>
    <mergeCell ref="D7:D8"/>
  </mergeCells>
  <phoneticPr fontId="5" type="noConversion"/>
  <printOptions horizontalCentered="1"/>
  <pageMargins left="0.35433070866141736" right="0.15748031496062992" top="0.39370078740157483" bottom="0.19685039370078741" header="0" footer="0"/>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lentelė</vt:lpstr>
      <vt:lpstr>bendras lėšų poreikis </vt:lpstr>
      <vt:lpstr>vertinimo kriterijai</vt:lpstr>
      <vt:lpstr>'1 lentelė'!Print_Area</vt:lpstr>
      <vt:lpstr>'1 lentelė'!Print_Titles</vt:lpstr>
      <vt:lpstr>'vertinimo kriterijai'!Print_Titles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Snieguole Kacerauskaite</cp:lastModifiedBy>
  <cp:lastPrinted>2012-11-30T11:57:47Z</cp:lastPrinted>
  <dcterms:created xsi:type="dcterms:W3CDTF">2004-10-18T12:29:42Z</dcterms:created>
  <dcterms:modified xsi:type="dcterms:W3CDTF">2012-11-30T11:57:54Z</dcterms:modified>
</cp:coreProperties>
</file>