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9200" windowHeight="12570"/>
  </bookViews>
  <sheets>
    <sheet name="1 lentelė" sheetId="1" r:id="rId1"/>
    <sheet name="bendras lėšų poreikis" sheetId="4" r:id="rId2"/>
    <sheet name="vertinimo kriterijai" sheetId="5" r:id="rId3"/>
  </sheets>
  <definedNames>
    <definedName name="_xlnm.Print_Area" localSheetId="0">'1 lentelė'!$A$1:$Z$81</definedName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T47" i="1" l="1"/>
  <c r="T50" i="1" s="1"/>
  <c r="T66" i="1" s="1"/>
  <c r="T67" i="1" s="1"/>
  <c r="V65" i="1"/>
  <c r="V66" i="1" s="1"/>
  <c r="V67" i="1" s="1"/>
  <c r="U65" i="1"/>
  <c r="T65" i="1"/>
  <c r="S65" i="1"/>
  <c r="S66" i="1" s="1"/>
  <c r="S67" i="1" s="1"/>
  <c r="R65" i="1"/>
  <c r="R66" i="1" s="1"/>
  <c r="R67" i="1" s="1"/>
  <c r="P65" i="1"/>
  <c r="P66" i="1" s="1"/>
  <c r="P67" i="1" s="1"/>
  <c r="O65" i="1"/>
  <c r="O66" i="1" s="1"/>
  <c r="O67" i="1" s="1"/>
  <c r="N65" i="1"/>
  <c r="N66" i="1" s="1"/>
  <c r="N67" i="1" s="1"/>
  <c r="L65" i="1"/>
  <c r="L66" i="1" s="1"/>
  <c r="L67" i="1" s="1"/>
  <c r="K65" i="1"/>
  <c r="K66" i="1" s="1"/>
  <c r="K67" i="1" s="1"/>
  <c r="J65" i="1"/>
  <c r="J66" i="1" s="1"/>
  <c r="J67" i="1" s="1"/>
  <c r="Q64" i="1"/>
  <c r="M64" i="1"/>
  <c r="I64" i="1"/>
  <c r="Q63" i="1"/>
  <c r="Q65" i="1" s="1"/>
  <c r="M63" i="1"/>
  <c r="M65" i="1" s="1"/>
  <c r="I63" i="1"/>
  <c r="I65" i="1" s="1"/>
  <c r="M22" i="1"/>
  <c r="I22" i="1"/>
  <c r="I26" i="1"/>
  <c r="E13" i="4"/>
  <c r="N12" i="1"/>
  <c r="Q47" i="1"/>
  <c r="M47" i="1"/>
  <c r="I47" i="1"/>
  <c r="D16" i="4"/>
  <c r="C16" i="4"/>
  <c r="B16" i="4"/>
  <c r="F21" i="4"/>
  <c r="F20" i="4"/>
  <c r="F19" i="4"/>
  <c r="F18" i="4"/>
  <c r="F17" i="4" s="1"/>
  <c r="E21" i="4"/>
  <c r="E20" i="4"/>
  <c r="E19" i="4"/>
  <c r="E18" i="4"/>
  <c r="F16" i="4"/>
  <c r="F15" i="4"/>
  <c r="F13" i="4"/>
  <c r="F12" i="4" s="1"/>
  <c r="F11" i="4" s="1"/>
  <c r="E16" i="4"/>
  <c r="E15" i="4"/>
  <c r="E12" i="4" s="1"/>
  <c r="Q43" i="1"/>
  <c r="M43" i="1"/>
  <c r="I43" i="1"/>
  <c r="Q52" i="1"/>
  <c r="M52" i="1"/>
  <c r="I61" i="1"/>
  <c r="I60" i="1"/>
  <c r="I62" i="1"/>
  <c r="M16" i="1"/>
  <c r="V23" i="1"/>
  <c r="U23" i="1"/>
  <c r="T23" i="1"/>
  <c r="S23" i="1"/>
  <c r="R23" i="1"/>
  <c r="P23" i="1"/>
  <c r="O23" i="1"/>
  <c r="N23" i="1"/>
  <c r="L23" i="1"/>
  <c r="K23" i="1"/>
  <c r="J23" i="1"/>
  <c r="Q22" i="1"/>
  <c r="Q21" i="1"/>
  <c r="Q23" i="1" s="1"/>
  <c r="Q28" i="1" s="1"/>
  <c r="M21" i="1"/>
  <c r="M23" i="1" s="1"/>
  <c r="I21" i="1"/>
  <c r="I23" i="1" s="1"/>
  <c r="V17" i="1"/>
  <c r="U17" i="1"/>
  <c r="T17" i="1"/>
  <c r="S17" i="1"/>
  <c r="R17" i="1"/>
  <c r="P17" i="1"/>
  <c r="O17" i="1"/>
  <c r="N17" i="1"/>
  <c r="L17" i="1"/>
  <c r="K17" i="1"/>
  <c r="J17" i="1"/>
  <c r="Q16" i="1"/>
  <c r="Q15" i="1"/>
  <c r="Q17" i="1" s="1"/>
  <c r="M15" i="1"/>
  <c r="I15" i="1"/>
  <c r="I17" i="1"/>
  <c r="T62" i="1"/>
  <c r="S62" i="1"/>
  <c r="R62" i="1"/>
  <c r="P62" i="1"/>
  <c r="O62" i="1"/>
  <c r="N62" i="1"/>
  <c r="L62" i="1"/>
  <c r="K62" i="1"/>
  <c r="J62" i="1"/>
  <c r="V55" i="1"/>
  <c r="U55" i="1"/>
  <c r="T55" i="1"/>
  <c r="S55" i="1"/>
  <c r="R55" i="1"/>
  <c r="P55" i="1"/>
  <c r="O55" i="1"/>
  <c r="N55" i="1"/>
  <c r="L55" i="1"/>
  <c r="K55" i="1"/>
  <c r="J55" i="1"/>
  <c r="T45" i="1"/>
  <c r="S45" i="1"/>
  <c r="R45" i="1"/>
  <c r="P45" i="1"/>
  <c r="O45" i="1"/>
  <c r="N45" i="1"/>
  <c r="V37" i="1"/>
  <c r="U37" i="1"/>
  <c r="T37" i="1"/>
  <c r="S37" i="1"/>
  <c r="R37" i="1"/>
  <c r="P37" i="1"/>
  <c r="O37" i="1"/>
  <c r="N37" i="1"/>
  <c r="L37" i="1"/>
  <c r="K37" i="1"/>
  <c r="J37" i="1"/>
  <c r="V27" i="1"/>
  <c r="U27" i="1"/>
  <c r="T27" i="1"/>
  <c r="S27" i="1"/>
  <c r="R27" i="1"/>
  <c r="P27" i="1"/>
  <c r="O27" i="1"/>
  <c r="N27" i="1"/>
  <c r="M26" i="1"/>
  <c r="M25" i="1"/>
  <c r="M24" i="1"/>
  <c r="M27" i="1" s="1"/>
  <c r="M28" i="1" s="1"/>
  <c r="I25" i="1"/>
  <c r="T20" i="1"/>
  <c r="S20" i="1"/>
  <c r="R20" i="1"/>
  <c r="P20" i="1"/>
  <c r="O20" i="1"/>
  <c r="N20" i="1"/>
  <c r="N28" i="1" s="1"/>
  <c r="N39" i="1" s="1"/>
  <c r="N68" i="1" s="1"/>
  <c r="C8" i="4" s="1"/>
  <c r="L20" i="1"/>
  <c r="K20" i="1"/>
  <c r="J20" i="1"/>
  <c r="M19" i="1"/>
  <c r="C19" i="4" s="1"/>
  <c r="M18" i="1"/>
  <c r="I19" i="1"/>
  <c r="B19" i="4"/>
  <c r="T14" i="1"/>
  <c r="S14" i="1"/>
  <c r="R14" i="1"/>
  <c r="P14" i="1"/>
  <c r="O14" i="1"/>
  <c r="N14" i="1"/>
  <c r="L14" i="1"/>
  <c r="K14" i="1"/>
  <c r="J14" i="1"/>
  <c r="M12" i="1"/>
  <c r="M14" i="1"/>
  <c r="V62" i="1"/>
  <c r="U62" i="1"/>
  <c r="Q61" i="1"/>
  <c r="Q60" i="1"/>
  <c r="Q62" i="1" s="1"/>
  <c r="M61" i="1"/>
  <c r="M60" i="1"/>
  <c r="M62" i="1"/>
  <c r="V59" i="1"/>
  <c r="U59" i="1"/>
  <c r="T59" i="1"/>
  <c r="S59" i="1"/>
  <c r="R59" i="1"/>
  <c r="P59" i="1"/>
  <c r="O59" i="1"/>
  <c r="N59" i="1"/>
  <c r="Q58" i="1"/>
  <c r="Q57" i="1"/>
  <c r="Q56" i="1"/>
  <c r="Q59" i="1"/>
  <c r="M58" i="1"/>
  <c r="M57" i="1"/>
  <c r="M56" i="1"/>
  <c r="M59" i="1"/>
  <c r="L59" i="1"/>
  <c r="K59" i="1"/>
  <c r="J59" i="1"/>
  <c r="I58" i="1"/>
  <c r="I57" i="1"/>
  <c r="I56" i="1"/>
  <c r="Q54" i="1"/>
  <c r="D21" i="4"/>
  <c r="Q53" i="1"/>
  <c r="Q51" i="1"/>
  <c r="Q55" i="1" s="1"/>
  <c r="M54" i="1"/>
  <c r="C21" i="4" s="1"/>
  <c r="M80" i="1"/>
  <c r="M53" i="1"/>
  <c r="M51" i="1"/>
  <c r="M55" i="1" s="1"/>
  <c r="I54" i="1"/>
  <c r="B21" i="4" s="1"/>
  <c r="I80" i="1"/>
  <c r="I53" i="1"/>
  <c r="I51" i="1"/>
  <c r="I55" i="1" s="1"/>
  <c r="U50" i="1"/>
  <c r="Q49" i="1"/>
  <c r="Q48" i="1"/>
  <c r="Q46" i="1"/>
  <c r="Q50" i="1"/>
  <c r="S50" i="1"/>
  <c r="R50" i="1"/>
  <c r="P50" i="1"/>
  <c r="O50" i="1"/>
  <c r="N50" i="1"/>
  <c r="M49" i="1"/>
  <c r="M48" i="1"/>
  <c r="C20" i="4" s="1"/>
  <c r="M46" i="1"/>
  <c r="M50" i="1" s="1"/>
  <c r="L50" i="1"/>
  <c r="K50" i="1"/>
  <c r="J50" i="1"/>
  <c r="I49" i="1"/>
  <c r="I48" i="1"/>
  <c r="B20" i="4" s="1"/>
  <c r="I46" i="1"/>
  <c r="I50" i="1" s="1"/>
  <c r="Q44" i="1"/>
  <c r="U45" i="1"/>
  <c r="M44" i="1"/>
  <c r="M77" i="1" s="1"/>
  <c r="M76" i="1" s="1"/>
  <c r="M42" i="1"/>
  <c r="C15" i="4" s="1"/>
  <c r="M74" i="1"/>
  <c r="V45" i="1"/>
  <c r="L45" i="1"/>
  <c r="K45" i="1"/>
  <c r="J45" i="1"/>
  <c r="I44" i="1"/>
  <c r="I77" i="1"/>
  <c r="B18" i="4"/>
  <c r="Q36" i="1"/>
  <c r="Q37" i="1"/>
  <c r="M36" i="1"/>
  <c r="M37" i="1"/>
  <c r="I36" i="1"/>
  <c r="I37" i="1"/>
  <c r="V35" i="1"/>
  <c r="U35" i="1"/>
  <c r="T35" i="1"/>
  <c r="S35" i="1"/>
  <c r="R35" i="1"/>
  <c r="P35" i="1"/>
  <c r="O35" i="1"/>
  <c r="N35" i="1"/>
  <c r="K35" i="1"/>
  <c r="L35" i="1"/>
  <c r="J35" i="1"/>
  <c r="Q34" i="1"/>
  <c r="Q33" i="1"/>
  <c r="M33" i="1"/>
  <c r="M35" i="1" s="1"/>
  <c r="I33" i="1"/>
  <c r="I35" i="1" s="1"/>
  <c r="V32" i="1"/>
  <c r="V38" i="1" s="1"/>
  <c r="U32" i="1"/>
  <c r="U38" i="1" s="1"/>
  <c r="T32" i="1"/>
  <c r="S32" i="1"/>
  <c r="R32" i="1"/>
  <c r="R38" i="1" s="1"/>
  <c r="P32" i="1"/>
  <c r="O32" i="1"/>
  <c r="O38" i="1"/>
  <c r="N32" i="1"/>
  <c r="N38" i="1"/>
  <c r="K32" i="1"/>
  <c r="K38" i="1"/>
  <c r="L32" i="1"/>
  <c r="Q30" i="1"/>
  <c r="Q32" i="1" s="1"/>
  <c r="Q38" i="1" s="1"/>
  <c r="M30" i="1"/>
  <c r="M32" i="1" s="1"/>
  <c r="M38" i="1" s="1"/>
  <c r="I30" i="1"/>
  <c r="I32" i="1"/>
  <c r="I38" i="1" s="1"/>
  <c r="V20" i="1"/>
  <c r="U20" i="1"/>
  <c r="Q19" i="1"/>
  <c r="D19" i="4" s="1"/>
  <c r="D20" i="4"/>
  <c r="Q18" i="1"/>
  <c r="I18" i="1"/>
  <c r="K27" i="1"/>
  <c r="K28" i="1"/>
  <c r="K39" i="1" s="1"/>
  <c r="K68" i="1" s="1"/>
  <c r="B9" i="4" s="1"/>
  <c r="L27" i="1"/>
  <c r="L28" i="1" s="1"/>
  <c r="L39" i="1" s="1"/>
  <c r="L68" i="1" s="1"/>
  <c r="B10" i="4" s="1"/>
  <c r="J27" i="1"/>
  <c r="J28" i="1" s="1"/>
  <c r="Q26" i="1"/>
  <c r="Q25" i="1"/>
  <c r="Q24" i="1"/>
  <c r="I24" i="1"/>
  <c r="I27" i="1"/>
  <c r="V14" i="1"/>
  <c r="U14" i="1"/>
  <c r="Q13" i="1"/>
  <c r="Q12" i="1"/>
  <c r="Q73" i="1" s="1"/>
  <c r="I12" i="1"/>
  <c r="I14" i="1" s="1"/>
  <c r="I28" i="1" s="1"/>
  <c r="I39" i="1" s="1"/>
  <c r="Q42" i="1"/>
  <c r="Q74" i="1" s="1"/>
  <c r="I42" i="1"/>
  <c r="I45" i="1" s="1"/>
  <c r="B15" i="4"/>
  <c r="M75" i="1"/>
  <c r="Q75" i="1"/>
  <c r="I75" i="1"/>
  <c r="J32" i="1"/>
  <c r="J38" i="1" s="1"/>
  <c r="V50" i="1"/>
  <c r="Q35" i="1"/>
  <c r="M20" i="1"/>
  <c r="S38" i="1"/>
  <c r="Q14" i="1"/>
  <c r="Q27" i="1"/>
  <c r="P38" i="1"/>
  <c r="M73" i="1"/>
  <c r="M72" i="1" s="1"/>
  <c r="M81" i="1" s="1"/>
  <c r="L38" i="1"/>
  <c r="I59" i="1"/>
  <c r="Q20" i="1"/>
  <c r="T38" i="1"/>
  <c r="M17" i="1"/>
  <c r="M79" i="1"/>
  <c r="D13" i="4"/>
  <c r="Q45" i="1"/>
  <c r="Q79" i="1"/>
  <c r="I73" i="1"/>
  <c r="D15" i="4"/>
  <c r="Q80" i="1"/>
  <c r="C13" i="4"/>
  <c r="C12" i="4" s="1"/>
  <c r="I20" i="1"/>
  <c r="I79" i="1"/>
  <c r="B13" i="4"/>
  <c r="B12" i="4" s="1"/>
  <c r="I74" i="1"/>
  <c r="Q77" i="1"/>
  <c r="C18" i="4"/>
  <c r="M45" i="1"/>
  <c r="D18" i="4"/>
  <c r="D17" i="4" s="1"/>
  <c r="V28" i="1"/>
  <c r="V39" i="1" s="1"/>
  <c r="V68" i="1" s="1"/>
  <c r="F7" i="4" s="1"/>
  <c r="O28" i="1"/>
  <c r="O39" i="1" s="1"/>
  <c r="O68" i="1" s="1"/>
  <c r="C9" i="4" s="1"/>
  <c r="P28" i="1"/>
  <c r="P39" i="1"/>
  <c r="P68" i="1" s="1"/>
  <c r="C10" i="4" s="1"/>
  <c r="R28" i="1"/>
  <c r="R39" i="1" s="1"/>
  <c r="R68" i="1" s="1"/>
  <c r="D8" i="4" s="1"/>
  <c r="D7" i="4" s="1"/>
  <c r="S28" i="1"/>
  <c r="S39" i="1"/>
  <c r="S68" i="1" s="1"/>
  <c r="D9" i="4" s="1"/>
  <c r="T28" i="1"/>
  <c r="T39" i="1" s="1"/>
  <c r="T68" i="1" s="1"/>
  <c r="D10" i="4" s="1"/>
  <c r="U28" i="1"/>
  <c r="U39" i="1" s="1"/>
  <c r="I78" i="1"/>
  <c r="I76" i="1" s="1"/>
  <c r="I81" i="1" s="1"/>
  <c r="M78" i="1"/>
  <c r="Q78" i="1"/>
  <c r="Q76" i="1" s="1"/>
  <c r="I72" i="1"/>
  <c r="D12" i="4"/>
  <c r="D11" i="4" s="1"/>
  <c r="E17" i="4" l="1"/>
  <c r="E11" i="4" s="1"/>
  <c r="U66" i="1"/>
  <c r="U67" i="1" s="1"/>
  <c r="U68" i="1" s="1"/>
  <c r="E7" i="4" s="1"/>
  <c r="Q72" i="1"/>
  <c r="Q81" i="1" s="1"/>
  <c r="B17" i="4"/>
  <c r="B11" i="4" s="1"/>
  <c r="M39" i="1"/>
  <c r="Q39" i="1"/>
  <c r="I66" i="1"/>
  <c r="I67" i="1" s="1"/>
  <c r="Q66" i="1"/>
  <c r="Q67" i="1" s="1"/>
  <c r="I68" i="1"/>
  <c r="J39" i="1"/>
  <c r="J68" i="1" s="1"/>
  <c r="B8" i="4" s="1"/>
  <c r="B7" i="4" s="1"/>
  <c r="C17" i="4"/>
  <c r="C11" i="4" s="1"/>
  <c r="C7" i="4"/>
  <c r="M66" i="1"/>
  <c r="M67" i="1" s="1"/>
  <c r="Q68" i="1" l="1"/>
  <c r="M68" i="1"/>
</calcChain>
</file>

<file path=xl/sharedStrings.xml><?xml version="1.0" encoding="utf-8"?>
<sst xmlns="http://schemas.openxmlformats.org/spreadsheetml/2006/main" count="346" uniqueCount="198">
  <si>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</si>
  <si>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</si>
  <si>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</si>
  <si>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</si>
  <si>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</si>
  <si>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</si>
  <si>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</si>
  <si>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Produkto kriterijaus</t>
  </si>
  <si>
    <t>Iš viso</t>
  </si>
  <si>
    <t>Išlaidoms</t>
  </si>
  <si>
    <t>Pavadinimas</t>
  </si>
  <si>
    <t>planas</t>
  </si>
  <si>
    <t>Iš jų darbo užmokesčiui</t>
  </si>
  <si>
    <r>
      <t xml:space="preserve"> </t>
    </r>
    <r>
      <rPr>
        <b/>
        <u/>
        <sz val="11"/>
        <rFont val="Times New Roman"/>
        <family val="1"/>
      </rPr>
      <t xml:space="preserve">02 Subalansuoto turizmo skatinimo ir vystymo programa </t>
    </r>
  </si>
  <si>
    <t>01</t>
  </si>
  <si>
    <t>04</t>
  </si>
  <si>
    <t>SB</t>
  </si>
  <si>
    <t>Iš viso:</t>
  </si>
  <si>
    <t>02</t>
  </si>
  <si>
    <t>ES</t>
  </si>
  <si>
    <t>03</t>
  </si>
  <si>
    <t>Iš viso uždaviniui:</t>
  </si>
  <si>
    <t xml:space="preserve">Atvykusių kruizinių laivų skaičius, vnt.  </t>
  </si>
  <si>
    <t>LRVB</t>
  </si>
  <si>
    <t>Nacionalinės turizmo informacinės sistemos duomenų bazės atnaujinimas</t>
  </si>
  <si>
    <t>Iš viso tikslui:</t>
  </si>
  <si>
    <t>I</t>
  </si>
  <si>
    <t>08</t>
  </si>
  <si>
    <t>Iš viso  programai: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</si>
  <si>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</si>
  <si>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</si>
  <si>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</si>
  <si>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</si>
  <si>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</si>
  <si>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</si>
  <si>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Klaipėdos valstybinio jūrų uosto direkcijos lėšos </t>
    </r>
    <r>
      <rPr>
        <b/>
        <sz val="9"/>
        <rFont val="Times New Roman"/>
        <family val="1"/>
      </rPr>
      <t>KVJUD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</si>
  <si>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</si>
  <si>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</si>
  <si>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 xml:space="preserve">Programos (Nr. 02)  lėšų  poreikis ir numatomi finansavimo šaltiniai      </t>
  </si>
  <si>
    <t>Ekonominės klasifikacijos grupės</t>
  </si>
  <si>
    <t>1. IŠ VISO LĖŠŲ POREIKIS:</t>
  </si>
  <si>
    <t>1.1. išlaidoms</t>
  </si>
  <si>
    <t>1.1.1. iš jų darbo užmokesčiui</t>
  </si>
  <si>
    <t>1.2. turtui įsigyti ir finansiniams įsipareigojimams vykdyti</t>
  </si>
  <si>
    <t>2. FINANSAVIMO ŠALTINIAI:</t>
  </si>
  <si>
    <t>2.1. SAVIVALDYBĖS  LĖŠOS, IŠ VISO:</t>
  </si>
  <si>
    <t>2.2. KITI ŠALTINIAI, IŠ VISO:</t>
  </si>
  <si>
    <r>
      <t xml:space="preserve">2.2.2. Klaipėdos valstybinio jūrų uosto direkcijos lėšos </t>
    </r>
    <r>
      <rPr>
        <b/>
        <sz val="10"/>
        <rFont val="Times New Roman"/>
        <family val="1"/>
      </rPr>
      <t>KVJUD</t>
    </r>
  </si>
  <si>
    <t>Turtui įsigyti ir finansiniams įsipareigojimams vykdyti</t>
  </si>
  <si>
    <t>2012-ieji metai</t>
  </si>
  <si>
    <t>Kt</t>
  </si>
  <si>
    <t>VERTINIMO KRITERIJŲ SUVESTINĖ</t>
  </si>
  <si>
    <t>2 lentelė</t>
  </si>
  <si>
    <t>DIDINTI MIESTO KONKURENCINGUMĄ, KRYPTINGAI VYSTANT INFRASTRUKTŪRĄ IR SUDARANT PALANKIAS SĄLYGAS VERSLUI</t>
  </si>
  <si>
    <t xml:space="preserve">Kodas </t>
  </si>
  <si>
    <t>(Savivaldybės strateginio tikslo pavadinimas)</t>
  </si>
  <si>
    <t>(Programos, skirtos šiam strateginiam tikslui įgyvendinti, pavadinimas)</t>
  </si>
  <si>
    <t>Vertinimo kriterijus</t>
  </si>
  <si>
    <t>Vertinimo kriterijaus kodas</t>
  </si>
  <si>
    <t>Mato vienetas</t>
  </si>
  <si>
    <t>Rezultato:</t>
  </si>
  <si>
    <t>1-ajam programos tikslui</t>
  </si>
  <si>
    <t>2-ajam programos tikslui</t>
  </si>
  <si>
    <t>Produkto:</t>
  </si>
  <si>
    <t>1-ajam uždaviniui</t>
  </si>
  <si>
    <t>2-ajam uždaviniui</t>
  </si>
  <si>
    <t>R-02-01-01</t>
  </si>
  <si>
    <t>R-02-01-02</t>
  </si>
  <si>
    <t>R-02-02-01</t>
  </si>
  <si>
    <t>P-02-01-01-01</t>
  </si>
  <si>
    <t>P-02-01-01-02</t>
  </si>
  <si>
    <t>P-02-01-01-04</t>
  </si>
  <si>
    <t>P-02-01-02-01</t>
  </si>
  <si>
    <t>P-02-01-02-02</t>
  </si>
  <si>
    <t>P-02-01-02-03</t>
  </si>
  <si>
    <t>P-02-01-02-04</t>
  </si>
  <si>
    <t>P-02-02-01-01</t>
  </si>
  <si>
    <t>2012-ųjų metų planas</t>
  </si>
  <si>
    <t xml:space="preserve">Nemokamos informacijos teikimas turistams bei turistines paslaugas teikiantiems subjektams </t>
  </si>
  <si>
    <t>1. Klaipėdoje apsilankančių turistų skaičiaus didėjimas per metus, proc.</t>
  </si>
  <si>
    <t>01.02</t>
  </si>
  <si>
    <t>1. Įgyvendintų viešųjų infrastruktūros projektų skaičius</t>
  </si>
  <si>
    <t>Strateginis tikslas 01. Didinti miesto konkurencingumą, kryptingai vystant infrastruktūrą ir sudarant palankias sąlygas verslui</t>
  </si>
  <si>
    <r>
      <t xml:space="preserve">2.2.1. Europos Sąjungos paramos lėšos </t>
    </r>
    <r>
      <rPr>
        <b/>
        <sz val="10"/>
        <rFont val="Times New Roman"/>
        <family val="1"/>
      </rPr>
      <t>ES</t>
    </r>
  </si>
  <si>
    <t>2013-ieji metai</t>
  </si>
  <si>
    <t>25000</t>
  </si>
  <si>
    <t>Išleista nemokamų informacinių leidinių, vnt.</t>
  </si>
  <si>
    <t>Skatinti atvykstamąjį ir vietinį turizmą, stiprinant miesto turistinį patrauklumą bei didinant Klaipėdos miesto konkurencingumą tiek tarptautinėse, tiek vidinėse turizmo rinkose</t>
  </si>
  <si>
    <t>Parengtų straipsnių spaudoje, vnt.</t>
  </si>
  <si>
    <t>Projektas 2013-iesiems metams</t>
  </si>
  <si>
    <t>Tarptautinių parodų, kuriose dalyvauta, skaičius, vnt.</t>
  </si>
  <si>
    <t>Pristatymų apie miesto turizmo galimybes ir potencialą užsienio žurnalistams sk.</t>
  </si>
  <si>
    <t>Išleistų Klaipėdos miesto informacinių brošiūrų (tiražas 10000 egz.)</t>
  </si>
  <si>
    <t>Parengtas techn. projektas, vnt.</t>
  </si>
  <si>
    <t>05</t>
  </si>
  <si>
    <t>2013-ųjų metų planas</t>
  </si>
  <si>
    <t>Įvykusių burinių regatų sk.</t>
  </si>
  <si>
    <t>Turistų, atvykusių kruiziniais laivais, sk.</t>
  </si>
  <si>
    <t>Asfaltuoti takai, m</t>
  </si>
  <si>
    <t>Sutvarkyti skaldos atsijų takai, m</t>
  </si>
  <si>
    <t>Įrengtų stacionarių medinių poilsio namelių sk.</t>
  </si>
  <si>
    <t>Atlikta statybos darbų, proc.</t>
  </si>
  <si>
    <t xml:space="preserve">Tyrinėjamas plotas,  kv. m </t>
  </si>
  <si>
    <t xml:space="preserve">P3.2.1.3.          </t>
  </si>
  <si>
    <t>P 3.3.2.7.</t>
  </si>
  <si>
    <t xml:space="preserve"> P3.3.2.8.</t>
  </si>
  <si>
    <t>P3.2.1.7.</t>
  </si>
  <si>
    <t>P3.2.2.2.</t>
  </si>
  <si>
    <t>Paminėta Tarptautinė turizmo diena</t>
  </si>
  <si>
    <t>Dalyvauta „Sail Training International“ organizuojamuose renginiuose, konferencijose, vnt.</t>
  </si>
  <si>
    <t>26000</t>
  </si>
  <si>
    <t>27000</t>
  </si>
  <si>
    <t>5</t>
  </si>
  <si>
    <r>
      <t>INTERREG projekto „</t>
    </r>
    <r>
      <rPr>
        <i/>
        <sz val="10"/>
        <rFont val="Times New Roman"/>
        <family val="1"/>
        <charset val="186"/>
      </rPr>
      <t>SeaSide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 puikių kultūrinių turistinių vietovių plėtra Pietų Baltijos jūros regione 2008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>2010“ (SEASIDE) įgyvendinimas</t>
    </r>
  </si>
  <si>
    <t>Asignavimų poreikis biudžetiniams 2012-iesiems metams</t>
  </si>
  <si>
    <t>2014-ieji metai</t>
  </si>
  <si>
    <t>Parengta turizmo plėtros programa</t>
  </si>
  <si>
    <t>2014-ųjų metų planas</t>
  </si>
  <si>
    <t>Rekreaciniuose uostuose apsilankiusių burlaivių ir jachtų skaičius, vnt.</t>
  </si>
  <si>
    <t>Duomenų bazė atnaujinimų skaičius</t>
  </si>
  <si>
    <t>Turistų, gavusių informacijos nemokamai, skaičius</t>
  </si>
  <si>
    <t>Plėtoti vandens turizmą</t>
  </si>
  <si>
    <t>Plėtoti turizmo informacinę sistemą</t>
  </si>
  <si>
    <t>Plėtoti turizmo infrastruktūrą</t>
  </si>
  <si>
    <t>Asignavimai biudžetiniams
2011-iesiems metams</t>
  </si>
  <si>
    <t>Asignavimų poreikis biudžetiniams
2012-iesiems metams</t>
  </si>
  <si>
    <t>2012-ųjų metų  asignavimų planas</t>
  </si>
  <si>
    <t>Projektas 2014-iesiems metams</t>
  </si>
  <si>
    <t xml:space="preserve">2. Klaipėdos miesto visų apgyvendinimo įstaigų užimtumo pokytis,  proc. </t>
  </si>
  <si>
    <r>
      <t>Kruizų</t>
    </r>
    <r>
      <rPr>
        <sz val="10"/>
        <rFont val="Times New Roman"/>
        <family val="1"/>
      </rPr>
      <t xml:space="preserve"> ir regatų organizavimas, vandens turizmo rinkodaros vykdymas</t>
    </r>
  </si>
  <si>
    <t>P-02-01-01-06</t>
  </si>
  <si>
    <t>1. Dalyvauta tarptautiniuose renginiuose, vnt.</t>
  </si>
  <si>
    <t>2. Atlikta pristatymų dėl miesto turizmo galimybių ir potencialo užsienio žurnalistams, vnt.</t>
  </si>
  <si>
    <t>5. Turistų, gavusių informacijos nemokamai, kiekis, vnt.</t>
  </si>
  <si>
    <t>P-02-01-02-05</t>
  </si>
  <si>
    <t>P-02-01-02-06</t>
  </si>
  <si>
    <t>P-02-01-02-07</t>
  </si>
  <si>
    <t>P-02-01-02-08</t>
  </si>
  <si>
    <t>3. Įgyvendinta projektų (bastionų rekonstrukcija ir kt.), vnt.</t>
  </si>
  <si>
    <t>P-02-02-01-02</t>
  </si>
  <si>
    <t>P-02-02-01-03</t>
  </si>
  <si>
    <t>P-02-02-01-04</t>
  </si>
  <si>
    <t>Lėšų poreikis biudžetiniams 
2012-iesiems metams</t>
  </si>
  <si>
    <t>2013-ųjų metų lėšų projektas</t>
  </si>
  <si>
    <t>2014-ųjų metų lėšų projektas</t>
  </si>
  <si>
    <t>Didžiųjų burlaivių regatos „The Tall Ships Races'2011“ programos įgyvendinimas</t>
  </si>
  <si>
    <t>Burinių laivų (A ir B klasių) parado organizavimas Klaipėdos miesto istorinės 760 metų sukakties paminėjimo proga</t>
  </si>
  <si>
    <t>SB(P)</t>
  </si>
  <si>
    <r>
      <t xml:space="preserve">Paskolos lėšos </t>
    </r>
    <r>
      <rPr>
        <b/>
        <sz val="9"/>
        <rFont val="Times New Roman"/>
        <family val="1"/>
        <charset val="186"/>
      </rPr>
      <t>SB(P)</t>
    </r>
  </si>
  <si>
    <t>Klaipėdos miesto turizmo galimybių pristatymas tarptautinėje erdvėje (tarptautinėse turizmo parodose ir verslo misijose)</t>
  </si>
  <si>
    <r>
      <t xml:space="preserve">Funkcinės klasifikacijos kodas </t>
    </r>
    <r>
      <rPr>
        <b/>
        <sz val="8"/>
        <rFont val="Times New Roman"/>
        <family val="1"/>
      </rPr>
      <t xml:space="preserve"> </t>
    </r>
  </si>
  <si>
    <t>Įgyvendinamas įstaigos strateginio tikslo kodas, programos kodas</t>
  </si>
  <si>
    <t>1. Dalyvauta „Sail Training International“ renginiuose, konferencijose, vnt.</t>
  </si>
  <si>
    <t xml:space="preserve">2. Atvyko kruizinių laivų, vnt.  </t>
  </si>
  <si>
    <t>3. Įvyko burinių regatų, vnt.</t>
  </si>
  <si>
    <t>4. Organizuota burinių laivų (A ir B klasių) paradų, vnt.</t>
  </si>
  <si>
    <t>5. Atlikta kruizinės rinkodaros tyrimų ir apklausų, vnt.</t>
  </si>
  <si>
    <t>6. Atplaukė burlaivių ir jachtų į uostą, vnt.</t>
  </si>
  <si>
    <t>6. Surengta nemokamų ekskursijų po miestą, vnt.</t>
  </si>
  <si>
    <t>8. Nacionalinės turizmo informacinės sistemos duomenų bazės atnaujinimų kiekis, vnt.</t>
  </si>
  <si>
    <t>P-02-01-01-03</t>
  </si>
  <si>
    <t>P-02-01-01-05</t>
  </si>
  <si>
    <t>2. Įrengta stacionarių medinių poilsio namelių Girulių kempinge, vnt.</t>
  </si>
  <si>
    <t xml:space="preserve">Plėtoti viešąją aktyvaus poilsio ir turizmo infrastruktūrą </t>
  </si>
  <si>
    <t>Klaipėdos pilies bastionų komplekso atkūrimas, statyba ir pritaikymas, išvystant Mažosios Lietuvos istorijos muziejų ir visuomeninių renginių infrastruktūrą Pilies g. 4A</t>
  </si>
  <si>
    <t xml:space="preserve"> TIKSLŲ, UŽDAVINIŲ, PRIEMONIŲ IR PRIEMONIŲ IŠLAIDŲ SUVESTINĖ</t>
  </si>
  <si>
    <t>3. Išleista leidinių apie Klaipėdos miestą, vnt.</t>
  </si>
  <si>
    <t>4. Išleista Klaipėdos miesto informacinių brošiūrų, vnt.</t>
  </si>
  <si>
    <t>22000</t>
  </si>
  <si>
    <t>7. Išleista nemokamų informacinių žemėlapių,  vnt.</t>
  </si>
  <si>
    <t>2010-ųjų metų faktas</t>
  </si>
  <si>
    <r>
      <t>Valstybės biudžeto lėšos</t>
    </r>
    <r>
      <rPr>
        <b/>
        <sz val="9"/>
        <rFont val="Times New Roman"/>
        <family val="1"/>
        <charset val="186"/>
      </rPr>
      <t xml:space="preserve"> LRVB</t>
    </r>
  </si>
  <si>
    <t>KVJUD</t>
  </si>
  <si>
    <t>Klaipėdos miesto poilsio parko sutvarkymas ir pritaikymas turizmo bei kitoms viešoms reikmėms: 
I etapas (baigtas 2011 m.)
II etapas</t>
  </si>
  <si>
    <t>P5</t>
  </si>
  <si>
    <r>
      <t xml:space="preserve">Kruizinės rinkodaros tyrimų ir apklausų atlikimas (kartu su KVJUD ir </t>
    </r>
    <r>
      <rPr>
        <i/>
        <sz val="10"/>
        <rFont val="Times New Roman"/>
        <family val="1"/>
        <charset val="186"/>
      </rPr>
      <t>Cruise Baltic</t>
    </r>
    <r>
      <rPr>
        <sz val="10"/>
        <rFont val="Times New Roman"/>
        <family val="1"/>
        <charset val="186"/>
      </rPr>
      <t>)</t>
    </r>
  </si>
  <si>
    <r>
      <t>Esamų Klaipėdos pilies princo Frydricho ir princo Karlo bastionų rekonstrukcija, išvystant Mažosios Lietuvos istorijos muziejų </t>
    </r>
    <r>
      <rPr>
        <b/>
        <sz val="10"/>
        <rFont val="Times New Roman"/>
        <family val="1"/>
        <charset val="186"/>
      </rPr>
      <t>(pa</t>
    </r>
    <r>
      <rPr>
        <b/>
        <sz val="10"/>
        <rFont val="Times New Roman"/>
        <family val="1"/>
      </rPr>
      <t>gal VP3-1.3-M-02 priemonę)</t>
    </r>
  </si>
  <si>
    <t>Apgyvendinimo paslaugų plėtra Klaipėdoje, įrengiant kempingą pajūryje, II etapas. Stacionarių namelių poilsiui Girulių kempinge įrengimas</t>
  </si>
  <si>
    <t>1. Įgyvendinta projektų (Poilsio parko sutvarkymo II etapas), vnt.</t>
  </si>
  <si>
    <t>4. Įgyvendinta projektų (renginių infrastruktūros įrengimas piliavietės teritorijoje), vnt.</t>
  </si>
  <si>
    <t xml:space="preserve">KLAIPĖDOS MIESTO SAVIVALDYBĖS SUBALANSUOTO TURIZMO SKATINIMO IR VYSTYMO PROGRAMA </t>
  </si>
  <si>
    <r>
      <t>2011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2014 M. KLAIPĖDOS MIESTO SAVIVALDYBĖS </t>
    </r>
    <r>
      <rPr>
        <b/>
        <sz val="10"/>
        <rFont val="Times New Roman"/>
        <family val="1"/>
      </rPr>
      <t xml:space="preserve">
SUBALANSUOTO TURIZMO SKATINIMO IR VYSTYMO PROGRAMOS (NR. 02)
</t>
    </r>
  </si>
  <si>
    <t>1 lentelė</t>
  </si>
  <si>
    <r>
      <t xml:space="preserve">2.1.1. savivaldybės biudžeto lėšos </t>
    </r>
    <r>
      <rPr>
        <b/>
        <sz val="10"/>
        <rFont val="Times New Roman"/>
        <family val="1"/>
      </rPr>
      <t>SB</t>
    </r>
  </si>
  <si>
    <r>
      <t xml:space="preserve"> 2.1.2. 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</si>
  <si>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2.1.3. paskolos lėšos </t>
    </r>
    <r>
      <rPr>
        <b/>
        <sz val="10"/>
        <rFont val="Times New Roman"/>
        <family val="1"/>
        <charset val="186"/>
      </rPr>
      <t>SB(P)</t>
    </r>
  </si>
  <si>
    <r>
      <t xml:space="preserve">2.1.4. 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</si>
  <si>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Savivaldybės privatizavimo fondo lėšos </t>
    </r>
    <r>
      <rPr>
        <b/>
        <sz val="9"/>
        <rFont val="Times New Roman"/>
        <family val="1"/>
        <charset val="186"/>
      </rPr>
      <t>PF</t>
    </r>
  </si>
  <si>
    <t>Asignavimai biudžetiniams 
2011-iesiems metams</t>
  </si>
  <si>
    <t>2012-ųjų metų asignavimų planas</t>
  </si>
  <si>
    <t>Asignavimai 2011-iesiems metams</t>
  </si>
  <si>
    <t>2012-ųjų  asignavimų planas</t>
  </si>
  <si>
    <t>06</t>
  </si>
  <si>
    <t>Danės upės krantinių nuo Biržos tilto iki Mokyklos gatvės tilto rekonstravimas</t>
  </si>
  <si>
    <t>P.3.1.2.7.</t>
  </si>
  <si>
    <r>
      <t xml:space="preserve">2.2.3. kiti finansavimo šaltiniai </t>
    </r>
    <r>
      <rPr>
        <b/>
        <sz val="10"/>
        <rFont val="Times New Roman"/>
        <family val="1"/>
      </rPr>
      <t>Kt</t>
    </r>
  </si>
  <si>
    <r>
      <t xml:space="preserve">2.2.4. valstybės biudžeto lėšos </t>
    </r>
    <r>
      <rPr>
        <b/>
        <sz val="10"/>
        <rFont val="Times New Roman"/>
        <family val="1"/>
      </rPr>
      <t>LRVB</t>
    </r>
  </si>
  <si>
    <r>
      <t xml:space="preserve">Jūrinio turizmo infrastruktūros Lietuvoje plėtra </t>
    </r>
    <r>
      <rPr>
        <b/>
        <sz val="10"/>
        <rFont val="Arial"/>
        <family val="2"/>
        <charset val="186"/>
      </rPr>
      <t>–</t>
    </r>
    <r>
      <rPr>
        <b/>
        <sz val="10"/>
        <rFont val="Times New Roman"/>
        <family val="1"/>
      </rPr>
      <t xml:space="preserve"> jachtų ir mažųjų laivų prieplaukos Klaipėdos piliavietėje įkūrimas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</si>
</sst>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3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7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10"/>
      <name val="Arial"/>
      <family val="2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TimesLT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204"/>
    </font>
    <font>
      <i/>
      <sz val="10"/>
      <name val="Times New Roman"/>
      <family val="1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u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8"/>
      <name val="Times New Roman"/>
      <family val="1"/>
      <charset val="204"/>
    </font>
    <font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710"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49" fontId="5" fillId="4" borderId="17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0" fillId="0" borderId="0" xfId="0" applyFill="1"/>
    <xf numFmtId="164" fontId="7" fillId="0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left" vertical="top" wrapText="1" indent="2"/>
    </xf>
    <xf numFmtId="0" fontId="2" fillId="0" borderId="22" xfId="0" applyFont="1" applyBorder="1" applyAlignment="1">
      <alignment horizontal="left" vertical="top" wrapText="1" indent="2"/>
    </xf>
    <xf numFmtId="0" fontId="2" fillId="0" borderId="24" xfId="0" applyFont="1" applyBorder="1" applyAlignment="1">
      <alignment horizontal="left" vertical="top" wrapText="1" indent="2"/>
    </xf>
    <xf numFmtId="0" fontId="2" fillId="0" borderId="25" xfId="0" applyFont="1" applyBorder="1" applyAlignment="1">
      <alignment horizontal="left" vertical="top" wrapText="1" indent="2"/>
    </xf>
    <xf numFmtId="0" fontId="5" fillId="0" borderId="0" xfId="0" applyFont="1"/>
    <xf numFmtId="0" fontId="5" fillId="0" borderId="0" xfId="0" applyFont="1" applyAlignment="1"/>
    <xf numFmtId="0" fontId="0" fillId="0" borderId="0" xfId="0" applyAlignment="1"/>
    <xf numFmtId="49" fontId="5" fillId="0" borderId="23" xfId="0" applyNumberFormat="1" applyFont="1" applyFill="1" applyBorder="1" applyAlignment="1">
      <alignment horizontal="center" vertical="top"/>
    </xf>
    <xf numFmtId="49" fontId="5" fillId="0" borderId="22" xfId="0" applyNumberFormat="1" applyFont="1" applyFill="1" applyBorder="1" applyAlignment="1">
      <alignment horizontal="center" vertical="top"/>
    </xf>
    <xf numFmtId="164" fontId="19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top" wrapText="1"/>
    </xf>
    <xf numFmtId="0" fontId="17" fillId="0" borderId="0" xfId="0" applyFont="1"/>
    <xf numFmtId="164" fontId="0" fillId="0" borderId="0" xfId="0" applyNumberFormat="1"/>
    <xf numFmtId="0" fontId="5" fillId="0" borderId="13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vertical="top"/>
    </xf>
    <xf numFmtId="0" fontId="5" fillId="0" borderId="12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4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10" fillId="0" borderId="14" xfId="0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1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34" xfId="0" applyFont="1" applyFill="1" applyBorder="1" applyAlignment="1">
      <alignment horizontal="left" vertical="top" wrapText="1"/>
    </xf>
    <xf numFmtId="0" fontId="10" fillId="0" borderId="35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2" fontId="5" fillId="0" borderId="37" xfId="0" applyNumberFormat="1" applyFont="1" applyFill="1" applyBorder="1" applyAlignment="1">
      <alignment vertical="center" wrapText="1"/>
    </xf>
    <xf numFmtId="1" fontId="4" fillId="0" borderId="38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center" wrapText="1"/>
    </xf>
    <xf numFmtId="49" fontId="4" fillId="0" borderId="41" xfId="0" applyNumberFormat="1" applyFont="1" applyFill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top" wrapText="1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vertical="top" wrapText="1"/>
    </xf>
    <xf numFmtId="0" fontId="5" fillId="3" borderId="43" xfId="0" applyFont="1" applyFill="1" applyBorder="1" applyAlignment="1">
      <alignment vertical="top" wrapText="1"/>
    </xf>
    <xf numFmtId="0" fontId="10" fillId="0" borderId="44" xfId="0" applyFont="1" applyFill="1" applyBorder="1" applyAlignment="1">
      <alignment vertical="top" wrapText="1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vertical="top" wrapText="1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165" fontId="5" fillId="0" borderId="44" xfId="0" applyNumberFormat="1" applyFont="1" applyFill="1" applyBorder="1" applyAlignment="1">
      <alignment horizontal="right" vertical="top"/>
    </xf>
    <xf numFmtId="165" fontId="5" fillId="0" borderId="32" xfId="0" applyNumberFormat="1" applyFont="1" applyFill="1" applyBorder="1" applyAlignment="1">
      <alignment horizontal="right" vertical="top"/>
    </xf>
    <xf numFmtId="165" fontId="6" fillId="0" borderId="45" xfId="0" applyNumberFormat="1" applyFont="1" applyFill="1" applyBorder="1" applyAlignment="1">
      <alignment horizontal="right" vertical="top"/>
    </xf>
    <xf numFmtId="165" fontId="5" fillId="0" borderId="33" xfId="0" applyNumberFormat="1" applyFont="1" applyFill="1" applyBorder="1" applyAlignment="1">
      <alignment horizontal="right" vertical="top"/>
    </xf>
    <xf numFmtId="165" fontId="5" fillId="0" borderId="45" xfId="0" applyNumberFormat="1" applyFont="1" applyFill="1" applyBorder="1" applyAlignment="1">
      <alignment horizontal="right" vertical="top"/>
    </xf>
    <xf numFmtId="165" fontId="5" fillId="0" borderId="38" xfId="0" applyNumberFormat="1" applyFont="1" applyFill="1" applyBorder="1" applyAlignment="1">
      <alignment horizontal="right" vertical="top"/>
    </xf>
    <xf numFmtId="165" fontId="5" fillId="0" borderId="39" xfId="0" applyNumberFormat="1" applyFont="1" applyFill="1" applyBorder="1" applyAlignment="1">
      <alignment horizontal="right" vertical="top"/>
    </xf>
    <xf numFmtId="165" fontId="5" fillId="5" borderId="7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40" xfId="0" applyNumberFormat="1" applyFont="1" applyFill="1" applyBorder="1" applyAlignment="1">
      <alignment horizontal="right" vertical="top"/>
    </xf>
    <xf numFmtId="165" fontId="5" fillId="0" borderId="41" xfId="0" applyNumberFormat="1" applyFont="1" applyFill="1" applyBorder="1" applyAlignment="1">
      <alignment horizontal="right" vertical="top"/>
    </xf>
    <xf numFmtId="165" fontId="6" fillId="0" borderId="46" xfId="0" applyNumberFormat="1" applyFont="1" applyFill="1" applyBorder="1" applyAlignment="1">
      <alignment horizontal="right" vertical="top"/>
    </xf>
    <xf numFmtId="165" fontId="5" fillId="0" borderId="42" xfId="0" applyNumberFormat="1" applyFont="1" applyFill="1" applyBorder="1" applyAlignment="1">
      <alignment horizontal="right" vertical="top"/>
    </xf>
    <xf numFmtId="165" fontId="5" fillId="0" borderId="47" xfId="0" applyNumberFormat="1" applyFont="1" applyFill="1" applyBorder="1" applyAlignment="1">
      <alignment horizontal="right" vertical="top"/>
    </xf>
    <xf numFmtId="165" fontId="5" fillId="5" borderId="6" xfId="0" applyNumberFormat="1" applyFont="1" applyFill="1" applyBorder="1" applyAlignment="1">
      <alignment horizontal="right" vertical="top"/>
    </xf>
    <xf numFmtId="165" fontId="5" fillId="0" borderId="6" xfId="0" applyNumberFormat="1" applyFont="1" applyFill="1" applyBorder="1" applyAlignment="1">
      <alignment horizontal="right" vertical="top"/>
    </xf>
    <xf numFmtId="165" fontId="5" fillId="0" borderId="35" xfId="0" applyNumberFormat="1" applyFont="1" applyFill="1" applyBorder="1" applyAlignment="1">
      <alignment horizontal="right" vertical="top"/>
    </xf>
    <xf numFmtId="165" fontId="5" fillId="0" borderId="11" xfId="0" applyNumberFormat="1" applyFont="1" applyFill="1" applyBorder="1" applyAlignment="1">
      <alignment horizontal="right" vertical="top"/>
    </xf>
    <xf numFmtId="165" fontId="5" fillId="5" borderId="38" xfId="0" applyNumberFormat="1" applyFont="1" applyFill="1" applyBorder="1" applyAlignment="1">
      <alignment horizontal="right" vertical="top"/>
    </xf>
    <xf numFmtId="165" fontId="5" fillId="5" borderId="48" xfId="0" applyNumberFormat="1" applyFont="1" applyFill="1" applyBorder="1" applyAlignment="1">
      <alignment horizontal="right" vertical="top"/>
    </xf>
    <xf numFmtId="165" fontId="5" fillId="0" borderId="38" xfId="0" applyNumberFormat="1" applyFont="1" applyBorder="1" applyAlignment="1">
      <alignment horizontal="right" vertical="top"/>
    </xf>
    <xf numFmtId="165" fontId="5" fillId="5" borderId="49" xfId="0" applyNumberFormat="1" applyFont="1" applyFill="1" applyBorder="1" applyAlignment="1">
      <alignment horizontal="right" vertical="center" wrapText="1"/>
    </xf>
    <xf numFmtId="165" fontId="5" fillId="5" borderId="35" xfId="0" applyNumberFormat="1" applyFont="1" applyFill="1" applyBorder="1" applyAlignment="1">
      <alignment horizontal="right" vertical="center"/>
    </xf>
    <xf numFmtId="165" fontId="5" fillId="5" borderId="50" xfId="0" applyNumberFormat="1" applyFont="1" applyFill="1" applyBorder="1" applyAlignment="1">
      <alignment horizontal="right" vertical="center"/>
    </xf>
    <xf numFmtId="165" fontId="5" fillId="5" borderId="41" xfId="0" applyNumberFormat="1" applyFont="1" applyFill="1" applyBorder="1" applyAlignment="1">
      <alignment horizontal="right" vertical="center"/>
    </xf>
    <xf numFmtId="165" fontId="5" fillId="0" borderId="41" xfId="0" applyNumberFormat="1" applyFont="1" applyFill="1" applyBorder="1" applyAlignment="1">
      <alignment horizontal="right" vertical="center"/>
    </xf>
    <xf numFmtId="165" fontId="5" fillId="0" borderId="42" xfId="0" applyNumberFormat="1" applyFont="1" applyFill="1" applyBorder="1" applyAlignment="1">
      <alignment horizontal="right" vertical="center"/>
    </xf>
    <xf numFmtId="165" fontId="5" fillId="0" borderId="35" xfId="0" applyNumberFormat="1" applyFont="1" applyFill="1" applyBorder="1" applyAlignment="1">
      <alignment horizontal="right" vertical="center"/>
    </xf>
    <xf numFmtId="165" fontId="5" fillId="0" borderId="36" xfId="0" applyNumberFormat="1" applyFont="1" applyFill="1" applyBorder="1" applyAlignment="1">
      <alignment horizontal="right" vertical="center"/>
    </xf>
    <xf numFmtId="165" fontId="5" fillId="0" borderId="11" xfId="0" applyNumberFormat="1" applyFont="1" applyFill="1" applyBorder="1" applyAlignment="1">
      <alignment horizontal="right" vertical="center"/>
    </xf>
    <xf numFmtId="165" fontId="5" fillId="0" borderId="51" xfId="0" applyNumberFormat="1" applyFont="1" applyFill="1" applyBorder="1" applyAlignment="1">
      <alignment horizontal="right" vertical="center"/>
    </xf>
    <xf numFmtId="165" fontId="6" fillId="0" borderId="52" xfId="0" applyNumberFormat="1" applyFont="1" applyFill="1" applyBorder="1" applyAlignment="1">
      <alignment horizontal="right" vertical="top"/>
    </xf>
    <xf numFmtId="165" fontId="5" fillId="5" borderId="52" xfId="0" applyNumberFormat="1" applyFont="1" applyFill="1" applyBorder="1" applyAlignment="1">
      <alignment horizontal="right" vertical="top"/>
    </xf>
    <xf numFmtId="165" fontId="6" fillId="5" borderId="52" xfId="0" applyNumberFormat="1" applyFont="1" applyFill="1" applyBorder="1" applyAlignment="1">
      <alignment horizontal="right" vertical="top"/>
    </xf>
    <xf numFmtId="165" fontId="5" fillId="0" borderId="48" xfId="0" applyNumberFormat="1" applyFont="1" applyFill="1" applyBorder="1" applyAlignment="1">
      <alignment horizontal="right" vertical="top"/>
    </xf>
    <xf numFmtId="165" fontId="5" fillId="5" borderId="53" xfId="0" applyNumberFormat="1" applyFont="1" applyFill="1" applyBorder="1" applyAlignment="1">
      <alignment horizontal="right" vertical="top"/>
    </xf>
    <xf numFmtId="165" fontId="6" fillId="5" borderId="45" xfId="0" applyNumberFormat="1" applyFont="1" applyFill="1" applyBorder="1" applyAlignment="1">
      <alignment horizontal="right" vertical="top"/>
    </xf>
    <xf numFmtId="165" fontId="5" fillId="0" borderId="54" xfId="0" applyNumberFormat="1" applyFont="1" applyFill="1" applyBorder="1" applyAlignment="1">
      <alignment horizontal="right" vertical="top"/>
    </xf>
    <xf numFmtId="165" fontId="6" fillId="0" borderId="42" xfId="0" applyNumberFormat="1" applyFont="1" applyFill="1" applyBorder="1" applyAlignment="1">
      <alignment horizontal="right" vertical="top"/>
    </xf>
    <xf numFmtId="165" fontId="6" fillId="5" borderId="46" xfId="0" applyNumberFormat="1" applyFont="1" applyFill="1" applyBorder="1" applyAlignment="1">
      <alignment horizontal="right" vertical="top"/>
    </xf>
    <xf numFmtId="165" fontId="5" fillId="5" borderId="29" xfId="0" applyNumberFormat="1" applyFont="1" applyFill="1" applyBorder="1" applyAlignment="1">
      <alignment horizontal="right" vertical="top"/>
    </xf>
    <xf numFmtId="165" fontId="5" fillId="0" borderId="37" xfId="0" applyNumberFormat="1" applyFont="1" applyFill="1" applyBorder="1" applyAlignment="1">
      <alignment horizontal="right" vertical="top"/>
    </xf>
    <xf numFmtId="165" fontId="6" fillId="0" borderId="38" xfId="0" applyNumberFormat="1" applyFont="1" applyFill="1" applyBorder="1" applyAlignment="1">
      <alignment horizontal="right" vertical="top"/>
    </xf>
    <xf numFmtId="165" fontId="5" fillId="0" borderId="53" xfId="0" applyNumberFormat="1" applyFont="1" applyFill="1" applyBorder="1" applyAlignment="1">
      <alignment horizontal="right" vertical="top"/>
    </xf>
    <xf numFmtId="165" fontId="5" fillId="0" borderId="7" xfId="0" applyNumberFormat="1" applyFont="1" applyFill="1" applyBorder="1" applyAlignment="1">
      <alignment horizontal="right" vertical="top"/>
    </xf>
    <xf numFmtId="165" fontId="5" fillId="0" borderId="52" xfId="0" applyNumberFormat="1" applyFont="1" applyFill="1" applyBorder="1" applyAlignment="1">
      <alignment horizontal="right" vertical="top" wrapText="1"/>
    </xf>
    <xf numFmtId="165" fontId="5" fillId="0" borderId="37" xfId="0" applyNumberFormat="1" applyFont="1" applyFill="1" applyBorder="1" applyAlignment="1">
      <alignment horizontal="right" vertical="top" wrapText="1"/>
    </xf>
    <xf numFmtId="165" fontId="5" fillId="5" borderId="7" xfId="0" applyNumberFormat="1" applyFont="1" applyFill="1" applyBorder="1" applyAlignment="1">
      <alignment horizontal="right" vertical="top" wrapText="1"/>
    </xf>
    <xf numFmtId="165" fontId="5" fillId="0" borderId="46" xfId="0" applyNumberFormat="1" applyFont="1" applyFill="1" applyBorder="1" applyAlignment="1">
      <alignment horizontal="right" vertical="top" wrapText="1"/>
    </xf>
    <xf numFmtId="165" fontId="5" fillId="0" borderId="41" xfId="0" applyNumberFormat="1" applyFont="1" applyFill="1" applyBorder="1" applyAlignment="1">
      <alignment horizontal="right" vertical="top" wrapText="1"/>
    </xf>
    <xf numFmtId="165" fontId="5" fillId="0" borderId="47" xfId="0" applyNumberFormat="1" applyFont="1" applyFill="1" applyBorder="1" applyAlignment="1">
      <alignment horizontal="right" vertical="top" wrapText="1"/>
    </xf>
    <xf numFmtId="165" fontId="5" fillId="0" borderId="40" xfId="0" applyNumberFormat="1" applyFont="1" applyFill="1" applyBorder="1" applyAlignment="1">
      <alignment horizontal="right" vertical="top" wrapText="1"/>
    </xf>
    <xf numFmtId="165" fontId="5" fillId="5" borderId="6" xfId="0" applyNumberFormat="1" applyFont="1" applyFill="1" applyBorder="1" applyAlignment="1">
      <alignment horizontal="right" vertical="top" wrapText="1"/>
    </xf>
    <xf numFmtId="165" fontId="5" fillId="0" borderId="44" xfId="0" applyNumberFormat="1" applyFont="1" applyFill="1" applyBorder="1" applyAlignment="1">
      <alignment horizontal="right" vertical="top" wrapText="1"/>
    </xf>
    <xf numFmtId="165" fontId="10" fillId="0" borderId="7" xfId="0" applyNumberFormat="1" applyFont="1" applyFill="1" applyBorder="1" applyAlignment="1">
      <alignment horizontal="right" vertical="top"/>
    </xf>
    <xf numFmtId="165" fontId="10" fillId="0" borderId="6" xfId="0" applyNumberFormat="1" applyFont="1" applyFill="1" applyBorder="1" applyAlignment="1">
      <alignment horizontal="right" vertical="top"/>
    </xf>
    <xf numFmtId="165" fontId="6" fillId="0" borderId="41" xfId="0" applyNumberFormat="1" applyFont="1" applyFill="1" applyBorder="1" applyAlignment="1">
      <alignment horizontal="right" vertical="top"/>
    </xf>
    <xf numFmtId="165" fontId="6" fillId="0" borderId="55" xfId="0" applyNumberFormat="1" applyFont="1" applyFill="1" applyBorder="1" applyAlignment="1">
      <alignment horizontal="right" vertical="top"/>
    </xf>
    <xf numFmtId="165" fontId="5" fillId="0" borderId="38" xfId="0" applyNumberFormat="1" applyFont="1" applyFill="1" applyBorder="1" applyAlignment="1">
      <alignment horizontal="right" vertical="center"/>
    </xf>
    <xf numFmtId="165" fontId="5" fillId="0" borderId="39" xfId="0" applyNumberFormat="1" applyFont="1" applyFill="1" applyBorder="1" applyAlignment="1">
      <alignment horizontal="right" vertical="center"/>
    </xf>
    <xf numFmtId="165" fontId="5" fillId="0" borderId="49" xfId="0" applyNumberFormat="1" applyFont="1" applyFill="1" applyBorder="1" applyAlignment="1">
      <alignment horizontal="right" vertical="center" wrapText="1"/>
    </xf>
    <xf numFmtId="165" fontId="5" fillId="0" borderId="7" xfId="0" applyNumberFormat="1" applyFont="1" applyFill="1" applyBorder="1" applyAlignment="1">
      <alignment horizontal="right" vertical="center"/>
    </xf>
    <xf numFmtId="165" fontId="5" fillId="0" borderId="32" xfId="0" applyNumberFormat="1" applyFont="1" applyFill="1" applyBorder="1" applyAlignment="1">
      <alignment horizontal="right" vertical="center"/>
    </xf>
    <xf numFmtId="165" fontId="5" fillId="0" borderId="33" xfId="0" applyNumberFormat="1" applyFont="1" applyFill="1" applyBorder="1" applyAlignment="1">
      <alignment horizontal="right" vertical="center"/>
    </xf>
    <xf numFmtId="165" fontId="5" fillId="0" borderId="56" xfId="0" applyNumberFormat="1" applyFont="1" applyFill="1" applyBorder="1" applyAlignment="1">
      <alignment horizontal="right" vertical="center" wrapText="1"/>
    </xf>
    <xf numFmtId="165" fontId="5" fillId="0" borderId="52" xfId="0" applyNumberFormat="1" applyFont="1" applyFill="1" applyBorder="1" applyAlignment="1">
      <alignment horizontal="right" vertical="center"/>
    </xf>
    <xf numFmtId="165" fontId="5" fillId="0" borderId="7" xfId="0" applyNumberFormat="1" applyFont="1" applyFill="1" applyBorder="1" applyAlignment="1">
      <alignment horizontal="right" vertical="center" wrapText="1"/>
    </xf>
    <xf numFmtId="165" fontId="5" fillId="0" borderId="57" xfId="0" applyNumberFormat="1" applyFont="1" applyFill="1" applyBorder="1" applyAlignment="1">
      <alignment horizontal="right" vertical="center"/>
    </xf>
    <xf numFmtId="165" fontId="5" fillId="0" borderId="46" xfId="0" applyNumberFormat="1" applyFont="1" applyFill="1" applyBorder="1" applyAlignment="1">
      <alignment horizontal="right" vertical="center"/>
    </xf>
    <xf numFmtId="165" fontId="5" fillId="0" borderId="6" xfId="0" applyNumberFormat="1" applyFont="1" applyFill="1" applyBorder="1" applyAlignment="1">
      <alignment horizontal="right" vertical="center" wrapText="1"/>
    </xf>
    <xf numFmtId="165" fontId="5" fillId="0" borderId="6" xfId="0" applyNumberFormat="1" applyFont="1" applyFill="1" applyBorder="1" applyAlignment="1">
      <alignment horizontal="right" vertical="center"/>
    </xf>
    <xf numFmtId="165" fontId="5" fillId="0" borderId="11" xfId="0" applyNumberFormat="1" applyFont="1" applyFill="1" applyBorder="1" applyAlignment="1">
      <alignment horizontal="right" vertical="center" wrapText="1"/>
    </xf>
    <xf numFmtId="165" fontId="26" fillId="0" borderId="35" xfId="0" applyNumberFormat="1" applyFont="1" applyFill="1" applyBorder="1" applyAlignment="1">
      <alignment horizontal="right" vertical="top"/>
    </xf>
    <xf numFmtId="165" fontId="26" fillId="0" borderId="36" xfId="0" applyNumberFormat="1" applyFont="1" applyFill="1" applyBorder="1" applyAlignment="1">
      <alignment horizontal="right" vertical="top"/>
    </xf>
    <xf numFmtId="165" fontId="5" fillId="0" borderId="29" xfId="0" applyNumberFormat="1" applyFont="1" applyFill="1" applyBorder="1" applyAlignment="1">
      <alignment horizontal="right" vertical="top"/>
    </xf>
    <xf numFmtId="165" fontId="5" fillId="0" borderId="30" xfId="0" applyNumberFormat="1" applyFont="1" applyFill="1" applyBorder="1" applyAlignment="1">
      <alignment horizontal="right" vertical="center" wrapText="1"/>
    </xf>
    <xf numFmtId="165" fontId="21" fillId="0" borderId="5" xfId="0" applyNumberFormat="1" applyFont="1" applyBorder="1" applyAlignment="1">
      <alignment horizontal="right" vertical="top" wrapText="1"/>
    </xf>
    <xf numFmtId="165" fontId="21" fillId="0" borderId="45" xfId="0" applyNumberFormat="1" applyFont="1" applyBorder="1" applyAlignment="1">
      <alignment horizontal="right" vertical="top" wrapText="1"/>
    </xf>
    <xf numFmtId="165" fontId="21" fillId="0" borderId="55" xfId="0" applyNumberFormat="1" applyFont="1" applyBorder="1" applyAlignment="1">
      <alignment horizontal="right" vertical="top" wrapText="1"/>
    </xf>
    <xf numFmtId="165" fontId="21" fillId="0" borderId="58" xfId="0" applyNumberFormat="1" applyFont="1" applyBorder="1" applyAlignment="1">
      <alignment horizontal="right" vertical="top" wrapText="1"/>
    </xf>
    <xf numFmtId="165" fontId="21" fillId="0" borderId="59" xfId="0" applyNumberFormat="1" applyFont="1" applyBorder="1" applyAlignment="1">
      <alignment horizontal="right" vertical="top" wrapText="1"/>
    </xf>
    <xf numFmtId="165" fontId="21" fillId="0" borderId="60" xfId="0" applyNumberFormat="1" applyFont="1" applyBorder="1" applyAlignment="1">
      <alignment horizontal="right" vertical="top"/>
    </xf>
    <xf numFmtId="165" fontId="5" fillId="0" borderId="48" xfId="0" applyNumberFormat="1" applyFont="1" applyBorder="1" applyAlignment="1">
      <alignment horizontal="right" vertical="top"/>
    </xf>
    <xf numFmtId="165" fontId="5" fillId="0" borderId="47" xfId="0" applyNumberFormat="1" applyFont="1" applyFill="1" applyBorder="1" applyAlignment="1">
      <alignment horizontal="right" vertical="center"/>
    </xf>
    <xf numFmtId="165" fontId="5" fillId="5" borderId="49" xfId="0" applyNumberFormat="1" applyFont="1" applyFill="1" applyBorder="1" applyAlignment="1">
      <alignment horizontal="right" vertical="top"/>
    </xf>
    <xf numFmtId="165" fontId="5" fillId="5" borderId="51" xfId="0" applyNumberFormat="1" applyFont="1" applyFill="1" applyBorder="1" applyAlignment="1">
      <alignment horizontal="right" vertical="top"/>
    </xf>
    <xf numFmtId="165" fontId="5" fillId="0" borderId="56" xfId="0" applyNumberFormat="1" applyFont="1" applyFill="1" applyBorder="1" applyAlignment="1">
      <alignment horizontal="right" vertical="center"/>
    </xf>
    <xf numFmtId="165" fontId="5" fillId="5" borderId="41" xfId="0" applyNumberFormat="1" applyFont="1" applyFill="1" applyBorder="1" applyAlignment="1">
      <alignment horizontal="right" vertical="top"/>
    </xf>
    <xf numFmtId="165" fontId="5" fillId="0" borderId="46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165" fontId="6" fillId="3" borderId="3" xfId="0" applyNumberFormat="1" applyFont="1" applyFill="1" applyBorder="1" applyAlignment="1">
      <alignment horizontal="right" vertical="top"/>
    </xf>
    <xf numFmtId="165" fontId="6" fillId="3" borderId="4" xfId="0" applyNumberFormat="1" applyFont="1" applyFill="1" applyBorder="1" applyAlignment="1">
      <alignment horizontal="right" vertical="top"/>
    </xf>
    <xf numFmtId="165" fontId="6" fillId="3" borderId="61" xfId="0" applyNumberFormat="1" applyFont="1" applyFill="1" applyBorder="1" applyAlignment="1">
      <alignment horizontal="right" vertical="top"/>
    </xf>
    <xf numFmtId="165" fontId="6" fillId="3" borderId="37" xfId="0" applyNumberFormat="1" applyFont="1" applyFill="1" applyBorder="1" applyAlignment="1">
      <alignment horizontal="right" vertical="top"/>
    </xf>
    <xf numFmtId="165" fontId="6" fillId="3" borderId="38" xfId="0" applyNumberFormat="1" applyFont="1" applyFill="1" applyBorder="1" applyAlignment="1">
      <alignment horizontal="right" vertical="top"/>
    </xf>
    <xf numFmtId="165" fontId="6" fillId="2" borderId="62" xfId="0" applyNumberFormat="1" applyFont="1" applyFill="1" applyBorder="1" applyAlignment="1">
      <alignment horizontal="right" vertical="top"/>
    </xf>
    <xf numFmtId="165" fontId="6" fillId="2" borderId="1" xfId="0" applyNumberFormat="1" applyFont="1" applyFill="1" applyBorder="1" applyAlignment="1">
      <alignment horizontal="right" vertical="top"/>
    </xf>
    <xf numFmtId="165" fontId="6" fillId="3" borderId="48" xfId="0" applyNumberFormat="1" applyFont="1" applyFill="1" applyBorder="1" applyAlignment="1">
      <alignment horizontal="right" vertical="top"/>
    </xf>
    <xf numFmtId="165" fontId="6" fillId="2" borderId="63" xfId="0" applyNumberFormat="1" applyFont="1" applyFill="1" applyBorder="1" applyAlignment="1">
      <alignment horizontal="right" vertical="top"/>
    </xf>
    <xf numFmtId="165" fontId="6" fillId="3" borderId="7" xfId="0" applyNumberFormat="1" applyFont="1" applyFill="1" applyBorder="1" applyAlignment="1">
      <alignment horizontal="right" vertical="top"/>
    </xf>
    <xf numFmtId="165" fontId="6" fillId="2" borderId="64" xfId="0" applyNumberFormat="1" applyFont="1" applyFill="1" applyBorder="1" applyAlignment="1">
      <alignment horizontal="right" vertical="top"/>
    </xf>
    <xf numFmtId="165" fontId="6" fillId="3" borderId="8" xfId="0" applyNumberFormat="1" applyFont="1" applyFill="1" applyBorder="1" applyAlignment="1">
      <alignment horizontal="right" vertical="top"/>
    </xf>
    <xf numFmtId="165" fontId="6" fillId="2" borderId="25" xfId="0" applyNumberFormat="1" applyFont="1" applyFill="1" applyBorder="1" applyAlignment="1">
      <alignment horizontal="right" vertical="top"/>
    </xf>
    <xf numFmtId="165" fontId="5" fillId="0" borderId="52" xfId="0" applyNumberFormat="1" applyFont="1" applyFill="1" applyBorder="1" applyAlignment="1">
      <alignment horizontal="right" vertical="top"/>
    </xf>
    <xf numFmtId="165" fontId="5" fillId="0" borderId="45" xfId="0" applyNumberFormat="1" applyFont="1" applyFill="1" applyBorder="1" applyAlignment="1">
      <alignment horizontal="right" vertical="top" wrapText="1"/>
    </xf>
    <xf numFmtId="165" fontId="5" fillId="0" borderId="32" xfId="0" applyNumberFormat="1" applyFont="1" applyFill="1" applyBorder="1" applyAlignment="1">
      <alignment horizontal="right" vertical="top" wrapText="1"/>
    </xf>
    <xf numFmtId="165" fontId="5" fillId="0" borderId="54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vertical="top"/>
    </xf>
    <xf numFmtId="165" fontId="5" fillId="0" borderId="66" xfId="0" applyNumberFormat="1" applyFont="1" applyFill="1" applyBorder="1" applyAlignment="1">
      <alignment horizontal="right" vertical="center"/>
    </xf>
    <xf numFmtId="165" fontId="5" fillId="0" borderId="48" xfId="0" applyNumberFormat="1" applyFont="1" applyFill="1" applyBorder="1" applyAlignment="1">
      <alignment horizontal="right" vertical="center"/>
    </xf>
    <xf numFmtId="165" fontId="5" fillId="0" borderId="50" xfId="0" applyNumberFormat="1" applyFont="1" applyFill="1" applyBorder="1" applyAlignment="1">
      <alignment horizontal="right" vertical="center"/>
    </xf>
    <xf numFmtId="0" fontId="14" fillId="0" borderId="0" xfId="0" applyFont="1"/>
    <xf numFmtId="0" fontId="5" fillId="0" borderId="9" xfId="0" applyFont="1" applyBorder="1" applyAlignment="1">
      <alignment vertical="top"/>
    </xf>
    <xf numFmtId="0" fontId="14" fillId="0" borderId="0" xfId="0" applyFont="1" applyFill="1" applyAlignment="1">
      <alignment vertical="top"/>
    </xf>
    <xf numFmtId="0" fontId="4" fillId="0" borderId="9" xfId="0" applyFont="1" applyBorder="1" applyAlignment="1">
      <alignment vertical="top"/>
    </xf>
    <xf numFmtId="0" fontId="17" fillId="0" borderId="0" xfId="0" applyFont="1" applyFill="1" applyAlignment="1">
      <alignment vertical="top"/>
    </xf>
    <xf numFmtId="0" fontId="31" fillId="0" borderId="0" xfId="1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wrapText="1"/>
    </xf>
    <xf numFmtId="0" fontId="31" fillId="0" borderId="41" xfId="0" applyFont="1" applyBorder="1" applyAlignment="1">
      <alignment horizontal="center"/>
    </xf>
    <xf numFmtId="49" fontId="32" fillId="0" borderId="41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33" fillId="0" borderId="0" xfId="1" applyNumberFormat="1" applyFont="1" applyAlignment="1" applyProtection="1">
      <alignment horizontal="center" vertical="top"/>
    </xf>
    <xf numFmtId="0" fontId="25" fillId="0" borderId="0" xfId="1" applyFont="1"/>
    <xf numFmtId="0" fontId="25" fillId="0" borderId="0" xfId="1" applyFont="1" applyAlignment="1">
      <alignment horizontal="center"/>
    </xf>
    <xf numFmtId="49" fontId="32" fillId="0" borderId="35" xfId="1" applyNumberFormat="1" applyFont="1" applyBorder="1" applyAlignment="1">
      <alignment horizontal="center"/>
    </xf>
    <xf numFmtId="0" fontId="25" fillId="0" borderId="35" xfId="1" applyFont="1" applyBorder="1" applyAlignment="1">
      <alignment horizontal="left" vertical="top" wrapText="1"/>
    </xf>
    <xf numFmtId="0" fontId="23" fillId="0" borderId="35" xfId="1" applyFont="1" applyBorder="1" applyAlignment="1">
      <alignment horizontal="center" vertical="top"/>
    </xf>
    <xf numFmtId="49" fontId="23" fillId="0" borderId="19" xfId="1" applyNumberFormat="1" applyFont="1" applyBorder="1" applyAlignment="1">
      <alignment horizontal="left"/>
    </xf>
    <xf numFmtId="0" fontId="34" fillId="0" borderId="19" xfId="1" applyFont="1" applyBorder="1" applyAlignment="1">
      <alignment horizontal="left" vertical="top" wrapText="1"/>
    </xf>
    <xf numFmtId="0" fontId="23" fillId="0" borderId="19" xfId="1" applyFont="1" applyBorder="1" applyAlignment="1">
      <alignment horizontal="center" vertical="top"/>
    </xf>
    <xf numFmtId="0" fontId="23" fillId="0" borderId="19" xfId="1" applyFont="1" applyBorder="1" applyAlignment="1">
      <alignment horizontal="left"/>
    </xf>
    <xf numFmtId="0" fontId="23" fillId="0" borderId="19" xfId="1" applyFont="1" applyBorder="1" applyAlignment="1">
      <alignment horizontal="left" vertical="top" wrapText="1"/>
    </xf>
    <xf numFmtId="0" fontId="23" fillId="0" borderId="19" xfId="1" applyFont="1" applyFill="1" applyBorder="1" applyAlignment="1">
      <alignment horizontal="center" vertical="top"/>
    </xf>
    <xf numFmtId="0" fontId="23" fillId="0" borderId="19" xfId="1" applyFont="1" applyBorder="1" applyAlignment="1">
      <alignment horizontal="center"/>
    </xf>
    <xf numFmtId="0" fontId="35" fillId="0" borderId="19" xfId="1" applyFont="1" applyBorder="1" applyAlignment="1">
      <alignment horizontal="left" vertical="top" wrapText="1"/>
    </xf>
    <xf numFmtId="0" fontId="23" fillId="0" borderId="19" xfId="0" applyFont="1" applyFill="1" applyBorder="1" applyAlignment="1">
      <alignment horizontal="center" vertical="center"/>
    </xf>
    <xf numFmtId="49" fontId="23" fillId="0" borderId="19" xfId="0" applyNumberFormat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left" vertical="top" wrapText="1"/>
    </xf>
    <xf numFmtId="0" fontId="23" fillId="0" borderId="32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47" xfId="0" applyFont="1" applyBorder="1" applyAlignment="1">
      <alignment horizontal="center" vertical="top"/>
    </xf>
    <xf numFmtId="0" fontId="23" fillId="0" borderId="32" xfId="1" applyFont="1" applyBorder="1" applyAlignment="1">
      <alignment horizontal="left" vertical="top" wrapText="1"/>
    </xf>
    <xf numFmtId="0" fontId="23" fillId="0" borderId="32" xfId="1" applyFont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right" vertical="top"/>
    </xf>
    <xf numFmtId="0" fontId="25" fillId="0" borderId="0" xfId="0" applyFont="1"/>
    <xf numFmtId="0" fontId="25" fillId="0" borderId="9" xfId="0" applyFont="1" applyBorder="1" applyAlignment="1">
      <alignment vertical="top"/>
    </xf>
    <xf numFmtId="0" fontId="0" fillId="0" borderId="67" xfId="0" applyBorder="1" applyAlignment="1">
      <alignment vertical="top" wrapText="1"/>
    </xf>
    <xf numFmtId="0" fontId="3" fillId="7" borderId="8" xfId="0" applyFont="1" applyFill="1" applyBorder="1" applyAlignment="1">
      <alignment horizontal="left" vertical="center" wrapText="1"/>
    </xf>
    <xf numFmtId="165" fontId="7" fillId="7" borderId="7" xfId="0" applyNumberFormat="1" applyFont="1" applyFill="1" applyBorder="1" applyAlignment="1">
      <alignment horizontal="right" vertical="top" wrapText="1"/>
    </xf>
    <xf numFmtId="165" fontId="7" fillId="7" borderId="52" xfId="0" applyNumberFormat="1" applyFont="1" applyFill="1" applyBorder="1" applyAlignment="1">
      <alignment horizontal="right" vertical="top" wrapText="1"/>
    </xf>
    <xf numFmtId="165" fontId="7" fillId="7" borderId="49" xfId="0" applyNumberFormat="1" applyFont="1" applyFill="1" applyBorder="1" applyAlignment="1">
      <alignment horizontal="right" vertical="top" wrapText="1"/>
    </xf>
    <xf numFmtId="165" fontId="21" fillId="7" borderId="5" xfId="0" applyNumberFormat="1" applyFont="1" applyFill="1" applyBorder="1" applyAlignment="1">
      <alignment horizontal="right" vertical="top" wrapText="1"/>
    </xf>
    <xf numFmtId="165" fontId="21" fillId="7" borderId="6" xfId="0" applyNumberFormat="1" applyFont="1" applyFill="1" applyBorder="1" applyAlignment="1">
      <alignment horizontal="right" vertical="top" wrapText="1"/>
    </xf>
    <xf numFmtId="49" fontId="10" fillId="0" borderId="67" xfId="0" applyNumberFormat="1" applyFont="1" applyFill="1" applyBorder="1" applyAlignment="1">
      <alignment vertical="top"/>
    </xf>
    <xf numFmtId="0" fontId="2" fillId="0" borderId="23" xfId="0" applyFont="1" applyBorder="1" applyAlignment="1">
      <alignment horizontal="left" vertical="top" wrapText="1" indent="3"/>
    </xf>
    <xf numFmtId="0" fontId="23" fillId="0" borderId="23" xfId="0" applyFont="1" applyBorder="1" applyAlignment="1">
      <alignment horizontal="left" vertical="top" wrapText="1" indent="2"/>
    </xf>
    <xf numFmtId="165" fontId="5" fillId="7" borderId="44" xfId="0" applyNumberFormat="1" applyFont="1" applyFill="1" applyBorder="1" applyAlignment="1">
      <alignment horizontal="right" vertical="top"/>
    </xf>
    <xf numFmtId="165" fontId="5" fillId="7" borderId="52" xfId="0" applyNumberFormat="1" applyFont="1" applyFill="1" applyBorder="1" applyAlignment="1">
      <alignment horizontal="right" vertical="top"/>
    </xf>
    <xf numFmtId="165" fontId="5" fillId="7" borderId="38" xfId="0" applyNumberFormat="1" applyFont="1" applyFill="1" applyBorder="1" applyAlignment="1">
      <alignment horizontal="right" vertical="top"/>
    </xf>
    <xf numFmtId="165" fontId="5" fillId="7" borderId="39" xfId="0" applyNumberFormat="1" applyFont="1" applyFill="1" applyBorder="1" applyAlignment="1">
      <alignment horizontal="right" vertical="top"/>
    </xf>
    <xf numFmtId="165" fontId="10" fillId="7" borderId="40" xfId="0" applyNumberFormat="1" applyFont="1" applyFill="1" applyBorder="1" applyAlignment="1">
      <alignment horizontal="right" vertical="top"/>
    </xf>
    <xf numFmtId="165" fontId="5" fillId="7" borderId="35" xfId="0" applyNumberFormat="1" applyFont="1" applyFill="1" applyBorder="1" applyAlignment="1">
      <alignment horizontal="right" vertical="center"/>
    </xf>
    <xf numFmtId="165" fontId="5" fillId="7" borderId="36" xfId="0" applyNumberFormat="1" applyFont="1" applyFill="1" applyBorder="1" applyAlignment="1">
      <alignment horizontal="right" vertical="center"/>
    </xf>
    <xf numFmtId="165" fontId="6" fillId="7" borderId="62" xfId="0" applyNumberFormat="1" applyFont="1" applyFill="1" applyBorder="1" applyAlignment="1">
      <alignment horizontal="right" vertical="center"/>
    </xf>
    <xf numFmtId="165" fontId="6" fillId="7" borderId="65" xfId="0" applyNumberFormat="1" applyFont="1" applyFill="1" applyBorder="1" applyAlignment="1">
      <alignment horizontal="right" vertical="center"/>
    </xf>
    <xf numFmtId="165" fontId="6" fillId="7" borderId="68" xfId="0" applyNumberFormat="1" applyFont="1" applyFill="1" applyBorder="1" applyAlignment="1">
      <alignment horizontal="right" vertical="center"/>
    </xf>
    <xf numFmtId="165" fontId="5" fillId="7" borderId="37" xfId="0" applyNumberFormat="1" applyFont="1" applyFill="1" applyBorder="1" applyAlignment="1">
      <alignment horizontal="right" vertical="top"/>
    </xf>
    <xf numFmtId="165" fontId="10" fillId="7" borderId="38" xfId="0" applyNumberFormat="1" applyFont="1" applyFill="1" applyBorder="1" applyAlignment="1">
      <alignment horizontal="right" vertical="top"/>
    </xf>
    <xf numFmtId="165" fontId="10" fillId="7" borderId="39" xfId="0" applyNumberFormat="1" applyFont="1" applyFill="1" applyBorder="1" applyAlignment="1">
      <alignment horizontal="right" vertical="top"/>
    </xf>
    <xf numFmtId="165" fontId="10" fillId="7" borderId="41" xfId="0" applyNumberFormat="1" applyFont="1" applyFill="1" applyBorder="1" applyAlignment="1">
      <alignment horizontal="right" vertical="top"/>
    </xf>
    <xf numFmtId="165" fontId="10" fillId="7" borderId="42" xfId="0" applyNumberFormat="1" applyFont="1" applyFill="1" applyBorder="1" applyAlignment="1">
      <alignment horizontal="right" vertical="top"/>
    </xf>
    <xf numFmtId="165" fontId="6" fillId="7" borderId="25" xfId="0" applyNumberFormat="1" applyFont="1" applyFill="1" applyBorder="1" applyAlignment="1">
      <alignment horizontal="right" vertical="top"/>
    </xf>
    <xf numFmtId="165" fontId="6" fillId="7" borderId="1" xfId="0" applyNumberFormat="1" applyFont="1" applyFill="1" applyBorder="1" applyAlignment="1">
      <alignment horizontal="right" vertical="top"/>
    </xf>
    <xf numFmtId="165" fontId="6" fillId="7" borderId="2" xfId="0" applyNumberFormat="1" applyFont="1" applyFill="1" applyBorder="1" applyAlignment="1">
      <alignment horizontal="right" vertical="top"/>
    </xf>
    <xf numFmtId="165" fontId="5" fillId="7" borderId="41" xfId="0" applyNumberFormat="1" applyFont="1" applyFill="1" applyBorder="1" applyAlignment="1">
      <alignment horizontal="right" vertical="top"/>
    </xf>
    <xf numFmtId="165" fontId="10" fillId="7" borderId="32" xfId="0" applyNumberFormat="1" applyFont="1" applyFill="1" applyBorder="1" applyAlignment="1">
      <alignment horizontal="right" vertical="top"/>
    </xf>
    <xf numFmtId="165" fontId="10" fillId="7" borderId="33" xfId="0" applyNumberFormat="1" applyFont="1" applyFill="1" applyBorder="1" applyAlignment="1">
      <alignment horizontal="right" vertical="top"/>
    </xf>
    <xf numFmtId="165" fontId="6" fillId="7" borderId="62" xfId="0" applyNumberFormat="1" applyFont="1" applyFill="1" applyBorder="1" applyAlignment="1">
      <alignment horizontal="right" vertical="top"/>
    </xf>
    <xf numFmtId="0" fontId="11" fillId="7" borderId="64" xfId="0" applyFont="1" applyFill="1" applyBorder="1" applyAlignment="1">
      <alignment horizontal="center" vertical="top"/>
    </xf>
    <xf numFmtId="165" fontId="6" fillId="7" borderId="2" xfId="0" applyNumberFormat="1" applyFont="1" applyFill="1" applyBorder="1" applyAlignment="1">
      <alignment horizontal="right" vertical="center"/>
    </xf>
    <xf numFmtId="165" fontId="6" fillId="7" borderId="69" xfId="0" applyNumberFormat="1" applyFont="1" applyFill="1" applyBorder="1" applyAlignment="1">
      <alignment horizontal="right" vertical="center"/>
    </xf>
    <xf numFmtId="165" fontId="6" fillId="7" borderId="69" xfId="0" applyNumberFormat="1" applyFont="1" applyFill="1" applyBorder="1" applyAlignment="1">
      <alignment horizontal="right" vertical="top"/>
    </xf>
    <xf numFmtId="165" fontId="6" fillId="7" borderId="63" xfId="0" applyNumberFormat="1" applyFont="1" applyFill="1" applyBorder="1" applyAlignment="1">
      <alignment horizontal="right" vertical="top"/>
    </xf>
    <xf numFmtId="165" fontId="6" fillId="7" borderId="68" xfId="0" applyNumberFormat="1" applyFont="1" applyFill="1" applyBorder="1" applyAlignment="1">
      <alignment horizontal="right" vertical="top"/>
    </xf>
    <xf numFmtId="165" fontId="6" fillId="7" borderId="64" xfId="0" applyNumberFormat="1" applyFont="1" applyFill="1" applyBorder="1" applyAlignment="1">
      <alignment horizontal="right" vertical="top"/>
    </xf>
    <xf numFmtId="0" fontId="11" fillId="7" borderId="69" xfId="0" applyFont="1" applyFill="1" applyBorder="1" applyAlignment="1">
      <alignment horizontal="center" vertical="top"/>
    </xf>
    <xf numFmtId="165" fontId="6" fillId="7" borderId="34" xfId="0" applyNumberFormat="1" applyFont="1" applyFill="1" applyBorder="1" applyAlignment="1">
      <alignment horizontal="right" vertical="top"/>
    </xf>
    <xf numFmtId="165" fontId="6" fillId="7" borderId="35" xfId="0" applyNumberFormat="1" applyFont="1" applyFill="1" applyBorder="1" applyAlignment="1">
      <alignment horizontal="right" vertical="top"/>
    </xf>
    <xf numFmtId="165" fontId="6" fillId="7" borderId="50" xfId="0" applyNumberFormat="1" applyFont="1" applyFill="1" applyBorder="1" applyAlignment="1">
      <alignment horizontal="right" vertical="top"/>
    </xf>
    <xf numFmtId="165" fontId="6" fillId="7" borderId="70" xfId="0" applyNumberFormat="1" applyFont="1" applyFill="1" applyBorder="1" applyAlignment="1">
      <alignment horizontal="right" vertical="top"/>
    </xf>
    <xf numFmtId="165" fontId="6" fillId="7" borderId="65" xfId="0" applyNumberFormat="1" applyFont="1" applyFill="1" applyBorder="1" applyAlignment="1">
      <alignment horizontal="right" vertical="top"/>
    </xf>
    <xf numFmtId="0" fontId="11" fillId="7" borderId="70" xfId="0" applyFont="1" applyFill="1" applyBorder="1" applyAlignment="1">
      <alignment horizontal="center" vertical="top"/>
    </xf>
    <xf numFmtId="165" fontId="6" fillId="7" borderId="57" xfId="0" applyNumberFormat="1" applyFont="1" applyFill="1" applyBorder="1" applyAlignment="1">
      <alignment horizontal="right" vertical="top"/>
    </xf>
    <xf numFmtId="165" fontId="6" fillId="7" borderId="36" xfId="0" applyNumberFormat="1" applyFont="1" applyFill="1" applyBorder="1" applyAlignment="1">
      <alignment horizontal="right" vertical="top"/>
    </xf>
    <xf numFmtId="165" fontId="6" fillId="7" borderId="30" xfId="0" applyNumberFormat="1" applyFont="1" applyFill="1" applyBorder="1" applyAlignment="1">
      <alignment horizontal="right" vertical="top"/>
    </xf>
    <xf numFmtId="165" fontId="6" fillId="7" borderId="56" xfId="0" applyNumberFormat="1" applyFont="1" applyFill="1" applyBorder="1" applyAlignment="1">
      <alignment horizontal="right" vertical="top"/>
    </xf>
    <xf numFmtId="165" fontId="6" fillId="7" borderId="24" xfId="0" applyNumberFormat="1" applyFont="1" applyFill="1" applyBorder="1" applyAlignment="1">
      <alignment horizontal="right" vertical="top"/>
    </xf>
    <xf numFmtId="165" fontId="5" fillId="7" borderId="40" xfId="0" applyNumberFormat="1" applyFont="1" applyFill="1" applyBorder="1" applyAlignment="1">
      <alignment horizontal="right" vertical="top"/>
    </xf>
    <xf numFmtId="165" fontId="5" fillId="7" borderId="42" xfId="0" applyNumberFormat="1" applyFont="1" applyFill="1" applyBorder="1" applyAlignment="1">
      <alignment horizontal="right" vertical="top"/>
    </xf>
    <xf numFmtId="165" fontId="5" fillId="7" borderId="12" xfId="0" applyNumberFormat="1" applyFont="1" applyFill="1" applyBorder="1" applyAlignment="1">
      <alignment horizontal="right" vertical="top" wrapText="1"/>
    </xf>
    <xf numFmtId="165" fontId="5" fillId="7" borderId="32" xfId="0" applyNumberFormat="1" applyFont="1" applyFill="1" applyBorder="1" applyAlignment="1">
      <alignment horizontal="right" vertical="top" wrapText="1"/>
    </xf>
    <xf numFmtId="165" fontId="5" fillId="7" borderId="33" xfId="0" applyNumberFormat="1" applyFont="1" applyFill="1" applyBorder="1" applyAlignment="1">
      <alignment horizontal="right" vertical="top" wrapText="1"/>
    </xf>
    <xf numFmtId="165" fontId="5" fillId="7" borderId="40" xfId="0" applyNumberFormat="1" applyFont="1" applyFill="1" applyBorder="1" applyAlignment="1">
      <alignment horizontal="right" vertical="top" wrapText="1"/>
    </xf>
    <xf numFmtId="165" fontId="5" fillId="7" borderId="41" xfId="0" applyNumberFormat="1" applyFont="1" applyFill="1" applyBorder="1" applyAlignment="1">
      <alignment horizontal="right" vertical="top" wrapText="1"/>
    </xf>
    <xf numFmtId="165" fontId="5" fillId="7" borderId="42" xfId="0" applyNumberFormat="1" applyFont="1" applyFill="1" applyBorder="1" applyAlignment="1">
      <alignment horizontal="right" vertical="top" wrapText="1"/>
    </xf>
    <xf numFmtId="49" fontId="11" fillId="7" borderId="25" xfId="0" applyNumberFormat="1" applyFont="1" applyFill="1" applyBorder="1" applyAlignment="1">
      <alignment horizontal="right" vertical="top"/>
    </xf>
    <xf numFmtId="0" fontId="6" fillId="7" borderId="64" xfId="0" applyFont="1" applyFill="1" applyBorder="1" applyAlignment="1">
      <alignment horizontal="right" vertical="top"/>
    </xf>
    <xf numFmtId="49" fontId="11" fillId="7" borderId="69" xfId="0" applyNumberFormat="1" applyFont="1" applyFill="1" applyBorder="1" applyAlignment="1">
      <alignment horizontal="right" vertical="top"/>
    </xf>
    <xf numFmtId="165" fontId="6" fillId="7" borderId="11" xfId="0" applyNumberFormat="1" applyFont="1" applyFill="1" applyBorder="1" applyAlignment="1">
      <alignment horizontal="right" vertical="top"/>
    </xf>
    <xf numFmtId="165" fontId="6" fillId="7" borderId="38" xfId="0" applyNumberFormat="1" applyFont="1" applyFill="1" applyBorder="1" applyAlignment="1">
      <alignment horizontal="right" vertical="top"/>
    </xf>
    <xf numFmtId="165" fontId="6" fillId="7" borderId="41" xfId="0" applyNumberFormat="1" applyFont="1" applyFill="1" applyBorder="1" applyAlignment="1">
      <alignment horizontal="right" vertical="top"/>
    </xf>
    <xf numFmtId="165" fontId="5" fillId="7" borderId="47" xfId="0" applyNumberFormat="1" applyFont="1" applyFill="1" applyBorder="1" applyAlignment="1">
      <alignment horizontal="right" vertical="top"/>
    </xf>
    <xf numFmtId="165" fontId="5" fillId="7" borderId="38" xfId="0" applyNumberFormat="1" applyFont="1" applyFill="1" applyBorder="1" applyAlignment="1">
      <alignment horizontal="right" vertical="center"/>
    </xf>
    <xf numFmtId="165" fontId="5" fillId="7" borderId="39" xfId="0" applyNumberFormat="1" applyFont="1" applyFill="1" applyBorder="1" applyAlignment="1">
      <alignment horizontal="right" vertical="center"/>
    </xf>
    <xf numFmtId="165" fontId="5" fillId="7" borderId="41" xfId="0" applyNumberFormat="1" applyFont="1" applyFill="1" applyBorder="1" applyAlignment="1">
      <alignment horizontal="right" vertical="center"/>
    </xf>
    <xf numFmtId="165" fontId="5" fillId="7" borderId="42" xfId="0" applyNumberFormat="1" applyFont="1" applyFill="1" applyBorder="1" applyAlignment="1">
      <alignment horizontal="right" vertical="center"/>
    </xf>
    <xf numFmtId="165" fontId="5" fillId="7" borderId="45" xfId="0" applyNumberFormat="1" applyFont="1" applyFill="1" applyBorder="1" applyAlignment="1">
      <alignment horizontal="right" vertical="center"/>
    </xf>
    <xf numFmtId="165" fontId="5" fillId="7" borderId="32" xfId="0" applyNumberFormat="1" applyFont="1" applyFill="1" applyBorder="1" applyAlignment="1">
      <alignment horizontal="right" vertical="center"/>
    </xf>
    <xf numFmtId="165" fontId="5" fillId="7" borderId="33" xfId="0" applyNumberFormat="1" applyFont="1" applyFill="1" applyBorder="1" applyAlignment="1">
      <alignment horizontal="right" vertical="center"/>
    </xf>
    <xf numFmtId="165" fontId="5" fillId="7" borderId="46" xfId="0" applyNumberFormat="1" applyFont="1" applyFill="1" applyBorder="1" applyAlignment="1">
      <alignment horizontal="right" vertical="center"/>
    </xf>
    <xf numFmtId="165" fontId="5" fillId="7" borderId="57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top"/>
    </xf>
    <xf numFmtId="49" fontId="6" fillId="3" borderId="71" xfId="0" applyNumberFormat="1" applyFont="1" applyFill="1" applyBorder="1" applyAlignment="1">
      <alignment horizontal="center" vertical="top"/>
    </xf>
    <xf numFmtId="49" fontId="6" fillId="3" borderId="72" xfId="0" applyNumberFormat="1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horizontal="right" vertical="top"/>
    </xf>
    <xf numFmtId="49" fontId="5" fillId="5" borderId="0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4" fillId="5" borderId="19" xfId="0" applyNumberFormat="1" applyFont="1" applyFill="1" applyBorder="1" applyAlignment="1">
      <alignment horizontal="center" vertical="top" wrapText="1"/>
    </xf>
    <xf numFmtId="49" fontId="4" fillId="5" borderId="14" xfId="0" applyNumberFormat="1" applyFont="1" applyFill="1" applyBorder="1" applyAlignment="1">
      <alignment horizontal="center" vertical="top" wrapText="1"/>
    </xf>
    <xf numFmtId="0" fontId="17" fillId="5" borderId="15" xfId="0" applyFont="1" applyFill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49" fontId="5" fillId="0" borderId="9" xfId="0" applyNumberFormat="1" applyFont="1" applyFill="1" applyBorder="1" applyAlignment="1">
      <alignment vertical="top"/>
    </xf>
    <xf numFmtId="49" fontId="2" fillId="0" borderId="67" xfId="0" applyNumberFormat="1" applyFont="1" applyBorder="1" applyAlignment="1">
      <alignment vertical="top" wrapText="1"/>
    </xf>
    <xf numFmtId="49" fontId="10" fillId="5" borderId="67" xfId="0" applyNumberFormat="1" applyFont="1" applyFill="1" applyBorder="1" applyAlignment="1">
      <alignment horizontal="center" vertical="top"/>
    </xf>
    <xf numFmtId="49" fontId="10" fillId="5" borderId="73" xfId="0" applyNumberFormat="1" applyFont="1" applyFill="1" applyBorder="1" applyAlignment="1">
      <alignment horizontal="center" vertical="top"/>
    </xf>
    <xf numFmtId="49" fontId="10" fillId="5" borderId="28" xfId="0" applyNumberFormat="1" applyFont="1" applyFill="1" applyBorder="1" applyAlignment="1">
      <alignment horizontal="center" vertical="top"/>
    </xf>
    <xf numFmtId="49" fontId="10" fillId="5" borderId="10" xfId="0" applyNumberFormat="1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right" vertical="top" wrapText="1"/>
    </xf>
    <xf numFmtId="165" fontId="37" fillId="0" borderId="6" xfId="0" applyNumberFormat="1" applyFont="1" applyBorder="1" applyAlignment="1">
      <alignment horizontal="right" vertical="top" wrapText="1"/>
    </xf>
    <xf numFmtId="165" fontId="37" fillId="7" borderId="6" xfId="0" applyNumberFormat="1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 indent="2"/>
    </xf>
    <xf numFmtId="165" fontId="21" fillId="0" borderId="66" xfId="0" applyNumberFormat="1" applyFont="1" applyBorder="1" applyAlignment="1">
      <alignment horizontal="right" vertical="top" wrapText="1"/>
    </xf>
    <xf numFmtId="165" fontId="21" fillId="0" borderId="27" xfId="0" applyNumberFormat="1" applyFont="1" applyBorder="1" applyAlignment="1">
      <alignment horizontal="right" vertical="top" wrapText="1"/>
    </xf>
    <xf numFmtId="165" fontId="21" fillId="7" borderId="11" xfId="0" applyNumberFormat="1" applyFont="1" applyFill="1" applyBorder="1" applyAlignment="1">
      <alignment horizontal="right" vertical="top" wrapText="1"/>
    </xf>
    <xf numFmtId="165" fontId="21" fillId="0" borderId="28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0" xfId="0" applyFont="1" applyBorder="1"/>
    <xf numFmtId="0" fontId="1" fillId="0" borderId="20" xfId="0" applyFont="1" applyBorder="1"/>
    <xf numFmtId="0" fontId="1" fillId="0" borderId="44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vertical="top" wrapText="1"/>
    </xf>
    <xf numFmtId="0" fontId="10" fillId="0" borderId="12" xfId="0" applyFont="1" applyBorder="1" applyAlignment="1">
      <alignment horizontal="left" vertical="top" wrapText="1"/>
    </xf>
    <xf numFmtId="165" fontId="6" fillId="0" borderId="32" xfId="0" applyNumberFormat="1" applyFont="1" applyFill="1" applyBorder="1" applyAlignment="1">
      <alignment horizontal="right" vertical="top"/>
    </xf>
    <xf numFmtId="0" fontId="1" fillId="0" borderId="82" xfId="0" applyFont="1" applyFill="1" applyBorder="1" applyAlignment="1">
      <alignment horizontal="left" vertical="top" wrapText="1"/>
    </xf>
    <xf numFmtId="165" fontId="1" fillId="0" borderId="0" xfId="0" applyNumberFormat="1" applyFont="1"/>
    <xf numFmtId="0" fontId="5" fillId="0" borderId="2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165" fontId="41" fillId="7" borderId="40" xfId="0" applyNumberFormat="1" applyFont="1" applyFill="1" applyBorder="1" applyAlignment="1">
      <alignment horizontal="right" vertical="top"/>
    </xf>
    <xf numFmtId="165" fontId="41" fillId="7" borderId="32" xfId="0" applyNumberFormat="1" applyFont="1" applyFill="1" applyBorder="1" applyAlignment="1">
      <alignment horizontal="right" vertical="top"/>
    </xf>
    <xf numFmtId="165" fontId="42" fillId="7" borderId="32" xfId="0" applyNumberFormat="1" applyFont="1" applyFill="1" applyBorder="1" applyAlignment="1">
      <alignment horizontal="right" vertical="top"/>
    </xf>
    <xf numFmtId="165" fontId="41" fillId="7" borderId="54" xfId="0" applyNumberFormat="1" applyFont="1" applyFill="1" applyBorder="1" applyAlignment="1">
      <alignment horizontal="right" vertical="top"/>
    </xf>
    <xf numFmtId="164" fontId="5" fillId="0" borderId="67" xfId="0" applyNumberFormat="1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vertical="top"/>
    </xf>
    <xf numFmtId="165" fontId="41" fillId="0" borderId="5" xfId="0" applyNumberFormat="1" applyFont="1" applyFill="1" applyBorder="1" applyAlignment="1">
      <alignment horizontal="right" vertical="top"/>
    </xf>
    <xf numFmtId="165" fontId="41" fillId="7" borderId="41" xfId="0" applyNumberFormat="1" applyFont="1" applyFill="1" applyBorder="1" applyAlignment="1">
      <alignment horizontal="right" vertical="top"/>
    </xf>
    <xf numFmtId="165" fontId="42" fillId="7" borderId="41" xfId="0" applyNumberFormat="1" applyFont="1" applyFill="1" applyBorder="1" applyAlignment="1">
      <alignment horizontal="right" vertical="top"/>
    </xf>
    <xf numFmtId="165" fontId="41" fillId="7" borderId="47" xfId="0" applyNumberFormat="1" applyFont="1" applyFill="1" applyBorder="1" applyAlignment="1">
      <alignment horizontal="right" vertical="top"/>
    </xf>
    <xf numFmtId="165" fontId="41" fillId="0" borderId="11" xfId="0" applyNumberFormat="1" applyFont="1" applyFill="1" applyBorder="1" applyAlignment="1">
      <alignment horizontal="right" vertical="top"/>
    </xf>
    <xf numFmtId="165" fontId="5" fillId="7" borderId="32" xfId="0" applyNumberFormat="1" applyFont="1" applyFill="1" applyBorder="1" applyAlignment="1">
      <alignment horizontal="right" vertical="top"/>
    </xf>
    <xf numFmtId="165" fontId="6" fillId="7" borderId="32" xfId="0" applyNumberFormat="1" applyFont="1" applyFill="1" applyBorder="1" applyAlignment="1">
      <alignment horizontal="right" vertical="top"/>
    </xf>
    <xf numFmtId="165" fontId="5" fillId="7" borderId="54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top"/>
    </xf>
    <xf numFmtId="0" fontId="17" fillId="0" borderId="16" xfId="0" applyFont="1" applyBorder="1" applyAlignment="1">
      <alignment horizontal="left" vertical="top" wrapText="1"/>
    </xf>
    <xf numFmtId="165" fontId="6" fillId="3" borderId="13" xfId="0" applyNumberFormat="1" applyFont="1" applyFill="1" applyBorder="1" applyAlignment="1">
      <alignment horizontal="right" vertical="top"/>
    </xf>
    <xf numFmtId="165" fontId="6" fillId="3" borderId="14" xfId="0" applyNumberFormat="1" applyFont="1" applyFill="1" applyBorder="1" applyAlignment="1">
      <alignment horizontal="right" vertical="top"/>
    </xf>
    <xf numFmtId="165" fontId="6" fillId="3" borderId="74" xfId="0" applyNumberFormat="1" applyFont="1" applyFill="1" applyBorder="1" applyAlignment="1">
      <alignment horizontal="right" vertical="top"/>
    </xf>
    <xf numFmtId="165" fontId="6" fillId="4" borderId="16" xfId="0" applyNumberFormat="1" applyFont="1" applyFill="1" applyBorder="1" applyAlignment="1">
      <alignment horizontal="right" vertical="top"/>
    </xf>
    <xf numFmtId="165" fontId="6" fillId="4" borderId="15" xfId="0" applyNumberFormat="1" applyFont="1" applyFill="1" applyBorder="1" applyAlignment="1">
      <alignment horizontal="right" vertical="top"/>
    </xf>
    <xf numFmtId="165" fontId="6" fillId="4" borderId="31" xfId="0" applyNumberFormat="1" applyFont="1" applyFill="1" applyBorder="1" applyAlignment="1">
      <alignment horizontal="right" vertical="top"/>
    </xf>
    <xf numFmtId="165" fontId="6" fillId="4" borderId="72" xfId="0" applyNumberFormat="1" applyFont="1" applyFill="1" applyBorder="1" applyAlignment="1">
      <alignment horizontal="right" vertical="top"/>
    </xf>
    <xf numFmtId="165" fontId="6" fillId="4" borderId="77" xfId="0" applyNumberFormat="1" applyFont="1" applyFill="1" applyBorder="1" applyAlignment="1">
      <alignment horizontal="right" vertical="top"/>
    </xf>
    <xf numFmtId="165" fontId="6" fillId="4" borderId="82" xfId="0" applyNumberFormat="1" applyFont="1" applyFill="1" applyBorder="1" applyAlignment="1">
      <alignment horizontal="right" vertical="top"/>
    </xf>
    <xf numFmtId="165" fontId="6" fillId="4" borderId="70" xfId="0" applyNumberFormat="1" applyFont="1" applyFill="1" applyBorder="1" applyAlignment="1">
      <alignment horizontal="right"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horizontal="right" vertical="top"/>
    </xf>
    <xf numFmtId="165" fontId="6" fillId="2" borderId="61" xfId="0" applyNumberFormat="1" applyFont="1" applyFill="1" applyBorder="1" applyAlignment="1">
      <alignment horizontal="right" vertical="top"/>
    </xf>
    <xf numFmtId="165" fontId="6" fillId="2" borderId="71" xfId="0" applyNumberFormat="1" applyFont="1" applyFill="1" applyBorder="1" applyAlignment="1">
      <alignment horizontal="right" vertical="top"/>
    </xf>
    <xf numFmtId="165" fontId="6" fillId="2" borderId="75" xfId="0" applyNumberFormat="1" applyFont="1" applyFill="1" applyBorder="1" applyAlignment="1">
      <alignment horizontal="right" vertical="top"/>
    </xf>
    <xf numFmtId="165" fontId="6" fillId="2" borderId="43" xfId="0" applyNumberFormat="1" applyFont="1" applyFill="1" applyBorder="1" applyAlignment="1">
      <alignment horizontal="right" vertical="top"/>
    </xf>
    <xf numFmtId="165" fontId="6" fillId="2" borderId="83" xfId="0" applyNumberFormat="1" applyFont="1" applyFill="1" applyBorder="1" applyAlignment="1">
      <alignment horizontal="right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165" fontId="5" fillId="0" borderId="22" xfId="0" applyNumberFormat="1" applyFont="1" applyBorder="1" applyAlignment="1">
      <alignment horizontal="center" vertical="top" wrapText="1"/>
    </xf>
    <xf numFmtId="165" fontId="5" fillId="0" borderId="29" xfId="0" applyNumberFormat="1" applyFont="1" applyBorder="1" applyAlignment="1">
      <alignment horizontal="center" vertical="top" wrapText="1"/>
    </xf>
    <xf numFmtId="165" fontId="5" fillId="0" borderId="51" xfId="0" applyNumberFormat="1" applyFont="1" applyBorder="1" applyAlignment="1">
      <alignment horizontal="center" vertical="top" wrapText="1"/>
    </xf>
    <xf numFmtId="165" fontId="6" fillId="4" borderId="43" xfId="0" applyNumberFormat="1" applyFont="1" applyFill="1" applyBorder="1" applyAlignment="1">
      <alignment horizontal="center" vertical="top" wrapText="1"/>
    </xf>
    <xf numFmtId="165" fontId="6" fillId="4" borderId="17" xfId="0" applyNumberFormat="1" applyFont="1" applyFill="1" applyBorder="1" applyAlignment="1">
      <alignment horizontal="center" vertical="top" wrapText="1"/>
    </xf>
    <xf numFmtId="165" fontId="6" fillId="4" borderId="18" xfId="0" applyNumberFormat="1" applyFont="1" applyFill="1" applyBorder="1" applyAlignment="1">
      <alignment horizontal="center" vertical="top" wrapText="1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165" fontId="5" fillId="0" borderId="8" xfId="0" applyNumberFormat="1" applyFont="1" applyBorder="1" applyAlignment="1">
      <alignment horizontal="center" vertical="top" wrapText="1"/>
    </xf>
    <xf numFmtId="165" fontId="5" fillId="0" borderId="53" xfId="0" applyNumberFormat="1" applyFont="1" applyBorder="1" applyAlignment="1">
      <alignment horizontal="center" vertical="top" wrapText="1"/>
    </xf>
    <xf numFmtId="165" fontId="5" fillId="0" borderId="49" xfId="0" applyNumberFormat="1" applyFont="1" applyBorder="1" applyAlignment="1">
      <alignment horizontal="center" vertical="top" wrapText="1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39" fillId="0" borderId="21" xfId="0" applyFont="1" applyFill="1" applyBorder="1" applyAlignment="1">
      <alignment horizontal="left" vertical="top" wrapText="1"/>
    </xf>
    <xf numFmtId="0" fontId="40" fillId="0" borderId="21" xfId="0" applyFont="1" applyBorder="1" applyAlignment="1">
      <alignment horizontal="left" vertical="top" wrapText="1"/>
    </xf>
    <xf numFmtId="0" fontId="40" fillId="0" borderId="31" xfId="0" applyFont="1" applyBorder="1" applyAlignment="1">
      <alignment horizontal="left" vertical="top" wrapText="1"/>
    </xf>
    <xf numFmtId="0" fontId="3" fillId="0" borderId="79" xfId="0" applyFont="1" applyFill="1" applyBorder="1" applyAlignment="1">
      <alignment horizontal="left" vertical="top" wrapText="1"/>
    </xf>
    <xf numFmtId="0" fontId="3" fillId="0" borderId="78" xfId="0" applyFont="1" applyFill="1" applyBorder="1" applyAlignment="1">
      <alignment horizontal="left" vertical="top" wrapText="1"/>
    </xf>
    <xf numFmtId="0" fontId="3" fillId="0" borderId="77" xfId="0" applyFont="1" applyFill="1" applyBorder="1" applyAlignment="1">
      <alignment horizontal="left" vertical="top" wrapText="1"/>
    </xf>
    <xf numFmtId="49" fontId="6" fillId="5" borderId="48" xfId="0" applyNumberFormat="1" applyFont="1" applyFill="1" applyBorder="1" applyAlignment="1">
      <alignment horizontal="right" vertical="top"/>
    </xf>
    <xf numFmtId="49" fontId="6" fillId="5" borderId="54" xfId="0" applyNumberFormat="1" applyFont="1" applyFill="1" applyBorder="1" applyAlignment="1">
      <alignment horizontal="right" vertical="top"/>
    </xf>
    <xf numFmtId="49" fontId="6" fillId="5" borderId="63" xfId="0" applyNumberFormat="1" applyFont="1" applyFill="1" applyBorder="1" applyAlignment="1">
      <alignment horizontal="right" vertical="top"/>
    </xf>
    <xf numFmtId="49" fontId="6" fillId="3" borderId="74" xfId="0" applyNumberFormat="1" applyFont="1" applyFill="1" applyBorder="1" applyAlignment="1">
      <alignment horizontal="center" vertical="top"/>
    </xf>
    <xf numFmtId="49" fontId="6" fillId="3" borderId="27" xfId="0" applyNumberFormat="1" applyFont="1" applyFill="1" applyBorder="1" applyAlignment="1">
      <alignment horizontal="center" vertical="top"/>
    </xf>
    <xf numFmtId="49" fontId="6" fillId="3" borderId="72" xfId="0" applyNumberFormat="1" applyFont="1" applyFill="1" applyBorder="1" applyAlignment="1">
      <alignment horizontal="center" vertical="top"/>
    </xf>
    <xf numFmtId="49" fontId="6" fillId="0" borderId="79" xfId="0" applyNumberFormat="1" applyFont="1" applyBorder="1" applyAlignment="1">
      <alignment horizontal="center" vertical="top"/>
    </xf>
    <xf numFmtId="49" fontId="6" fillId="0" borderId="78" xfId="0" applyNumberFormat="1" applyFont="1" applyBorder="1" applyAlignment="1">
      <alignment horizontal="center" vertical="top"/>
    </xf>
    <xf numFmtId="0" fontId="3" fillId="0" borderId="77" xfId="0" applyFont="1" applyBorder="1" applyAlignment="1">
      <alignment horizontal="center" vertical="top"/>
    </xf>
    <xf numFmtId="0" fontId="3" fillId="0" borderId="79" xfId="0" applyFont="1" applyBorder="1" applyAlignment="1">
      <alignment horizontal="left" vertical="top" wrapText="1"/>
    </xf>
    <xf numFmtId="0" fontId="3" fillId="0" borderId="78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10" fillId="0" borderId="73" xfId="0" applyNumberFormat="1" applyFont="1" applyBorder="1" applyAlignment="1">
      <alignment horizontal="center" vertical="top"/>
    </xf>
    <xf numFmtId="49" fontId="10" fillId="0" borderId="28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 vertical="top"/>
    </xf>
    <xf numFmtId="49" fontId="18" fillId="0" borderId="9" xfId="0" applyNumberFormat="1" applyFont="1" applyFill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5" fillId="0" borderId="80" xfId="0" applyFont="1" applyBorder="1" applyAlignment="1">
      <alignment horizontal="center" vertical="center" textRotation="90" wrapText="1"/>
    </xf>
    <xf numFmtId="0" fontId="5" fillId="0" borderId="66" xfId="0" applyFont="1" applyBorder="1" applyAlignment="1">
      <alignment horizontal="center" vertical="center" textRotation="90" wrapText="1"/>
    </xf>
    <xf numFmtId="0" fontId="5" fillId="0" borderId="70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49" fontId="12" fillId="4" borderId="17" xfId="0" applyNumberFormat="1" applyFont="1" applyFill="1" applyBorder="1" applyAlignment="1">
      <alignment horizontal="right" vertical="top"/>
    </xf>
    <xf numFmtId="49" fontId="6" fillId="2" borderId="17" xfId="0" applyNumberFormat="1" applyFont="1" applyFill="1" applyBorder="1" applyAlignment="1">
      <alignment horizontal="right" vertical="top"/>
    </xf>
    <xf numFmtId="49" fontId="5" fillId="2" borderId="17" xfId="0" applyNumberFormat="1" applyFont="1" applyFill="1" applyBorder="1" applyAlignment="1">
      <alignment horizontal="right" vertical="top"/>
    </xf>
    <xf numFmtId="49" fontId="6" fillId="3" borderId="77" xfId="0" applyNumberFormat="1" applyFont="1" applyFill="1" applyBorder="1" applyAlignment="1">
      <alignment horizontal="right" vertical="top"/>
    </xf>
    <xf numFmtId="49" fontId="6" fillId="3" borderId="9" xfId="0" applyNumberFormat="1" applyFont="1" applyFill="1" applyBorder="1" applyAlignment="1">
      <alignment horizontal="right" vertical="top"/>
    </xf>
    <xf numFmtId="49" fontId="6" fillId="3" borderId="52" xfId="0" applyNumberFormat="1" applyFont="1" applyFill="1" applyBorder="1" applyAlignment="1">
      <alignment horizontal="center" vertical="top"/>
    </xf>
    <xf numFmtId="49" fontId="6" fillId="3" borderId="45" xfId="0" applyNumberFormat="1" applyFont="1" applyFill="1" applyBorder="1" applyAlignment="1">
      <alignment horizontal="center" vertical="top"/>
    </xf>
    <xf numFmtId="49" fontId="6" fillId="3" borderId="65" xfId="0" applyNumberFormat="1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7" fillId="0" borderId="15" xfId="0" applyFont="1" applyBorder="1" applyAlignment="1">
      <alignment vertical="top"/>
    </xf>
    <xf numFmtId="0" fontId="5" fillId="0" borderId="34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4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left" vertical="top" wrapText="1"/>
    </xf>
    <xf numFmtId="0" fontId="23" fillId="0" borderId="21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23" fillId="0" borderId="26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49" fontId="6" fillId="2" borderId="75" xfId="0" applyNumberFormat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9" fontId="6" fillId="3" borderId="14" xfId="0" applyNumberFormat="1" applyFont="1" applyFill="1" applyBorder="1" applyAlignment="1">
      <alignment horizontal="center" vertical="top" wrapText="1"/>
    </xf>
    <xf numFmtId="49" fontId="6" fillId="3" borderId="19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49" fontId="10" fillId="0" borderId="49" xfId="0" applyNumberFormat="1" applyFont="1" applyBorder="1" applyAlignment="1">
      <alignment horizontal="center" vertical="top"/>
    </xf>
    <xf numFmtId="49" fontId="10" fillId="0" borderId="68" xfId="0" applyNumberFormat="1" applyFont="1" applyBorder="1" applyAlignment="1">
      <alignment horizontal="center" vertical="top"/>
    </xf>
    <xf numFmtId="0" fontId="7" fillId="4" borderId="43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49" fontId="7" fillId="6" borderId="43" xfId="0" applyNumberFormat="1" applyFont="1" applyFill="1" applyBorder="1" applyAlignment="1">
      <alignment horizontal="left" vertical="top" wrapText="1"/>
    </xf>
    <xf numFmtId="49" fontId="7" fillId="6" borderId="17" xfId="0" applyNumberFormat="1" applyFont="1" applyFill="1" applyBorder="1" applyAlignment="1">
      <alignment horizontal="left" vertical="top" wrapText="1"/>
    </xf>
    <xf numFmtId="49" fontId="7" fillId="6" borderId="18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6" fillId="3" borderId="17" xfId="0" applyNumberFormat="1" applyFont="1" applyFill="1" applyBorder="1" applyAlignment="1">
      <alignment horizontal="left" vertical="top"/>
    </xf>
    <xf numFmtId="49" fontId="6" fillId="3" borderId="67" xfId="0" applyNumberFormat="1" applyFont="1" applyFill="1" applyBorder="1" applyAlignment="1">
      <alignment horizontal="left" vertical="top"/>
    </xf>
    <xf numFmtId="49" fontId="6" fillId="3" borderId="18" xfId="0" applyNumberFormat="1" applyFont="1" applyFill="1" applyBorder="1" applyAlignment="1">
      <alignment horizontal="left" vertical="top"/>
    </xf>
    <xf numFmtId="0" fontId="24" fillId="0" borderId="13" xfId="0" applyFont="1" applyFill="1" applyBorder="1" applyAlignment="1">
      <alignment horizontal="center" vertical="center" textRotation="90" wrapText="1"/>
    </xf>
    <xf numFmtId="0" fontId="24" fillId="0" borderId="12" xfId="0" applyFont="1" applyFill="1" applyBorder="1" applyAlignment="1">
      <alignment horizontal="center" vertical="center" textRotation="90" wrapText="1"/>
    </xf>
    <xf numFmtId="0" fontId="24" fillId="0" borderId="16" xfId="0" applyFont="1" applyFill="1" applyBorder="1" applyAlignment="1">
      <alignment horizontal="center" vertical="center" textRotation="90" wrapText="1"/>
    </xf>
    <xf numFmtId="0" fontId="4" fillId="0" borderId="73" xfId="0" applyNumberFormat="1" applyFont="1" applyBorder="1" applyAlignment="1">
      <alignment horizontal="center" vertical="center" textRotation="90" wrapText="1"/>
    </xf>
    <xf numFmtId="0" fontId="4" fillId="0" borderId="28" xfId="0" applyNumberFormat="1" applyFont="1" applyBorder="1" applyAlignment="1">
      <alignment horizontal="center" vertical="center" textRotation="90" wrapText="1"/>
    </xf>
    <xf numFmtId="0" fontId="4" fillId="0" borderId="10" xfId="0" applyNumberFormat="1" applyFont="1" applyBorder="1" applyAlignment="1">
      <alignment horizontal="center" vertical="center" textRotation="90" wrapText="1"/>
    </xf>
    <xf numFmtId="0" fontId="4" fillId="6" borderId="17" xfId="0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49" fontId="6" fillId="2" borderId="17" xfId="0" applyNumberFormat="1" applyFont="1" applyFill="1" applyBorder="1" applyAlignment="1">
      <alignment vertical="center"/>
    </xf>
    <xf numFmtId="49" fontId="6" fillId="2" borderId="18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top"/>
    </xf>
    <xf numFmtId="49" fontId="5" fillId="0" borderId="73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textRotation="90" wrapText="1"/>
    </xf>
    <xf numFmtId="0" fontId="4" fillId="0" borderId="66" xfId="0" applyFont="1" applyBorder="1" applyAlignment="1">
      <alignment horizontal="center" vertical="center" textRotation="90" wrapText="1"/>
    </xf>
    <xf numFmtId="0" fontId="4" fillId="0" borderId="70" xfId="0" applyFont="1" applyBorder="1" applyAlignment="1">
      <alignment horizontal="center" vertical="center" textRotation="90" wrapText="1"/>
    </xf>
    <xf numFmtId="49" fontId="6" fillId="2" borderId="37" xfId="0" applyNumberFormat="1" applyFont="1" applyFill="1" applyBorder="1" applyAlignment="1">
      <alignment horizontal="center" vertical="top"/>
    </xf>
    <xf numFmtId="49" fontId="6" fillId="2" borderId="62" xfId="0" applyNumberFormat="1" applyFont="1" applyFill="1" applyBorder="1" applyAlignment="1">
      <alignment horizontal="center" vertical="top"/>
    </xf>
    <xf numFmtId="49" fontId="6" fillId="3" borderId="38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vertical="top" wrapText="1"/>
    </xf>
    <xf numFmtId="0" fontId="27" fillId="0" borderId="78" xfId="0" applyFont="1" applyFill="1" applyBorder="1" applyAlignment="1">
      <alignment vertical="top" wrapText="1"/>
    </xf>
    <xf numFmtId="0" fontId="2" fillId="0" borderId="6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165" fontId="5" fillId="0" borderId="23" xfId="0" applyNumberFormat="1" applyFont="1" applyBorder="1" applyAlignment="1">
      <alignment horizontal="center" vertical="top" wrapText="1"/>
    </xf>
    <xf numFmtId="165" fontId="5" fillId="0" borderId="76" xfId="0" applyNumberFormat="1" applyFont="1" applyBorder="1" applyAlignment="1">
      <alignment horizontal="center" vertical="top" wrapText="1"/>
    </xf>
    <xf numFmtId="165" fontId="5" fillId="0" borderId="55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3" borderId="72" xfId="0" applyNumberFormat="1" applyFont="1" applyFill="1" applyBorder="1" applyAlignment="1">
      <alignment horizontal="right" vertical="top"/>
    </xf>
    <xf numFmtId="49" fontId="6" fillId="3" borderId="15" xfId="0" applyNumberFormat="1" applyFont="1" applyFill="1" applyBorder="1" applyAlignment="1">
      <alignment horizontal="right" vertical="top"/>
    </xf>
    <xf numFmtId="49" fontId="12" fillId="3" borderId="75" xfId="0" applyNumberFormat="1" applyFont="1" applyFill="1" applyBorder="1" applyAlignment="1">
      <alignment horizontal="left" vertical="top"/>
    </xf>
    <xf numFmtId="49" fontId="12" fillId="3" borderId="17" xfId="0" applyNumberFormat="1" applyFont="1" applyFill="1" applyBorder="1" applyAlignment="1">
      <alignment horizontal="left" vertical="top"/>
    </xf>
    <xf numFmtId="49" fontId="12" fillId="3" borderId="67" xfId="0" applyNumberFormat="1" applyFont="1" applyFill="1" applyBorder="1" applyAlignment="1">
      <alignment horizontal="left" vertical="top"/>
    </xf>
    <xf numFmtId="49" fontId="12" fillId="3" borderId="0" xfId="0" applyNumberFormat="1" applyFont="1" applyFill="1" applyBorder="1" applyAlignment="1">
      <alignment horizontal="left" vertical="top"/>
    </xf>
    <xf numFmtId="0" fontId="2" fillId="0" borderId="26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center" textRotation="90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16" xfId="0" applyFont="1" applyFill="1" applyBorder="1" applyAlignment="1">
      <alignment horizontal="center" vertical="center" textRotation="90"/>
    </xf>
    <xf numFmtId="165" fontId="3" fillId="7" borderId="43" xfId="0" applyNumberFormat="1" applyFont="1" applyFill="1" applyBorder="1" applyAlignment="1">
      <alignment horizontal="center" vertical="top" wrapText="1"/>
    </xf>
    <xf numFmtId="165" fontId="3" fillId="7" borderId="17" xfId="0" applyNumberFormat="1" applyFont="1" applyFill="1" applyBorder="1" applyAlignment="1">
      <alignment horizontal="center" vertical="top" wrapText="1"/>
    </xf>
    <xf numFmtId="165" fontId="3" fillId="7" borderId="18" xfId="0" applyNumberFormat="1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right"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75" xfId="0" applyFont="1" applyFill="1" applyBorder="1" applyAlignment="1">
      <alignment vertical="top" wrapText="1"/>
    </xf>
    <xf numFmtId="0" fontId="5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165" fontId="5" fillId="0" borderId="25" xfId="0" applyNumberFormat="1" applyFont="1" applyFill="1" applyBorder="1" applyAlignment="1">
      <alignment horizontal="center" vertical="top" wrapText="1"/>
    </xf>
    <xf numFmtId="165" fontId="5" fillId="0" borderId="69" xfId="0" applyNumberFormat="1" applyFont="1" applyFill="1" applyBorder="1" applyAlignment="1">
      <alignment horizontal="center" vertical="top" wrapText="1"/>
    </xf>
    <xf numFmtId="165" fontId="5" fillId="0" borderId="68" xfId="0" applyNumberFormat="1" applyFont="1" applyFill="1" applyBorder="1" applyAlignment="1">
      <alignment horizontal="center" vertical="top" wrapText="1"/>
    </xf>
    <xf numFmtId="0" fontId="6" fillId="4" borderId="43" xfId="0" applyFont="1" applyFill="1" applyBorder="1" applyAlignment="1">
      <alignment horizontal="right" vertical="top" wrapText="1"/>
    </xf>
    <xf numFmtId="0" fontId="6" fillId="4" borderId="17" xfId="0" applyFont="1" applyFill="1" applyBorder="1" applyAlignment="1">
      <alignment horizontal="right" vertical="top" wrapText="1"/>
    </xf>
    <xf numFmtId="0" fontId="6" fillId="4" borderId="18" xfId="0" applyFont="1" applyFill="1" applyBorder="1" applyAlignment="1">
      <alignment horizontal="righ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53" xfId="0" applyFont="1" applyFill="1" applyBorder="1" applyAlignment="1">
      <alignment horizontal="left" vertical="top" wrapText="1"/>
    </xf>
    <xf numFmtId="0" fontId="5" fillId="5" borderId="49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vertical="top" wrapText="1"/>
    </xf>
    <xf numFmtId="0" fontId="10" fillId="0" borderId="69" xfId="0" applyFont="1" applyFill="1" applyBorder="1" applyAlignment="1">
      <alignment vertical="top" wrapText="1"/>
    </xf>
    <xf numFmtId="0" fontId="10" fillId="0" borderId="68" xfId="0" applyFont="1" applyFill="1" applyBorder="1" applyAlignment="1">
      <alignment vertical="top" wrapText="1"/>
    </xf>
    <xf numFmtId="0" fontId="5" fillId="5" borderId="22" xfId="0" applyFont="1" applyFill="1" applyBorder="1" applyAlignment="1">
      <alignment horizontal="left" vertical="top" wrapText="1"/>
    </xf>
    <xf numFmtId="0" fontId="5" fillId="5" borderId="29" xfId="0" applyFont="1" applyFill="1" applyBorder="1" applyAlignment="1">
      <alignment horizontal="left" vertical="top" wrapText="1"/>
    </xf>
    <xf numFmtId="0" fontId="5" fillId="5" borderId="51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5" fillId="0" borderId="23" xfId="0" applyFont="1" applyBorder="1" applyAlignment="1">
      <alignment horizontal="left" vertical="top" wrapText="1"/>
    </xf>
    <xf numFmtId="0" fontId="5" fillId="0" borderId="76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0" borderId="31" xfId="0" applyNumberFormat="1" applyFont="1" applyBorder="1" applyAlignment="1">
      <alignment horizontal="center" vertical="top"/>
    </xf>
    <xf numFmtId="49" fontId="10" fillId="0" borderId="26" xfId="0" applyNumberFormat="1" applyFont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49" fontId="6" fillId="3" borderId="75" xfId="0" applyNumberFormat="1" applyFont="1" applyFill="1" applyBorder="1" applyAlignment="1">
      <alignment horizontal="right" vertical="top"/>
    </xf>
    <xf numFmtId="49" fontId="6" fillId="3" borderId="17" xfId="0" applyNumberFormat="1" applyFont="1" applyFill="1" applyBorder="1" applyAlignment="1">
      <alignment horizontal="right" vertical="top"/>
    </xf>
    <xf numFmtId="49" fontId="6" fillId="2" borderId="75" xfId="0" applyNumberFormat="1" applyFont="1" applyFill="1" applyBorder="1" applyAlignment="1">
      <alignment horizontal="right" vertical="top"/>
    </xf>
    <xf numFmtId="49" fontId="6" fillId="2" borderId="13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49" fontId="6" fillId="3" borderId="75" xfId="0" applyNumberFormat="1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top" textRotation="90" wrapText="1"/>
    </xf>
    <xf numFmtId="0" fontId="15" fillId="0" borderId="16" xfId="0" applyFont="1" applyBorder="1" applyAlignment="1">
      <alignment horizontal="center" vertical="top" textRotation="90" wrapText="1"/>
    </xf>
    <xf numFmtId="0" fontId="36" fillId="0" borderId="3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5" borderId="16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vertical="top" wrapText="1"/>
    </xf>
    <xf numFmtId="0" fontId="1" fillId="0" borderId="12" xfId="0" applyFont="1" applyBorder="1"/>
    <xf numFmtId="0" fontId="18" fillId="0" borderId="0" xfId="0" applyFont="1" applyFill="1" applyAlignment="1">
      <alignment horizontal="right" wrapText="1"/>
    </xf>
    <xf numFmtId="0" fontId="0" fillId="0" borderId="0" xfId="0" applyAlignment="1"/>
    <xf numFmtId="0" fontId="3" fillId="5" borderId="80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8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4" fillId="0" borderId="35" xfId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zoomScaleNormal="100" zoomScaleSheetLayoutView="90" workbookViewId="0"/>
  </sheetViews>
  <sheetFormatPr defaultRowHeight="12.75"/>
  <cols>
    <col min="1" max="3" width="2.7109375" style="383" customWidth="1"/>
    <col min="4" max="4" width="60.7109375" style="383" customWidth="1"/>
    <col min="5" max="5" width="2.5703125" style="383" customWidth="1"/>
    <col min="6" max="6" width="2.5703125" style="47" customWidth="1"/>
    <col min="7" max="7" width="2.5703125" style="232" customWidth="1"/>
    <col min="8" max="22" width="7.85546875" style="383" customWidth="1"/>
    <col min="23" max="23" width="24.7109375" style="383" hidden="1" customWidth="1"/>
    <col min="24" max="25" width="4.7109375" style="383" hidden="1" customWidth="1"/>
    <col min="26" max="26" width="4.42578125" style="383" hidden="1" customWidth="1"/>
    <col min="27" max="16384" width="9.140625" style="383"/>
  </cols>
  <sheetData>
    <row r="1" spans="1:27">
      <c r="V1" s="277" t="s">
        <v>182</v>
      </c>
    </row>
    <row r="2" spans="1:27" s="1" customFormat="1" ht="25.5" customHeight="1">
      <c r="A2" s="525" t="s">
        <v>181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</row>
    <row r="3" spans="1:27">
      <c r="A3" s="525" t="s">
        <v>165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384"/>
    </row>
    <row r="4" spans="1:27" ht="12.75" customHeight="1" thickBot="1">
      <c r="A4" s="82"/>
      <c r="B4" s="82"/>
      <c r="C4" s="82"/>
      <c r="D4" s="82"/>
      <c r="E4" s="82"/>
      <c r="F4" s="235"/>
      <c r="G4" s="233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278" t="s">
        <v>0</v>
      </c>
      <c r="W4" s="82"/>
      <c r="X4" s="82" t="s">
        <v>0</v>
      </c>
      <c r="Y4" s="82"/>
      <c r="Z4" s="82"/>
      <c r="AA4" s="384"/>
    </row>
    <row r="5" spans="1:27" s="1" customFormat="1" ht="36.75" customHeight="1">
      <c r="A5" s="527" t="s">
        <v>1</v>
      </c>
      <c r="B5" s="530" t="s">
        <v>2</v>
      </c>
      <c r="C5" s="530" t="s">
        <v>3</v>
      </c>
      <c r="D5" s="533" t="s">
        <v>10</v>
      </c>
      <c r="E5" s="592" t="s">
        <v>4</v>
      </c>
      <c r="F5" s="530" t="s">
        <v>150</v>
      </c>
      <c r="G5" s="583" t="s">
        <v>5</v>
      </c>
      <c r="H5" s="604" t="s">
        <v>6</v>
      </c>
      <c r="I5" s="486" t="s">
        <v>188</v>
      </c>
      <c r="J5" s="487"/>
      <c r="K5" s="487"/>
      <c r="L5" s="488"/>
      <c r="M5" s="486" t="s">
        <v>142</v>
      </c>
      <c r="N5" s="487"/>
      <c r="O5" s="487"/>
      <c r="P5" s="488"/>
      <c r="Q5" s="499" t="s">
        <v>189</v>
      </c>
      <c r="R5" s="487"/>
      <c r="S5" s="487"/>
      <c r="T5" s="500"/>
      <c r="U5" s="496" t="s">
        <v>143</v>
      </c>
      <c r="V5" s="496" t="s">
        <v>144</v>
      </c>
      <c r="W5" s="595" t="s">
        <v>7</v>
      </c>
      <c r="X5" s="596"/>
      <c r="Y5" s="596"/>
      <c r="Z5" s="597"/>
    </row>
    <row r="6" spans="1:27" s="1" customFormat="1" ht="15" customHeight="1">
      <c r="A6" s="528"/>
      <c r="B6" s="531"/>
      <c r="C6" s="531"/>
      <c r="D6" s="534"/>
      <c r="E6" s="593"/>
      <c r="F6" s="531"/>
      <c r="G6" s="584"/>
      <c r="H6" s="605"/>
      <c r="I6" s="494" t="s">
        <v>8</v>
      </c>
      <c r="J6" s="503" t="s">
        <v>9</v>
      </c>
      <c r="K6" s="504"/>
      <c r="L6" s="492" t="s">
        <v>48</v>
      </c>
      <c r="M6" s="494" t="s">
        <v>8</v>
      </c>
      <c r="N6" s="503" t="s">
        <v>9</v>
      </c>
      <c r="O6" s="504"/>
      <c r="P6" s="492" t="s">
        <v>48</v>
      </c>
      <c r="Q6" s="494" t="s">
        <v>8</v>
      </c>
      <c r="R6" s="503" t="s">
        <v>9</v>
      </c>
      <c r="S6" s="504"/>
      <c r="T6" s="492" t="s">
        <v>48</v>
      </c>
      <c r="U6" s="497"/>
      <c r="V6" s="497"/>
      <c r="W6" s="501" t="s">
        <v>10</v>
      </c>
      <c r="X6" s="602" t="s">
        <v>11</v>
      </c>
      <c r="Y6" s="602"/>
      <c r="Z6" s="603"/>
    </row>
    <row r="7" spans="1:27" s="1" customFormat="1" ht="91.5" customHeight="1" thickBot="1">
      <c r="A7" s="529"/>
      <c r="B7" s="532"/>
      <c r="C7" s="532"/>
      <c r="D7" s="535"/>
      <c r="E7" s="594"/>
      <c r="F7" s="532"/>
      <c r="G7" s="585"/>
      <c r="H7" s="606"/>
      <c r="I7" s="495"/>
      <c r="J7" s="415" t="s">
        <v>8</v>
      </c>
      <c r="K7" s="2" t="s">
        <v>12</v>
      </c>
      <c r="L7" s="493"/>
      <c r="M7" s="495"/>
      <c r="N7" s="415" t="s">
        <v>8</v>
      </c>
      <c r="O7" s="2" t="s">
        <v>12</v>
      </c>
      <c r="P7" s="493"/>
      <c r="Q7" s="495"/>
      <c r="R7" s="415" t="s">
        <v>8</v>
      </c>
      <c r="S7" s="2" t="s">
        <v>12</v>
      </c>
      <c r="T7" s="493"/>
      <c r="U7" s="498"/>
      <c r="V7" s="498"/>
      <c r="W7" s="502"/>
      <c r="X7" s="3" t="s">
        <v>49</v>
      </c>
      <c r="Y7" s="3" t="s">
        <v>84</v>
      </c>
      <c r="Z7" s="4" t="s">
        <v>115</v>
      </c>
    </row>
    <row r="8" spans="1:27" ht="15.75" customHeight="1" thickBot="1">
      <c r="A8" s="572" t="s">
        <v>82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4"/>
      <c r="W8" s="586"/>
      <c r="X8" s="586"/>
      <c r="Y8" s="586"/>
      <c r="Z8" s="587"/>
      <c r="AA8" s="385"/>
    </row>
    <row r="9" spans="1:27" ht="15.75" customHeight="1" thickBot="1">
      <c r="A9" s="570" t="s">
        <v>13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88"/>
      <c r="X9" s="588"/>
      <c r="Y9" s="588"/>
      <c r="Z9" s="589"/>
      <c r="AA9" s="385"/>
    </row>
    <row r="10" spans="1:27" ht="15.75" customHeight="1" thickBot="1">
      <c r="A10" s="5" t="s">
        <v>14</v>
      </c>
      <c r="B10" s="590" t="s">
        <v>87</v>
      </c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1"/>
      <c r="AA10" s="385"/>
    </row>
    <row r="11" spans="1:27" ht="15.75" customHeight="1" thickBot="1">
      <c r="A11" s="6" t="s">
        <v>14</v>
      </c>
      <c r="B11" s="7" t="s">
        <v>14</v>
      </c>
      <c r="C11" s="577" t="s">
        <v>121</v>
      </c>
      <c r="D11" s="577"/>
      <c r="E11" s="577"/>
      <c r="F11" s="577"/>
      <c r="G11" s="577"/>
      <c r="H11" s="578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9"/>
      <c r="AA11" s="385"/>
    </row>
    <row r="12" spans="1:27" s="1" customFormat="1" ht="15.75" customHeight="1">
      <c r="A12" s="450" t="s">
        <v>14</v>
      </c>
      <c r="B12" s="456" t="s">
        <v>14</v>
      </c>
      <c r="C12" s="554" t="s">
        <v>14</v>
      </c>
      <c r="D12" s="539" t="s">
        <v>129</v>
      </c>
      <c r="E12" s="580" t="s">
        <v>107</v>
      </c>
      <c r="F12" s="557" t="s">
        <v>15</v>
      </c>
      <c r="G12" s="599" t="s">
        <v>112</v>
      </c>
      <c r="H12" s="14" t="s">
        <v>16</v>
      </c>
      <c r="I12" s="120">
        <f>J12+L12</f>
        <v>90.7</v>
      </c>
      <c r="J12" s="138">
        <v>90.7</v>
      </c>
      <c r="K12" s="138"/>
      <c r="L12" s="139"/>
      <c r="M12" s="120">
        <f>N12+P12</f>
        <v>104.5</v>
      </c>
      <c r="N12" s="138">
        <f>4.5+100</f>
        <v>104.5</v>
      </c>
      <c r="O12" s="140"/>
      <c r="P12" s="202"/>
      <c r="Q12" s="289">
        <f>R12+T12</f>
        <v>81.599999999999994</v>
      </c>
      <c r="R12" s="290">
        <v>81.599999999999994</v>
      </c>
      <c r="S12" s="291"/>
      <c r="T12" s="292"/>
      <c r="U12" s="141">
        <v>110</v>
      </c>
      <c r="V12" s="141">
        <v>110</v>
      </c>
      <c r="W12" s="103" t="s">
        <v>22</v>
      </c>
      <c r="X12" s="107">
        <v>40</v>
      </c>
      <c r="Y12" s="107">
        <v>45</v>
      </c>
      <c r="Z12" s="108">
        <v>42</v>
      </c>
      <c r="AA12" s="50"/>
    </row>
    <row r="13" spans="1:27" s="1" customFormat="1" ht="15.75" customHeight="1">
      <c r="A13" s="451"/>
      <c r="B13" s="598"/>
      <c r="C13" s="555"/>
      <c r="D13" s="540"/>
      <c r="E13" s="581"/>
      <c r="F13" s="575"/>
      <c r="G13" s="600"/>
      <c r="H13" s="15"/>
      <c r="I13" s="129"/>
      <c r="J13" s="136"/>
      <c r="K13" s="142"/>
      <c r="L13" s="143"/>
      <c r="M13" s="129"/>
      <c r="N13" s="144"/>
      <c r="O13" s="145"/>
      <c r="P13" s="203"/>
      <c r="Q13" s="293">
        <f>R13+T13</f>
        <v>0</v>
      </c>
      <c r="R13" s="294"/>
      <c r="S13" s="294"/>
      <c r="T13" s="295"/>
      <c r="U13" s="206"/>
      <c r="V13" s="150"/>
      <c r="W13" s="109" t="s">
        <v>97</v>
      </c>
      <c r="X13" s="110">
        <v>36000</v>
      </c>
      <c r="Y13" s="110">
        <v>38000</v>
      </c>
      <c r="Z13" s="111">
        <v>38000</v>
      </c>
      <c r="AA13" s="50"/>
    </row>
    <row r="14" spans="1:27" s="1" customFormat="1" ht="15.75" customHeight="1" thickBot="1">
      <c r="A14" s="452"/>
      <c r="B14" s="457"/>
      <c r="C14" s="556"/>
      <c r="D14" s="541"/>
      <c r="E14" s="582"/>
      <c r="F14" s="576"/>
      <c r="G14" s="601"/>
      <c r="H14" s="311" t="s">
        <v>17</v>
      </c>
      <c r="I14" s="297">
        <f t="shared" ref="I14:V14" si="0">SUM(I12:I13)</f>
        <v>90.7</v>
      </c>
      <c r="J14" s="297">
        <f t="shared" si="0"/>
        <v>90.7</v>
      </c>
      <c r="K14" s="297">
        <f t="shared" si="0"/>
        <v>0</v>
      </c>
      <c r="L14" s="312">
        <f t="shared" si="0"/>
        <v>0</v>
      </c>
      <c r="M14" s="297">
        <f t="shared" si="0"/>
        <v>104.5</v>
      </c>
      <c r="N14" s="297">
        <f t="shared" si="0"/>
        <v>104.5</v>
      </c>
      <c r="O14" s="297">
        <f t="shared" si="0"/>
        <v>0</v>
      </c>
      <c r="P14" s="313">
        <f t="shared" si="0"/>
        <v>0</v>
      </c>
      <c r="Q14" s="296">
        <f t="shared" si="0"/>
        <v>81.599999999999994</v>
      </c>
      <c r="R14" s="297">
        <f t="shared" si="0"/>
        <v>81.599999999999994</v>
      </c>
      <c r="S14" s="297">
        <f t="shared" si="0"/>
        <v>0</v>
      </c>
      <c r="T14" s="298">
        <f t="shared" si="0"/>
        <v>0</v>
      </c>
      <c r="U14" s="298">
        <f t="shared" si="0"/>
        <v>110</v>
      </c>
      <c r="V14" s="297">
        <f t="shared" si="0"/>
        <v>110</v>
      </c>
      <c r="W14" s="112" t="s">
        <v>96</v>
      </c>
      <c r="X14" s="107">
        <v>4</v>
      </c>
      <c r="Y14" s="107">
        <v>3</v>
      </c>
      <c r="Z14" s="108">
        <v>3</v>
      </c>
      <c r="AA14" s="50"/>
    </row>
    <row r="15" spans="1:27" s="1" customFormat="1" ht="15.75" customHeight="1">
      <c r="A15" s="450" t="s">
        <v>14</v>
      </c>
      <c r="B15" s="456" t="s">
        <v>14</v>
      </c>
      <c r="C15" s="554" t="s">
        <v>18</v>
      </c>
      <c r="D15" s="539" t="s">
        <v>146</v>
      </c>
      <c r="E15" s="614"/>
      <c r="F15" s="557" t="s">
        <v>15</v>
      </c>
      <c r="G15" s="599" t="s">
        <v>112</v>
      </c>
      <c r="H15" s="14" t="s">
        <v>16</v>
      </c>
      <c r="I15" s="120">
        <f>J15+L15</f>
        <v>0</v>
      </c>
      <c r="J15" s="138"/>
      <c r="K15" s="138"/>
      <c r="L15" s="139"/>
      <c r="M15" s="120">
        <f>N15+P15</f>
        <v>300</v>
      </c>
      <c r="N15" s="138">
        <v>300</v>
      </c>
      <c r="O15" s="140"/>
      <c r="P15" s="202"/>
      <c r="Q15" s="289">
        <f>R15+T15</f>
        <v>0</v>
      </c>
      <c r="R15" s="290"/>
      <c r="S15" s="291"/>
      <c r="T15" s="292"/>
      <c r="U15" s="141"/>
      <c r="V15" s="141"/>
      <c r="W15" s="103" t="s">
        <v>22</v>
      </c>
      <c r="X15" s="107">
        <v>40</v>
      </c>
      <c r="Y15" s="107">
        <v>45</v>
      </c>
      <c r="Z15" s="108">
        <v>42</v>
      </c>
      <c r="AA15" s="50"/>
    </row>
    <row r="16" spans="1:27" s="1" customFormat="1" ht="15.75" customHeight="1">
      <c r="A16" s="451"/>
      <c r="B16" s="598"/>
      <c r="C16" s="555"/>
      <c r="D16" s="540"/>
      <c r="E16" s="615"/>
      <c r="F16" s="575"/>
      <c r="G16" s="600"/>
      <c r="H16" s="15" t="s">
        <v>50</v>
      </c>
      <c r="I16" s="129"/>
      <c r="J16" s="136"/>
      <c r="K16" s="142"/>
      <c r="L16" s="143"/>
      <c r="M16" s="129">
        <f>N16+P16</f>
        <v>50</v>
      </c>
      <c r="N16" s="207">
        <v>50</v>
      </c>
      <c r="O16" s="130"/>
      <c r="P16" s="133"/>
      <c r="Q16" s="293">
        <f>R16+T16</f>
        <v>0</v>
      </c>
      <c r="R16" s="294"/>
      <c r="S16" s="294"/>
      <c r="T16" s="295"/>
      <c r="U16" s="206"/>
      <c r="V16" s="150"/>
      <c r="W16" s="109" t="s">
        <v>97</v>
      </c>
      <c r="X16" s="110">
        <v>36000</v>
      </c>
      <c r="Y16" s="110">
        <v>38000</v>
      </c>
      <c r="Z16" s="111">
        <v>38000</v>
      </c>
      <c r="AA16" s="50"/>
    </row>
    <row r="17" spans="1:27" s="1" customFormat="1" ht="15.75" customHeight="1" thickBot="1">
      <c r="A17" s="452"/>
      <c r="B17" s="457"/>
      <c r="C17" s="556"/>
      <c r="D17" s="541"/>
      <c r="E17" s="616"/>
      <c r="F17" s="576"/>
      <c r="G17" s="601"/>
      <c r="H17" s="311" t="s">
        <v>17</v>
      </c>
      <c r="I17" s="297">
        <f t="shared" ref="I17:V17" si="1">SUM(I15:I16)</f>
        <v>0</v>
      </c>
      <c r="J17" s="297">
        <f t="shared" si="1"/>
        <v>0</v>
      </c>
      <c r="K17" s="297">
        <f t="shared" si="1"/>
        <v>0</v>
      </c>
      <c r="L17" s="312">
        <f t="shared" si="1"/>
        <v>0</v>
      </c>
      <c r="M17" s="297">
        <f t="shared" si="1"/>
        <v>350</v>
      </c>
      <c r="N17" s="297">
        <f t="shared" si="1"/>
        <v>350</v>
      </c>
      <c r="O17" s="297">
        <f t="shared" si="1"/>
        <v>0</v>
      </c>
      <c r="P17" s="313">
        <f t="shared" si="1"/>
        <v>0</v>
      </c>
      <c r="Q17" s="296">
        <f t="shared" si="1"/>
        <v>0</v>
      </c>
      <c r="R17" s="297">
        <f t="shared" si="1"/>
        <v>0</v>
      </c>
      <c r="S17" s="297">
        <f t="shared" si="1"/>
        <v>0</v>
      </c>
      <c r="T17" s="298">
        <f t="shared" si="1"/>
        <v>0</v>
      </c>
      <c r="U17" s="298">
        <f t="shared" si="1"/>
        <v>0</v>
      </c>
      <c r="V17" s="297">
        <f t="shared" si="1"/>
        <v>0</v>
      </c>
      <c r="W17" s="112" t="s">
        <v>96</v>
      </c>
      <c r="X17" s="107">
        <v>4</v>
      </c>
      <c r="Y17" s="107">
        <v>3</v>
      </c>
      <c r="Z17" s="108">
        <v>3</v>
      </c>
      <c r="AA17" s="50"/>
    </row>
    <row r="18" spans="1:27" s="1" customFormat="1" ht="15.75" customHeight="1">
      <c r="A18" s="450" t="s">
        <v>14</v>
      </c>
      <c r="B18" s="456" t="s">
        <v>14</v>
      </c>
      <c r="C18" s="554" t="s">
        <v>20</v>
      </c>
      <c r="D18" s="539" t="s">
        <v>175</v>
      </c>
      <c r="E18" s="614"/>
      <c r="F18" s="557" t="s">
        <v>15</v>
      </c>
      <c r="G18" s="599" t="s">
        <v>112</v>
      </c>
      <c r="H18" s="14" t="s">
        <v>16</v>
      </c>
      <c r="I18" s="120">
        <f>J18+L18</f>
        <v>0</v>
      </c>
      <c r="J18" s="138"/>
      <c r="K18" s="138"/>
      <c r="L18" s="139"/>
      <c r="M18" s="120">
        <f>N18+P18</f>
        <v>20</v>
      </c>
      <c r="N18" s="138">
        <v>20</v>
      </c>
      <c r="O18" s="140"/>
      <c r="P18" s="202"/>
      <c r="Q18" s="289">
        <f>R18+T18</f>
        <v>0</v>
      </c>
      <c r="R18" s="290"/>
      <c r="S18" s="291"/>
      <c r="T18" s="292"/>
      <c r="U18" s="141">
        <v>30</v>
      </c>
      <c r="V18" s="141">
        <v>30</v>
      </c>
      <c r="W18" s="103" t="s">
        <v>116</v>
      </c>
      <c r="X18" s="107">
        <v>1</v>
      </c>
      <c r="Y18" s="107">
        <v>1</v>
      </c>
      <c r="Z18" s="108">
        <v>1</v>
      </c>
      <c r="AA18" s="50"/>
    </row>
    <row r="19" spans="1:27" s="1" customFormat="1" ht="15.75" customHeight="1">
      <c r="A19" s="451"/>
      <c r="B19" s="598"/>
      <c r="C19" s="555"/>
      <c r="D19" s="540"/>
      <c r="E19" s="615"/>
      <c r="F19" s="575"/>
      <c r="G19" s="600"/>
      <c r="H19" s="15" t="s">
        <v>172</v>
      </c>
      <c r="I19" s="129">
        <f>J19+L19</f>
        <v>0</v>
      </c>
      <c r="J19" s="136"/>
      <c r="K19" s="142"/>
      <c r="L19" s="143"/>
      <c r="M19" s="129">
        <f>N19+P19</f>
        <v>50</v>
      </c>
      <c r="N19" s="207">
        <v>50</v>
      </c>
      <c r="O19" s="145"/>
      <c r="P19" s="203"/>
      <c r="Q19" s="293">
        <f>R19+T19</f>
        <v>0</v>
      </c>
      <c r="R19" s="294"/>
      <c r="S19" s="294"/>
      <c r="T19" s="295"/>
      <c r="U19" s="206"/>
      <c r="V19" s="150"/>
      <c r="W19" s="117"/>
      <c r="X19" s="118"/>
      <c r="Y19" s="118"/>
      <c r="Z19" s="119"/>
      <c r="AA19" s="50"/>
    </row>
    <row r="20" spans="1:27" s="1" customFormat="1" ht="15.75" customHeight="1" thickBot="1">
      <c r="A20" s="452"/>
      <c r="B20" s="457"/>
      <c r="C20" s="556"/>
      <c r="D20" s="541"/>
      <c r="E20" s="616"/>
      <c r="F20" s="576"/>
      <c r="G20" s="601"/>
      <c r="H20" s="311" t="s">
        <v>17</v>
      </c>
      <c r="I20" s="297">
        <f t="shared" ref="I20:V20" si="2">SUM(I18:I19)</f>
        <v>0</v>
      </c>
      <c r="J20" s="297">
        <f t="shared" si="2"/>
        <v>0</v>
      </c>
      <c r="K20" s="297">
        <f t="shared" si="2"/>
        <v>0</v>
      </c>
      <c r="L20" s="312">
        <f t="shared" si="2"/>
        <v>0</v>
      </c>
      <c r="M20" s="297">
        <f t="shared" si="2"/>
        <v>70</v>
      </c>
      <c r="N20" s="297">
        <f t="shared" si="2"/>
        <v>70</v>
      </c>
      <c r="O20" s="297">
        <f t="shared" si="2"/>
        <v>0</v>
      </c>
      <c r="P20" s="313">
        <f t="shared" si="2"/>
        <v>0</v>
      </c>
      <c r="Q20" s="296">
        <f t="shared" si="2"/>
        <v>0</v>
      </c>
      <c r="R20" s="297">
        <f t="shared" si="2"/>
        <v>0</v>
      </c>
      <c r="S20" s="297">
        <f t="shared" si="2"/>
        <v>0</v>
      </c>
      <c r="T20" s="298">
        <f t="shared" si="2"/>
        <v>0</v>
      </c>
      <c r="U20" s="298">
        <f t="shared" si="2"/>
        <v>30</v>
      </c>
      <c r="V20" s="297">
        <f t="shared" si="2"/>
        <v>30</v>
      </c>
      <c r="W20" s="114"/>
      <c r="X20" s="115"/>
      <c r="Y20" s="115"/>
      <c r="Z20" s="116"/>
      <c r="AA20" s="50"/>
    </row>
    <row r="21" spans="1:27" ht="15.75" customHeight="1">
      <c r="A21" s="607" t="s">
        <v>14</v>
      </c>
      <c r="B21" s="609" t="s">
        <v>14</v>
      </c>
      <c r="C21" s="634" t="s">
        <v>15</v>
      </c>
      <c r="D21" s="611" t="s">
        <v>145</v>
      </c>
      <c r="E21" s="614"/>
      <c r="F21" s="557" t="s">
        <v>15</v>
      </c>
      <c r="G21" s="536" t="s">
        <v>112</v>
      </c>
      <c r="H21" s="89" t="s">
        <v>16</v>
      </c>
      <c r="I21" s="124">
        <f>J21+L21</f>
        <v>847.4</v>
      </c>
      <c r="J21" s="121">
        <v>847.4</v>
      </c>
      <c r="K21" s="122"/>
      <c r="L21" s="123"/>
      <c r="M21" s="120">
        <f>N21+P21</f>
        <v>0</v>
      </c>
      <c r="N21" s="124"/>
      <c r="O21" s="122"/>
      <c r="P21" s="157"/>
      <c r="Q21" s="299">
        <f>R21+T21</f>
        <v>0</v>
      </c>
      <c r="R21" s="290"/>
      <c r="S21" s="300"/>
      <c r="T21" s="301"/>
      <c r="U21" s="204"/>
      <c r="V21" s="128"/>
      <c r="W21" s="100" t="s">
        <v>109</v>
      </c>
      <c r="X21" s="101"/>
      <c r="Y21" s="101">
        <v>1</v>
      </c>
      <c r="Z21" s="102">
        <v>1</v>
      </c>
      <c r="AA21" s="385"/>
    </row>
    <row r="22" spans="1:27" ht="15.75" customHeight="1">
      <c r="A22" s="451"/>
      <c r="B22" s="598"/>
      <c r="C22" s="555"/>
      <c r="D22" s="612"/>
      <c r="E22" s="615"/>
      <c r="F22" s="558"/>
      <c r="G22" s="537"/>
      <c r="H22" s="209"/>
      <c r="I22" s="208">
        <f>J22+L22</f>
        <v>0</v>
      </c>
      <c r="J22" s="130"/>
      <c r="K22" s="131"/>
      <c r="L22" s="132"/>
      <c r="M22" s="208">
        <f>N22+P22</f>
        <v>0</v>
      </c>
      <c r="N22" s="130"/>
      <c r="O22" s="131"/>
      <c r="P22" s="133"/>
      <c r="Q22" s="293">
        <f>R22+T22</f>
        <v>0</v>
      </c>
      <c r="R22" s="302"/>
      <c r="S22" s="302"/>
      <c r="T22" s="303"/>
      <c r="U22" s="205"/>
      <c r="V22" s="135"/>
      <c r="W22" s="103" t="s">
        <v>88</v>
      </c>
      <c r="X22" s="104"/>
      <c r="Y22" s="105">
        <v>2</v>
      </c>
      <c r="Z22" s="106">
        <v>2</v>
      </c>
      <c r="AA22" s="385"/>
    </row>
    <row r="23" spans="1:27" ht="15.75" customHeight="1" thickBot="1">
      <c r="A23" s="608"/>
      <c r="B23" s="610"/>
      <c r="C23" s="635"/>
      <c r="D23" s="613"/>
      <c r="E23" s="616"/>
      <c r="F23" s="559"/>
      <c r="G23" s="538"/>
      <c r="H23" s="311" t="s">
        <v>17</v>
      </c>
      <c r="I23" s="314">
        <f t="shared" ref="I23:V23" si="3">SUM(I21:I22)</f>
        <v>847.4</v>
      </c>
      <c r="J23" s="305">
        <f t="shared" si="3"/>
        <v>847.4</v>
      </c>
      <c r="K23" s="305">
        <f t="shared" si="3"/>
        <v>0</v>
      </c>
      <c r="L23" s="305">
        <f t="shared" si="3"/>
        <v>0</v>
      </c>
      <c r="M23" s="304">
        <f t="shared" si="3"/>
        <v>0</v>
      </c>
      <c r="N23" s="305">
        <f t="shared" si="3"/>
        <v>0</v>
      </c>
      <c r="O23" s="305">
        <f t="shared" si="3"/>
        <v>0</v>
      </c>
      <c r="P23" s="315">
        <f t="shared" si="3"/>
        <v>0</v>
      </c>
      <c r="Q23" s="304">
        <f t="shared" si="3"/>
        <v>0</v>
      </c>
      <c r="R23" s="305">
        <f t="shared" si="3"/>
        <v>0</v>
      </c>
      <c r="S23" s="305">
        <f t="shared" si="3"/>
        <v>0</v>
      </c>
      <c r="T23" s="306">
        <f t="shared" si="3"/>
        <v>0</v>
      </c>
      <c r="U23" s="316">
        <f t="shared" si="3"/>
        <v>0</v>
      </c>
      <c r="V23" s="317">
        <f t="shared" si="3"/>
        <v>0</v>
      </c>
      <c r="W23" s="386"/>
      <c r="X23" s="387"/>
      <c r="Y23" s="387"/>
      <c r="Z23" s="388"/>
      <c r="AA23" s="385"/>
    </row>
    <row r="24" spans="1:27" s="1" customFormat="1" ht="15.75" customHeight="1">
      <c r="A24" s="450" t="s">
        <v>14</v>
      </c>
      <c r="B24" s="456" t="s">
        <v>14</v>
      </c>
      <c r="C24" s="554" t="s">
        <v>94</v>
      </c>
      <c r="D24" s="628" t="s">
        <v>113</v>
      </c>
      <c r="E24" s="674"/>
      <c r="F24" s="557" t="s">
        <v>15</v>
      </c>
      <c r="G24" s="599" t="s">
        <v>112</v>
      </c>
      <c r="H24" s="10" t="s">
        <v>16</v>
      </c>
      <c r="I24" s="120">
        <f>J24+L24</f>
        <v>23.3</v>
      </c>
      <c r="J24" s="125">
        <v>23.3</v>
      </c>
      <c r="K24" s="151"/>
      <c r="L24" s="126"/>
      <c r="M24" s="120">
        <f>N24+P24</f>
        <v>0</v>
      </c>
      <c r="N24" s="152"/>
      <c r="O24" s="153"/>
      <c r="P24" s="154"/>
      <c r="Q24" s="299">
        <f>R24+T24</f>
        <v>0</v>
      </c>
      <c r="R24" s="291"/>
      <c r="S24" s="300"/>
      <c r="T24" s="301"/>
      <c r="U24" s="155"/>
      <c r="V24" s="127"/>
      <c r="W24" s="693" t="s">
        <v>118</v>
      </c>
      <c r="X24" s="90">
        <v>1050</v>
      </c>
      <c r="Y24" s="90">
        <v>1100</v>
      </c>
      <c r="Z24" s="91">
        <v>1150</v>
      </c>
      <c r="AA24" s="50"/>
    </row>
    <row r="25" spans="1:27" s="1" customFormat="1" ht="15.75" customHeight="1">
      <c r="A25" s="451"/>
      <c r="B25" s="598"/>
      <c r="C25" s="555"/>
      <c r="D25" s="629"/>
      <c r="E25" s="675"/>
      <c r="F25" s="575"/>
      <c r="G25" s="600"/>
      <c r="H25" s="42" t="s">
        <v>19</v>
      </c>
      <c r="I25" s="129">
        <f>J25+L25</f>
        <v>132</v>
      </c>
      <c r="J25" s="121">
        <v>132</v>
      </c>
      <c r="K25" s="122"/>
      <c r="L25" s="123"/>
      <c r="M25" s="129">
        <f>N25+P25</f>
        <v>0</v>
      </c>
      <c r="N25" s="121"/>
      <c r="O25" s="156"/>
      <c r="P25" s="157"/>
      <c r="Q25" s="293">
        <f>R25+T25</f>
        <v>0</v>
      </c>
      <c r="R25" s="307"/>
      <c r="S25" s="308"/>
      <c r="T25" s="309"/>
      <c r="U25" s="160"/>
      <c r="V25" s="134"/>
      <c r="W25" s="694"/>
      <c r="X25" s="61"/>
      <c r="Y25" s="389"/>
      <c r="Z25" s="390"/>
      <c r="AA25" s="50"/>
    </row>
    <row r="26" spans="1:27" s="1" customFormat="1" ht="15.75" customHeight="1">
      <c r="A26" s="451"/>
      <c r="B26" s="598"/>
      <c r="C26" s="555"/>
      <c r="D26" s="629"/>
      <c r="E26" s="675"/>
      <c r="F26" s="575"/>
      <c r="G26" s="600"/>
      <c r="H26" s="43"/>
      <c r="I26" s="129">
        <f>J26+L26</f>
        <v>0</v>
      </c>
      <c r="J26" s="130"/>
      <c r="K26" s="131"/>
      <c r="L26" s="158"/>
      <c r="M26" s="129">
        <f>N26+P26</f>
        <v>0</v>
      </c>
      <c r="N26" s="130"/>
      <c r="O26" s="159"/>
      <c r="P26" s="133"/>
      <c r="Q26" s="293">
        <f>R26+T26</f>
        <v>0</v>
      </c>
      <c r="R26" s="307"/>
      <c r="S26" s="302"/>
      <c r="T26" s="303"/>
      <c r="U26" s="160"/>
      <c r="V26" s="134"/>
      <c r="W26" s="694"/>
      <c r="X26" s="61"/>
      <c r="Y26" s="61"/>
      <c r="Z26" s="62"/>
      <c r="AA26" s="50"/>
    </row>
    <row r="27" spans="1:27" s="1" customFormat="1" ht="15.75" customHeight="1" thickBot="1">
      <c r="A27" s="452"/>
      <c r="B27" s="457"/>
      <c r="C27" s="556"/>
      <c r="D27" s="630"/>
      <c r="E27" s="676"/>
      <c r="F27" s="576"/>
      <c r="G27" s="601"/>
      <c r="H27" s="318" t="s">
        <v>17</v>
      </c>
      <c r="I27" s="319">
        <f t="shared" ref="I27:T27" si="4">SUM(I24:I26)</f>
        <v>155.30000000000001</v>
      </c>
      <c r="J27" s="320">
        <f t="shared" si="4"/>
        <v>155.30000000000001</v>
      </c>
      <c r="K27" s="320">
        <f t="shared" si="4"/>
        <v>0</v>
      </c>
      <c r="L27" s="320">
        <f t="shared" si="4"/>
        <v>0</v>
      </c>
      <c r="M27" s="319">
        <f t="shared" si="4"/>
        <v>0</v>
      </c>
      <c r="N27" s="320">
        <f t="shared" si="4"/>
        <v>0</v>
      </c>
      <c r="O27" s="320">
        <f t="shared" si="4"/>
        <v>0</v>
      </c>
      <c r="P27" s="321">
        <f t="shared" si="4"/>
        <v>0</v>
      </c>
      <c r="Q27" s="310">
        <f t="shared" si="4"/>
        <v>0</v>
      </c>
      <c r="R27" s="305">
        <f t="shared" si="4"/>
        <v>0</v>
      </c>
      <c r="S27" s="305">
        <f t="shared" si="4"/>
        <v>0</v>
      </c>
      <c r="T27" s="306">
        <f t="shared" si="4"/>
        <v>0</v>
      </c>
      <c r="U27" s="314">
        <f>SUM(U24:U26)</f>
        <v>0</v>
      </c>
      <c r="V27" s="322">
        <f>SUM(V24:V26)</f>
        <v>0</v>
      </c>
      <c r="W27" s="66"/>
      <c r="X27" s="67"/>
      <c r="Y27" s="391"/>
      <c r="Z27" s="392"/>
      <c r="AA27" s="50"/>
    </row>
    <row r="28" spans="1:27" s="1" customFormat="1" ht="15.75" customHeight="1" thickBot="1">
      <c r="A28" s="438" t="s">
        <v>14</v>
      </c>
      <c r="B28" s="436" t="s">
        <v>14</v>
      </c>
      <c r="C28" s="622" t="s">
        <v>21</v>
      </c>
      <c r="D28" s="623"/>
      <c r="E28" s="623"/>
      <c r="F28" s="623"/>
      <c r="G28" s="623"/>
      <c r="H28" s="512"/>
      <c r="I28" s="210">
        <f>SUM(I27,I20,I14,,I23,I17)</f>
        <v>1093.4000000000001</v>
      </c>
      <c r="J28" s="211">
        <f>SUM(J27,J20,J14,J17,J23)</f>
        <v>1093.4000000000001</v>
      </c>
      <c r="K28" s="211">
        <f>SUM(K27,K20,K14,)</f>
        <v>0</v>
      </c>
      <c r="L28" s="212">
        <f>SUM(L27,L20,L14)</f>
        <v>0</v>
      </c>
      <c r="M28" s="210">
        <f>SUM(M27,M20,M14,,M23,M17)</f>
        <v>524.5</v>
      </c>
      <c r="N28" s="211">
        <f>SUM(N27,N20,N14,N17,N23)</f>
        <v>524.5</v>
      </c>
      <c r="O28" s="211">
        <f>SUM(O27,O20,O14,)</f>
        <v>0</v>
      </c>
      <c r="P28" s="212">
        <f>SUM(P27,P20,P14)</f>
        <v>0</v>
      </c>
      <c r="Q28" s="210">
        <f>SUM(Q27,Q20,Q14,,Q23,Q17)</f>
        <v>81.599999999999994</v>
      </c>
      <c r="R28" s="211">
        <f>SUM(R27,R20,R14,R17,R23)</f>
        <v>81.599999999999994</v>
      </c>
      <c r="S28" s="211">
        <f>SUM(S27,S20,S14,)</f>
        <v>0</v>
      </c>
      <c r="T28" s="212">
        <f>SUM(T27,T20,T14)</f>
        <v>0</v>
      </c>
      <c r="U28" s="212">
        <f>SUM(U27,U20,U14,U23)</f>
        <v>140</v>
      </c>
      <c r="V28" s="212">
        <f>SUM(V27,V20,V14)</f>
        <v>140</v>
      </c>
      <c r="W28" s="113"/>
      <c r="X28" s="12"/>
      <c r="Y28" s="12"/>
      <c r="Z28" s="13"/>
      <c r="AA28" s="50"/>
    </row>
    <row r="29" spans="1:27" ht="15.75" customHeight="1" thickBot="1">
      <c r="A29" s="6" t="s">
        <v>14</v>
      </c>
      <c r="B29" s="16" t="s">
        <v>18</v>
      </c>
      <c r="C29" s="624" t="s">
        <v>122</v>
      </c>
      <c r="D29" s="625"/>
      <c r="E29" s="625"/>
      <c r="F29" s="625"/>
      <c r="G29" s="625"/>
      <c r="H29" s="626"/>
      <c r="I29" s="627"/>
      <c r="J29" s="627"/>
      <c r="K29" s="627"/>
      <c r="L29" s="627"/>
      <c r="M29" s="627"/>
      <c r="N29" s="627"/>
      <c r="O29" s="627"/>
      <c r="P29" s="627"/>
      <c r="Q29" s="626"/>
      <c r="R29" s="626"/>
      <c r="S29" s="626"/>
      <c r="T29" s="626"/>
      <c r="U29" s="625"/>
      <c r="V29" s="625"/>
      <c r="W29" s="543"/>
      <c r="X29" s="543"/>
      <c r="Y29" s="543"/>
      <c r="Z29" s="544"/>
      <c r="AA29" s="385"/>
    </row>
    <row r="30" spans="1:27" s="1" customFormat="1" ht="15.75" customHeight="1">
      <c r="A30" s="450" t="s">
        <v>14</v>
      </c>
      <c r="B30" s="456" t="s">
        <v>18</v>
      </c>
      <c r="C30" s="554" t="s">
        <v>14</v>
      </c>
      <c r="D30" s="545" t="s">
        <v>149</v>
      </c>
      <c r="E30" s="458"/>
      <c r="F30" s="361" t="s">
        <v>15</v>
      </c>
      <c r="G30" s="369" t="s">
        <v>112</v>
      </c>
      <c r="H30" s="89" t="s">
        <v>16</v>
      </c>
      <c r="I30" s="223">
        <f>J30+L30</f>
        <v>41.5</v>
      </c>
      <c r="J30" s="125">
        <v>41.5</v>
      </c>
      <c r="K30" s="162"/>
      <c r="L30" s="154"/>
      <c r="M30" s="161">
        <f>N30+P30</f>
        <v>55</v>
      </c>
      <c r="N30" s="125">
        <v>55</v>
      </c>
      <c r="O30" s="162"/>
      <c r="P30" s="154"/>
      <c r="Q30" s="299">
        <f>R30+T30</f>
        <v>37.4</v>
      </c>
      <c r="R30" s="291">
        <v>37.4</v>
      </c>
      <c r="S30" s="291"/>
      <c r="T30" s="292"/>
      <c r="U30" s="164">
        <v>55</v>
      </c>
      <c r="V30" s="164">
        <v>55</v>
      </c>
      <c r="W30" s="63" t="s">
        <v>90</v>
      </c>
      <c r="X30" s="64">
        <v>5</v>
      </c>
      <c r="Y30" s="64">
        <v>5</v>
      </c>
      <c r="Z30" s="65">
        <v>5</v>
      </c>
      <c r="AA30" s="50"/>
    </row>
    <row r="31" spans="1:27" s="1" customFormat="1" ht="15.75" customHeight="1">
      <c r="A31" s="451"/>
      <c r="B31" s="598"/>
      <c r="C31" s="555"/>
      <c r="D31" s="546"/>
      <c r="E31" s="459"/>
      <c r="F31" s="360"/>
      <c r="G31" s="358"/>
      <c r="H31" s="209"/>
      <c r="I31" s="208"/>
      <c r="J31" s="130"/>
      <c r="K31" s="130"/>
      <c r="L31" s="133"/>
      <c r="M31" s="129"/>
      <c r="N31" s="130"/>
      <c r="O31" s="130"/>
      <c r="P31" s="133"/>
      <c r="Q31" s="330"/>
      <c r="R31" s="307"/>
      <c r="S31" s="307"/>
      <c r="T31" s="331"/>
      <c r="U31" s="137"/>
      <c r="V31" s="137"/>
      <c r="W31" s="51" t="s">
        <v>91</v>
      </c>
      <c r="X31" s="85">
        <v>4</v>
      </c>
      <c r="Y31" s="85">
        <v>4</v>
      </c>
      <c r="Z31" s="86">
        <v>6</v>
      </c>
      <c r="AA31" s="50"/>
    </row>
    <row r="32" spans="1:27" s="1" customFormat="1" ht="15.75" customHeight="1" thickBot="1">
      <c r="A32" s="452"/>
      <c r="B32" s="457"/>
      <c r="C32" s="556"/>
      <c r="D32" s="393"/>
      <c r="E32" s="460"/>
      <c r="F32" s="439"/>
      <c r="G32" s="359"/>
      <c r="H32" s="311" t="s">
        <v>17</v>
      </c>
      <c r="I32" s="323">
        <f t="shared" ref="I32:V32" si="5">SUM(I30:I31)</f>
        <v>41.5</v>
      </c>
      <c r="J32" s="305">
        <f t="shared" si="5"/>
        <v>41.5</v>
      </c>
      <c r="K32" s="305">
        <f t="shared" si="5"/>
        <v>0</v>
      </c>
      <c r="L32" s="315">
        <f t="shared" si="5"/>
        <v>0</v>
      </c>
      <c r="M32" s="310">
        <f t="shared" si="5"/>
        <v>55</v>
      </c>
      <c r="N32" s="305">
        <f t="shared" si="5"/>
        <v>55</v>
      </c>
      <c r="O32" s="305">
        <f t="shared" si="5"/>
        <v>0</v>
      </c>
      <c r="P32" s="315">
        <f t="shared" si="5"/>
        <v>0</v>
      </c>
      <c r="Q32" s="310">
        <f t="shared" si="5"/>
        <v>37.4</v>
      </c>
      <c r="R32" s="305">
        <f t="shared" si="5"/>
        <v>37.4</v>
      </c>
      <c r="S32" s="305">
        <f t="shared" si="5"/>
        <v>0</v>
      </c>
      <c r="T32" s="306">
        <f t="shared" si="5"/>
        <v>0</v>
      </c>
      <c r="U32" s="317">
        <f t="shared" si="5"/>
        <v>55</v>
      </c>
      <c r="V32" s="317">
        <f t="shared" si="5"/>
        <v>55</v>
      </c>
      <c r="W32" s="68" t="s">
        <v>92</v>
      </c>
      <c r="X32" s="69">
        <v>1</v>
      </c>
      <c r="Y32" s="69">
        <v>1</v>
      </c>
      <c r="Z32" s="70">
        <v>1</v>
      </c>
      <c r="AA32" s="50"/>
    </row>
    <row r="33" spans="1:27" ht="15.75" customHeight="1">
      <c r="A33" s="680" t="s">
        <v>14</v>
      </c>
      <c r="B33" s="551" t="s">
        <v>18</v>
      </c>
      <c r="C33" s="620" t="s">
        <v>18</v>
      </c>
      <c r="D33" s="631" t="s">
        <v>78</v>
      </c>
      <c r="E33" s="690"/>
      <c r="F33" s="361" t="s">
        <v>15</v>
      </c>
      <c r="G33" s="370" t="s">
        <v>112</v>
      </c>
      <c r="H33" s="227" t="s">
        <v>16</v>
      </c>
      <c r="I33" s="224">
        <f>J33+L33</f>
        <v>200</v>
      </c>
      <c r="J33" s="225">
        <v>200</v>
      </c>
      <c r="K33" s="225"/>
      <c r="L33" s="226"/>
      <c r="M33" s="173">
        <f>N33+P33</f>
        <v>200</v>
      </c>
      <c r="N33" s="225">
        <v>200</v>
      </c>
      <c r="O33" s="225"/>
      <c r="P33" s="226"/>
      <c r="Q33" s="332">
        <f>R33+T33</f>
        <v>180</v>
      </c>
      <c r="R33" s="333">
        <v>180</v>
      </c>
      <c r="S33" s="333"/>
      <c r="T33" s="334"/>
      <c r="U33" s="167">
        <v>350</v>
      </c>
      <c r="V33" s="167">
        <v>350</v>
      </c>
      <c r="W33" s="49" t="s">
        <v>120</v>
      </c>
      <c r="X33" s="54" t="s">
        <v>85</v>
      </c>
      <c r="Y33" s="54" t="s">
        <v>110</v>
      </c>
      <c r="Z33" s="55" t="s">
        <v>111</v>
      </c>
      <c r="AA33" s="385"/>
    </row>
    <row r="34" spans="1:27" ht="15.75" customHeight="1">
      <c r="A34" s="681"/>
      <c r="B34" s="552"/>
      <c r="C34" s="621"/>
      <c r="D34" s="632"/>
      <c r="E34" s="691"/>
      <c r="F34" s="360"/>
      <c r="G34" s="371"/>
      <c r="H34" s="9"/>
      <c r="I34" s="168"/>
      <c r="J34" s="169"/>
      <c r="K34" s="169"/>
      <c r="L34" s="170"/>
      <c r="M34" s="171"/>
      <c r="N34" s="169"/>
      <c r="O34" s="169"/>
      <c r="P34" s="170"/>
      <c r="Q34" s="335">
        <f>R34+T34</f>
        <v>0</v>
      </c>
      <c r="R34" s="336"/>
      <c r="S34" s="336"/>
      <c r="T34" s="337"/>
      <c r="U34" s="172"/>
      <c r="V34" s="172"/>
      <c r="W34" s="394" t="s">
        <v>108</v>
      </c>
      <c r="X34" s="56">
        <v>1</v>
      </c>
      <c r="Y34" s="57">
        <v>1</v>
      </c>
      <c r="Z34" s="58">
        <v>1</v>
      </c>
      <c r="AA34" s="385"/>
    </row>
    <row r="35" spans="1:27" ht="15.75" customHeight="1" thickBot="1">
      <c r="A35" s="682"/>
      <c r="B35" s="553"/>
      <c r="C35" s="553"/>
      <c r="D35" s="633"/>
      <c r="E35" s="692"/>
      <c r="F35" s="362"/>
      <c r="G35" s="372"/>
      <c r="H35" s="311" t="s">
        <v>17</v>
      </c>
      <c r="I35" s="323">
        <f t="shared" ref="I35:V35" si="6">SUM(I33:I34)</f>
        <v>200</v>
      </c>
      <c r="J35" s="323">
        <f t="shared" si="6"/>
        <v>200</v>
      </c>
      <c r="K35" s="323">
        <f t="shared" si="6"/>
        <v>0</v>
      </c>
      <c r="L35" s="314">
        <f t="shared" si="6"/>
        <v>0</v>
      </c>
      <c r="M35" s="310">
        <f t="shared" si="6"/>
        <v>200</v>
      </c>
      <c r="N35" s="323">
        <f t="shared" si="6"/>
        <v>200</v>
      </c>
      <c r="O35" s="323">
        <f t="shared" si="6"/>
        <v>0</v>
      </c>
      <c r="P35" s="314">
        <f t="shared" si="6"/>
        <v>0</v>
      </c>
      <c r="Q35" s="310">
        <f t="shared" si="6"/>
        <v>180</v>
      </c>
      <c r="R35" s="323">
        <f t="shared" si="6"/>
        <v>180</v>
      </c>
      <c r="S35" s="323">
        <f t="shared" si="6"/>
        <v>0</v>
      </c>
      <c r="T35" s="316">
        <f t="shared" si="6"/>
        <v>0</v>
      </c>
      <c r="U35" s="317">
        <f t="shared" si="6"/>
        <v>350</v>
      </c>
      <c r="V35" s="317">
        <f t="shared" si="6"/>
        <v>350</v>
      </c>
      <c r="W35" s="440" t="s">
        <v>86</v>
      </c>
      <c r="X35" s="59">
        <v>30000</v>
      </c>
      <c r="Y35" s="52">
        <v>30000</v>
      </c>
      <c r="Z35" s="53">
        <v>30000</v>
      </c>
      <c r="AA35" s="385"/>
    </row>
    <row r="36" spans="1:27" ht="15.75" customHeight="1">
      <c r="A36" s="450" t="s">
        <v>14</v>
      </c>
      <c r="B36" s="456" t="s">
        <v>18</v>
      </c>
      <c r="C36" s="620" t="s">
        <v>20</v>
      </c>
      <c r="D36" s="631" t="s">
        <v>24</v>
      </c>
      <c r="E36" s="684"/>
      <c r="F36" s="557" t="s">
        <v>15</v>
      </c>
      <c r="G36" s="568" t="s">
        <v>112</v>
      </c>
      <c r="H36" s="18" t="s">
        <v>16</v>
      </c>
      <c r="I36" s="165">
        <f>J36+L36</f>
        <v>46.7</v>
      </c>
      <c r="J36" s="125">
        <v>46.7</v>
      </c>
      <c r="K36" s="125"/>
      <c r="L36" s="154"/>
      <c r="M36" s="166">
        <f>N36+P36</f>
        <v>46.9</v>
      </c>
      <c r="N36" s="125">
        <v>46.9</v>
      </c>
      <c r="O36" s="125"/>
      <c r="P36" s="154"/>
      <c r="Q36" s="299">
        <f>R36+T36</f>
        <v>42</v>
      </c>
      <c r="R36" s="291">
        <v>42</v>
      </c>
      <c r="S36" s="291"/>
      <c r="T36" s="292"/>
      <c r="U36" s="164">
        <v>50</v>
      </c>
      <c r="V36" s="163">
        <v>50</v>
      </c>
      <c r="W36" s="542" t="s">
        <v>119</v>
      </c>
      <c r="X36" s="560">
        <v>12</v>
      </c>
      <c r="Y36" s="560">
        <v>12</v>
      </c>
      <c r="Z36" s="565">
        <v>12</v>
      </c>
      <c r="AA36" s="385"/>
    </row>
    <row r="37" spans="1:27" ht="15.75" customHeight="1" thickBot="1">
      <c r="A37" s="452"/>
      <c r="B37" s="457"/>
      <c r="C37" s="553"/>
      <c r="D37" s="689"/>
      <c r="E37" s="685"/>
      <c r="F37" s="559"/>
      <c r="G37" s="569"/>
      <c r="H37" s="324" t="s">
        <v>17</v>
      </c>
      <c r="I37" s="325">
        <f t="shared" ref="I37:V37" si="7">I36</f>
        <v>46.7</v>
      </c>
      <c r="J37" s="325">
        <f t="shared" si="7"/>
        <v>46.7</v>
      </c>
      <c r="K37" s="325">
        <f t="shared" si="7"/>
        <v>0</v>
      </c>
      <c r="L37" s="326">
        <f t="shared" si="7"/>
        <v>0</v>
      </c>
      <c r="M37" s="325">
        <f t="shared" si="7"/>
        <v>46.9</v>
      </c>
      <c r="N37" s="325">
        <f t="shared" si="7"/>
        <v>46.9</v>
      </c>
      <c r="O37" s="325">
        <f t="shared" si="7"/>
        <v>0</v>
      </c>
      <c r="P37" s="327">
        <f t="shared" si="7"/>
        <v>0</v>
      </c>
      <c r="Q37" s="319">
        <f t="shared" si="7"/>
        <v>42</v>
      </c>
      <c r="R37" s="325">
        <f t="shared" si="7"/>
        <v>42</v>
      </c>
      <c r="S37" s="325">
        <f t="shared" si="7"/>
        <v>0</v>
      </c>
      <c r="T37" s="328">
        <f t="shared" si="7"/>
        <v>0</v>
      </c>
      <c r="U37" s="329">
        <f t="shared" si="7"/>
        <v>50</v>
      </c>
      <c r="V37" s="319">
        <f t="shared" si="7"/>
        <v>50</v>
      </c>
      <c r="W37" s="567"/>
      <c r="X37" s="561"/>
      <c r="Y37" s="561"/>
      <c r="Z37" s="566"/>
      <c r="AA37" s="385"/>
    </row>
    <row r="38" spans="1:27" s="1" customFormat="1" ht="15.75" customHeight="1" thickBot="1">
      <c r="A38" s="437" t="s">
        <v>14</v>
      </c>
      <c r="B38" s="435" t="s">
        <v>20</v>
      </c>
      <c r="C38" s="677" t="s">
        <v>21</v>
      </c>
      <c r="D38" s="678"/>
      <c r="E38" s="678"/>
      <c r="F38" s="678"/>
      <c r="G38" s="678"/>
      <c r="H38" s="678"/>
      <c r="I38" s="213">
        <f t="shared" ref="I38:T38" si="8">SUM(I32,I35,I37)</f>
        <v>288.2</v>
      </c>
      <c r="J38" s="214">
        <f t="shared" si="8"/>
        <v>288.2</v>
      </c>
      <c r="K38" s="214">
        <f t="shared" si="8"/>
        <v>0</v>
      </c>
      <c r="L38" s="217">
        <f t="shared" si="8"/>
        <v>0</v>
      </c>
      <c r="M38" s="213">
        <f t="shared" si="8"/>
        <v>301.89999999999998</v>
      </c>
      <c r="N38" s="214">
        <f t="shared" si="8"/>
        <v>301.89999999999998</v>
      </c>
      <c r="O38" s="214">
        <f t="shared" si="8"/>
        <v>0</v>
      </c>
      <c r="P38" s="217">
        <f t="shared" si="8"/>
        <v>0</v>
      </c>
      <c r="Q38" s="213">
        <f t="shared" si="8"/>
        <v>259.39999999999998</v>
      </c>
      <c r="R38" s="214">
        <f t="shared" si="8"/>
        <v>259.39999999999998</v>
      </c>
      <c r="S38" s="214">
        <f t="shared" si="8"/>
        <v>0</v>
      </c>
      <c r="T38" s="217">
        <f t="shared" si="8"/>
        <v>0</v>
      </c>
      <c r="U38" s="221">
        <f>SUM(U32,U35,U37)</f>
        <v>455</v>
      </c>
      <c r="V38" s="219">
        <f>SUM(V32,V35,V37)</f>
        <v>455</v>
      </c>
      <c r="W38" s="19"/>
      <c r="X38" s="19"/>
      <c r="Y38" s="19"/>
      <c r="Z38" s="20"/>
      <c r="AA38" s="50"/>
    </row>
    <row r="39" spans="1:27" ht="15.75" customHeight="1" thickBot="1">
      <c r="A39" s="6" t="s">
        <v>14</v>
      </c>
      <c r="B39" s="679" t="s">
        <v>25</v>
      </c>
      <c r="C39" s="511"/>
      <c r="D39" s="511"/>
      <c r="E39" s="511"/>
      <c r="F39" s="511"/>
      <c r="G39" s="511"/>
      <c r="H39" s="511"/>
      <c r="I39" s="215">
        <f t="shared" ref="I39:U39" si="9">SUM(I28,I38)</f>
        <v>1381.6000000000001</v>
      </c>
      <c r="J39" s="216">
        <f t="shared" si="9"/>
        <v>1381.6000000000001</v>
      </c>
      <c r="K39" s="216">
        <f t="shared" si="9"/>
        <v>0</v>
      </c>
      <c r="L39" s="218">
        <f t="shared" si="9"/>
        <v>0</v>
      </c>
      <c r="M39" s="215">
        <f t="shared" si="9"/>
        <v>826.4</v>
      </c>
      <c r="N39" s="216">
        <f t="shared" si="9"/>
        <v>826.4</v>
      </c>
      <c r="O39" s="216">
        <f t="shared" si="9"/>
        <v>0</v>
      </c>
      <c r="P39" s="218">
        <f t="shared" si="9"/>
        <v>0</v>
      </c>
      <c r="Q39" s="215">
        <f t="shared" si="9"/>
        <v>341</v>
      </c>
      <c r="R39" s="216">
        <f t="shared" si="9"/>
        <v>341</v>
      </c>
      <c r="S39" s="216">
        <f t="shared" si="9"/>
        <v>0</v>
      </c>
      <c r="T39" s="218">
        <f t="shared" si="9"/>
        <v>0</v>
      </c>
      <c r="U39" s="222">
        <f t="shared" si="9"/>
        <v>595</v>
      </c>
      <c r="V39" s="220">
        <f>SUM(V28,V38)</f>
        <v>595</v>
      </c>
      <c r="W39" s="507"/>
      <c r="X39" s="507"/>
      <c r="Y39" s="507"/>
      <c r="Z39" s="508"/>
      <c r="AA39" s="385"/>
    </row>
    <row r="40" spans="1:27" ht="15.75" customHeight="1" thickBot="1">
      <c r="A40" s="6" t="s">
        <v>18</v>
      </c>
      <c r="B40" s="547" t="s">
        <v>163</v>
      </c>
      <c r="C40" s="548"/>
      <c r="D40" s="548"/>
      <c r="E40" s="548"/>
      <c r="F40" s="548"/>
      <c r="G40" s="548"/>
      <c r="H40" s="548"/>
      <c r="I40" s="549"/>
      <c r="J40" s="549"/>
      <c r="K40" s="549"/>
      <c r="L40" s="549"/>
      <c r="M40" s="549"/>
      <c r="N40" s="549"/>
      <c r="O40" s="549"/>
      <c r="P40" s="549"/>
      <c r="Q40" s="549"/>
      <c r="R40" s="549"/>
      <c r="S40" s="549"/>
      <c r="T40" s="549"/>
      <c r="U40" s="549"/>
      <c r="V40" s="549"/>
      <c r="W40" s="548"/>
      <c r="X40" s="548"/>
      <c r="Y40" s="548"/>
      <c r="Z40" s="550"/>
      <c r="AA40" s="385"/>
    </row>
    <row r="41" spans="1:27" ht="15.75" customHeight="1" thickBot="1">
      <c r="A41" s="6" t="s">
        <v>18</v>
      </c>
      <c r="B41" s="355" t="s">
        <v>14</v>
      </c>
      <c r="C41" s="683" t="s">
        <v>123</v>
      </c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579"/>
      <c r="AA41" s="385"/>
    </row>
    <row r="42" spans="1:27" ht="15.75" customHeight="1">
      <c r="A42" s="450" t="s">
        <v>18</v>
      </c>
      <c r="B42" s="470" t="s">
        <v>14</v>
      </c>
      <c r="C42" s="554" t="s">
        <v>14</v>
      </c>
      <c r="D42" s="562" t="s">
        <v>173</v>
      </c>
      <c r="E42" s="363" t="s">
        <v>26</v>
      </c>
      <c r="F42" s="479" t="s">
        <v>27</v>
      </c>
      <c r="G42" s="673" t="s">
        <v>112</v>
      </c>
      <c r="H42" s="11" t="s">
        <v>147</v>
      </c>
      <c r="I42" s="161">
        <f>J42+L42</f>
        <v>986.3</v>
      </c>
      <c r="J42" s="125"/>
      <c r="K42" s="125"/>
      <c r="L42" s="126">
        <v>986.3</v>
      </c>
      <c r="M42" s="161">
        <f>N42+P42</f>
        <v>0</v>
      </c>
      <c r="N42" s="130"/>
      <c r="O42" s="130"/>
      <c r="P42" s="133"/>
      <c r="Q42" s="299">
        <f>R42+T42</f>
        <v>0</v>
      </c>
      <c r="R42" s="291"/>
      <c r="S42" s="291"/>
      <c r="T42" s="292"/>
      <c r="U42" s="174"/>
      <c r="V42" s="174"/>
      <c r="W42" s="78" t="s">
        <v>98</v>
      </c>
      <c r="X42" s="79">
        <v>1586</v>
      </c>
      <c r="Y42" s="74"/>
      <c r="Z42" s="80"/>
    </row>
    <row r="43" spans="1:27" ht="15.75" customHeight="1">
      <c r="A43" s="451"/>
      <c r="B43" s="471"/>
      <c r="C43" s="555"/>
      <c r="D43" s="563"/>
      <c r="E43" s="686" t="s">
        <v>174</v>
      </c>
      <c r="F43" s="480"/>
      <c r="G43" s="671"/>
      <c r="H43" s="92" t="s">
        <v>16</v>
      </c>
      <c r="I43" s="129">
        <f>J43+L43</f>
        <v>8.1999999999999993</v>
      </c>
      <c r="J43" s="130">
        <v>8.1999999999999993</v>
      </c>
      <c r="K43" s="130"/>
      <c r="L43" s="132"/>
      <c r="M43" s="129">
        <f>N43+P43</f>
        <v>0</v>
      </c>
      <c r="N43" s="130"/>
      <c r="O43" s="130"/>
      <c r="P43" s="133"/>
      <c r="Q43" s="330">
        <f>R43+T43</f>
        <v>0</v>
      </c>
      <c r="R43" s="307"/>
      <c r="S43" s="307"/>
      <c r="T43" s="331"/>
      <c r="U43" s="175"/>
      <c r="V43" s="175"/>
      <c r="W43" s="84"/>
      <c r="X43" s="71"/>
      <c r="Y43" s="21"/>
      <c r="Z43" s="23"/>
    </row>
    <row r="44" spans="1:27" ht="15.75" customHeight="1">
      <c r="A44" s="451"/>
      <c r="B44" s="471"/>
      <c r="C44" s="663"/>
      <c r="D44" s="563"/>
      <c r="E44" s="687"/>
      <c r="F44" s="480"/>
      <c r="G44" s="671"/>
      <c r="H44" s="92" t="s">
        <v>19</v>
      </c>
      <c r="I44" s="129">
        <f>J44+L44</f>
        <v>2744.9</v>
      </c>
      <c r="J44" s="130"/>
      <c r="K44" s="130"/>
      <c r="L44" s="132">
        <v>2744.9</v>
      </c>
      <c r="M44" s="129">
        <f>N44+P44</f>
        <v>0</v>
      </c>
      <c r="N44" s="130"/>
      <c r="O44" s="130"/>
      <c r="P44" s="133"/>
      <c r="Q44" s="330">
        <f>R44+T44</f>
        <v>0</v>
      </c>
      <c r="R44" s="307"/>
      <c r="S44" s="307"/>
      <c r="T44" s="331"/>
      <c r="U44" s="175"/>
      <c r="V44" s="175"/>
      <c r="W44" s="84" t="s">
        <v>99</v>
      </c>
      <c r="X44" s="71">
        <v>3293</v>
      </c>
      <c r="Y44" s="21"/>
      <c r="Z44" s="23"/>
    </row>
    <row r="45" spans="1:27" ht="15.75" customHeight="1" thickBot="1">
      <c r="A45" s="452"/>
      <c r="B45" s="472"/>
      <c r="C45" s="664"/>
      <c r="D45" s="564"/>
      <c r="E45" s="688"/>
      <c r="F45" s="481"/>
      <c r="G45" s="672"/>
      <c r="H45" s="338" t="s">
        <v>17</v>
      </c>
      <c r="I45" s="310">
        <f t="shared" ref="I45:V45" si="10">SUM(I42:I44)</f>
        <v>3739.4</v>
      </c>
      <c r="J45" s="305">
        <f t="shared" si="10"/>
        <v>8.1999999999999993</v>
      </c>
      <c r="K45" s="315">
        <f t="shared" si="10"/>
        <v>0</v>
      </c>
      <c r="L45" s="306">
        <f t="shared" si="10"/>
        <v>3731.2</v>
      </c>
      <c r="M45" s="310">
        <f t="shared" si="10"/>
        <v>0</v>
      </c>
      <c r="N45" s="305">
        <f t="shared" si="10"/>
        <v>0</v>
      </c>
      <c r="O45" s="315">
        <f t="shared" si="10"/>
        <v>0</v>
      </c>
      <c r="P45" s="306">
        <f t="shared" si="10"/>
        <v>0</v>
      </c>
      <c r="Q45" s="310">
        <f t="shared" si="10"/>
        <v>0</v>
      </c>
      <c r="R45" s="305">
        <f t="shared" si="10"/>
        <v>0</v>
      </c>
      <c r="S45" s="315">
        <f t="shared" si="10"/>
        <v>0</v>
      </c>
      <c r="T45" s="306">
        <f t="shared" si="10"/>
        <v>0</v>
      </c>
      <c r="U45" s="317">
        <f t="shared" si="10"/>
        <v>0</v>
      </c>
      <c r="V45" s="317">
        <f t="shared" si="10"/>
        <v>0</v>
      </c>
      <c r="W45" s="417"/>
      <c r="X45" s="60"/>
      <c r="Y45" s="98"/>
      <c r="Z45" s="99"/>
    </row>
    <row r="46" spans="1:27" ht="15.75" customHeight="1">
      <c r="A46" s="451" t="s">
        <v>18</v>
      </c>
      <c r="B46" s="471" t="s">
        <v>14</v>
      </c>
      <c r="C46" s="555" t="s">
        <v>18</v>
      </c>
      <c r="D46" s="461" t="s">
        <v>177</v>
      </c>
      <c r="E46" s="416" t="s">
        <v>26</v>
      </c>
      <c r="F46" s="480" t="s">
        <v>27</v>
      </c>
      <c r="G46" s="671" t="s">
        <v>112</v>
      </c>
      <c r="H46" s="275" t="s">
        <v>16</v>
      </c>
      <c r="I46" s="120">
        <f>J46+L46</f>
        <v>311</v>
      </c>
      <c r="J46" s="121">
        <v>311</v>
      </c>
      <c r="K46" s="121"/>
      <c r="L46" s="157"/>
      <c r="M46" s="120">
        <f>N46+P46</f>
        <v>0</v>
      </c>
      <c r="N46" s="121"/>
      <c r="O46" s="395"/>
      <c r="P46" s="157"/>
      <c r="Q46" s="289">
        <f>R46+T46</f>
        <v>0</v>
      </c>
      <c r="R46" s="412"/>
      <c r="S46" s="413"/>
      <c r="T46" s="414"/>
      <c r="U46" s="128"/>
      <c r="V46" s="177"/>
      <c r="W46" s="542" t="s">
        <v>100</v>
      </c>
      <c r="X46" s="21"/>
      <c r="Y46" s="21">
        <v>12</v>
      </c>
      <c r="Z46" s="23"/>
      <c r="AA46" s="385"/>
    </row>
    <row r="47" spans="1:27" ht="15.75" customHeight="1">
      <c r="A47" s="451"/>
      <c r="B47" s="471"/>
      <c r="C47" s="555"/>
      <c r="D47" s="461"/>
      <c r="E47" s="636" t="s">
        <v>106</v>
      </c>
      <c r="F47" s="480"/>
      <c r="G47" s="671"/>
      <c r="H47" s="275" t="s">
        <v>147</v>
      </c>
      <c r="I47" s="129">
        <f>J47+L47</f>
        <v>0</v>
      </c>
      <c r="J47" s="121"/>
      <c r="K47" s="121"/>
      <c r="L47" s="157"/>
      <c r="M47" s="129">
        <f>N47+P47</f>
        <v>311</v>
      </c>
      <c r="N47" s="121"/>
      <c r="O47" s="395"/>
      <c r="P47" s="157">
        <v>311</v>
      </c>
      <c r="Q47" s="401">
        <f>R47+T47</f>
        <v>218.3</v>
      </c>
      <c r="R47" s="402"/>
      <c r="S47" s="403"/>
      <c r="T47" s="404">
        <f>311-92.7</f>
        <v>218.3</v>
      </c>
      <c r="U47" s="407">
        <v>110.6</v>
      </c>
      <c r="V47" s="177"/>
      <c r="W47" s="542"/>
      <c r="X47" s="21"/>
      <c r="Y47" s="21"/>
      <c r="Z47" s="23"/>
      <c r="AA47" s="385"/>
    </row>
    <row r="48" spans="1:27" ht="15.75" customHeight="1">
      <c r="A48" s="451"/>
      <c r="B48" s="471"/>
      <c r="C48" s="555"/>
      <c r="D48" s="462"/>
      <c r="E48" s="637"/>
      <c r="F48" s="480"/>
      <c r="G48" s="671"/>
      <c r="H48" s="24" t="s">
        <v>50</v>
      </c>
      <c r="I48" s="129">
        <f>J48+L48</f>
        <v>142</v>
      </c>
      <c r="J48" s="130"/>
      <c r="K48" s="130"/>
      <c r="L48" s="133">
        <v>142</v>
      </c>
      <c r="M48" s="129">
        <f>N48+P48</f>
        <v>0</v>
      </c>
      <c r="N48" s="130"/>
      <c r="O48" s="176"/>
      <c r="P48" s="133"/>
      <c r="Q48" s="330">
        <f>R48+T48</f>
        <v>0</v>
      </c>
      <c r="R48" s="307"/>
      <c r="S48" s="343"/>
      <c r="T48" s="344"/>
      <c r="U48" s="135"/>
      <c r="V48" s="177"/>
      <c r="W48" s="542"/>
      <c r="X48" s="21"/>
      <c r="Y48" s="25"/>
      <c r="Z48" s="23"/>
      <c r="AA48" s="385"/>
    </row>
    <row r="49" spans="1:28" ht="15.75" customHeight="1">
      <c r="A49" s="451"/>
      <c r="B49" s="471"/>
      <c r="C49" s="555"/>
      <c r="D49" s="462"/>
      <c r="E49" s="637"/>
      <c r="F49" s="480"/>
      <c r="G49" s="671"/>
      <c r="H49" s="24" t="s">
        <v>19</v>
      </c>
      <c r="I49" s="129">
        <f>J49+L49</f>
        <v>280</v>
      </c>
      <c r="J49" s="130"/>
      <c r="K49" s="130"/>
      <c r="L49" s="133">
        <v>280</v>
      </c>
      <c r="M49" s="129">
        <f>N49+P49</f>
        <v>348.8</v>
      </c>
      <c r="N49" s="130"/>
      <c r="O49" s="176"/>
      <c r="P49" s="133">
        <v>348.8</v>
      </c>
      <c r="Q49" s="401">
        <f>R49+T49</f>
        <v>274</v>
      </c>
      <c r="R49" s="408"/>
      <c r="S49" s="409"/>
      <c r="T49" s="410">
        <v>274</v>
      </c>
      <c r="U49" s="411">
        <v>74.8</v>
      </c>
      <c r="V49" s="276"/>
      <c r="W49" s="22"/>
      <c r="X49" s="21"/>
      <c r="Y49" s="25"/>
      <c r="Z49" s="23"/>
      <c r="AA49" s="385"/>
    </row>
    <row r="50" spans="1:28" ht="15.75" customHeight="1" thickBot="1">
      <c r="A50" s="452"/>
      <c r="B50" s="472"/>
      <c r="C50" s="556"/>
      <c r="D50" s="463"/>
      <c r="E50" s="638"/>
      <c r="F50" s="481"/>
      <c r="G50" s="672"/>
      <c r="H50" s="338" t="s">
        <v>17</v>
      </c>
      <c r="I50" s="304">
        <f t="shared" ref="I50:V50" si="11">SUM(I46:I49)</f>
        <v>733</v>
      </c>
      <c r="J50" s="305">
        <f t="shared" si="11"/>
        <v>311</v>
      </c>
      <c r="K50" s="305">
        <f t="shared" si="11"/>
        <v>0</v>
      </c>
      <c r="L50" s="314">
        <f t="shared" si="11"/>
        <v>422</v>
      </c>
      <c r="M50" s="304">
        <f t="shared" si="11"/>
        <v>659.8</v>
      </c>
      <c r="N50" s="305">
        <f t="shared" si="11"/>
        <v>0</v>
      </c>
      <c r="O50" s="305">
        <f t="shared" si="11"/>
        <v>0</v>
      </c>
      <c r="P50" s="314">
        <f t="shared" si="11"/>
        <v>659.8</v>
      </c>
      <c r="Q50" s="329">
        <f t="shared" si="11"/>
        <v>492.3</v>
      </c>
      <c r="R50" s="320">
        <f t="shared" si="11"/>
        <v>0</v>
      </c>
      <c r="S50" s="320">
        <f t="shared" si="11"/>
        <v>0</v>
      </c>
      <c r="T50" s="327">
        <f>SUM(T46:T49)</f>
        <v>492.3</v>
      </c>
      <c r="U50" s="317">
        <f t="shared" si="11"/>
        <v>185.39999999999998</v>
      </c>
      <c r="V50" s="316">
        <f t="shared" si="11"/>
        <v>0</v>
      </c>
      <c r="W50" s="396"/>
      <c r="X50" s="60"/>
      <c r="Y50" s="98"/>
      <c r="Z50" s="99"/>
    </row>
    <row r="51" spans="1:28" s="73" customFormat="1" ht="15.75" customHeight="1">
      <c r="A51" s="450" t="s">
        <v>18</v>
      </c>
      <c r="B51" s="514" t="s">
        <v>14</v>
      </c>
      <c r="C51" s="467" t="s">
        <v>20</v>
      </c>
      <c r="D51" s="464" t="s">
        <v>176</v>
      </c>
      <c r="E51" s="364" t="s">
        <v>26</v>
      </c>
      <c r="F51" s="479" t="s">
        <v>15</v>
      </c>
      <c r="G51" s="482" t="s">
        <v>112</v>
      </c>
      <c r="H51" s="8" t="s">
        <v>147</v>
      </c>
      <c r="I51" s="161">
        <f>J51+L51</f>
        <v>244.4</v>
      </c>
      <c r="J51" s="178"/>
      <c r="K51" s="178"/>
      <c r="L51" s="179">
        <v>244.4</v>
      </c>
      <c r="M51" s="161">
        <f>N51+P51</f>
        <v>838.2</v>
      </c>
      <c r="N51" s="178"/>
      <c r="O51" s="178"/>
      <c r="P51" s="230">
        <v>838.2</v>
      </c>
      <c r="Q51" s="299">
        <f>R51+T51</f>
        <v>838.2</v>
      </c>
      <c r="R51" s="345"/>
      <c r="S51" s="345"/>
      <c r="T51" s="346">
        <v>838.2</v>
      </c>
      <c r="U51" s="180">
        <v>962</v>
      </c>
      <c r="V51" s="181"/>
      <c r="W51" s="17" t="s">
        <v>93</v>
      </c>
      <c r="X51" s="71">
        <v>1</v>
      </c>
      <c r="Y51" s="21"/>
      <c r="Z51" s="72"/>
    </row>
    <row r="52" spans="1:28" s="73" customFormat="1" ht="15.75" customHeight="1">
      <c r="A52" s="451"/>
      <c r="B52" s="515"/>
      <c r="C52" s="468"/>
      <c r="D52" s="465"/>
      <c r="E52" s="365"/>
      <c r="F52" s="480"/>
      <c r="G52" s="483"/>
      <c r="H52" s="8" t="s">
        <v>16</v>
      </c>
      <c r="I52" s="120"/>
      <c r="J52" s="182"/>
      <c r="K52" s="182"/>
      <c r="L52" s="183"/>
      <c r="M52" s="129">
        <f>N52+P52</f>
        <v>0</v>
      </c>
      <c r="N52" s="147"/>
      <c r="O52" s="147"/>
      <c r="P52" s="203"/>
      <c r="Q52" s="330">
        <f>R52+T52</f>
        <v>0</v>
      </c>
      <c r="R52" s="347"/>
      <c r="S52" s="347"/>
      <c r="T52" s="348"/>
      <c r="U52" s="195"/>
      <c r="V52" s="229"/>
      <c r="W52" s="17"/>
      <c r="X52" s="71"/>
      <c r="Y52" s="21"/>
      <c r="Z52" s="72"/>
    </row>
    <row r="53" spans="1:28" s="73" customFormat="1" ht="15.75" customHeight="1">
      <c r="A53" s="451"/>
      <c r="B53" s="515"/>
      <c r="C53" s="468"/>
      <c r="D53" s="465"/>
      <c r="E53" s="520" t="s">
        <v>105</v>
      </c>
      <c r="F53" s="480"/>
      <c r="G53" s="483"/>
      <c r="H53" s="8" t="s">
        <v>19</v>
      </c>
      <c r="I53" s="129">
        <f>J53+L53</f>
        <v>514</v>
      </c>
      <c r="J53" s="182"/>
      <c r="K53" s="182"/>
      <c r="L53" s="183">
        <v>514</v>
      </c>
      <c r="M53" s="129">
        <f>N53+P53</f>
        <v>698.3</v>
      </c>
      <c r="N53" s="147"/>
      <c r="O53" s="147"/>
      <c r="P53" s="231">
        <v>698.3</v>
      </c>
      <c r="Q53" s="330">
        <f>R53+T53</f>
        <v>698.3</v>
      </c>
      <c r="R53" s="347"/>
      <c r="S53" s="347"/>
      <c r="T53" s="348">
        <v>698.3</v>
      </c>
      <c r="U53" s="184">
        <v>801.5</v>
      </c>
      <c r="V53" s="149"/>
      <c r="W53" s="17"/>
      <c r="X53" s="71"/>
      <c r="Y53" s="21"/>
      <c r="Z53" s="72"/>
    </row>
    <row r="54" spans="1:28" s="73" customFormat="1" ht="15.75" customHeight="1">
      <c r="A54" s="451"/>
      <c r="B54" s="515"/>
      <c r="C54" s="468"/>
      <c r="D54" s="465"/>
      <c r="E54" s="521"/>
      <c r="F54" s="480"/>
      <c r="G54" s="483"/>
      <c r="H54" s="8" t="s">
        <v>23</v>
      </c>
      <c r="I54" s="129">
        <f>J54+L54</f>
        <v>0</v>
      </c>
      <c r="J54" s="182"/>
      <c r="K54" s="182"/>
      <c r="L54" s="183"/>
      <c r="M54" s="129">
        <f>N54+P54</f>
        <v>0</v>
      </c>
      <c r="N54" s="147"/>
      <c r="O54" s="147"/>
      <c r="P54" s="231"/>
      <c r="Q54" s="330">
        <f>R54+T54</f>
        <v>0</v>
      </c>
      <c r="R54" s="347"/>
      <c r="S54" s="347"/>
      <c r="T54" s="348"/>
      <c r="U54" s="184"/>
      <c r="V54" s="149"/>
      <c r="W54" s="17" t="s">
        <v>101</v>
      </c>
      <c r="X54" s="71"/>
      <c r="Y54" s="21">
        <v>50</v>
      </c>
      <c r="Z54" s="72">
        <v>50</v>
      </c>
    </row>
    <row r="55" spans="1:28" s="73" customFormat="1" ht="15.75" customHeight="1" thickBot="1">
      <c r="A55" s="452"/>
      <c r="B55" s="516"/>
      <c r="C55" s="469"/>
      <c r="D55" s="466"/>
      <c r="E55" s="522"/>
      <c r="F55" s="519"/>
      <c r="G55" s="484"/>
      <c r="H55" s="339" t="s">
        <v>17</v>
      </c>
      <c r="I55" s="304">
        <f t="shared" ref="I55:V55" si="12">SUM(I51:I54)</f>
        <v>758.4</v>
      </c>
      <c r="J55" s="305">
        <f t="shared" si="12"/>
        <v>0</v>
      </c>
      <c r="K55" s="305">
        <f t="shared" si="12"/>
        <v>0</v>
      </c>
      <c r="L55" s="306">
        <f t="shared" si="12"/>
        <v>758.4</v>
      </c>
      <c r="M55" s="304">
        <f t="shared" si="12"/>
        <v>1536.5</v>
      </c>
      <c r="N55" s="305">
        <f t="shared" si="12"/>
        <v>0</v>
      </c>
      <c r="O55" s="305">
        <f t="shared" si="12"/>
        <v>0</v>
      </c>
      <c r="P55" s="315">
        <f t="shared" si="12"/>
        <v>1536.5</v>
      </c>
      <c r="Q55" s="310">
        <f t="shared" si="12"/>
        <v>1536.5</v>
      </c>
      <c r="R55" s="305">
        <f t="shared" si="12"/>
        <v>0</v>
      </c>
      <c r="S55" s="305">
        <f t="shared" si="12"/>
        <v>0</v>
      </c>
      <c r="T55" s="306">
        <f t="shared" si="12"/>
        <v>1536.5</v>
      </c>
      <c r="U55" s="314">
        <f t="shared" si="12"/>
        <v>1763.5</v>
      </c>
      <c r="V55" s="317">
        <f t="shared" si="12"/>
        <v>0</v>
      </c>
      <c r="W55" s="17" t="s">
        <v>102</v>
      </c>
      <c r="X55" s="71"/>
      <c r="Y55" s="21"/>
      <c r="Z55" s="72">
        <v>200</v>
      </c>
    </row>
    <row r="56" spans="1:28" s="73" customFormat="1" ht="15.75" customHeight="1">
      <c r="A56" s="450" t="s">
        <v>18</v>
      </c>
      <c r="B56" s="514" t="s">
        <v>14</v>
      </c>
      <c r="C56" s="467" t="s">
        <v>15</v>
      </c>
      <c r="D56" s="464" t="s">
        <v>164</v>
      </c>
      <c r="E56" s="364" t="s">
        <v>26</v>
      </c>
      <c r="F56" s="479" t="s">
        <v>15</v>
      </c>
      <c r="G56" s="482" t="s">
        <v>112</v>
      </c>
      <c r="H56" s="89" t="s">
        <v>147</v>
      </c>
      <c r="I56" s="161">
        <f>J56+L56</f>
        <v>607.29999999999995</v>
      </c>
      <c r="J56" s="185"/>
      <c r="K56" s="178"/>
      <c r="L56" s="179">
        <v>607.29999999999995</v>
      </c>
      <c r="M56" s="161">
        <f>N56+P56</f>
        <v>0</v>
      </c>
      <c r="N56" s="185"/>
      <c r="O56" s="178"/>
      <c r="P56" s="179"/>
      <c r="Q56" s="289">
        <f>R56+T56</f>
        <v>0</v>
      </c>
      <c r="R56" s="349"/>
      <c r="S56" s="350"/>
      <c r="T56" s="351"/>
      <c r="U56" s="186"/>
      <c r="V56" s="181"/>
      <c r="W56" s="94"/>
      <c r="X56" s="95"/>
      <c r="Y56" s="96"/>
      <c r="Z56" s="97"/>
    </row>
    <row r="57" spans="1:28" s="73" customFormat="1" ht="15.75" customHeight="1">
      <c r="A57" s="451"/>
      <c r="B57" s="515"/>
      <c r="C57" s="468"/>
      <c r="D57" s="465"/>
      <c r="E57" s="520" t="s">
        <v>104</v>
      </c>
      <c r="F57" s="480"/>
      <c r="G57" s="483"/>
      <c r="H57" s="8" t="s">
        <v>19</v>
      </c>
      <c r="I57" s="129">
        <f>J57+L57</f>
        <v>1630</v>
      </c>
      <c r="J57" s="187"/>
      <c r="K57" s="147"/>
      <c r="L57" s="148">
        <v>1630</v>
      </c>
      <c r="M57" s="129">
        <f>N57+P57</f>
        <v>0</v>
      </c>
      <c r="N57" s="188"/>
      <c r="O57" s="145"/>
      <c r="P57" s="146"/>
      <c r="Q57" s="330">
        <f>R57+T57</f>
        <v>0</v>
      </c>
      <c r="R57" s="352"/>
      <c r="S57" s="347"/>
      <c r="T57" s="348"/>
      <c r="U57" s="189"/>
      <c r="V57" s="190"/>
      <c r="W57" s="17"/>
      <c r="X57" s="71"/>
      <c r="Y57" s="21"/>
      <c r="Z57" s="72"/>
    </row>
    <row r="58" spans="1:28" s="73" customFormat="1" ht="15.75" customHeight="1">
      <c r="A58" s="451"/>
      <c r="B58" s="515"/>
      <c r="C58" s="468"/>
      <c r="D58" s="465"/>
      <c r="E58" s="521"/>
      <c r="F58" s="480"/>
      <c r="G58" s="483"/>
      <c r="H58" s="8" t="s">
        <v>16</v>
      </c>
      <c r="I58" s="129">
        <f>J58+L58</f>
        <v>0</v>
      </c>
      <c r="J58" s="187"/>
      <c r="K58" s="147"/>
      <c r="L58" s="148"/>
      <c r="M58" s="129">
        <f>N58+P58</f>
        <v>0</v>
      </c>
      <c r="N58" s="187"/>
      <c r="O58" s="147"/>
      <c r="P58" s="148"/>
      <c r="Q58" s="330">
        <f>R58+T58</f>
        <v>0</v>
      </c>
      <c r="R58" s="353"/>
      <c r="S58" s="294"/>
      <c r="T58" s="295"/>
      <c r="U58" s="191"/>
      <c r="V58" s="149"/>
      <c r="W58" s="17"/>
      <c r="X58" s="71"/>
      <c r="Y58" s="21"/>
      <c r="Z58" s="72"/>
    </row>
    <row r="59" spans="1:28" s="73" customFormat="1" ht="15.75" customHeight="1" thickBot="1">
      <c r="A59" s="452"/>
      <c r="B59" s="516"/>
      <c r="C59" s="469"/>
      <c r="D59" s="466"/>
      <c r="E59" s="522"/>
      <c r="F59" s="519"/>
      <c r="G59" s="484"/>
      <c r="H59" s="339" t="s">
        <v>17</v>
      </c>
      <c r="I59" s="304">
        <f t="shared" ref="I59:V59" si="13">SUM(I56:I58)</f>
        <v>2237.3000000000002</v>
      </c>
      <c r="J59" s="305">
        <f t="shared" si="13"/>
        <v>0</v>
      </c>
      <c r="K59" s="305">
        <f t="shared" si="13"/>
        <v>0</v>
      </c>
      <c r="L59" s="306">
        <f t="shared" si="13"/>
        <v>2237.3000000000002</v>
      </c>
      <c r="M59" s="304">
        <f t="shared" si="13"/>
        <v>0</v>
      </c>
      <c r="N59" s="305">
        <f t="shared" si="13"/>
        <v>0</v>
      </c>
      <c r="O59" s="305">
        <f t="shared" si="13"/>
        <v>0</v>
      </c>
      <c r="P59" s="306">
        <f t="shared" si="13"/>
        <v>0</v>
      </c>
      <c r="Q59" s="304">
        <f t="shared" si="13"/>
        <v>0</v>
      </c>
      <c r="R59" s="305">
        <f t="shared" si="13"/>
        <v>0</v>
      </c>
      <c r="S59" s="305">
        <f t="shared" si="13"/>
        <v>0</v>
      </c>
      <c r="T59" s="306">
        <f t="shared" si="13"/>
        <v>0</v>
      </c>
      <c r="U59" s="304">
        <f t="shared" si="13"/>
        <v>0</v>
      </c>
      <c r="V59" s="317">
        <f t="shared" si="13"/>
        <v>0</v>
      </c>
      <c r="W59" s="87"/>
      <c r="X59" s="81"/>
      <c r="Y59" s="81"/>
      <c r="Z59" s="88"/>
    </row>
    <row r="60" spans="1:28" ht="15.75" customHeight="1">
      <c r="A60" s="450" t="s">
        <v>18</v>
      </c>
      <c r="B60" s="470" t="s">
        <v>14</v>
      </c>
      <c r="C60" s="473" t="s">
        <v>94</v>
      </c>
      <c r="D60" s="476" t="s">
        <v>197</v>
      </c>
      <c r="E60" s="366" t="s">
        <v>26</v>
      </c>
      <c r="F60" s="479" t="s">
        <v>15</v>
      </c>
      <c r="G60" s="482" t="s">
        <v>112</v>
      </c>
      <c r="H60" s="75" t="s">
        <v>16</v>
      </c>
      <c r="I60" s="129">
        <f>J60+L60</f>
        <v>43</v>
      </c>
      <c r="J60" s="130">
        <v>43</v>
      </c>
      <c r="K60" s="176"/>
      <c r="L60" s="132"/>
      <c r="M60" s="161">
        <f>N60+P60</f>
        <v>0</v>
      </c>
      <c r="N60" s="125"/>
      <c r="O60" s="162"/>
      <c r="P60" s="126"/>
      <c r="Q60" s="299">
        <f>R60+T60</f>
        <v>0</v>
      </c>
      <c r="R60" s="291"/>
      <c r="S60" s="342"/>
      <c r="T60" s="292"/>
      <c r="U60" s="163"/>
      <c r="V60" s="164"/>
      <c r="W60" s="83"/>
      <c r="X60" s="21"/>
      <c r="Y60" s="21"/>
      <c r="Z60" s="72"/>
      <c r="AB60" s="397"/>
    </row>
    <row r="61" spans="1:28" ht="15.75" customHeight="1">
      <c r="A61" s="451"/>
      <c r="B61" s="471"/>
      <c r="C61" s="474"/>
      <c r="D61" s="477"/>
      <c r="E61" s="523" t="s">
        <v>103</v>
      </c>
      <c r="F61" s="480"/>
      <c r="G61" s="483"/>
      <c r="H61" s="76" t="s">
        <v>19</v>
      </c>
      <c r="I61" s="129">
        <f>J61+L61</f>
        <v>0</v>
      </c>
      <c r="J61" s="192"/>
      <c r="K61" s="192"/>
      <c r="L61" s="193"/>
      <c r="M61" s="129">
        <f>N61+P61</f>
        <v>0</v>
      </c>
      <c r="N61" s="130"/>
      <c r="O61" s="176"/>
      <c r="P61" s="132"/>
      <c r="Q61" s="330">
        <f>R61+T61</f>
        <v>0</v>
      </c>
      <c r="R61" s="307"/>
      <c r="S61" s="343"/>
      <c r="T61" s="331"/>
      <c r="U61" s="194"/>
      <c r="V61" s="135"/>
      <c r="W61" s="22"/>
      <c r="X61" s="21"/>
      <c r="Y61" s="21"/>
      <c r="Z61" s="398"/>
    </row>
    <row r="62" spans="1:28" ht="15.75" customHeight="1" thickBot="1">
      <c r="A62" s="452"/>
      <c r="B62" s="472"/>
      <c r="C62" s="475"/>
      <c r="D62" s="478"/>
      <c r="E62" s="524"/>
      <c r="F62" s="481"/>
      <c r="G62" s="484"/>
      <c r="H62" s="340" t="s">
        <v>17</v>
      </c>
      <c r="I62" s="329">
        <f t="shared" ref="I62:V62" si="14">SUM(I60:I61)</f>
        <v>43</v>
      </c>
      <c r="J62" s="320">
        <f t="shared" si="14"/>
        <v>43</v>
      </c>
      <c r="K62" s="320">
        <f t="shared" si="14"/>
        <v>0</v>
      </c>
      <c r="L62" s="327">
        <f t="shared" si="14"/>
        <v>0</v>
      </c>
      <c r="M62" s="329">
        <f t="shared" si="14"/>
        <v>0</v>
      </c>
      <c r="N62" s="320">
        <f t="shared" si="14"/>
        <v>0</v>
      </c>
      <c r="O62" s="320">
        <f t="shared" si="14"/>
        <v>0</v>
      </c>
      <c r="P62" s="327">
        <f t="shared" si="14"/>
        <v>0</v>
      </c>
      <c r="Q62" s="329">
        <f t="shared" si="14"/>
        <v>0</v>
      </c>
      <c r="R62" s="320">
        <f t="shared" si="14"/>
        <v>0</v>
      </c>
      <c r="S62" s="320">
        <f t="shared" si="14"/>
        <v>0</v>
      </c>
      <c r="T62" s="327">
        <f t="shared" si="14"/>
        <v>0</v>
      </c>
      <c r="U62" s="341">
        <f t="shared" si="14"/>
        <v>0</v>
      </c>
      <c r="V62" s="341">
        <f t="shared" si="14"/>
        <v>0</v>
      </c>
      <c r="W62" s="399"/>
      <c r="X62" s="60"/>
      <c r="Y62" s="60"/>
      <c r="Z62" s="77"/>
    </row>
    <row r="63" spans="1:28" ht="15.75" customHeight="1">
      <c r="A63" s="450" t="s">
        <v>18</v>
      </c>
      <c r="B63" s="470" t="s">
        <v>14</v>
      </c>
      <c r="C63" s="473" t="s">
        <v>192</v>
      </c>
      <c r="D63" s="476" t="s">
        <v>193</v>
      </c>
      <c r="E63" s="665" t="s">
        <v>194</v>
      </c>
      <c r="F63" s="479" t="s">
        <v>15</v>
      </c>
      <c r="G63" s="482" t="s">
        <v>112</v>
      </c>
      <c r="H63" s="75" t="s">
        <v>16</v>
      </c>
      <c r="I63" s="161">
        <f>J63+L63</f>
        <v>0</v>
      </c>
      <c r="J63" s="125"/>
      <c r="K63" s="162"/>
      <c r="L63" s="126"/>
      <c r="M63" s="161">
        <f>N63+P63</f>
        <v>0</v>
      </c>
      <c r="N63" s="125"/>
      <c r="O63" s="162"/>
      <c r="P63" s="126"/>
      <c r="Q63" s="299">
        <f>R63+T63</f>
        <v>0</v>
      </c>
      <c r="R63" s="291"/>
      <c r="S63" s="342"/>
      <c r="T63" s="292"/>
      <c r="U63" s="163"/>
      <c r="V63" s="164"/>
      <c r="W63" s="83"/>
      <c r="X63" s="21"/>
      <c r="Y63" s="21"/>
      <c r="Z63" s="72"/>
      <c r="AB63" s="397"/>
    </row>
    <row r="64" spans="1:28" ht="15.75" customHeight="1">
      <c r="A64" s="451"/>
      <c r="B64" s="471"/>
      <c r="C64" s="474"/>
      <c r="D64" s="477"/>
      <c r="E64" s="666"/>
      <c r="F64" s="480"/>
      <c r="G64" s="483"/>
      <c r="H64" s="76" t="s">
        <v>19</v>
      </c>
      <c r="I64" s="129">
        <f>J64+L64</f>
        <v>0</v>
      </c>
      <c r="J64" s="192"/>
      <c r="K64" s="192"/>
      <c r="L64" s="193"/>
      <c r="M64" s="129">
        <f>N64+P64</f>
        <v>0</v>
      </c>
      <c r="N64" s="130"/>
      <c r="O64" s="176"/>
      <c r="P64" s="132"/>
      <c r="Q64" s="330">
        <f>R64+T64</f>
        <v>0</v>
      </c>
      <c r="R64" s="307"/>
      <c r="S64" s="343"/>
      <c r="T64" s="331"/>
      <c r="U64" s="194">
        <v>605</v>
      </c>
      <c r="V64" s="135"/>
      <c r="W64" s="22"/>
      <c r="X64" s="21"/>
      <c r="Y64" s="21"/>
      <c r="Z64" s="398"/>
    </row>
    <row r="65" spans="1:26" ht="15.75" customHeight="1" thickBot="1">
      <c r="A65" s="452"/>
      <c r="B65" s="472"/>
      <c r="C65" s="475"/>
      <c r="D65" s="478"/>
      <c r="E65" s="667"/>
      <c r="F65" s="481"/>
      <c r="G65" s="484"/>
      <c r="H65" s="340" t="s">
        <v>17</v>
      </c>
      <c r="I65" s="304">
        <f t="shared" ref="I65:V65" si="15">SUM(I63:I64)</f>
        <v>0</v>
      </c>
      <c r="J65" s="305">
        <f t="shared" si="15"/>
        <v>0</v>
      </c>
      <c r="K65" s="305">
        <f t="shared" si="15"/>
        <v>0</v>
      </c>
      <c r="L65" s="316">
        <f t="shared" si="15"/>
        <v>0</v>
      </c>
      <c r="M65" s="329">
        <f t="shared" si="15"/>
        <v>0</v>
      </c>
      <c r="N65" s="320">
        <f t="shared" si="15"/>
        <v>0</v>
      </c>
      <c r="O65" s="320">
        <f t="shared" si="15"/>
        <v>0</v>
      </c>
      <c r="P65" s="327">
        <f t="shared" si="15"/>
        <v>0</v>
      </c>
      <c r="Q65" s="329">
        <f t="shared" si="15"/>
        <v>0</v>
      </c>
      <c r="R65" s="320">
        <f t="shared" si="15"/>
        <v>0</v>
      </c>
      <c r="S65" s="320">
        <f t="shared" si="15"/>
        <v>0</v>
      </c>
      <c r="T65" s="327">
        <f t="shared" si="15"/>
        <v>0</v>
      </c>
      <c r="U65" s="341">
        <f t="shared" si="15"/>
        <v>605</v>
      </c>
      <c r="V65" s="341">
        <f t="shared" si="15"/>
        <v>0</v>
      </c>
      <c r="W65" s="399"/>
      <c r="X65" s="60"/>
      <c r="Y65" s="60"/>
      <c r="Z65" s="77"/>
    </row>
    <row r="66" spans="1:26" ht="15.75" customHeight="1" thickBot="1">
      <c r="A66" s="6" t="s">
        <v>18</v>
      </c>
      <c r="B66" s="356" t="s">
        <v>14</v>
      </c>
      <c r="C66" s="512" t="s">
        <v>21</v>
      </c>
      <c r="D66" s="513"/>
      <c r="E66" s="513"/>
      <c r="F66" s="513"/>
      <c r="G66" s="513"/>
      <c r="H66" s="513"/>
      <c r="I66" s="418">
        <f>SUM(I65,I62,I59,I55,I50,I45)</f>
        <v>7511.1</v>
      </c>
      <c r="J66" s="419">
        <f t="shared" ref="J66:V66" si="16">SUM(J65,J62,J59,J55,J50,J45)</f>
        <v>362.2</v>
      </c>
      <c r="K66" s="419">
        <f t="shared" si="16"/>
        <v>0</v>
      </c>
      <c r="L66" s="420">
        <f t="shared" si="16"/>
        <v>7148.9</v>
      </c>
      <c r="M66" s="418">
        <f t="shared" si="16"/>
        <v>2196.3000000000002</v>
      </c>
      <c r="N66" s="419">
        <f t="shared" si="16"/>
        <v>0</v>
      </c>
      <c r="O66" s="419">
        <f t="shared" si="16"/>
        <v>0</v>
      </c>
      <c r="P66" s="420">
        <f t="shared" si="16"/>
        <v>2196.3000000000002</v>
      </c>
      <c r="Q66" s="418">
        <f t="shared" si="16"/>
        <v>2028.8</v>
      </c>
      <c r="R66" s="419">
        <f t="shared" si="16"/>
        <v>0</v>
      </c>
      <c r="S66" s="419">
        <f t="shared" si="16"/>
        <v>0</v>
      </c>
      <c r="T66" s="420">
        <f t="shared" si="16"/>
        <v>2028.8</v>
      </c>
      <c r="U66" s="418">
        <f t="shared" si="16"/>
        <v>2553.9</v>
      </c>
      <c r="V66" s="418">
        <f t="shared" si="16"/>
        <v>0</v>
      </c>
      <c r="W66" s="517"/>
      <c r="X66" s="517"/>
      <c r="Y66" s="517"/>
      <c r="Z66" s="518"/>
    </row>
    <row r="67" spans="1:26" ht="15.75" customHeight="1" thickBot="1">
      <c r="A67" s="6" t="s">
        <v>18</v>
      </c>
      <c r="B67" s="510" t="s">
        <v>25</v>
      </c>
      <c r="C67" s="511"/>
      <c r="D67" s="511"/>
      <c r="E67" s="511"/>
      <c r="F67" s="511"/>
      <c r="G67" s="511"/>
      <c r="H67" s="511"/>
      <c r="I67" s="428">
        <f>I66</f>
        <v>7511.1</v>
      </c>
      <c r="J67" s="429">
        <f t="shared" ref="J67:V67" si="17">J66</f>
        <v>362.2</v>
      </c>
      <c r="K67" s="429">
        <f t="shared" si="17"/>
        <v>0</v>
      </c>
      <c r="L67" s="430">
        <f t="shared" si="17"/>
        <v>7148.9</v>
      </c>
      <c r="M67" s="431">
        <f t="shared" si="17"/>
        <v>2196.3000000000002</v>
      </c>
      <c r="N67" s="429">
        <f t="shared" si="17"/>
        <v>0</v>
      </c>
      <c r="O67" s="429">
        <f t="shared" si="17"/>
        <v>0</v>
      </c>
      <c r="P67" s="432">
        <f t="shared" si="17"/>
        <v>2196.3000000000002</v>
      </c>
      <c r="Q67" s="428">
        <f t="shared" si="17"/>
        <v>2028.8</v>
      </c>
      <c r="R67" s="429">
        <f t="shared" si="17"/>
        <v>0</v>
      </c>
      <c r="S67" s="429">
        <f t="shared" si="17"/>
        <v>0</v>
      </c>
      <c r="T67" s="432">
        <f t="shared" si="17"/>
        <v>2028.8</v>
      </c>
      <c r="U67" s="433">
        <f>U66</f>
        <v>2553.9</v>
      </c>
      <c r="V67" s="434">
        <f t="shared" si="17"/>
        <v>0</v>
      </c>
      <c r="W67" s="507"/>
      <c r="X67" s="507"/>
      <c r="Y67" s="507"/>
      <c r="Z67" s="508"/>
    </row>
    <row r="68" spans="1:26" ht="15.75" customHeight="1" thickBot="1">
      <c r="A68" s="357" t="s">
        <v>18</v>
      </c>
      <c r="B68" s="26"/>
      <c r="C68" s="26"/>
      <c r="D68" s="26"/>
      <c r="E68" s="509" t="s">
        <v>28</v>
      </c>
      <c r="F68" s="509"/>
      <c r="G68" s="509"/>
      <c r="H68" s="509"/>
      <c r="I68" s="421">
        <f t="shared" ref="I68:V68" si="18">SUM(I39,I67)</f>
        <v>8892.7000000000007</v>
      </c>
      <c r="J68" s="422">
        <f t="shared" si="18"/>
        <v>1743.8000000000002</v>
      </c>
      <c r="K68" s="422">
        <f t="shared" si="18"/>
        <v>0</v>
      </c>
      <c r="L68" s="423">
        <f t="shared" si="18"/>
        <v>7148.9</v>
      </c>
      <c r="M68" s="424">
        <f t="shared" si="18"/>
        <v>3022.7000000000003</v>
      </c>
      <c r="N68" s="422">
        <f t="shared" si="18"/>
        <v>826.4</v>
      </c>
      <c r="O68" s="422">
        <f t="shared" si="18"/>
        <v>0</v>
      </c>
      <c r="P68" s="425">
        <f t="shared" si="18"/>
        <v>2196.3000000000002</v>
      </c>
      <c r="Q68" s="421">
        <f t="shared" si="18"/>
        <v>2369.8000000000002</v>
      </c>
      <c r="R68" s="422">
        <f t="shared" si="18"/>
        <v>341</v>
      </c>
      <c r="S68" s="422">
        <f t="shared" si="18"/>
        <v>0</v>
      </c>
      <c r="T68" s="425">
        <f t="shared" si="18"/>
        <v>2028.8</v>
      </c>
      <c r="U68" s="426">
        <f t="shared" si="18"/>
        <v>3148.9</v>
      </c>
      <c r="V68" s="427">
        <f t="shared" si="18"/>
        <v>595</v>
      </c>
      <c r="W68" s="505"/>
      <c r="X68" s="505"/>
      <c r="Y68" s="505"/>
      <c r="Z68" s="506"/>
    </row>
    <row r="69" spans="1:26" s="354" customFormat="1" ht="15.75" customHeight="1">
      <c r="A69" s="286"/>
      <c r="B69" s="286"/>
      <c r="C69" s="286"/>
      <c r="D69" s="286"/>
      <c r="E69" s="286"/>
      <c r="F69" s="286"/>
      <c r="G69" s="286"/>
      <c r="H69" s="286"/>
      <c r="I69" s="228"/>
      <c r="J69" s="228"/>
      <c r="K69" s="228"/>
      <c r="L69" s="228"/>
      <c r="M69" s="228"/>
      <c r="N69" s="228"/>
      <c r="O69" s="228"/>
      <c r="P69" s="228"/>
      <c r="Q69" s="405"/>
      <c r="R69" s="405"/>
      <c r="S69" s="406"/>
      <c r="T69" s="406"/>
      <c r="U69" s="228"/>
    </row>
    <row r="70" spans="1:26" s="354" customFormat="1" ht="15.75" customHeight="1" thickBot="1">
      <c r="A70" s="27"/>
      <c r="B70" s="400"/>
      <c r="C70" s="400"/>
      <c r="D70" s="400"/>
      <c r="E70" s="400"/>
      <c r="F70" s="236"/>
      <c r="G70" s="234"/>
      <c r="H70" s="485" t="s">
        <v>29</v>
      </c>
      <c r="I70" s="485"/>
      <c r="J70" s="485"/>
      <c r="K70" s="485"/>
      <c r="L70" s="485"/>
      <c r="M70" s="485"/>
      <c r="N70" s="485"/>
      <c r="O70" s="485"/>
      <c r="P70" s="485"/>
      <c r="Q70" s="28"/>
      <c r="R70" s="367"/>
      <c r="S70" s="28"/>
      <c r="T70" s="28"/>
      <c r="U70" s="28"/>
    </row>
    <row r="71" spans="1:26" s="354" customFormat="1" ht="33" customHeight="1" thickBot="1">
      <c r="A71" s="29"/>
      <c r="B71" s="29"/>
      <c r="C71" s="489" t="s">
        <v>30</v>
      </c>
      <c r="D71" s="490"/>
      <c r="E71" s="490"/>
      <c r="F71" s="490"/>
      <c r="G71" s="490"/>
      <c r="H71" s="491"/>
      <c r="I71" s="486" t="s">
        <v>124</v>
      </c>
      <c r="J71" s="487"/>
      <c r="K71" s="487"/>
      <c r="L71" s="488"/>
      <c r="M71" s="486" t="s">
        <v>125</v>
      </c>
      <c r="N71" s="487"/>
      <c r="O71" s="487"/>
      <c r="P71" s="488"/>
      <c r="Q71" s="486" t="s">
        <v>126</v>
      </c>
      <c r="R71" s="487"/>
      <c r="S71" s="487"/>
      <c r="T71" s="488"/>
      <c r="U71" s="45"/>
    </row>
    <row r="72" spans="1:26" s="1" customFormat="1" ht="14.1" customHeight="1" thickBot="1">
      <c r="A72" s="29"/>
      <c r="B72" s="29"/>
      <c r="C72" s="651" t="s">
        <v>31</v>
      </c>
      <c r="D72" s="652"/>
      <c r="E72" s="652"/>
      <c r="F72" s="652"/>
      <c r="G72" s="652"/>
      <c r="H72" s="653"/>
      <c r="I72" s="447">
        <f>SUM(I73:L75)</f>
        <v>3449.8</v>
      </c>
      <c r="J72" s="448"/>
      <c r="K72" s="448"/>
      <c r="L72" s="449"/>
      <c r="M72" s="447">
        <f>SUM(M73:P75)</f>
        <v>1875.6</v>
      </c>
      <c r="N72" s="448"/>
      <c r="O72" s="448"/>
      <c r="P72" s="449"/>
      <c r="Q72" s="447">
        <f>SUM(Q73:T75)</f>
        <v>1397.5</v>
      </c>
      <c r="R72" s="448"/>
      <c r="S72" s="448"/>
      <c r="T72" s="449"/>
      <c r="U72" s="44"/>
      <c r="V72" s="44"/>
      <c r="W72" s="44"/>
      <c r="X72" s="44"/>
      <c r="Y72" s="30"/>
    </row>
    <row r="73" spans="1:26" s="1" customFormat="1" ht="14.1" customHeight="1">
      <c r="A73" s="29"/>
      <c r="B73" s="29"/>
      <c r="C73" s="668" t="s">
        <v>32</v>
      </c>
      <c r="D73" s="669"/>
      <c r="E73" s="669"/>
      <c r="F73" s="669"/>
      <c r="G73" s="669"/>
      <c r="H73" s="670"/>
      <c r="I73" s="617">
        <f>SUMIF(H11:H68,"SB",I11:I68)</f>
        <v>1611.8000000000002</v>
      </c>
      <c r="J73" s="618"/>
      <c r="K73" s="618"/>
      <c r="L73" s="619"/>
      <c r="M73" s="617">
        <f>SUMIF(H11:H68,"SB",M11:M68)</f>
        <v>726.4</v>
      </c>
      <c r="N73" s="618"/>
      <c r="O73" s="618"/>
      <c r="P73" s="619"/>
      <c r="Q73" s="617">
        <f>SUMIF(H11:H68,"SB",Q11:Q68)</f>
        <v>341</v>
      </c>
      <c r="R73" s="618"/>
      <c r="S73" s="618"/>
      <c r="T73" s="619"/>
      <c r="U73" s="46"/>
      <c r="V73" s="46"/>
      <c r="W73" s="46"/>
      <c r="X73" s="46"/>
      <c r="Y73" s="30"/>
    </row>
    <row r="74" spans="1:26" s="1" customFormat="1" ht="14.1" customHeight="1">
      <c r="A74" s="29"/>
      <c r="B74" s="29"/>
      <c r="C74" s="441" t="s">
        <v>148</v>
      </c>
      <c r="D74" s="442"/>
      <c r="E74" s="442"/>
      <c r="F74" s="442"/>
      <c r="G74" s="442"/>
      <c r="H74" s="443"/>
      <c r="I74" s="444">
        <f>SUMIF(H11:H68,"SB(P)",I11:I68)</f>
        <v>1838</v>
      </c>
      <c r="J74" s="445"/>
      <c r="K74" s="445"/>
      <c r="L74" s="446"/>
      <c r="M74" s="444">
        <f>SUMIF(H11:H68,"SB(P)",M11:M68)</f>
        <v>1149.2</v>
      </c>
      <c r="N74" s="445"/>
      <c r="O74" s="445"/>
      <c r="P74" s="446"/>
      <c r="Q74" s="444">
        <f>SUMIF(H11:H68,"SB(P)",Q11:Q68)</f>
        <v>1056.5</v>
      </c>
      <c r="R74" s="445"/>
      <c r="S74" s="445"/>
      <c r="T74" s="446"/>
      <c r="U74" s="46"/>
      <c r="V74" s="46"/>
      <c r="W74" s="46"/>
      <c r="X74" s="46"/>
      <c r="Y74" s="30"/>
    </row>
    <row r="75" spans="1:26" s="1" customFormat="1" ht="13.5" customHeight="1" thickBot="1">
      <c r="A75" s="29"/>
      <c r="B75" s="29"/>
      <c r="C75" s="657" t="s">
        <v>187</v>
      </c>
      <c r="D75" s="658"/>
      <c r="E75" s="658"/>
      <c r="F75" s="658"/>
      <c r="G75" s="658"/>
      <c r="H75" s="659"/>
      <c r="I75" s="648">
        <f>SUMIF(H11:H68,"PF",I11:I68)</f>
        <v>0</v>
      </c>
      <c r="J75" s="649"/>
      <c r="K75" s="649"/>
      <c r="L75" s="650"/>
      <c r="M75" s="648">
        <f>SUMIF(H11:H68,"PF",M11:M68)</f>
        <v>0</v>
      </c>
      <c r="N75" s="649"/>
      <c r="O75" s="649"/>
      <c r="P75" s="650"/>
      <c r="Q75" s="648">
        <f>SUMIF(H11:H68,"PF",Q11:Q68)</f>
        <v>0</v>
      </c>
      <c r="R75" s="649"/>
      <c r="S75" s="649"/>
      <c r="T75" s="650"/>
      <c r="U75" s="46"/>
      <c r="V75" s="46"/>
      <c r="W75" s="46"/>
      <c r="X75" s="46"/>
      <c r="Y75" s="30"/>
    </row>
    <row r="76" spans="1:26" s="1" customFormat="1" ht="14.1" customHeight="1" thickBot="1">
      <c r="A76" s="29"/>
      <c r="B76" s="29"/>
      <c r="C76" s="651" t="s">
        <v>33</v>
      </c>
      <c r="D76" s="652"/>
      <c r="E76" s="652"/>
      <c r="F76" s="652"/>
      <c r="G76" s="652"/>
      <c r="H76" s="653"/>
      <c r="I76" s="447">
        <f>SUM(I77:L80)</f>
        <v>5442.9</v>
      </c>
      <c r="J76" s="448"/>
      <c r="K76" s="448"/>
      <c r="L76" s="449"/>
      <c r="M76" s="447">
        <f>SUM(M77:P80)</f>
        <v>1147.0999999999999</v>
      </c>
      <c r="N76" s="448"/>
      <c r="O76" s="448"/>
      <c r="P76" s="449"/>
      <c r="Q76" s="447">
        <f>SUM(Q77:T80)</f>
        <v>972.3</v>
      </c>
      <c r="R76" s="448"/>
      <c r="S76" s="448"/>
      <c r="T76" s="449"/>
      <c r="U76" s="44"/>
      <c r="V76" s="44"/>
      <c r="W76" s="44"/>
      <c r="X76" s="44"/>
      <c r="Y76" s="30"/>
    </row>
    <row r="77" spans="1:26" s="1" customFormat="1" ht="11.25" customHeight="1">
      <c r="A77" s="29"/>
      <c r="B77" s="29"/>
      <c r="C77" s="654" t="s">
        <v>34</v>
      </c>
      <c r="D77" s="655"/>
      <c r="E77" s="655"/>
      <c r="F77" s="655"/>
      <c r="G77" s="655"/>
      <c r="H77" s="656"/>
      <c r="I77" s="453">
        <f>SUMIF(H11:H68,"ES",I11:I68)</f>
        <v>5300.9</v>
      </c>
      <c r="J77" s="454"/>
      <c r="K77" s="454"/>
      <c r="L77" s="455"/>
      <c r="M77" s="453">
        <f>SUMIF(H11:H68,"ES",M11:M68)</f>
        <v>1047.0999999999999</v>
      </c>
      <c r="N77" s="454"/>
      <c r="O77" s="454"/>
      <c r="P77" s="455"/>
      <c r="Q77" s="453">
        <f>SUMIF(H11:H68,"ES",Q11:Q68)</f>
        <v>972.3</v>
      </c>
      <c r="R77" s="454"/>
      <c r="S77" s="454"/>
      <c r="T77" s="455"/>
      <c r="U77" s="46"/>
      <c r="V77" s="46"/>
      <c r="W77" s="46"/>
      <c r="X77" s="46"/>
      <c r="Y77" s="30"/>
    </row>
    <row r="78" spans="1:26" s="1" customFormat="1" ht="13.5" customHeight="1">
      <c r="A78" s="29"/>
      <c r="B78" s="29"/>
      <c r="C78" s="660" t="s">
        <v>35</v>
      </c>
      <c r="D78" s="661"/>
      <c r="E78" s="661"/>
      <c r="F78" s="661"/>
      <c r="G78" s="661"/>
      <c r="H78" s="662"/>
      <c r="I78" s="444">
        <f>SUMIF(H11:H68,"KVJUD",I11:I68)</f>
        <v>0</v>
      </c>
      <c r="J78" s="445"/>
      <c r="K78" s="445"/>
      <c r="L78" s="446"/>
      <c r="M78" s="444">
        <f>SUMIF(H11:H68,"KVJUD",M11:M68)</f>
        <v>50</v>
      </c>
      <c r="N78" s="445"/>
      <c r="O78" s="445"/>
      <c r="P78" s="446"/>
      <c r="Q78" s="444">
        <f>SUMIF(H11:H68,"KVJUD",Q11:Q68)</f>
        <v>0</v>
      </c>
      <c r="R78" s="445"/>
      <c r="S78" s="445"/>
      <c r="T78" s="446"/>
      <c r="U78" s="46"/>
      <c r="V78" s="46"/>
      <c r="W78" s="46"/>
      <c r="X78" s="46"/>
      <c r="Y78" s="30"/>
    </row>
    <row r="79" spans="1:26" s="1" customFormat="1" ht="14.1" customHeight="1">
      <c r="A79" s="29"/>
      <c r="B79" s="29"/>
      <c r="C79" s="441" t="s">
        <v>36</v>
      </c>
      <c r="D79" s="442"/>
      <c r="E79" s="442"/>
      <c r="F79" s="442"/>
      <c r="G79" s="442"/>
      <c r="H79" s="443"/>
      <c r="I79" s="444">
        <f>SUMIF(H11:H68,"Kt",I11:I68)</f>
        <v>142</v>
      </c>
      <c r="J79" s="445"/>
      <c r="K79" s="445"/>
      <c r="L79" s="446"/>
      <c r="M79" s="444">
        <f>SUMIF(H11:H68,"Kt",M11:M68)</f>
        <v>50</v>
      </c>
      <c r="N79" s="445"/>
      <c r="O79" s="445"/>
      <c r="P79" s="446"/>
      <c r="Q79" s="444">
        <f>SUMIF(H11:H68,"Kt",Q11:Q68)</f>
        <v>0</v>
      </c>
      <c r="R79" s="445"/>
      <c r="S79" s="445"/>
      <c r="T79" s="446"/>
      <c r="U79" s="46"/>
      <c r="V79" s="46"/>
      <c r="W79" s="46"/>
      <c r="X79" s="46"/>
      <c r="Y79" s="30"/>
    </row>
    <row r="80" spans="1:26" s="1" customFormat="1" ht="13.5" customHeight="1" thickBot="1">
      <c r="A80" s="29"/>
      <c r="B80" s="29"/>
      <c r="C80" s="645" t="s">
        <v>171</v>
      </c>
      <c r="D80" s="646"/>
      <c r="E80" s="646"/>
      <c r="F80" s="646"/>
      <c r="G80" s="646"/>
      <c r="H80" s="647"/>
      <c r="I80" s="617">
        <f>SUMIF(H11:H68,"LRVB",I11:I68)</f>
        <v>0</v>
      </c>
      <c r="J80" s="618"/>
      <c r="K80" s="618"/>
      <c r="L80" s="619"/>
      <c r="M80" s="617">
        <f>SUMIF(H11:H68,"LRVB",M11:M68)</f>
        <v>0</v>
      </c>
      <c r="N80" s="618"/>
      <c r="O80" s="618"/>
      <c r="P80" s="619"/>
      <c r="Q80" s="617">
        <f>SUMIF(H11:H68,"LRVB",Q11:Q68)</f>
        <v>0</v>
      </c>
      <c r="R80" s="618"/>
      <c r="S80" s="618"/>
      <c r="T80" s="619"/>
      <c r="U80" s="46"/>
      <c r="V80" s="46"/>
      <c r="W80" s="46"/>
      <c r="X80" s="46"/>
      <c r="Y80" s="30"/>
      <c r="Z80" s="29"/>
    </row>
    <row r="81" spans="1:26" s="1" customFormat="1" ht="14.25" customHeight="1" thickBot="1">
      <c r="A81" s="29"/>
      <c r="B81" s="29"/>
      <c r="C81" s="642" t="s">
        <v>37</v>
      </c>
      <c r="D81" s="643"/>
      <c r="E81" s="643"/>
      <c r="F81" s="643"/>
      <c r="G81" s="643"/>
      <c r="H81" s="644"/>
      <c r="I81" s="639">
        <f>SUM(I72,I76)</f>
        <v>8892.7000000000007</v>
      </c>
      <c r="J81" s="640"/>
      <c r="K81" s="640"/>
      <c r="L81" s="641"/>
      <c r="M81" s="639">
        <f>SUM(M72,M76)</f>
        <v>3022.7</v>
      </c>
      <c r="N81" s="640"/>
      <c r="O81" s="640"/>
      <c r="P81" s="641"/>
      <c r="Q81" s="639">
        <f>SUM(Q72,Q76)</f>
        <v>2369.8000000000002</v>
      </c>
      <c r="R81" s="640"/>
      <c r="S81" s="640"/>
      <c r="T81" s="641"/>
      <c r="U81" s="31"/>
      <c r="V81" s="31"/>
      <c r="W81" s="31"/>
      <c r="X81" s="31"/>
      <c r="Y81" s="30"/>
      <c r="Z81" s="29"/>
    </row>
  </sheetData>
  <mergeCells count="192">
    <mergeCell ref="A33:A35"/>
    <mergeCell ref="B24:B27"/>
    <mergeCell ref="C36:C37"/>
    <mergeCell ref="C30:C32"/>
    <mergeCell ref="B42:B45"/>
    <mergeCell ref="C46:C50"/>
    <mergeCell ref="C41:Z41"/>
    <mergeCell ref="B30:B32"/>
    <mergeCell ref="A42:A45"/>
    <mergeCell ref="E36:E37"/>
    <mergeCell ref="E43:E45"/>
    <mergeCell ref="D36:D37"/>
    <mergeCell ref="E33:E35"/>
    <mergeCell ref="W24:W26"/>
    <mergeCell ref="C12:C14"/>
    <mergeCell ref="E24:E27"/>
    <mergeCell ref="C15:C17"/>
    <mergeCell ref="C38:H38"/>
    <mergeCell ref="F36:F37"/>
    <mergeCell ref="G24:G27"/>
    <mergeCell ref="M71:P71"/>
    <mergeCell ref="I71:L71"/>
    <mergeCell ref="B39:H39"/>
    <mergeCell ref="A60:A62"/>
    <mergeCell ref="C42:C45"/>
    <mergeCell ref="G51:G55"/>
    <mergeCell ref="A51:A55"/>
    <mergeCell ref="A46:A50"/>
    <mergeCell ref="A56:A59"/>
    <mergeCell ref="E63:E65"/>
    <mergeCell ref="D60:D62"/>
    <mergeCell ref="C73:H73"/>
    <mergeCell ref="B51:B55"/>
    <mergeCell ref="G46:G50"/>
    <mergeCell ref="F42:F45"/>
    <mergeCell ref="G42:G45"/>
    <mergeCell ref="C72:H72"/>
    <mergeCell ref="Q81:T81"/>
    <mergeCell ref="C81:H81"/>
    <mergeCell ref="I81:L81"/>
    <mergeCell ref="C80:H80"/>
    <mergeCell ref="M81:P81"/>
    <mergeCell ref="I80:L80"/>
    <mergeCell ref="Q80:T80"/>
    <mergeCell ref="M80:P80"/>
    <mergeCell ref="Q75:T75"/>
    <mergeCell ref="C76:H76"/>
    <mergeCell ref="Q76:T76"/>
    <mergeCell ref="I78:L78"/>
    <mergeCell ref="C77:H77"/>
    <mergeCell ref="I77:L77"/>
    <mergeCell ref="C75:H75"/>
    <mergeCell ref="I75:L75"/>
    <mergeCell ref="M75:P75"/>
    <mergeCell ref="Q78:T78"/>
    <mergeCell ref="C78:H78"/>
    <mergeCell ref="I79:L79"/>
    <mergeCell ref="M76:P76"/>
    <mergeCell ref="M78:P78"/>
    <mergeCell ref="I76:L76"/>
    <mergeCell ref="Q77:T77"/>
    <mergeCell ref="M73:P73"/>
    <mergeCell ref="M74:P74"/>
    <mergeCell ref="Q74:T74"/>
    <mergeCell ref="I74:L74"/>
    <mergeCell ref="C74:H74"/>
    <mergeCell ref="I73:L73"/>
    <mergeCell ref="Q73:T73"/>
    <mergeCell ref="G15:G17"/>
    <mergeCell ref="C33:C35"/>
    <mergeCell ref="C28:H28"/>
    <mergeCell ref="C29:V29"/>
    <mergeCell ref="D24:D27"/>
    <mergeCell ref="D33:D35"/>
    <mergeCell ref="E21:E23"/>
    <mergeCell ref="C24:C27"/>
    <mergeCell ref="F24:F27"/>
    <mergeCell ref="G18:G20"/>
    <mergeCell ref="C21:C23"/>
    <mergeCell ref="E47:E50"/>
    <mergeCell ref="E53:E55"/>
    <mergeCell ref="F51:F55"/>
    <mergeCell ref="A21:A23"/>
    <mergeCell ref="B21:B23"/>
    <mergeCell ref="D21:D23"/>
    <mergeCell ref="F15:F17"/>
    <mergeCell ref="A15:A17"/>
    <mergeCell ref="A18:A20"/>
    <mergeCell ref="B18:B20"/>
    <mergeCell ref="E18:E20"/>
    <mergeCell ref="F18:F20"/>
    <mergeCell ref="B15:B17"/>
    <mergeCell ref="E15:E17"/>
    <mergeCell ref="D15:D17"/>
    <mergeCell ref="A9:V9"/>
    <mergeCell ref="A8:V8"/>
    <mergeCell ref="F5:F7"/>
    <mergeCell ref="A12:A14"/>
    <mergeCell ref="F12:F14"/>
    <mergeCell ref="M6:M7"/>
    <mergeCell ref="C11:Z11"/>
    <mergeCell ref="E12:E14"/>
    <mergeCell ref="G5:G7"/>
    <mergeCell ref="W8:Z8"/>
    <mergeCell ref="W9:Z9"/>
    <mergeCell ref="B10:Z10"/>
    <mergeCell ref="D12:D14"/>
    <mergeCell ref="E5:E7"/>
    <mergeCell ref="W5:Z5"/>
    <mergeCell ref="V5:V7"/>
    <mergeCell ref="B12:B14"/>
    <mergeCell ref="G12:G14"/>
    <mergeCell ref="X6:Z6"/>
    <mergeCell ref="R6:S6"/>
    <mergeCell ref="H5:H7"/>
    <mergeCell ref="P6:P7"/>
    <mergeCell ref="M5:P5"/>
    <mergeCell ref="N6:O6"/>
    <mergeCell ref="A2:Z2"/>
    <mergeCell ref="A3:Z3"/>
    <mergeCell ref="A5:A7"/>
    <mergeCell ref="B5:B7"/>
    <mergeCell ref="C5:C7"/>
    <mergeCell ref="D5:D7"/>
    <mergeCell ref="G21:G23"/>
    <mergeCell ref="D18:D20"/>
    <mergeCell ref="W46:W48"/>
    <mergeCell ref="W39:Z39"/>
    <mergeCell ref="W29:Z29"/>
    <mergeCell ref="D30:D31"/>
    <mergeCell ref="B40:Z40"/>
    <mergeCell ref="B33:B35"/>
    <mergeCell ref="C18:C20"/>
    <mergeCell ref="F21:F23"/>
    <mergeCell ref="X36:X37"/>
    <mergeCell ref="D42:D45"/>
    <mergeCell ref="Z36:Z37"/>
    <mergeCell ref="W36:W37"/>
    <mergeCell ref="G36:G37"/>
    <mergeCell ref="B46:B50"/>
    <mergeCell ref="Y36:Y37"/>
    <mergeCell ref="F46:F50"/>
    <mergeCell ref="W68:Z68"/>
    <mergeCell ref="D56:D59"/>
    <mergeCell ref="W67:Z67"/>
    <mergeCell ref="E68:H68"/>
    <mergeCell ref="B67:H67"/>
    <mergeCell ref="C66:H66"/>
    <mergeCell ref="B56:B59"/>
    <mergeCell ref="G60:G62"/>
    <mergeCell ref="C60:C62"/>
    <mergeCell ref="B60:B62"/>
    <mergeCell ref="W66:Z66"/>
    <mergeCell ref="F56:F59"/>
    <mergeCell ref="G56:G59"/>
    <mergeCell ref="E57:E59"/>
    <mergeCell ref="C56:C59"/>
    <mergeCell ref="F60:F62"/>
    <mergeCell ref="E61:E62"/>
    <mergeCell ref="I5:L5"/>
    <mergeCell ref="T6:T7"/>
    <mergeCell ref="Q6:Q7"/>
    <mergeCell ref="I6:I7"/>
    <mergeCell ref="L6:L7"/>
    <mergeCell ref="U5:U7"/>
    <mergeCell ref="Q5:T5"/>
    <mergeCell ref="W6:W7"/>
    <mergeCell ref="J6:K6"/>
    <mergeCell ref="C79:H79"/>
    <mergeCell ref="Q79:T79"/>
    <mergeCell ref="M79:P79"/>
    <mergeCell ref="Q72:T72"/>
    <mergeCell ref="A24:A27"/>
    <mergeCell ref="M77:P77"/>
    <mergeCell ref="A30:A32"/>
    <mergeCell ref="A36:A37"/>
    <mergeCell ref="B36:B37"/>
    <mergeCell ref="E30:E32"/>
    <mergeCell ref="D46:D50"/>
    <mergeCell ref="D51:D55"/>
    <mergeCell ref="C51:C55"/>
    <mergeCell ref="A63:A65"/>
    <mergeCell ref="B63:B65"/>
    <mergeCell ref="C63:C65"/>
    <mergeCell ref="D63:D65"/>
    <mergeCell ref="F63:F65"/>
    <mergeCell ref="G63:G65"/>
    <mergeCell ref="I72:L72"/>
    <mergeCell ref="H70:P70"/>
    <mergeCell ref="Q71:T71"/>
    <mergeCell ref="M72:P72"/>
    <mergeCell ref="C71:H71"/>
  </mergeCells>
  <phoneticPr fontId="17" type="noConversion"/>
  <printOptions horizontalCentered="1"/>
  <pageMargins left="0" right="0" top="0" bottom="0" header="0" footer="0"/>
  <pageSetup paperSize="9" scale="72" orientation="landscape" r:id="rId1"/>
  <headerFooter alignWithMargins="0">
    <oddFooter>Puslapių &amp;P</oddFooter>
  </headerFooter>
  <rowBreaks count="1" manualBreakCount="1">
    <brk id="45" max="25" man="1"/>
  </rowBreaks>
  <ignoredErrors>
    <ignoredError sqref="X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zoomScaleSheetLayoutView="100" workbookViewId="0">
      <selection sqref="A1:D1"/>
    </sheetView>
  </sheetViews>
  <sheetFormatPr defaultRowHeight="12.75"/>
  <cols>
    <col min="1" max="1" width="40.42578125" customWidth="1"/>
    <col min="2" max="6" width="11.7109375" customWidth="1"/>
  </cols>
  <sheetData>
    <row r="1" spans="1:8" ht="15.75">
      <c r="A1" s="695" t="s">
        <v>38</v>
      </c>
      <c r="B1" s="696"/>
      <c r="C1" s="696"/>
      <c r="D1" s="696"/>
      <c r="E1" s="41"/>
      <c r="F1" s="32"/>
    </row>
    <row r="2" spans="1:8" ht="13.5" thickBot="1">
      <c r="F2" s="93" t="s">
        <v>0</v>
      </c>
    </row>
    <row r="3" spans="1:8" ht="14.25" customHeight="1">
      <c r="A3" s="700" t="s">
        <v>39</v>
      </c>
      <c r="B3" s="697" t="s">
        <v>190</v>
      </c>
      <c r="C3" s="700" t="s">
        <v>114</v>
      </c>
      <c r="D3" s="697" t="s">
        <v>191</v>
      </c>
      <c r="E3" s="697" t="s">
        <v>89</v>
      </c>
      <c r="F3" s="697" t="s">
        <v>127</v>
      </c>
    </row>
    <row r="4" spans="1:8" ht="9.75" customHeight="1">
      <c r="A4" s="701"/>
      <c r="B4" s="698"/>
      <c r="C4" s="703"/>
      <c r="D4" s="698"/>
      <c r="E4" s="698"/>
      <c r="F4" s="698"/>
    </row>
    <row r="5" spans="1:8" ht="13.5" customHeight="1">
      <c r="A5" s="701"/>
      <c r="B5" s="698"/>
      <c r="C5" s="703"/>
      <c r="D5" s="698"/>
      <c r="E5" s="698"/>
      <c r="F5" s="698"/>
    </row>
    <row r="6" spans="1:8" ht="30.75" customHeight="1" thickBot="1">
      <c r="A6" s="702"/>
      <c r="B6" s="699"/>
      <c r="C6" s="704"/>
      <c r="D6" s="699"/>
      <c r="E6" s="699"/>
      <c r="F6" s="699"/>
    </row>
    <row r="7" spans="1:8" ht="15.75" customHeight="1">
      <c r="A7" s="280" t="s">
        <v>40</v>
      </c>
      <c r="B7" s="281">
        <f>B8+B10</f>
        <v>8892.7000000000007</v>
      </c>
      <c r="C7" s="282">
        <f>C8+C10</f>
        <v>3022.7000000000003</v>
      </c>
      <c r="D7" s="281">
        <f>D8+D10</f>
        <v>2369.8000000000002</v>
      </c>
      <c r="E7" s="281">
        <f>'1 lentelė'!U68</f>
        <v>3148.9</v>
      </c>
      <c r="F7" s="283">
        <f>'1 lentelė'!V68</f>
        <v>595</v>
      </c>
      <c r="G7" s="34"/>
      <c r="H7" s="33"/>
    </row>
    <row r="8" spans="1:8" ht="15.75" customHeight="1">
      <c r="A8" s="288" t="s">
        <v>41</v>
      </c>
      <c r="B8" s="196">
        <f>'1 lentelė'!J68</f>
        <v>1743.8000000000002</v>
      </c>
      <c r="C8" s="197">
        <f>'1 lentelė'!N68</f>
        <v>826.4</v>
      </c>
      <c r="D8" s="284">
        <f>'1 lentelė'!R68</f>
        <v>341</v>
      </c>
      <c r="E8" s="196"/>
      <c r="F8" s="198"/>
      <c r="G8" s="33"/>
      <c r="H8" s="33"/>
    </row>
    <row r="9" spans="1:8" ht="15.75" customHeight="1">
      <c r="A9" s="287" t="s">
        <v>42</v>
      </c>
      <c r="B9" s="199">
        <f>'1 lentelė'!K68</f>
        <v>0</v>
      </c>
      <c r="C9" s="200">
        <f>'1 lentelė'!O68</f>
        <v>0</v>
      </c>
      <c r="D9" s="285">
        <f>'1 lentelė'!S68</f>
        <v>0</v>
      </c>
      <c r="E9" s="196"/>
      <c r="F9" s="201"/>
      <c r="G9" s="33"/>
      <c r="H9" s="33"/>
    </row>
    <row r="10" spans="1:8" ht="15.75" customHeight="1" thickBot="1">
      <c r="A10" s="378" t="s">
        <v>43</v>
      </c>
      <c r="B10" s="379">
        <f>'1 lentelė'!L68</f>
        <v>7148.9</v>
      </c>
      <c r="C10" s="380">
        <f>'1 lentelė'!P68</f>
        <v>2196.3000000000002</v>
      </c>
      <c r="D10" s="381">
        <f>'1 lentelė'!T68</f>
        <v>2028.8</v>
      </c>
      <c r="E10" s="379"/>
      <c r="F10" s="382"/>
      <c r="G10" s="33"/>
      <c r="H10" s="33"/>
    </row>
    <row r="11" spans="1:8" ht="15.75" customHeight="1">
      <c r="A11" s="280" t="s">
        <v>44</v>
      </c>
      <c r="B11" s="281">
        <f>B12+B17</f>
        <v>8892.7000000000007</v>
      </c>
      <c r="C11" s="281">
        <f>C12+C17</f>
        <v>3022.7</v>
      </c>
      <c r="D11" s="281">
        <f>D12+D17</f>
        <v>2369.8000000000002</v>
      </c>
      <c r="E11" s="281">
        <f>E12+E17</f>
        <v>3148.8999999999996</v>
      </c>
      <c r="F11" s="281">
        <f>F12+F17</f>
        <v>595</v>
      </c>
      <c r="G11" s="48"/>
    </row>
    <row r="12" spans="1:8" ht="15.75" customHeight="1">
      <c r="A12" s="373" t="s">
        <v>45</v>
      </c>
      <c r="B12" s="374">
        <f>SUM(B13:B16)</f>
        <v>3449.8</v>
      </c>
      <c r="C12" s="374">
        <f>SUM(C13:C16)</f>
        <v>1875.6</v>
      </c>
      <c r="D12" s="374">
        <f>SUM(D13:D16)</f>
        <v>1397.5</v>
      </c>
      <c r="E12" s="374">
        <f>SUM(E13:E16)</f>
        <v>1667.6</v>
      </c>
      <c r="F12" s="374">
        <f>SUM(F13:F16)</f>
        <v>595</v>
      </c>
    </row>
    <row r="13" spans="1:8" ht="15.75" customHeight="1">
      <c r="A13" s="35" t="s">
        <v>183</v>
      </c>
      <c r="B13" s="196">
        <f>SUMIF('1 lentelė'!H12:H68,"SB",'1 lentelė'!I12:I68)</f>
        <v>1611.8000000000002</v>
      </c>
      <c r="C13" s="196">
        <f>SUMIF('1 lentelė'!H12:H68,"SB",'1 lentelė'!M12:M68)</f>
        <v>726.4</v>
      </c>
      <c r="D13" s="284">
        <f>SUMIF('1 lentelė'!H12:H68,"SB",'1 lentelė'!Q12:Q68)</f>
        <v>341</v>
      </c>
      <c r="E13" s="196">
        <f>SUMIF('1 lentelė'!H12:H68,"SB",'1 lentelė'!U12:U68)</f>
        <v>595</v>
      </c>
      <c r="F13" s="196">
        <f>SUMIF('1 lentelė'!H12:H68,"SB",'1 lentelė'!V12:V68)</f>
        <v>595</v>
      </c>
    </row>
    <row r="14" spans="1:8" ht="27" customHeight="1">
      <c r="A14" s="35" t="s">
        <v>184</v>
      </c>
      <c r="B14" s="196"/>
      <c r="C14" s="196"/>
      <c r="D14" s="284"/>
      <c r="E14" s="196"/>
      <c r="F14" s="196"/>
    </row>
    <row r="15" spans="1:8" ht="15.75" customHeight="1">
      <c r="A15" s="36" t="s">
        <v>185</v>
      </c>
      <c r="B15" s="196">
        <f>SUMIF('1 lentelė'!H12:H68,"SB(P)",'1 lentelė'!I12:I68)</f>
        <v>1838</v>
      </c>
      <c r="C15" s="196">
        <f>SUMIF('1 lentelė'!H12:H68,"SB(P)",'1 lentelė'!M12:M68)</f>
        <v>1149.2</v>
      </c>
      <c r="D15" s="284">
        <f>SUMIF('1 lentelė'!H12:H68,"SB(P)",'1 lentelė'!Q12:Q68)</f>
        <v>1056.5</v>
      </c>
      <c r="E15" s="196">
        <f>SUMIF('1 lentelė'!H12:H68,"SB(P)",'1 lentelė'!U12:U68)</f>
        <v>1072.5999999999999</v>
      </c>
      <c r="F15" s="196">
        <f>SUMIF('1 lentelė'!H12:H68,"P",'1 lentelė'!V12:V68)</f>
        <v>0</v>
      </c>
    </row>
    <row r="16" spans="1:8" ht="15.75" customHeight="1">
      <c r="A16" s="36" t="s">
        <v>186</v>
      </c>
      <c r="B16" s="375">
        <f>SUMIF('1 lentelė'!H12:H68,"PF",'1 lentelė'!I12:I68)</f>
        <v>0</v>
      </c>
      <c r="C16" s="375">
        <f>SUMIF('1 lentelė'!H12:H68,"PF",'1 lentelė'!M12:M68)</f>
        <v>0</v>
      </c>
      <c r="D16" s="376">
        <f>SUMIF('1 lentelė'!H12:H68,"PF",'1 lentelė'!Q12:Q68)</f>
        <v>0</v>
      </c>
      <c r="E16" s="375">
        <f>SUMIF('1 lentelė'!H12:H68,"PF",'1 lentelė'!U12:U68)</f>
        <v>0</v>
      </c>
      <c r="F16" s="375">
        <f>SUMIF('1 lentelė'!H12:H68,"PF",'1 lentelė'!V12:V68)</f>
        <v>0</v>
      </c>
    </row>
    <row r="17" spans="1:6" ht="15.75" customHeight="1">
      <c r="A17" s="377" t="s">
        <v>46</v>
      </c>
      <c r="B17" s="374">
        <f>SUM(B18:B21)</f>
        <v>5442.9</v>
      </c>
      <c r="C17" s="374">
        <f>SUM(C18:C21)</f>
        <v>1147.0999999999999</v>
      </c>
      <c r="D17" s="374">
        <f>SUM(D18:D21)</f>
        <v>972.3</v>
      </c>
      <c r="E17" s="374">
        <f>SUM(E18:E21)</f>
        <v>1481.3</v>
      </c>
      <c r="F17" s="374">
        <f>SUM(F18:F21)</f>
        <v>0</v>
      </c>
    </row>
    <row r="18" spans="1:6" ht="15.75" customHeight="1">
      <c r="A18" s="35" t="s">
        <v>83</v>
      </c>
      <c r="B18" s="196">
        <f>SUMIF('1 lentelė'!H12:H68,"ES",'1 lentelė'!I12:I68)</f>
        <v>5300.9</v>
      </c>
      <c r="C18" s="196">
        <f>SUMIF('1 lentelė'!H12:H68,"ES",'1 lentelė'!M12:M68)</f>
        <v>1047.0999999999999</v>
      </c>
      <c r="D18" s="284">
        <f>SUMIF('1 lentelė'!H12:H68,"ES",'1 lentelė'!Q12:Q68)</f>
        <v>972.3</v>
      </c>
      <c r="E18" s="196">
        <f>SUMIF('1 lentelė'!H12:H68,"ES",'1 lentelė'!U12:U68)</f>
        <v>1481.3</v>
      </c>
      <c r="F18" s="196">
        <f>SUMIF('1 lentelė'!H12:H68,"ES",'1 lentelė'!V12:V68)</f>
        <v>0</v>
      </c>
    </row>
    <row r="19" spans="1:6" ht="15.75" customHeight="1">
      <c r="A19" s="36" t="s">
        <v>47</v>
      </c>
      <c r="B19" s="196">
        <f>SUMIF('1 lentelė'!H12:H68,"KVJUD",'1 lentelė'!I12:I68)</f>
        <v>0</v>
      </c>
      <c r="C19" s="196">
        <f>SUMIF('1 lentelė'!H12:H68,"KVJUD",'1 lentelė'!M12:M68)</f>
        <v>50</v>
      </c>
      <c r="D19" s="284">
        <f>SUMIF('1 lentelė'!H12:H68,"KVJUD",'1 lentelė'!Q12:Q68)</f>
        <v>0</v>
      </c>
      <c r="E19" s="196">
        <f>SUMIF('1 lentelė'!H12:H68,"KVJUD",'1 lentelė'!U12:U68)</f>
        <v>0</v>
      </c>
      <c r="F19" s="196">
        <f>SUMIF('1 lentelė'!H12:H68,"KVJUD",'1 lentelė'!V12:V68)</f>
        <v>0</v>
      </c>
    </row>
    <row r="20" spans="1:6" ht="15.75" customHeight="1">
      <c r="A20" s="37" t="s">
        <v>195</v>
      </c>
      <c r="B20" s="196">
        <f>SUMIF('1 lentelė'!H12:H68,"Kt",'1 lentelė'!I12:I68)</f>
        <v>142</v>
      </c>
      <c r="C20" s="196">
        <f>SUMIF('1 lentelė'!H12:H68,"Kt",'1 lentelė'!M12:M68)</f>
        <v>50</v>
      </c>
      <c r="D20" s="284">
        <f>SUMIF('1 lentelė'!H12:H68,"Kt",'1 lentelė'!Q12:Q68)</f>
        <v>0</v>
      </c>
      <c r="E20" s="196">
        <f>SUMIF('1 lentelė'!H12:H68,"Kt",'1 lentelė'!U12:U68)</f>
        <v>0</v>
      </c>
      <c r="F20" s="196">
        <f>SUMIF('1 lentelė'!H12:H68,"Kt",'1 lentelė'!V12:V68)</f>
        <v>0</v>
      </c>
    </row>
    <row r="21" spans="1:6" ht="15.75" customHeight="1" thickBot="1">
      <c r="A21" s="38" t="s">
        <v>196</v>
      </c>
      <c r="B21" s="196">
        <f>SUMIF('1 lentelė'!H12:H68,"LRVB",'1 lentelė'!I12:I68)</f>
        <v>0</v>
      </c>
      <c r="C21" s="196">
        <f>SUMIF('1 lentelė'!H12:H68,"LRVB",'1 lentelė'!M12:M68)</f>
        <v>0</v>
      </c>
      <c r="D21" s="284">
        <f>SUMIF('1 lentelė'!H12:H68,"LRVB",'1 lentelė'!Q12:Q68)</f>
        <v>0</v>
      </c>
      <c r="E21" s="196">
        <f>SUMIF('1 lentelė'!H12:H68,"LRVB",'1 lentelė'!U12:U68)</f>
        <v>0</v>
      </c>
      <c r="F21" s="196">
        <f>SUMIF('1 lentelė'!H12:H68,"LRVB",'1 lentelė'!V12:V68)</f>
        <v>0</v>
      </c>
    </row>
    <row r="22" spans="1:6" ht="15.75" customHeight="1">
      <c r="A22" s="368"/>
      <c r="B22" s="279"/>
      <c r="C22" s="279"/>
      <c r="D22" s="279"/>
      <c r="E22" s="279"/>
      <c r="F22" s="279"/>
    </row>
    <row r="23" spans="1:6">
      <c r="A23" s="39"/>
      <c r="C23" s="40"/>
      <c r="E23" s="39"/>
    </row>
    <row r="26" spans="1:6">
      <c r="A26" s="39"/>
    </row>
  </sheetData>
  <mergeCells count="7">
    <mergeCell ref="A1:D1"/>
    <mergeCell ref="E3:E6"/>
    <mergeCell ref="F3:F6"/>
    <mergeCell ref="A3:A6"/>
    <mergeCell ref="B3:B6"/>
    <mergeCell ref="C3:C6"/>
    <mergeCell ref="D3:D6"/>
  </mergeCells>
  <phoneticPr fontId="17" type="noConversion"/>
  <pageMargins left="0.78740157480314965" right="0" top="0.78740157480314965" bottom="0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zoomScaleSheetLayoutView="100" workbookViewId="0"/>
  </sheetViews>
  <sheetFormatPr defaultRowHeight="12.75"/>
  <cols>
    <col min="1" max="1" width="13.7109375" style="240" customWidth="1"/>
    <col min="2" max="2" width="70.7109375" style="240" customWidth="1"/>
    <col min="3" max="3" width="12.7109375" style="271" customWidth="1"/>
    <col min="4" max="7" width="9.7109375" style="240" customWidth="1"/>
    <col min="8" max="16384" width="9.140625" style="240"/>
  </cols>
  <sheetData>
    <row r="1" spans="1:7" ht="18.75" customHeight="1">
      <c r="A1" s="237"/>
      <c r="B1" s="237" t="s">
        <v>51</v>
      </c>
      <c r="C1" s="238"/>
      <c r="D1" s="238"/>
      <c r="E1" s="238"/>
      <c r="F1" s="238"/>
      <c r="G1" s="239" t="s">
        <v>52</v>
      </c>
    </row>
    <row r="2" spans="1:7" ht="29.25" customHeight="1">
      <c r="A2" s="241"/>
      <c r="B2" s="242" t="s">
        <v>53</v>
      </c>
      <c r="C2" s="243" t="s">
        <v>54</v>
      </c>
      <c r="D2" s="244" t="s">
        <v>14</v>
      </c>
      <c r="E2" s="245"/>
      <c r="F2" s="245"/>
      <c r="G2" s="245"/>
    </row>
    <row r="3" spans="1:7" ht="15" customHeight="1">
      <c r="A3" s="241"/>
      <c r="B3" s="272" t="s">
        <v>55</v>
      </c>
      <c r="C3" s="246"/>
      <c r="D3" s="247"/>
      <c r="E3" s="245"/>
      <c r="F3" s="245"/>
      <c r="G3" s="245"/>
    </row>
    <row r="4" spans="1:7" ht="32.25" customHeight="1">
      <c r="A4" s="241"/>
      <c r="B4" s="242" t="s">
        <v>180</v>
      </c>
      <c r="C4" s="243" t="s">
        <v>54</v>
      </c>
      <c r="D4" s="244" t="s">
        <v>18</v>
      </c>
      <c r="E4" s="245"/>
      <c r="F4" s="245"/>
      <c r="G4" s="245"/>
    </row>
    <row r="5" spans="1:7" ht="15.75" customHeight="1">
      <c r="A5" s="248"/>
      <c r="B5" s="272" t="s">
        <v>56</v>
      </c>
      <c r="C5" s="249"/>
      <c r="D5" s="250"/>
      <c r="E5" s="251"/>
      <c r="F5" s="252"/>
      <c r="G5" s="252"/>
    </row>
    <row r="6" spans="1:7" ht="15" customHeight="1">
      <c r="A6" s="253"/>
      <c r="B6" s="254"/>
      <c r="C6" s="255"/>
      <c r="D6" s="254"/>
      <c r="E6" s="253"/>
      <c r="F6" s="254"/>
      <c r="G6" s="254"/>
    </row>
    <row r="7" spans="1:7" ht="15" customHeight="1">
      <c r="A7" s="708" t="s">
        <v>151</v>
      </c>
      <c r="B7" s="705" t="s">
        <v>57</v>
      </c>
      <c r="C7" s="705" t="s">
        <v>58</v>
      </c>
      <c r="D7" s="705" t="s">
        <v>170</v>
      </c>
      <c r="E7" s="705" t="s">
        <v>77</v>
      </c>
      <c r="F7" s="705" t="s">
        <v>95</v>
      </c>
      <c r="G7" s="705" t="s">
        <v>117</v>
      </c>
    </row>
    <row r="8" spans="1:7" ht="30" customHeight="1">
      <c r="A8" s="709"/>
      <c r="B8" s="705"/>
      <c r="C8" s="706" t="s">
        <v>10</v>
      </c>
      <c r="D8" s="706" t="s">
        <v>59</v>
      </c>
      <c r="E8" s="706"/>
      <c r="F8" s="707"/>
      <c r="G8" s="707"/>
    </row>
    <row r="9" spans="1:7" ht="15.75">
      <c r="A9" s="256" t="s">
        <v>80</v>
      </c>
      <c r="B9" s="257" t="s">
        <v>60</v>
      </c>
      <c r="C9" s="258"/>
      <c r="D9" s="258"/>
      <c r="E9" s="258"/>
      <c r="F9" s="258"/>
      <c r="G9" s="258"/>
    </row>
    <row r="10" spans="1:7" ht="16.5" customHeight="1">
      <c r="A10" s="259"/>
      <c r="B10" s="260" t="s">
        <v>61</v>
      </c>
      <c r="C10" s="261"/>
      <c r="D10" s="261"/>
      <c r="E10" s="261"/>
      <c r="F10" s="261"/>
      <c r="G10" s="261"/>
    </row>
    <row r="11" spans="1:7" ht="14.25" customHeight="1">
      <c r="A11" s="262"/>
      <c r="B11" s="263" t="s">
        <v>79</v>
      </c>
      <c r="C11" s="261" t="s">
        <v>66</v>
      </c>
      <c r="D11" s="264">
        <v>2</v>
      </c>
      <c r="E11" s="264">
        <v>5</v>
      </c>
      <c r="F11" s="261">
        <v>5</v>
      </c>
      <c r="G11" s="261">
        <v>5</v>
      </c>
    </row>
    <row r="12" spans="1:7" ht="15.75" customHeight="1">
      <c r="A12" s="262"/>
      <c r="B12" s="263" t="s">
        <v>128</v>
      </c>
      <c r="C12" s="261" t="s">
        <v>67</v>
      </c>
      <c r="D12" s="264">
        <v>-8.9</v>
      </c>
      <c r="E12" s="264">
        <v>0.6</v>
      </c>
      <c r="F12" s="261">
        <v>1.1000000000000001</v>
      </c>
      <c r="G12" s="261">
        <v>1.6</v>
      </c>
    </row>
    <row r="13" spans="1:7" ht="15" customHeight="1">
      <c r="A13" s="265"/>
      <c r="B13" s="260" t="s">
        <v>62</v>
      </c>
      <c r="C13" s="261"/>
      <c r="D13" s="261"/>
      <c r="E13" s="261"/>
      <c r="F13" s="261"/>
      <c r="G13" s="261"/>
    </row>
    <row r="14" spans="1:7" ht="16.5" customHeight="1">
      <c r="A14" s="265"/>
      <c r="B14" s="263" t="s">
        <v>81</v>
      </c>
      <c r="C14" s="261" t="s">
        <v>68</v>
      </c>
      <c r="D14" s="261">
        <v>1</v>
      </c>
      <c r="E14" s="261"/>
      <c r="F14" s="261">
        <v>1</v>
      </c>
      <c r="G14" s="261">
        <v>2</v>
      </c>
    </row>
    <row r="15" spans="1:7">
      <c r="A15" s="259"/>
      <c r="B15" s="257" t="s">
        <v>63</v>
      </c>
      <c r="C15" s="258"/>
      <c r="D15" s="258"/>
      <c r="E15" s="258"/>
      <c r="F15" s="258"/>
      <c r="G15" s="258"/>
    </row>
    <row r="16" spans="1:7">
      <c r="A16" s="259"/>
      <c r="B16" s="260" t="s">
        <v>61</v>
      </c>
      <c r="C16" s="261"/>
      <c r="D16" s="261"/>
      <c r="E16" s="261"/>
      <c r="F16" s="261"/>
      <c r="G16" s="261"/>
    </row>
    <row r="17" spans="1:7">
      <c r="A17" s="259"/>
      <c r="B17" s="266" t="s">
        <v>64</v>
      </c>
      <c r="C17" s="261"/>
      <c r="D17" s="261"/>
      <c r="E17" s="261"/>
      <c r="F17" s="261"/>
      <c r="G17" s="261"/>
    </row>
    <row r="18" spans="1:7" ht="14.25" customHeight="1">
      <c r="A18" s="259"/>
      <c r="B18" s="263" t="s">
        <v>152</v>
      </c>
      <c r="C18" s="261" t="s">
        <v>69</v>
      </c>
      <c r="D18" s="261"/>
      <c r="E18" s="261"/>
      <c r="F18" s="261">
        <v>1</v>
      </c>
      <c r="G18" s="261">
        <v>1</v>
      </c>
    </row>
    <row r="19" spans="1:7" ht="14.25" customHeight="1">
      <c r="A19" s="262"/>
      <c r="B19" s="263" t="s">
        <v>153</v>
      </c>
      <c r="C19" s="261" t="s">
        <v>70</v>
      </c>
      <c r="D19" s="264">
        <v>45</v>
      </c>
      <c r="E19" s="264">
        <v>35</v>
      </c>
      <c r="F19" s="261">
        <v>45</v>
      </c>
      <c r="G19" s="261">
        <v>42</v>
      </c>
    </row>
    <row r="20" spans="1:7" ht="16.5" customHeight="1">
      <c r="A20" s="262"/>
      <c r="B20" s="263" t="s">
        <v>154</v>
      </c>
      <c r="C20" s="261" t="s">
        <v>160</v>
      </c>
      <c r="D20" s="264">
        <v>3</v>
      </c>
      <c r="E20" s="267">
        <v>2</v>
      </c>
      <c r="F20" s="267">
        <v>3</v>
      </c>
      <c r="G20" s="267">
        <v>3</v>
      </c>
    </row>
    <row r="21" spans="1:7" ht="14.25" customHeight="1">
      <c r="A21" s="259"/>
      <c r="B21" s="263" t="s">
        <v>155</v>
      </c>
      <c r="C21" s="261" t="s">
        <v>71</v>
      </c>
      <c r="D21" s="261"/>
      <c r="E21" s="261">
        <v>0</v>
      </c>
      <c r="F21" s="261">
        <v>0</v>
      </c>
      <c r="G21" s="261">
        <v>0</v>
      </c>
    </row>
    <row r="22" spans="1:7" ht="16.5" customHeight="1">
      <c r="A22" s="262"/>
      <c r="B22" s="263" t="s">
        <v>156</v>
      </c>
      <c r="C22" s="261" t="s">
        <v>161</v>
      </c>
      <c r="D22" s="264"/>
      <c r="E22" s="267"/>
      <c r="F22" s="267">
        <v>1</v>
      </c>
      <c r="G22" s="267">
        <v>1</v>
      </c>
    </row>
    <row r="23" spans="1:7" ht="15" customHeight="1">
      <c r="A23" s="262"/>
      <c r="B23" s="263" t="s">
        <v>157</v>
      </c>
      <c r="C23" s="261" t="s">
        <v>130</v>
      </c>
      <c r="D23" s="264">
        <v>1025</v>
      </c>
      <c r="E23" s="264">
        <v>1050</v>
      </c>
      <c r="F23" s="261">
        <v>1100</v>
      </c>
      <c r="G23" s="261">
        <v>1150</v>
      </c>
    </row>
    <row r="24" spans="1:7" ht="15" customHeight="1">
      <c r="A24" s="262"/>
      <c r="B24" s="266" t="s">
        <v>65</v>
      </c>
      <c r="C24" s="261"/>
      <c r="D24" s="264"/>
      <c r="E24" s="264"/>
      <c r="F24" s="261"/>
      <c r="G24" s="261"/>
    </row>
    <row r="25" spans="1:7" ht="15.75" customHeight="1">
      <c r="A25" s="265"/>
      <c r="B25" s="263" t="s">
        <v>131</v>
      </c>
      <c r="C25" s="261" t="s">
        <v>72</v>
      </c>
      <c r="D25" s="264"/>
      <c r="E25" s="261">
        <v>3</v>
      </c>
      <c r="F25" s="261">
        <v>5</v>
      </c>
      <c r="G25" s="261">
        <v>5</v>
      </c>
    </row>
    <row r="26" spans="1:7" ht="15" customHeight="1">
      <c r="A26" s="262"/>
      <c r="B26" s="263" t="s">
        <v>132</v>
      </c>
      <c r="C26" s="261" t="s">
        <v>73</v>
      </c>
      <c r="D26" s="264"/>
      <c r="E26" s="264">
        <v>2</v>
      </c>
      <c r="F26" s="261">
        <v>4</v>
      </c>
      <c r="G26" s="261">
        <v>6</v>
      </c>
    </row>
    <row r="27" spans="1:7" ht="15" customHeight="1">
      <c r="A27" s="262"/>
      <c r="B27" s="263" t="s">
        <v>166</v>
      </c>
      <c r="C27" s="261" t="s">
        <v>74</v>
      </c>
      <c r="D27" s="264"/>
      <c r="E27" s="264">
        <v>500</v>
      </c>
      <c r="F27" s="261">
        <v>800</v>
      </c>
      <c r="G27" s="261">
        <v>800</v>
      </c>
    </row>
    <row r="28" spans="1:7" ht="15" customHeight="1">
      <c r="A28" s="262"/>
      <c r="B28" s="263" t="s">
        <v>167</v>
      </c>
      <c r="C28" s="261" t="s">
        <v>75</v>
      </c>
      <c r="D28" s="264"/>
      <c r="E28" s="264">
        <v>5000</v>
      </c>
      <c r="F28" s="261">
        <v>8000</v>
      </c>
      <c r="G28" s="261">
        <v>8000</v>
      </c>
    </row>
    <row r="29" spans="1:7" ht="16.5" customHeight="1">
      <c r="A29" s="265"/>
      <c r="B29" s="263" t="s">
        <v>133</v>
      </c>
      <c r="C29" s="261" t="s">
        <v>134</v>
      </c>
      <c r="D29" s="264">
        <v>71637</v>
      </c>
      <c r="E29" s="268" t="s">
        <v>168</v>
      </c>
      <c r="F29" s="268" t="s">
        <v>110</v>
      </c>
      <c r="G29" s="268" t="s">
        <v>111</v>
      </c>
    </row>
    <row r="30" spans="1:7" ht="16.5" customHeight="1">
      <c r="A30" s="265"/>
      <c r="B30" s="263" t="s">
        <v>158</v>
      </c>
      <c r="C30" s="261" t="s">
        <v>135</v>
      </c>
      <c r="D30" s="264"/>
      <c r="E30" s="264">
        <v>3</v>
      </c>
      <c r="F30" s="261">
        <v>5</v>
      </c>
      <c r="G30" s="261">
        <v>5</v>
      </c>
    </row>
    <row r="31" spans="1:7" ht="16.5" customHeight="1">
      <c r="A31" s="265"/>
      <c r="B31" s="263" t="s">
        <v>169</v>
      </c>
      <c r="C31" s="261" t="s">
        <v>136</v>
      </c>
      <c r="D31" s="264">
        <v>57000</v>
      </c>
      <c r="E31" s="264">
        <v>30000</v>
      </c>
      <c r="F31" s="261">
        <v>30000</v>
      </c>
      <c r="G31" s="261">
        <v>30000</v>
      </c>
    </row>
    <row r="32" spans="1:7" ht="15.75" customHeight="1">
      <c r="A32" s="265"/>
      <c r="B32" s="263" t="s">
        <v>159</v>
      </c>
      <c r="C32" s="261" t="s">
        <v>137</v>
      </c>
      <c r="D32" s="261">
        <v>12</v>
      </c>
      <c r="E32" s="261">
        <v>12</v>
      </c>
      <c r="F32" s="261">
        <v>12</v>
      </c>
      <c r="G32" s="261">
        <v>12</v>
      </c>
    </row>
    <row r="33" spans="1:7" ht="15" customHeight="1">
      <c r="A33" s="265"/>
      <c r="B33" s="260" t="s">
        <v>62</v>
      </c>
      <c r="C33" s="261"/>
      <c r="D33" s="261"/>
      <c r="E33" s="261"/>
      <c r="F33" s="261"/>
      <c r="G33" s="261"/>
    </row>
    <row r="34" spans="1:7" ht="15" customHeight="1">
      <c r="A34" s="265"/>
      <c r="B34" s="266" t="s">
        <v>64</v>
      </c>
      <c r="C34" s="261"/>
      <c r="D34" s="261"/>
      <c r="E34" s="261"/>
      <c r="F34" s="261"/>
      <c r="G34" s="261"/>
    </row>
    <row r="35" spans="1:7" ht="15" customHeight="1">
      <c r="A35" s="265"/>
      <c r="B35" s="269" t="s">
        <v>178</v>
      </c>
      <c r="C35" s="261" t="s">
        <v>76</v>
      </c>
      <c r="D35" s="261"/>
      <c r="E35" s="261"/>
      <c r="F35" s="261"/>
      <c r="G35" s="261">
        <v>1</v>
      </c>
    </row>
    <row r="36" spans="1:7" ht="15" customHeight="1">
      <c r="A36" s="265"/>
      <c r="B36" s="263" t="s">
        <v>162</v>
      </c>
      <c r="C36" s="261" t="s">
        <v>139</v>
      </c>
      <c r="D36" s="261"/>
      <c r="E36" s="261"/>
      <c r="F36" s="261">
        <v>12</v>
      </c>
      <c r="G36" s="261"/>
    </row>
    <row r="37" spans="1:7" ht="15" customHeight="1">
      <c r="A37" s="265"/>
      <c r="B37" s="269" t="s">
        <v>138</v>
      </c>
      <c r="C37" s="261" t="s">
        <v>140</v>
      </c>
      <c r="D37" s="261">
        <v>1</v>
      </c>
      <c r="E37" s="261"/>
      <c r="F37" s="261"/>
      <c r="G37" s="261">
        <v>1</v>
      </c>
    </row>
    <row r="38" spans="1:7" ht="15" customHeight="1">
      <c r="A38" s="270"/>
      <c r="B38" s="273" t="s">
        <v>179</v>
      </c>
      <c r="C38" s="274" t="s">
        <v>141</v>
      </c>
      <c r="D38" s="274">
        <v>1</v>
      </c>
      <c r="E38" s="274"/>
      <c r="F38" s="274">
        <v>1</v>
      </c>
      <c r="G38" s="274"/>
    </row>
    <row r="39" spans="1:7" ht="15" customHeight="1"/>
    <row r="40" spans="1:7" ht="15" customHeight="1"/>
    <row r="41" spans="1:7" ht="15" customHeight="1"/>
  </sheetData>
  <mergeCells count="7">
    <mergeCell ref="E7:E8"/>
    <mergeCell ref="F7:F8"/>
    <mergeCell ref="G7:G8"/>
    <mergeCell ref="A7:A8"/>
    <mergeCell ref="B7:B8"/>
    <mergeCell ref="C7:C8"/>
    <mergeCell ref="D7:D8"/>
  </mergeCells>
  <phoneticPr fontId="17" type="noConversion"/>
  <printOptions horizontalCentered="1"/>
  <pageMargins left="0.55118110236220474" right="0.15748031496062992" top="0.39370078740157483" bottom="0.19685039370078741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lentelė</vt:lpstr>
      <vt:lpstr>bendras lėšų poreikis</vt:lpstr>
      <vt:lpstr>vertinimo kriterijai</vt:lpstr>
      <vt:lpstr>'1 lentelė'!Print_Area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2012-11-30T11:59:49Z</cp:lastPrinted>
  <dcterms:created xsi:type="dcterms:W3CDTF">2009-02-17T08:04:07Z</dcterms:created>
  <dcterms:modified xsi:type="dcterms:W3CDTF">2012-11-30T12:00:02Z</dcterms:modified>
</cp:coreProperties>
</file>