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65" windowWidth="19200" windowHeight="11220" tabRatio="756"/>
  </bookViews>
  <sheets>
    <sheet name="1 lentelė" sheetId="10" r:id="rId1"/>
    <sheet name="bendras lėšų poreikis " sheetId="11" r:id="rId2"/>
    <sheet name="KMSA išlaikymas" sheetId="19" state="hidden" r:id="rId3"/>
    <sheet name="vertinimo kriterijai" sheetId="27" r:id="rId4"/>
  </sheets>
  <definedNames>
    <definedName name="_xlnm._FilterDatabase" localSheetId="0" hidden="1">'1 lentelė'!$A$7:$V$81</definedName>
    <definedName name="_xlnm.Print_Area" localSheetId="0">'1 lentelė'!$A$1:$V$96</definedName>
    <definedName name="_xlnm.Print_Area" localSheetId="3">'vertinimo kriterijai'!$A$1:$H$43</definedName>
    <definedName name="_xlnm.Print_Titles" localSheetId="0">'1 lentelė'!$5:$7</definedName>
    <definedName name="_xlnm.Print_Titles" localSheetId="3">'vertinimo kriterijai'!$7:$8</definedName>
  </definedNames>
  <calcPr calcId="145621"/>
</workbook>
</file>

<file path=xl/calcChain.xml><?xml version="1.0" encoding="utf-8"?>
<calcChain xmlns="http://schemas.openxmlformats.org/spreadsheetml/2006/main">
  <c r="S12" i="10" l="1"/>
  <c r="S59" i="10"/>
  <c r="T46" i="10" l="1"/>
  <c r="R12" i="10"/>
  <c r="R54" i="10"/>
  <c r="R59" i="10"/>
  <c r="Q54" i="10" l="1"/>
  <c r="R29" i="10" l="1"/>
  <c r="R27" i="10"/>
  <c r="R13" i="10"/>
  <c r="S54" i="10" l="1"/>
  <c r="S51" i="10"/>
  <c r="S13" i="10"/>
  <c r="R22" i="10" l="1"/>
  <c r="S22" i="10"/>
  <c r="R18" i="10"/>
  <c r="R52" i="10" l="1"/>
  <c r="Q52" i="10" s="1"/>
  <c r="R15" i="10"/>
  <c r="S18" i="10"/>
  <c r="S19" i="10"/>
  <c r="R24" i="10"/>
  <c r="S15" i="10"/>
  <c r="R37" i="10"/>
  <c r="R51" i="10"/>
  <c r="R53" i="10" s="1"/>
  <c r="Q30" i="10"/>
  <c r="Q31" i="10"/>
  <c r="T12" i="10"/>
  <c r="V78" i="10"/>
  <c r="V75" i="10"/>
  <c r="V67" i="10"/>
  <c r="U67" i="10"/>
  <c r="V61" i="10"/>
  <c r="V64" i="10" s="1"/>
  <c r="U61" i="10"/>
  <c r="V53" i="10"/>
  <c r="U53" i="10"/>
  <c r="V50" i="10"/>
  <c r="U50" i="10"/>
  <c r="V26" i="10"/>
  <c r="U26" i="10"/>
  <c r="L15" i="10"/>
  <c r="L44" i="10" s="1"/>
  <c r="K15" i="10"/>
  <c r="P15" i="10"/>
  <c r="L26" i="10"/>
  <c r="K26" i="10"/>
  <c r="J26" i="10"/>
  <c r="P26" i="10"/>
  <c r="O26" i="10"/>
  <c r="L37" i="10"/>
  <c r="K37" i="10"/>
  <c r="P37" i="10"/>
  <c r="O37" i="10"/>
  <c r="L47" i="10"/>
  <c r="K47" i="10"/>
  <c r="J47" i="10"/>
  <c r="P47" i="10"/>
  <c r="O47" i="10"/>
  <c r="O57" i="10" s="1"/>
  <c r="N47" i="10"/>
  <c r="L50" i="10"/>
  <c r="K50" i="10"/>
  <c r="J50" i="10"/>
  <c r="P50" i="10"/>
  <c r="O50" i="10"/>
  <c r="N50" i="10"/>
  <c r="L53" i="10"/>
  <c r="K53" i="10"/>
  <c r="J53" i="10"/>
  <c r="L56" i="10"/>
  <c r="K56" i="10"/>
  <c r="K57" i="10" s="1"/>
  <c r="J56" i="10"/>
  <c r="P56" i="10"/>
  <c r="O56" i="10"/>
  <c r="S56" i="10"/>
  <c r="T56" i="10"/>
  <c r="T64" i="10"/>
  <c r="S64" i="10"/>
  <c r="R64" i="10"/>
  <c r="Q64" i="10"/>
  <c r="P64" i="10"/>
  <c r="O64" i="10"/>
  <c r="N64" i="10"/>
  <c r="M64" i="10"/>
  <c r="L64" i="10"/>
  <c r="K64" i="10"/>
  <c r="J64" i="10"/>
  <c r="I64" i="10"/>
  <c r="L61" i="10"/>
  <c r="K61" i="10"/>
  <c r="J61" i="10"/>
  <c r="I61" i="10"/>
  <c r="P61" i="10"/>
  <c r="O61" i="10"/>
  <c r="N61" i="10"/>
  <c r="R61" i="10"/>
  <c r="S61" i="10"/>
  <c r="L67" i="10"/>
  <c r="K67" i="10"/>
  <c r="K71" i="10" s="1"/>
  <c r="J67" i="10"/>
  <c r="P67" i="10"/>
  <c r="O67" i="10"/>
  <c r="N67" i="10"/>
  <c r="P70" i="10"/>
  <c r="O70" i="10"/>
  <c r="N70" i="10"/>
  <c r="L75" i="10"/>
  <c r="L79" i="10" s="1"/>
  <c r="K75" i="10"/>
  <c r="J75" i="10"/>
  <c r="P75" i="10"/>
  <c r="O75" i="10"/>
  <c r="N75" i="10"/>
  <c r="L78" i="10"/>
  <c r="K78" i="10"/>
  <c r="J78" i="10"/>
  <c r="P78" i="10"/>
  <c r="O78" i="10"/>
  <c r="N78" i="10"/>
  <c r="T78" i="10"/>
  <c r="T79" i="10" s="1"/>
  <c r="K70" i="10"/>
  <c r="L70" i="10"/>
  <c r="K39" i="10"/>
  <c r="K28" i="10"/>
  <c r="L23" i="10"/>
  <c r="L21" i="10"/>
  <c r="L19" i="10"/>
  <c r="L17" i="10"/>
  <c r="P17" i="10"/>
  <c r="P19" i="10"/>
  <c r="P21" i="10"/>
  <c r="P23" i="10"/>
  <c r="O28" i="10"/>
  <c r="O39" i="10"/>
  <c r="S78" i="10"/>
  <c r="S75" i="10"/>
  <c r="T75" i="10"/>
  <c r="S70" i="10"/>
  <c r="T70" i="10"/>
  <c r="S67" i="10"/>
  <c r="S71" i="10" s="1"/>
  <c r="T67" i="10"/>
  <c r="S50" i="10"/>
  <c r="S39" i="10"/>
  <c r="S37" i="10"/>
  <c r="T37" i="10"/>
  <c r="S28" i="10"/>
  <c r="S26" i="10"/>
  <c r="T26" i="10"/>
  <c r="T23" i="10"/>
  <c r="S21" i="10"/>
  <c r="T21" i="10"/>
  <c r="T19" i="10"/>
  <c r="T17" i="10"/>
  <c r="V15" i="10"/>
  <c r="U15" i="10"/>
  <c r="S79" i="10"/>
  <c r="N79" i="10"/>
  <c r="K79" i="10"/>
  <c r="L57" i="10"/>
  <c r="J12" i="10"/>
  <c r="J16" i="10"/>
  <c r="R16" i="10"/>
  <c r="V17" i="10"/>
  <c r="U17" i="10"/>
  <c r="S17" i="10"/>
  <c r="R17" i="10"/>
  <c r="O17" i="10"/>
  <c r="N17" i="10"/>
  <c r="K17" i="10"/>
  <c r="Q16" i="10"/>
  <c r="M16" i="10"/>
  <c r="M17" i="10" s="1"/>
  <c r="N24" i="10"/>
  <c r="N26" i="10"/>
  <c r="Q76" i="10"/>
  <c r="D16" i="11" s="1"/>
  <c r="O12" i="10"/>
  <c r="O15" i="10" s="1"/>
  <c r="N12" i="10"/>
  <c r="Q13" i="10"/>
  <c r="Q88" i="10" s="1"/>
  <c r="F15" i="11"/>
  <c r="F19" i="11"/>
  <c r="E19" i="11"/>
  <c r="F20" i="11"/>
  <c r="E20" i="11"/>
  <c r="F13" i="11"/>
  <c r="P79" i="10"/>
  <c r="M76" i="10"/>
  <c r="V79" i="10"/>
  <c r="U78" i="10"/>
  <c r="R78" i="10"/>
  <c r="Q77" i="10"/>
  <c r="M77" i="10"/>
  <c r="M78" i="10" s="1"/>
  <c r="I77" i="10"/>
  <c r="I78" i="10" s="1"/>
  <c r="R23" i="10"/>
  <c r="S23" i="10"/>
  <c r="F16" i="11"/>
  <c r="E16" i="11"/>
  <c r="E15" i="11"/>
  <c r="F14" i="11"/>
  <c r="E14" i="11"/>
  <c r="E13" i="11"/>
  <c r="B16" i="11"/>
  <c r="F21" i="11"/>
  <c r="E21" i="11"/>
  <c r="D21" i="11"/>
  <c r="O71" i="10"/>
  <c r="S43" i="10"/>
  <c r="Q95" i="10"/>
  <c r="T53" i="10"/>
  <c r="T50" i="10"/>
  <c r="Q60" i="10"/>
  <c r="Q55" i="10"/>
  <c r="Q49" i="10"/>
  <c r="N55" i="10"/>
  <c r="N56" i="10" s="1"/>
  <c r="M54" i="10"/>
  <c r="R56" i="10"/>
  <c r="V70" i="10"/>
  <c r="N30" i="10"/>
  <c r="M30" i="10" s="1"/>
  <c r="N29" i="10"/>
  <c r="R28" i="10"/>
  <c r="Q14" i="10"/>
  <c r="Q89" i="10" s="1"/>
  <c r="Q29" i="10"/>
  <c r="Q37" i="10" s="1"/>
  <c r="R26" i="10"/>
  <c r="Q24" i="10"/>
  <c r="Q26" i="10" s="1"/>
  <c r="I24" i="10"/>
  <c r="I26" i="10" s="1"/>
  <c r="Q46" i="10"/>
  <c r="Q47" i="10" s="1"/>
  <c r="Q59" i="10"/>
  <c r="R21" i="10"/>
  <c r="V41" i="10"/>
  <c r="U41" i="10"/>
  <c r="T41" i="10"/>
  <c r="S41" i="10"/>
  <c r="R41" i="10"/>
  <c r="P41" i="10"/>
  <c r="O41" i="10"/>
  <c r="N41" i="10"/>
  <c r="L41" i="10"/>
  <c r="K41" i="10"/>
  <c r="J41" i="10"/>
  <c r="Q40" i="10"/>
  <c r="Q41" i="10" s="1"/>
  <c r="M40" i="10"/>
  <c r="M41" i="10" s="1"/>
  <c r="I40" i="10"/>
  <c r="I41" i="10" s="1"/>
  <c r="J29" i="10"/>
  <c r="J37" i="10" s="1"/>
  <c r="I29" i="10"/>
  <c r="V39" i="10"/>
  <c r="U39" i="10"/>
  <c r="T39" i="10"/>
  <c r="R39" i="10"/>
  <c r="P39" i="10"/>
  <c r="N39" i="10"/>
  <c r="L39" i="10"/>
  <c r="J39" i="10"/>
  <c r="Q38" i="10"/>
  <c r="Q39" i="10" s="1"/>
  <c r="M38" i="10"/>
  <c r="M39" i="10" s="1"/>
  <c r="I38" i="10"/>
  <c r="I39" i="10" s="1"/>
  <c r="V43" i="10"/>
  <c r="U43" i="10"/>
  <c r="T43" i="10"/>
  <c r="R43" i="10"/>
  <c r="P43" i="10"/>
  <c r="O43" i="10"/>
  <c r="N43" i="10"/>
  <c r="L43" i="10"/>
  <c r="K43" i="10"/>
  <c r="J43" i="10"/>
  <c r="Q42" i="10"/>
  <c r="Q91" i="10" s="1"/>
  <c r="M42" i="10"/>
  <c r="M43" i="10"/>
  <c r="I42" i="10"/>
  <c r="I43" i="10" s="1"/>
  <c r="M31" i="10"/>
  <c r="C21" i="11"/>
  <c r="M95" i="10"/>
  <c r="I31" i="10"/>
  <c r="I95" i="10" s="1"/>
  <c r="V30" i="10"/>
  <c r="V37" i="10" s="1"/>
  <c r="U30" i="10"/>
  <c r="U37" i="10" s="1"/>
  <c r="I14" i="10"/>
  <c r="B15" i="11" s="1"/>
  <c r="M13" i="10"/>
  <c r="I13" i="10"/>
  <c r="V28" i="10"/>
  <c r="U28" i="10"/>
  <c r="T28" i="10"/>
  <c r="P28" i="10"/>
  <c r="N28" i="10"/>
  <c r="L28" i="10"/>
  <c r="M27" i="10"/>
  <c r="M28" i="10" s="1"/>
  <c r="J28" i="10"/>
  <c r="I27" i="10"/>
  <c r="I28" i="10" s="1"/>
  <c r="I30" i="10"/>
  <c r="I37" i="10" s="1"/>
  <c r="I48" i="10"/>
  <c r="B20" i="11" s="1"/>
  <c r="I49" i="10"/>
  <c r="I50" i="10" s="1"/>
  <c r="M48" i="10"/>
  <c r="C20" i="11" s="1"/>
  <c r="M49" i="10"/>
  <c r="M50" i="10" s="1"/>
  <c r="V21" i="10"/>
  <c r="U21" i="10"/>
  <c r="O21" i="10"/>
  <c r="O44" i="10" s="1"/>
  <c r="N21" i="10"/>
  <c r="K21" i="10"/>
  <c r="J21" i="10"/>
  <c r="Q20" i="10"/>
  <c r="Q21" i="10" s="1"/>
  <c r="M20" i="10"/>
  <c r="M21" i="10" s="1"/>
  <c r="I20" i="10"/>
  <c r="I21" i="10" s="1"/>
  <c r="I46" i="10"/>
  <c r="I47" i="10" s="1"/>
  <c r="N141" i="19"/>
  <c r="J141" i="19"/>
  <c r="P141" i="19"/>
  <c r="O141" i="19"/>
  <c r="L141" i="19"/>
  <c r="L142" i="19" s="1"/>
  <c r="K141" i="19"/>
  <c r="K142" i="19"/>
  <c r="O42" i="19"/>
  <c r="K42" i="19"/>
  <c r="O36" i="19"/>
  <c r="K36" i="19"/>
  <c r="P32" i="19"/>
  <c r="O32" i="19"/>
  <c r="O142" i="19" s="1"/>
  <c r="L32" i="19"/>
  <c r="K32" i="19"/>
  <c r="P41" i="19"/>
  <c r="N41" i="19"/>
  <c r="N42" i="19" s="1"/>
  <c r="L41" i="19"/>
  <c r="J41" i="19"/>
  <c r="M40" i="19"/>
  <c r="M41" i="19"/>
  <c r="I40" i="19"/>
  <c r="M38" i="19"/>
  <c r="M39" i="19" s="1"/>
  <c r="P39" i="19"/>
  <c r="P42" i="19" s="1"/>
  <c r="M42" i="19" s="1"/>
  <c r="N39" i="19"/>
  <c r="L39" i="19"/>
  <c r="L42" i="19" s="1"/>
  <c r="J39" i="19"/>
  <c r="I38" i="19"/>
  <c r="U70" i="10"/>
  <c r="R70" i="10"/>
  <c r="Q70" i="10"/>
  <c r="J70" i="10"/>
  <c r="I70" i="10"/>
  <c r="M68" i="10"/>
  <c r="M70" i="10" s="1"/>
  <c r="J34" i="19"/>
  <c r="J35" i="19"/>
  <c r="J36" i="19" s="1"/>
  <c r="M59" i="10"/>
  <c r="M61" i="10" s="1"/>
  <c r="M46" i="10"/>
  <c r="M47" i="10" s="1"/>
  <c r="M44" i="19"/>
  <c r="J29" i="19"/>
  <c r="I29" i="19"/>
  <c r="P35" i="19"/>
  <c r="N35" i="19"/>
  <c r="M35" i="19"/>
  <c r="L35" i="19"/>
  <c r="L36" i="19" s="1"/>
  <c r="I36" i="19" s="1"/>
  <c r="U64" i="10"/>
  <c r="T61" i="10"/>
  <c r="T71" i="10"/>
  <c r="P71" i="10"/>
  <c r="I65" i="10"/>
  <c r="M65" i="10"/>
  <c r="Q65" i="10"/>
  <c r="Q67" i="10" s="1"/>
  <c r="I66" i="10"/>
  <c r="I67" i="10" s="1"/>
  <c r="M66" i="10"/>
  <c r="M67" i="10"/>
  <c r="Q66" i="10"/>
  <c r="D19" i="11" s="1"/>
  <c r="R67" i="10"/>
  <c r="I74" i="10"/>
  <c r="I75" i="10"/>
  <c r="M74" i="10"/>
  <c r="M75" i="10" s="1"/>
  <c r="Q74" i="10"/>
  <c r="Q75" i="10"/>
  <c r="R75" i="10"/>
  <c r="R79" i="10" s="1"/>
  <c r="U75" i="10"/>
  <c r="U79" i="10"/>
  <c r="J31" i="19"/>
  <c r="I31" i="19"/>
  <c r="I30" i="19"/>
  <c r="N31" i="19"/>
  <c r="M31" i="19" s="1"/>
  <c r="N29" i="19"/>
  <c r="M29" i="19" s="1"/>
  <c r="M30" i="19"/>
  <c r="M28" i="19"/>
  <c r="I28" i="19"/>
  <c r="M14" i="10"/>
  <c r="M89" i="10" s="1"/>
  <c r="I52" i="10"/>
  <c r="I51" i="10"/>
  <c r="I53" i="10" s="1"/>
  <c r="I55" i="10"/>
  <c r="I54" i="10"/>
  <c r="I56" i="10" s="1"/>
  <c r="I22" i="10"/>
  <c r="I23" i="10" s="1"/>
  <c r="I18" i="10"/>
  <c r="I19" i="10" s="1"/>
  <c r="V56" i="10"/>
  <c r="V47" i="10"/>
  <c r="V19" i="10"/>
  <c r="V23" i="10"/>
  <c r="U56" i="10"/>
  <c r="U47" i="10"/>
  <c r="U57" i="10" s="1"/>
  <c r="U19" i="10"/>
  <c r="U23" i="10"/>
  <c r="M51" i="10"/>
  <c r="M52" i="10"/>
  <c r="N53" i="10"/>
  <c r="N57" i="10"/>
  <c r="O53" i="10"/>
  <c r="P53" i="10"/>
  <c r="P57" i="10"/>
  <c r="M57" i="10" s="1"/>
  <c r="Q93" i="10"/>
  <c r="S53" i="10"/>
  <c r="I90" i="10"/>
  <c r="Q48" i="10"/>
  <c r="D20" i="11" s="1"/>
  <c r="Q94" i="10"/>
  <c r="M18" i="10"/>
  <c r="M19" i="10"/>
  <c r="M22" i="10"/>
  <c r="M23" i="10"/>
  <c r="T47" i="10"/>
  <c r="T57" i="10"/>
  <c r="R50" i="10"/>
  <c r="R47" i="10"/>
  <c r="S47" i="10"/>
  <c r="S57" i="10"/>
  <c r="O19" i="10"/>
  <c r="O23" i="10"/>
  <c r="K19" i="10"/>
  <c r="K23" i="10"/>
  <c r="K44" i="10" s="1"/>
  <c r="J19" i="10"/>
  <c r="J23" i="10"/>
  <c r="N19" i="10"/>
  <c r="N23" i="10"/>
  <c r="I141" i="19"/>
  <c r="M141" i="19"/>
  <c r="J32" i="19"/>
  <c r="P36" i="19"/>
  <c r="N36" i="19"/>
  <c r="M36" i="19" s="1"/>
  <c r="I34" i="19"/>
  <c r="I35" i="19"/>
  <c r="I32" i="19"/>
  <c r="F17" i="11"/>
  <c r="D15" i="11"/>
  <c r="I89" i="10"/>
  <c r="B21" i="11"/>
  <c r="Q43" i="10"/>
  <c r="M94" i="10"/>
  <c r="B19" i="11"/>
  <c r="Q56" i="10"/>
  <c r="Q78" i="10"/>
  <c r="C16" i="11"/>
  <c r="B17" i="11"/>
  <c r="Q27" i="10"/>
  <c r="Q28" i="10" s="1"/>
  <c r="Q22" i="10"/>
  <c r="Q23" i="10" s="1"/>
  <c r="C15" i="11"/>
  <c r="M24" i="10"/>
  <c r="M26" i="10" s="1"/>
  <c r="Q50" i="10"/>
  <c r="C14" i="11"/>
  <c r="D14" i="11"/>
  <c r="Q17" i="10"/>
  <c r="M79" i="10"/>
  <c r="M90" i="10"/>
  <c r="R71" i="10"/>
  <c r="I94" i="10"/>
  <c r="I93" i="10"/>
  <c r="C17" i="11"/>
  <c r="M91" i="10"/>
  <c r="K80" i="10" l="1"/>
  <c r="K81" i="10" s="1"/>
  <c r="B9" i="11" s="1"/>
  <c r="C19" i="11"/>
  <c r="C18" i="11" s="1"/>
  <c r="M88" i="10"/>
  <c r="E17" i="11"/>
  <c r="E12" i="11" s="1"/>
  <c r="E11" i="11" s="1"/>
  <c r="R57" i="10"/>
  <c r="Q57" i="10" s="1"/>
  <c r="M53" i="10"/>
  <c r="V44" i="10"/>
  <c r="U71" i="10"/>
  <c r="Q90" i="10"/>
  <c r="Q71" i="10"/>
  <c r="Q51" i="10"/>
  <c r="Q53" i="10" s="1"/>
  <c r="V57" i="10"/>
  <c r="I91" i="10"/>
  <c r="M55" i="10"/>
  <c r="M56" i="10" s="1"/>
  <c r="E18" i="11"/>
  <c r="B18" i="11"/>
  <c r="F18" i="11"/>
  <c r="F12" i="11"/>
  <c r="I92" i="10"/>
  <c r="Q92" i="10"/>
  <c r="D18" i="11"/>
  <c r="S44" i="10"/>
  <c r="S80" i="10" s="1"/>
  <c r="S81" i="10" s="1"/>
  <c r="D9" i="11" s="1"/>
  <c r="Q79" i="10"/>
  <c r="I39" i="19"/>
  <c r="N32" i="19"/>
  <c r="M32" i="19" s="1"/>
  <c r="J42" i="19"/>
  <c r="I41" i="19"/>
  <c r="P142" i="19"/>
  <c r="N142" i="19"/>
  <c r="M142" i="19" s="1"/>
  <c r="N15" i="10"/>
  <c r="M12" i="10"/>
  <c r="J17" i="10"/>
  <c r="I16" i="10"/>
  <c r="O79" i="10"/>
  <c r="O80" i="10" s="1"/>
  <c r="O81" i="10" s="1"/>
  <c r="C9" i="11" s="1"/>
  <c r="J79" i="10"/>
  <c r="N71" i="10"/>
  <c r="J71" i="10"/>
  <c r="I71" i="10" s="1"/>
  <c r="L71" i="10"/>
  <c r="L80" i="10" s="1"/>
  <c r="L81" i="10" s="1"/>
  <c r="B10" i="11" s="1"/>
  <c r="J57" i="10"/>
  <c r="I57" i="10" s="1"/>
  <c r="T15" i="10"/>
  <c r="Q12" i="10"/>
  <c r="Q87" i="10" s="1"/>
  <c r="D17" i="11"/>
  <c r="R19" i="10"/>
  <c r="R44" i="10" s="1"/>
  <c r="R80" i="10" s="1"/>
  <c r="Q18" i="10"/>
  <c r="Q19" i="10" s="1"/>
  <c r="Q61" i="10"/>
  <c r="N37" i="10"/>
  <c r="M29" i="10"/>
  <c r="M37" i="10" s="1"/>
  <c r="U44" i="10"/>
  <c r="U80" i="10" s="1"/>
  <c r="U81" i="10" s="1"/>
  <c r="E7" i="11" s="1"/>
  <c r="J15" i="10"/>
  <c r="I12" i="10"/>
  <c r="P44" i="10"/>
  <c r="V71" i="10"/>
  <c r="V80" i="10" s="1"/>
  <c r="V81" i="10" s="1"/>
  <c r="F7" i="11" s="1"/>
  <c r="M93" i="10" l="1"/>
  <c r="M92" i="10" s="1"/>
  <c r="F11" i="11"/>
  <c r="P80" i="10"/>
  <c r="P81" i="10" s="1"/>
  <c r="C10" i="11" s="1"/>
  <c r="J44" i="10"/>
  <c r="I44" i="10" s="1"/>
  <c r="I15" i="10"/>
  <c r="I87" i="10"/>
  <c r="B13" i="11"/>
  <c r="R81" i="10"/>
  <c r="Q86" i="10"/>
  <c r="Q96" i="10" s="1"/>
  <c r="D13" i="11"/>
  <c r="D12" i="11" s="1"/>
  <c r="D11" i="11" s="1"/>
  <c r="J80" i="10"/>
  <c r="I17" i="10"/>
  <c r="B14" i="11"/>
  <c r="C13" i="11"/>
  <c r="C12" i="11" s="1"/>
  <c r="C11" i="11" s="1"/>
  <c r="M87" i="10"/>
  <c r="M86" i="10" s="1"/>
  <c r="M96" i="10" s="1"/>
  <c r="I88" i="10"/>
  <c r="J142" i="19"/>
  <c r="I142" i="19" s="1"/>
  <c r="I42" i="19"/>
  <c r="I79" i="10"/>
  <c r="T44" i="10"/>
  <c r="Q15" i="10"/>
  <c r="M71" i="10"/>
  <c r="N80" i="10"/>
  <c r="N44" i="10"/>
  <c r="M44" i="10" s="1"/>
  <c r="M15" i="10"/>
  <c r="M80" i="10" l="1"/>
  <c r="N81" i="10"/>
  <c r="Q44" i="10"/>
  <c r="T80" i="10"/>
  <c r="B12" i="11"/>
  <c r="B11" i="11" s="1"/>
  <c r="I80" i="10"/>
  <c r="J81" i="10"/>
  <c r="D8" i="11"/>
  <c r="I86" i="10"/>
  <c r="I96" i="10" s="1"/>
  <c r="T81" i="10" l="1"/>
  <c r="Q80" i="10"/>
  <c r="C8" i="11"/>
  <c r="C7" i="11" s="1"/>
  <c r="M81" i="10"/>
  <c r="B8" i="11"/>
  <c r="B7" i="11" s="1"/>
  <c r="I81" i="10"/>
  <c r="D10" i="11" l="1"/>
  <c r="D7" i="11" s="1"/>
  <c r="Q81" i="10"/>
</calcChain>
</file>

<file path=xl/sharedStrings.xml><?xml version="1.0" encoding="utf-8"?>
<sst xmlns="http://schemas.openxmlformats.org/spreadsheetml/2006/main" count="917" uniqueCount="328">
  <si>
    <t>tūkst. Lt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</si>
  <si>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</si>
  <si>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</si>
  <si>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</si>
  <si>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</si>
  <si>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</si>
  <si>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</si>
  <si>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</si>
  <si>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</si>
  <si>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</si>
  <si>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02</t>
  </si>
  <si>
    <t>03</t>
  </si>
  <si>
    <t>04</t>
  </si>
  <si>
    <t>SB</t>
  </si>
  <si>
    <t>PF</t>
  </si>
  <si>
    <t>ES</t>
  </si>
  <si>
    <t>Iš viso:</t>
  </si>
  <si>
    <t>Iš viso uždaviniui:</t>
  </si>
  <si>
    <t>Iš viso programai:</t>
  </si>
  <si>
    <t>Iš viso tikslui:</t>
  </si>
  <si>
    <t>Ekonominės klasifikacijos grupės</t>
  </si>
  <si>
    <t>1.2. turtui įsigyti ir finansiniams įsipareigojimams vykdyti</t>
  </si>
  <si>
    <t>Finansavimo šaltiniai</t>
  </si>
  <si>
    <t>1-10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</si>
  <si>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</si>
  <si>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</si>
  <si>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</si>
  <si>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</si>
  <si>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</si>
  <si>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</si>
  <si>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>1. IŠ VISO LĖŠŲ POREIKIS:</t>
  </si>
  <si>
    <t>1.1. išlaidoms</t>
  </si>
  <si>
    <t>1.1.1. iš jų darbo užmokesčiui</t>
  </si>
  <si>
    <t>2. FINANSAVIMO ŠALTINIAI:</t>
  </si>
  <si>
    <t>2.1. SAVIVALDYBĖS  LĖŠOS, IŠ VISO:</t>
  </si>
  <si>
    <t>2.2. KITI ŠALTINIAI, IŠ VISO:</t>
  </si>
  <si>
    <r>
      <t xml:space="preserve">2.2.1.Europos Sąjungos paramos lėšos </t>
    </r>
    <r>
      <rPr>
        <b/>
        <sz val="10"/>
        <rFont val="Times New Roman"/>
        <family val="1"/>
      </rPr>
      <t>ES</t>
    </r>
  </si>
  <si>
    <t xml:space="preserve"> </t>
  </si>
  <si>
    <t>Turtui įsigyti ir finansiniams įsipareigojimams vykdyti</t>
  </si>
  <si>
    <t>Paskolų grąžinimas ir palūkanų mokėjimas</t>
  </si>
  <si>
    <t>Projekto „Elektroninės demokratijos paslaugų piliečiams sukūrimas ir plėtra Klaipėdos regiono savivaldybių administracijose“ įgyvendinimas</t>
  </si>
  <si>
    <t>Projekto „Klaipėdos miesto savivaldybės administracijos darbo organizavimo gerinimas tobulinant organizacinę struktūrą, finansinių išteklių ir veiklos valdymo procesus“ įgyvendinimas</t>
  </si>
  <si>
    <t>Strateginis tikslas 01. Didinti miesto konkurencingumą, kryptingai vystant infrastruktūrą ir sudarant palankias sąlygas verslui</t>
  </si>
  <si>
    <t xml:space="preserve">Projekto „Klaipėdos miesto savivaldybės paslaugų, teikiamų „vieno langelio“ principu, tobulinimas“ įgyvendinimas </t>
  </si>
  <si>
    <r>
      <t>Programos (</t>
    </r>
    <r>
      <rPr>
        <b/>
        <sz val="12"/>
        <rFont val="Times New Roman"/>
        <family val="1"/>
        <charset val="186"/>
      </rPr>
      <t>Nr. 03)</t>
    </r>
    <r>
      <rPr>
        <b/>
        <sz val="12"/>
        <rFont val="Times New Roman"/>
        <family val="1"/>
      </rPr>
      <t xml:space="preserve">  lėšų  poreikis ir numatomi finansavimo šaltiniai  </t>
    </r>
  </si>
  <si>
    <t>2012-ųjų metų asignavimų planas</t>
  </si>
  <si>
    <t>1.3.2.3.</t>
  </si>
  <si>
    <r>
      <t xml:space="preserve">Funkcinės klasifikacijos kodas </t>
    </r>
    <r>
      <rPr>
        <b/>
        <sz val="9"/>
        <rFont val="Times New Roman"/>
        <family val="1"/>
      </rPr>
      <t xml:space="preserve"> </t>
    </r>
  </si>
  <si>
    <t>Projektas 2013-iesiems metams</t>
  </si>
  <si>
    <t>1 lentelės tęsinys</t>
  </si>
  <si>
    <t>05</t>
  </si>
  <si>
    <t>10</t>
  </si>
  <si>
    <t>06</t>
  </si>
  <si>
    <t>Asignavimai biudžetiniams                        2011-iesiems metams</t>
  </si>
  <si>
    <t>Asignavimų poreikis biudžetiniams                                2012-iesiems metams</t>
  </si>
  <si>
    <t>Visuomenės nuomonės tyrimų organizavimas</t>
  </si>
  <si>
    <t>1.3.2.1.</t>
  </si>
  <si>
    <t>07</t>
  </si>
  <si>
    <t>08</t>
  </si>
  <si>
    <t>09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</si>
  <si>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</si>
  <si>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</si>
  <si>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</si>
  <si>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</si>
  <si>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</si>
  <si>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</si>
  <si>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</si>
  <si>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</si>
  <si>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</si>
  <si>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</si>
  <si>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25</t>
  </si>
  <si>
    <t>26</t>
  </si>
  <si>
    <t>27</t>
  </si>
  <si>
    <t>28</t>
  </si>
  <si>
    <t>SPN</t>
  </si>
  <si>
    <t>Pašto paslaugų įsigijimas</t>
  </si>
  <si>
    <t>Laikraščių ir kitų periodinių paslaugų įsigijimas</t>
  </si>
  <si>
    <t>Tobulinti savivaldybės administracinių paslaugų teikimą, taikant pažangius vadybos principus</t>
  </si>
  <si>
    <t xml:space="preserve">Informacinių technologijų palaikymas ir plėtojimas Savivaldybės administracijoje </t>
  </si>
  <si>
    <t>Dalyvavimas organizuojant rinkimus</t>
  </si>
  <si>
    <t>188710823</t>
  </si>
  <si>
    <t>Ryšių paslaugos</t>
  </si>
  <si>
    <t>Transporto išlaikymas</t>
  </si>
  <si>
    <t>Viešosios tvarkos skyriaus darbuotojų aprūpinimas</t>
  </si>
  <si>
    <t>Darbo kėdžių įsigijimas</t>
  </si>
  <si>
    <t>Dažų kopijavimo aparatams pirkimas</t>
  </si>
  <si>
    <t>Kopijavimo popieriaus pirkimas</t>
  </si>
  <si>
    <t>Ūkinių prekių pirkimas</t>
  </si>
  <si>
    <t>Kanceliarinių prekių pirkimas</t>
  </si>
  <si>
    <t>Klaipėdos miesto ir  Lietuvos Respublikos vėliavų pirkimas</t>
  </si>
  <si>
    <t>Spaudų ir antspaudų gamyba</t>
  </si>
  <si>
    <t>Elektroninių bilietų pirkimas</t>
  </si>
  <si>
    <t>Fotoaparatų ir diktofonų pirkimas</t>
  </si>
  <si>
    <t>Trijų lengvųjų automobilių nuoma</t>
  </si>
  <si>
    <t>14</t>
  </si>
  <si>
    <t>Savivaldybės administracijos kopijavimo aparatų techninis aptarnavimas bei remontas</t>
  </si>
  <si>
    <t>Savivaldybės administracijos vidinio kiemo pakeliamų vartų sistemos priežiūra</t>
  </si>
  <si>
    <t>Savivaldybės administracijos pastatų šildymo, karšto vandens sistemų bei dujininių katilų įrenginių priežiūra</t>
  </si>
  <si>
    <t>Klaipėdos m. savivaldybės administracijos vidinių ir išorinių oro kondicionierių techninis aptarnavimas</t>
  </si>
  <si>
    <t>Aliuminio durų ir pertvarų sumontavimas su įėjimo kontrolės įvedimu</t>
  </si>
  <si>
    <t>Sniego ir ledo valymas nuo savivaldybės administracijos pastatų stogų</t>
  </si>
  <si>
    <t>Savivaldybės administracijos pastatų ir patalpų techninė priežiūra</t>
  </si>
  <si>
    <t>Pastato Vytauto g. 13 nuoma</t>
  </si>
  <si>
    <t>22</t>
  </si>
  <si>
    <t>Kopijavimo aparatų nuoma</t>
  </si>
  <si>
    <t>23</t>
  </si>
  <si>
    <t>Stotelės įrangos nuoma (telefonija)</t>
  </si>
  <si>
    <t>24</t>
  </si>
  <si>
    <t xml:space="preserve">Pastatų ir patalpų einamasis remontas - Liepų g. 11 stogo einamasis remontas su  lietvamzdžių ir lovelių apšildymu dvigubais elektriniais kabeliais </t>
  </si>
  <si>
    <t>Komunalinės paslaugos - šildymas</t>
  </si>
  <si>
    <t>Komunalinės paslaugos - elektros energija</t>
  </si>
  <si>
    <t>Komunalinės paslaugos - vandentiekis ir kanalizacija</t>
  </si>
  <si>
    <t>29</t>
  </si>
  <si>
    <t>Komunalinės paslaugos - dujos</t>
  </si>
  <si>
    <t>30</t>
  </si>
  <si>
    <t>Reprezentacinės išlaidos</t>
  </si>
  <si>
    <t>31</t>
  </si>
  <si>
    <t>Gesintuvų užpildymas</t>
  </si>
  <si>
    <t>32</t>
  </si>
  <si>
    <t>Atliekų surinkimas</t>
  </si>
  <si>
    <t>33</t>
  </si>
  <si>
    <t>Deratizacija, dezinfekcija, dezinsekcija</t>
  </si>
  <si>
    <t>34</t>
  </si>
  <si>
    <t>Balticum TV</t>
  </si>
  <si>
    <t>35</t>
  </si>
  <si>
    <t>Vietinių telefoninių tinklų techninis aptarnavimas</t>
  </si>
  <si>
    <t>36</t>
  </si>
  <si>
    <t>Klaipėdos miesto savivaldybės administracijos patalpų kasdieninis valymas</t>
  </si>
  <si>
    <t>37</t>
  </si>
  <si>
    <t>Klaipėdos miesto savivaldybės administracijos liftų techninė priežiūra</t>
  </si>
  <si>
    <t>38</t>
  </si>
  <si>
    <t>Nežinybinė apsauga - Klaipėdos m. savivaldybės administracijos pastatų ir patalpų elektroninė apsauga ir sistemų techninis aptarnavimas</t>
  </si>
  <si>
    <t>39</t>
  </si>
  <si>
    <t>Nežinybinė apsauga pastato Debreceno g. 41</t>
  </si>
  <si>
    <t>40</t>
  </si>
  <si>
    <t>Vienkartinių maišų ir pirštinių pirkimas akcijos "Darom" dalyviams</t>
  </si>
  <si>
    <t>41</t>
  </si>
  <si>
    <t>Autobuso nuoma nuvežti dalyvius į "Grybavimo čempionatą" Varėnoje</t>
  </si>
  <si>
    <t>42</t>
  </si>
  <si>
    <t>Pastato Danės g. 17 išlaikymas pagal panaudos sutartį</t>
  </si>
  <si>
    <t>43</t>
  </si>
  <si>
    <t xml:space="preserve">Puokščių ir gėlių pirkimas </t>
  </si>
  <si>
    <t>44</t>
  </si>
  <si>
    <t xml:space="preserve">Žaliuzių pirkimas </t>
  </si>
  <si>
    <t>45</t>
  </si>
  <si>
    <t>Komunaliniai mokesčiai UAB"Vitės valdos" (už I. Kanto g.11 ir H. Manto g.51 patalpas)</t>
  </si>
  <si>
    <t>46</t>
  </si>
  <si>
    <t>Komunaliniai mokesčiai UAB"Pamario vyturys"(už Laukininkų g. 19a patalpas)</t>
  </si>
  <si>
    <t>47</t>
  </si>
  <si>
    <t>48</t>
  </si>
  <si>
    <t>Apsauginės bei priešgaisrinės signalizacijos sistemų administracijos pastatuose įrengimas</t>
  </si>
  <si>
    <t>49</t>
  </si>
  <si>
    <t>50</t>
  </si>
  <si>
    <t>51</t>
  </si>
  <si>
    <t>52</t>
  </si>
  <si>
    <r>
      <rPr>
        <b/>
        <sz val="10"/>
        <rFont val="Times New Roman"/>
        <family val="1"/>
        <charset val="186"/>
      </rPr>
      <t>Savivaldybės administracijos</t>
    </r>
    <r>
      <rPr>
        <sz val="10"/>
        <rFont val="Times New Roman"/>
        <family val="1"/>
      </rPr>
      <t xml:space="preserve"> darbo užmokestis</t>
    </r>
  </si>
  <si>
    <t>KPP</t>
  </si>
  <si>
    <t>Atstovavimas teismuose ir teismo sprendimų vykdymas (įskaitant Investicijų į pastatą S. Daukanto g. 15 nuomininkui atlyginimą pagal 1996-11-20  nuomos sutartį Nr. 231, Nuostolių atlyginimą AB „City service“ pagal teismo sprendimą)</t>
  </si>
  <si>
    <t>PVM srautų valdymo konsultavimo paslaugų Klaipėdos miesto savivaldybėje pirkimas</t>
  </si>
  <si>
    <t>Dokumentų paskirstymo lentynų įsigijimas</t>
  </si>
  <si>
    <t>Daugiabučių gyvenamųjų namų žemės nuomos mokesčio paskirstymo ir administravimo paslaugos iš namų administratorių pirkimas</t>
  </si>
  <si>
    <t>Dokumentų valdymo sk.</t>
  </si>
  <si>
    <t>Teisės sk.</t>
  </si>
  <si>
    <t>Mokesčių sk.</t>
  </si>
  <si>
    <t>Ūkio sk.</t>
  </si>
  <si>
    <t>Buhalterija</t>
  </si>
  <si>
    <t>Iš viso :</t>
  </si>
  <si>
    <r>
      <t>Kelių priežiūros ir plėtros programos lėšos</t>
    </r>
    <r>
      <rPr>
        <b/>
        <sz val="10"/>
        <rFont val="Times New Roman"/>
        <family val="1"/>
        <charset val="186"/>
      </rPr>
      <t xml:space="preserve"> KPP</t>
    </r>
  </si>
  <si>
    <t>Gyvenamųjų patalpų paskirties keitimas į negyvenamąją</t>
  </si>
  <si>
    <t>Investicijų į pastatą S. Daukanto g. 15 nuomininkui atlyginimas pagal 1996-11-20 nuomos sutartį Nr. 231</t>
  </si>
  <si>
    <t>LRVB</t>
  </si>
  <si>
    <t>1.3.2.4.</t>
  </si>
  <si>
    <t>1.3.2.2</t>
  </si>
  <si>
    <t>4.4.1.8.</t>
  </si>
  <si>
    <t>Mero reprezentacinių priemonių vykdymas (Mero  fondo naudojimas)</t>
  </si>
  <si>
    <t>SB(VB)</t>
  </si>
  <si>
    <t>Savivaldybės tarybos finansinio, ūkinio bei materialinio aptarnavimo užtikrinimas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</si>
  <si>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</si>
  <si>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Kurti savivaldybės valdymo sistemą, patogią verslui ir gyventojams</t>
  </si>
  <si>
    <t>Savivaldybei nuosavybės teise priklausančio ir patikėjimo teise valdomo turto valdymas, naudojimas ir disponavimas</t>
  </si>
  <si>
    <t>Lėšų poreikis biudžetiniams                                2012-iesiems metams</t>
  </si>
  <si>
    <t>2013-ųjų metų lėšų poreikis</t>
  </si>
  <si>
    <t>2014-ųjų metų lėšų poreikis</t>
  </si>
  <si>
    <t>Privatizuojamų objektų programų rengimas ir objektų pardavimas</t>
  </si>
  <si>
    <t>Nekilnojamo turto matavimai ir  teisinė registracija</t>
  </si>
  <si>
    <t>Savivaldybei priklausančių patalpų eksploatacinių ir kitų išlaidų padengimas</t>
  </si>
  <si>
    <t>Nerentabiliai veikiančių įmonių likvidavimas</t>
  </si>
  <si>
    <t>Savivaldybės kontroliuojamų įmonių įstatinio kapitalo didinimas perduodant inžinerinius tinklus</t>
  </si>
  <si>
    <t xml:space="preserve"> Nuostolių atlyginimas AB „City service“ pagal teismo sprendimą</t>
  </si>
  <si>
    <t>Organizuoti savivaldybės veiklos bendrųjų funkcijų vykdymą</t>
  </si>
  <si>
    <t xml:space="preserve">Savivaldybės nenaudojamų (neeksploatuojamų) statinių ir jų inžinerinių tinklų techninės būklės palaikymas </t>
  </si>
  <si>
    <t>1</t>
  </si>
  <si>
    <t>6</t>
  </si>
  <si>
    <t>5</t>
  </si>
  <si>
    <t xml:space="preserve">Savivaldybei priklausančių statinių esamos techninės būklės įvertinimo paslaugų įsigijimas </t>
  </si>
  <si>
    <t>4</t>
  </si>
  <si>
    <t>Dalyvavimas  tarptautinių ir vietinių organizacijų veikloje  (Lietuvos savivaldybių asociacija, BMS, KIMO, ECAD, EUROCITIES, ENNHO,  BALTIC SAIL,  HMS, „Baltijos kruizai“)</t>
  </si>
  <si>
    <t>VERTINIMO KRITERIJŲ SUVESTINĖ</t>
  </si>
  <si>
    <t>2 lentelė</t>
  </si>
  <si>
    <t>DIDINTI MIESTO KONKURENCINGUMĄ, KRYPTINGAI VYSTANT INFRASTRUKTŪRĄ IR SUDARANT PALANKIAS SĄLYGAS VERSLUI</t>
  </si>
  <si>
    <t xml:space="preserve">Kodas </t>
  </si>
  <si>
    <t>(Savivaldybės strateginio tikslo pavadinimas)</t>
  </si>
  <si>
    <t>KLAIPĖDOS MIESTO SAVIVALDYBĖS VALDYMO PROGRAMA</t>
  </si>
  <si>
    <t>(Programos, skirtos šiam strateginiam tikslui įgyvendinti, pavadinimas)</t>
  </si>
  <si>
    <t>Vertinimo kriterijus</t>
  </si>
  <si>
    <t>Vertinimo kriterijaus kodas</t>
  </si>
  <si>
    <t>2012-ųjų metų planas</t>
  </si>
  <si>
    <t>2013-ųjų metų planas</t>
  </si>
  <si>
    <t>01.03</t>
  </si>
  <si>
    <t>Rezultato:</t>
  </si>
  <si>
    <t>1-ajam programos tikslui</t>
  </si>
  <si>
    <t xml:space="preserve">1. Suteiktų elektroninių III ir IV lygio paslaugų skaičius, vnt. </t>
  </si>
  <si>
    <t>R-03-01-01</t>
  </si>
  <si>
    <t>2. Klaipėdos miesto strateginio plėtros plano įgyvendinimas pagal planą, proc.</t>
  </si>
  <si>
    <t>R-03-01-02</t>
  </si>
  <si>
    <t>R-03-01-03</t>
  </si>
  <si>
    <t>Produkto:</t>
  </si>
  <si>
    <t>1-ajam uždaviniui</t>
  </si>
  <si>
    <t>1. Savivaldybės administracijos darbuotojų etatų skaičius, vnt.</t>
  </si>
  <si>
    <t>P-03-01-01-01</t>
  </si>
  <si>
    <t>P-03-01-01-02</t>
  </si>
  <si>
    <t>2-ajam uždaviniui</t>
  </si>
  <si>
    <t>P-03-01-02-01</t>
  </si>
  <si>
    <t>P-03-01-02-04</t>
  </si>
  <si>
    <t>3-iajam uždaviniui</t>
  </si>
  <si>
    <t>P-03-01-03-01</t>
  </si>
  <si>
    <t>P-03-01-03-02</t>
  </si>
  <si>
    <t>P-03-01-03-03</t>
  </si>
  <si>
    <t>4-iajam uždaviniui</t>
  </si>
  <si>
    <t>P-03-01-04-01</t>
  </si>
  <si>
    <t>Įgyvendinamo strateginio tikslo kodas, programos kodas</t>
  </si>
  <si>
    <t>2010-ųjų metų faktas</t>
  </si>
  <si>
    <t>R-03-01-04</t>
  </si>
  <si>
    <t>R-03-01-05</t>
  </si>
  <si>
    <t>4. Surinktų lėšų į Savivaldybės privatizavimo fondą atitiktis planuotoms pajamoms, proc.</t>
  </si>
  <si>
    <t>5. Savivaldybės administracijos darbuotojų kaita, proc.</t>
  </si>
  <si>
    <t>R-03-01-06</t>
  </si>
  <si>
    <t>R-03-01-07</t>
  </si>
  <si>
    <t>R-03-01-08</t>
  </si>
  <si>
    <t>2. Tarybos sekretoriato darbuotojų skaičius, vnt.</t>
  </si>
  <si>
    <t>9. Savivaldybėje užfiksuotų korupcijos atvejų skaičius, vnt.</t>
  </si>
  <si>
    <r>
      <t xml:space="preserve">2011–2014 M. KLAIPĖDOS MIESTO SAVIVALDYBĖS </t>
    </r>
    <r>
      <rPr>
        <b/>
        <sz val="10"/>
        <rFont val="Times New Roman"/>
        <family val="1"/>
        <charset val="186"/>
      </rPr>
      <t xml:space="preserve">                       
VALDYMO PROGRAMOS (NR. 03)</t>
    </r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</si>
  <si>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</t>
    </r>
  </si>
  <si>
    <t>Savivaldybės administracijos veiklos užtikrinimas</t>
  </si>
  <si>
    <t>Projekto „Klaipėdos miesto strateginio plėtros plano (KSP) 2013–2020 m. parengimas“ (ir baseinų poreikio ir išdėstymo studijos su bandomojo projekto koncepcija parengimas) įgyvendinimas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</si>
  <si>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</si>
  <si>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</si>
  <si>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</si>
  <si>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 xml:space="preserve">1.3.1.1.; 1.3.2.3. </t>
  </si>
  <si>
    <t>P-03-01-02-03</t>
  </si>
  <si>
    <t>P-03-01-02-05</t>
  </si>
  <si>
    <t>0</t>
  </si>
  <si>
    <t>3</t>
  </si>
  <si>
    <t>1. Savivaldybės administracijoje naudojamų informacinių sistemų skaičius, vnt.</t>
  </si>
  <si>
    <t>4. Įdiegta naujų informacinių sistemų, vnt.</t>
  </si>
  <si>
    <t>7</t>
  </si>
  <si>
    <t>5. Savivaldybei priklausančių pastatų, kurių techninė būklė įvertinta, vnt.</t>
  </si>
  <si>
    <t>P-03-01-01-03</t>
  </si>
  <si>
    <t>P-03-01-01-04</t>
  </si>
  <si>
    <t>P-03-01-01-05</t>
  </si>
  <si>
    <t>P-03-01-01-06</t>
  </si>
  <si>
    <t>P-03-01-01-07</t>
  </si>
  <si>
    <t>P-03-01-01-08</t>
  </si>
  <si>
    <t>662</t>
  </si>
  <si>
    <t>365,5</t>
  </si>
  <si>
    <t>3. Teisiškai įregistruotų objektų skaičius, vnt.</t>
  </si>
  <si>
    <t>2014-ųjų metų planas</t>
  </si>
  <si>
    <t>82,5</t>
  </si>
  <si>
    <t>90</t>
  </si>
  <si>
    <t>100</t>
  </si>
  <si>
    <t xml:space="preserve"> TIKSLŲ, UŽDAVINIŲ, PRIEMONIŲ IR PRIEMONIŲ IŠLAIDŲ SUVESTINĖ</t>
  </si>
  <si>
    <t>6. Likviduota nerentabiliai veikiančių įmonių, vnt.</t>
  </si>
  <si>
    <t>P-03-01-01-09</t>
  </si>
  <si>
    <t>7. Privatizuotų objektų skaičius, vnt.</t>
  </si>
  <si>
    <t>8. Organizacijų, kurių narė yra savivaldybė, skaičius, vnt.</t>
  </si>
  <si>
    <t>3. Atlikta visuomenės nuomonės tyrimų, vnt.</t>
  </si>
  <si>
    <t>1. Parengta techninių projektų, vnt.</t>
  </si>
  <si>
    <t>P-03-01-04-02</t>
  </si>
  <si>
    <t>1. Kvalifikacijos kėlimo seminarų dalyvių planuojamas skaičius</t>
  </si>
  <si>
    <t>n.d.*</t>
  </si>
  <si>
    <t>70</t>
  </si>
  <si>
    <t>86,4</t>
  </si>
  <si>
    <t>7. Savivaldybės kontroliuojamų įmonių rentabilumas, proc.</t>
  </si>
  <si>
    <t>166</t>
  </si>
  <si>
    <t>2</t>
  </si>
  <si>
    <t>*Pažymėti nauji rodikliai, kurių reikšmės 2010-2011 m. laikotarpiu nebuvo apskaičiuotos.</t>
  </si>
  <si>
    <t>8. Pasitikinčių savivaldybės institucijomis, įstaigomis ir įmonėmis gyventojų dalis, proc. (pagal atliktų tyrimų duomenis)</t>
  </si>
  <si>
    <t>P-03-01-02-06</t>
  </si>
  <si>
    <t>4. Prižiūrima savivaldybei priklausančių nenaudojamų objektų (pastatų), vnt.</t>
  </si>
  <si>
    <r>
      <t>2. Suremontuota patalpų, m</t>
    </r>
    <r>
      <rPr>
        <vertAlign val="superscript"/>
        <sz val="10"/>
        <rFont val="Times New Roman"/>
        <family val="1"/>
        <charset val="186"/>
      </rPr>
      <t>3</t>
    </r>
  </si>
  <si>
    <t>Projektas 2014-iesiems metams</t>
  </si>
  <si>
    <t>200</t>
  </si>
  <si>
    <t>102,6</t>
  </si>
  <si>
    <r>
      <t xml:space="preserve">Pajamų įmokos už patalpų nuomą </t>
    </r>
    <r>
      <rPr>
        <b/>
        <sz val="10"/>
        <rFont val="Times New Roman"/>
        <family val="1"/>
        <charset val="186"/>
      </rPr>
      <t>SB(SP)</t>
    </r>
  </si>
  <si>
    <t>SB(SP)</t>
  </si>
  <si>
    <r>
      <t>Paskolos lėšos</t>
    </r>
    <r>
      <rPr>
        <b/>
        <sz val="10"/>
        <rFont val="Times New Roman"/>
        <family val="1"/>
        <charset val="186"/>
      </rPr>
      <t xml:space="preserve"> SB(P)</t>
    </r>
  </si>
  <si>
    <t>Asignavimai 2011-iesiems metams</t>
  </si>
  <si>
    <t>Asignavimų poreikis biudžetiniams 2012-iesiems metams</t>
  </si>
  <si>
    <r>
      <t xml:space="preserve">2.2.2. Valstybės biudžeto lėšos </t>
    </r>
    <r>
      <rPr>
        <b/>
        <sz val="10"/>
        <rFont val="Times New Roman"/>
        <family val="1"/>
      </rPr>
      <t>LRVB</t>
    </r>
  </si>
  <si>
    <r>
      <t xml:space="preserve">2.2.3. Kelių priežiūros ir plėtros programos lėšos </t>
    </r>
    <r>
      <rPr>
        <b/>
        <sz val="10"/>
        <rFont val="Times New Roman"/>
        <family val="1"/>
        <charset val="186"/>
      </rPr>
      <t>KPP</t>
    </r>
  </si>
  <si>
    <t xml:space="preserve">Projekto „Civilinės metrikacijos paslaugų gerinimas Lietuvos ir Rusijos Federacijos pasienio savivaldos institucijų gyventojams“ įgyvendinimas </t>
  </si>
  <si>
    <t>SB(P)</t>
  </si>
  <si>
    <t>385,5</t>
  </si>
  <si>
    <t>381,5</t>
  </si>
  <si>
    <t>Valstybės deleguotų funkcijų vykdymas (žemės ūkio ir darbo rinkos politikos priemonių)</t>
  </si>
  <si>
    <t>03 Savivaldybės valdymo programa</t>
  </si>
  <si>
    <t>Projekto „Klaipėdos regiono savivaldybių administracijų darbuotojų ir savivaldybių tarybų narių mokymai“ įgyvendinimas</t>
  </si>
  <si>
    <t>Projekto „Klaipėdos miesto savivaldybės administracijos darbuotojų ir savivaldybės tarybos narių kvalifikacijos tobulinimas, II etapas“ įgyvendinimas</t>
  </si>
  <si>
    <t>Gerinti gyventojų aptarnavimo ir darbuotojų darbo sąlygas Savivaldybės administracijoje</t>
  </si>
  <si>
    <t>Pastato Liepų g. 7 pritaikymas Savivaldybės administracijos reikmėms</t>
  </si>
  <si>
    <t>Diegti Savivaldybės administracijoje modernias informacines sistemas ir plėsti elektroninių paslaugų spektrą</t>
  </si>
  <si>
    <t>3. Surinktų lėšų į savivaldybės biudžetą atitiktis planuotoms pajamoms, proc.</t>
  </si>
  <si>
    <t xml:space="preserve">6. Nenaudojamo veikloje turto dalis, palyginti su visu savivaldybės turtu, proc.
</t>
  </si>
  <si>
    <r>
      <t xml:space="preserve">2 Atnaujintas interneto tinklalapis </t>
    </r>
    <r>
      <rPr>
        <u/>
        <sz val="10"/>
        <rFont val="Times New Roman"/>
        <family val="1"/>
        <charset val="186"/>
      </rPr>
      <t xml:space="preserve"> www.klaipeda.lt </t>
    </r>
  </si>
  <si>
    <t>3. Sukurta ir įdiegta vieno langelio principu veikianti aptarnavimo ir paslaugų sistema</t>
  </si>
  <si>
    <t>5. Įdiegtų ir veikiančių  e. demokratijos priemonių skaičius, vnt.</t>
  </si>
  <si>
    <t xml:space="preserve">2. Parengtas ir  patvirtintas Savivaldybės strateginis  plėtros planas </t>
  </si>
  <si>
    <t>1 lentelė</t>
  </si>
  <si>
    <t>Lėšos biudžetiniams 2011-iesiems metams</t>
  </si>
  <si>
    <t>2012-ųjų metų maksimalių asignavimų planas</t>
  </si>
  <si>
    <r>
      <t xml:space="preserve">Savivaldybės privatizavimo fondo lėšos </t>
    </r>
    <r>
      <rPr>
        <b/>
        <sz val="10"/>
        <rFont val="Times New Roman"/>
        <family val="1"/>
        <charset val="186"/>
      </rPr>
      <t>PF</t>
    </r>
  </si>
  <si>
    <r>
      <t xml:space="preserve">2.1.1. savivaldybės biudžeto lėšos </t>
    </r>
    <r>
      <rPr>
        <b/>
        <sz val="10"/>
        <rFont val="Times New Roman"/>
        <family val="1"/>
      </rPr>
      <t>SB</t>
    </r>
  </si>
  <si>
    <r>
      <t xml:space="preserve">2.1.2. 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</si>
  <si>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r>
      <t xml:space="preserve">2.1.3. pajamų įmokos už patalpų nuomą </t>
    </r>
    <r>
      <rPr>
        <b/>
        <sz val="10"/>
        <rFont val="Times New Roman"/>
        <family val="1"/>
      </rPr>
      <t>SB(SP)</t>
    </r>
  </si>
  <si>
    <r>
      <t xml:space="preserve">2.1.4. paskolos lėšos </t>
    </r>
    <r>
      <rPr>
        <b/>
        <sz val="10"/>
        <rFont val="Times New Roman"/>
        <family val="1"/>
        <charset val="186"/>
      </rPr>
      <t>SB(P)</t>
    </r>
  </si>
  <si>
    <r>
      <t xml:space="preserve">2.1.5. Savivaldybės privatizavimo fondo lėšos </t>
    </r>
    <r>
      <rPr>
        <b/>
        <sz val="10"/>
        <rFont val="Times New Roman"/>
        <family val="1"/>
        <charset val="186"/>
      </rPr>
      <t>PF</t>
    </r>
  </si>
  <si>
    <r>
      <t>Savivaldybės tarybos sekretoriato</t>
    </r>
    <r>
      <rPr>
        <b/>
        <sz val="10"/>
        <color indexed="10"/>
        <rFont val="Times New Roman"/>
        <family val="1"/>
        <charset val="186"/>
      </rPr>
      <t xml:space="preserve"> </t>
    </r>
    <r>
      <rPr>
        <sz val="10"/>
        <color indexed="10"/>
        <rFont val="Times New Roman"/>
        <family val="1"/>
        <charset val="186"/>
      </rPr>
      <t>finansinio, ūkinio bei materialinio aptarnavimo užtikrinimas</t>
    </r>
  </si>
  <si>
    <t>2012-ųjų  asignavimų planas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</si>
</sst>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L_t_-;\-* #,##0.00\ _L_t_-;_-* &quot;-&quot;??\ _L_t_-;_-@_-"/>
    <numFmt numFmtId="164" formatCode="0.0"/>
    <numFmt numFmtId="165" formatCode="#,##0.0"/>
    <numFmt numFmtId="166" formatCode="#,##0.0;[Red]#,##0.0"/>
  </numFmts>
  <fonts count="42">
    <font>
      <sz val="10"/>
      <name val="Arial"/>
      <charset val="186"/>
    </font>
    <font>
      <sz val="10"/>
      <name val="Arial"/>
      <charset val="186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</font>
    <font>
      <sz val="10"/>
      <name val="Arial"/>
      <family val="2"/>
      <charset val="186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LT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8"/>
      <name val="Times New Roman"/>
      <family val="1"/>
    </font>
    <font>
      <sz val="10"/>
      <color indexed="10"/>
      <name val="Times New Roman"/>
      <family val="1"/>
      <charset val="186"/>
    </font>
    <font>
      <b/>
      <sz val="7"/>
      <name val="Times New Roman"/>
      <family val="1"/>
      <charset val="186"/>
    </font>
    <font>
      <b/>
      <sz val="10"/>
      <name val="Arial"/>
      <family val="2"/>
      <charset val="186"/>
    </font>
    <font>
      <sz val="7"/>
      <name val="Times New Roman"/>
      <family val="1"/>
    </font>
    <font>
      <b/>
      <u/>
      <sz val="10"/>
      <name val="Times New Roman"/>
      <family val="1"/>
      <charset val="186"/>
    </font>
    <font>
      <sz val="10"/>
      <color indexed="60"/>
      <name val="Times New Roman"/>
      <family val="1"/>
    </font>
    <font>
      <sz val="10"/>
      <color indexed="60"/>
      <name val="Arial"/>
      <family val="2"/>
      <charset val="186"/>
    </font>
    <font>
      <sz val="9"/>
      <name val="Arial"/>
      <family val="2"/>
      <charset val="186"/>
    </font>
    <font>
      <sz val="9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u/>
      <sz val="10"/>
      <name val="Times New Roman"/>
      <family val="1"/>
      <charset val="186"/>
    </font>
    <font>
      <i/>
      <u/>
      <sz val="10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color indexed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39" fillId="0" borderId="0"/>
    <xf numFmtId="0" fontId="20" fillId="0" borderId="0"/>
    <xf numFmtId="0" fontId="16" fillId="0" borderId="0"/>
    <xf numFmtId="43" fontId="1" fillId="0" borderId="0" applyFont="0" applyFill="0" applyBorder="0" applyAlignment="0" applyProtection="0"/>
    <xf numFmtId="0" fontId="38" fillId="0" borderId="0"/>
    <xf numFmtId="0" fontId="19" fillId="0" borderId="0"/>
  </cellStyleXfs>
  <cellXfs count="965">
    <xf numFmtId="0" fontId="0" fillId="0" borderId="0" xfId="0"/>
    <xf numFmtId="0" fontId="12" fillId="0" borderId="0" xfId="0" applyFont="1" applyAlignment="1">
      <alignment vertical="top"/>
    </xf>
    <xf numFmtId="0" fontId="15" fillId="0" borderId="0" xfId="0" applyFont="1" applyBorder="1" applyAlignment="1">
      <alignment vertical="top"/>
    </xf>
    <xf numFmtId="0" fontId="0" fillId="0" borderId="0" xfId="0" applyFill="1"/>
    <xf numFmtId="164" fontId="17" fillId="0" borderId="0" xfId="0" applyNumberFormat="1" applyFont="1" applyFill="1" applyBorder="1" applyAlignment="1">
      <alignment horizontal="center" vertical="top" wrapText="1"/>
    </xf>
    <xf numFmtId="164" fontId="18" fillId="0" borderId="1" xfId="0" applyNumberFormat="1" applyFont="1" applyBorder="1" applyAlignment="1">
      <alignment horizontal="center" vertical="top" wrapText="1"/>
    </xf>
    <xf numFmtId="164" fontId="17" fillId="2" borderId="2" xfId="0" applyNumberFormat="1" applyFont="1" applyFill="1" applyBorder="1" applyAlignment="1">
      <alignment horizontal="center" vertical="top" wrapText="1"/>
    </xf>
    <xf numFmtId="164" fontId="18" fillId="0" borderId="3" xfId="0" applyNumberFormat="1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/>
    <xf numFmtId="0" fontId="12" fillId="0" borderId="0" xfId="0" applyFont="1" applyFill="1" applyAlignment="1">
      <alignment vertical="top"/>
    </xf>
    <xf numFmtId="0" fontId="9" fillId="0" borderId="0" xfId="0" applyFont="1" applyAlignment="1">
      <alignment vertical="top"/>
    </xf>
    <xf numFmtId="49" fontId="9" fillId="0" borderId="1" xfId="0" applyNumberFormat="1" applyFont="1" applyFill="1" applyBorder="1" applyAlignment="1">
      <alignment horizontal="center" vertical="top"/>
    </xf>
    <xf numFmtId="0" fontId="5" fillId="0" borderId="4" xfId="0" applyFont="1" applyBorder="1" applyAlignment="1">
      <alignment horizontal="left" vertical="top" wrapText="1" indent="2"/>
    </xf>
    <xf numFmtId="0" fontId="4" fillId="2" borderId="5" xfId="0" applyFont="1" applyFill="1" applyBorder="1" applyAlignment="1">
      <alignment horizontal="left" vertical="top" wrapText="1"/>
    </xf>
    <xf numFmtId="164" fontId="18" fillId="0" borderId="6" xfId="0" applyNumberFormat="1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left" vertical="center" wrapText="1"/>
    </xf>
    <xf numFmtId="49" fontId="9" fillId="0" borderId="7" xfId="0" applyNumberFormat="1" applyFont="1" applyFill="1" applyBorder="1" applyAlignment="1">
      <alignment horizontal="center" vertical="top"/>
    </xf>
    <xf numFmtId="0" fontId="12" fillId="0" borderId="0" xfId="0" applyFont="1" applyAlignment="1">
      <alignment horizontal="right" vertical="top"/>
    </xf>
    <xf numFmtId="49" fontId="8" fillId="0" borderId="0" xfId="0" applyNumberFormat="1" applyFont="1" applyBorder="1" applyAlignment="1">
      <alignment vertical="top"/>
    </xf>
    <xf numFmtId="0" fontId="8" fillId="0" borderId="0" xfId="0" applyFont="1" applyBorder="1" applyAlignment="1">
      <alignment vertical="top"/>
    </xf>
    <xf numFmtId="164" fontId="12" fillId="0" borderId="0" xfId="0" applyNumberFormat="1" applyFont="1" applyAlignment="1">
      <alignment vertical="top"/>
    </xf>
    <xf numFmtId="164" fontId="12" fillId="0" borderId="0" xfId="0" applyNumberFormat="1" applyFont="1" applyBorder="1" applyAlignment="1">
      <alignment vertical="top"/>
    </xf>
    <xf numFmtId="49" fontId="13" fillId="0" borderId="0" xfId="0" applyNumberFormat="1" applyFont="1" applyFill="1" applyBorder="1" applyAlignment="1">
      <alignment horizontal="right" vertical="top"/>
    </xf>
    <xf numFmtId="0" fontId="12" fillId="0" borderId="0" xfId="0" applyFont="1" applyAlignment="1">
      <alignment horizontal="center" vertical="top"/>
    </xf>
    <xf numFmtId="49" fontId="12" fillId="0" borderId="0" xfId="0" applyNumberFormat="1" applyFont="1" applyBorder="1" applyAlignment="1">
      <alignment horizontal="center" vertical="top"/>
    </xf>
    <xf numFmtId="164" fontId="18" fillId="0" borderId="8" xfId="0" applyNumberFormat="1" applyFont="1" applyBorder="1" applyAlignment="1">
      <alignment horizontal="center" vertical="top"/>
    </xf>
    <xf numFmtId="0" fontId="12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5" fillId="0" borderId="11" xfId="1" applyFont="1" applyBorder="1" applyAlignment="1">
      <alignment horizontal="center" vertical="center" textRotation="90" wrapText="1"/>
    </xf>
    <xf numFmtId="49" fontId="6" fillId="3" borderId="12" xfId="1" applyNumberFormat="1" applyFont="1" applyFill="1" applyBorder="1" applyAlignment="1">
      <alignment horizontal="center" vertical="top"/>
    </xf>
    <xf numFmtId="49" fontId="6" fillId="3" borderId="13" xfId="1" applyNumberFormat="1" applyFont="1" applyFill="1" applyBorder="1" applyAlignment="1">
      <alignment horizontal="center" vertical="top"/>
    </xf>
    <xf numFmtId="0" fontId="20" fillId="0" borderId="14" xfId="1" applyFont="1" applyBorder="1" applyAlignment="1">
      <alignment vertical="top" wrapText="1"/>
    </xf>
    <xf numFmtId="49" fontId="6" fillId="4" borderId="15" xfId="1" applyNumberFormat="1" applyFont="1" applyFill="1" applyBorder="1" applyAlignment="1">
      <alignment horizontal="center" vertical="top"/>
    </xf>
    <xf numFmtId="49" fontId="6" fillId="4" borderId="16" xfId="1" applyNumberFormat="1" applyFont="1" applyFill="1" applyBorder="1" applyAlignment="1">
      <alignment horizontal="center" vertical="top"/>
    </xf>
    <xf numFmtId="49" fontId="7" fillId="0" borderId="17" xfId="1" applyNumberFormat="1" applyFont="1" applyBorder="1" applyAlignment="1">
      <alignment horizontal="center" vertical="top"/>
    </xf>
    <xf numFmtId="0" fontId="20" fillId="0" borderId="18" xfId="1" applyFont="1" applyBorder="1" applyAlignment="1">
      <alignment horizontal="center" vertical="top"/>
    </xf>
    <xf numFmtId="49" fontId="7" fillId="0" borderId="9" xfId="1" applyNumberFormat="1" applyFont="1" applyBorder="1" applyAlignment="1">
      <alignment horizontal="center" vertical="top"/>
    </xf>
    <xf numFmtId="0" fontId="20" fillId="0" borderId="6" xfId="1" applyFont="1" applyBorder="1" applyAlignment="1">
      <alignment horizontal="center" vertical="top" wrapText="1"/>
    </xf>
    <xf numFmtId="164" fontId="6" fillId="5" borderId="13" xfId="1" applyNumberFormat="1" applyFont="1" applyFill="1" applyBorder="1" applyAlignment="1">
      <alignment horizontal="center" vertical="top"/>
    </xf>
    <xf numFmtId="164" fontId="3" fillId="0" borderId="15" xfId="1" applyNumberFormat="1" applyFont="1" applyFill="1" applyBorder="1" applyAlignment="1">
      <alignment horizontal="center" vertical="top"/>
    </xf>
    <xf numFmtId="164" fontId="6" fillId="5" borderId="19" xfId="1" applyNumberFormat="1" applyFont="1" applyFill="1" applyBorder="1" applyAlignment="1">
      <alignment horizontal="center" vertical="top"/>
    </xf>
    <xf numFmtId="0" fontId="6" fillId="5" borderId="2" xfId="1" applyFont="1" applyFill="1" applyBorder="1" applyAlignment="1">
      <alignment horizontal="right" vertical="top" wrapText="1"/>
    </xf>
    <xf numFmtId="0" fontId="15" fillId="0" borderId="11" xfId="1" applyFont="1" applyFill="1" applyBorder="1" applyAlignment="1">
      <alignment horizontal="center" vertical="center" textRotation="90" wrapText="1"/>
    </xf>
    <xf numFmtId="164" fontId="3" fillId="0" borderId="20" xfId="1" applyNumberFormat="1" applyFont="1" applyFill="1" applyBorder="1" applyAlignment="1">
      <alignment horizontal="center" vertical="top"/>
    </xf>
    <xf numFmtId="164" fontId="3" fillId="0" borderId="21" xfId="1" applyNumberFormat="1" applyFont="1" applyFill="1" applyBorder="1" applyAlignment="1">
      <alignment horizontal="center" vertical="top"/>
    </xf>
    <xf numFmtId="164" fontId="7" fillId="0" borderId="22" xfId="1" applyNumberFormat="1" applyFont="1" applyFill="1" applyBorder="1" applyAlignment="1">
      <alignment horizontal="center" vertical="top"/>
    </xf>
    <xf numFmtId="49" fontId="6" fillId="4" borderId="23" xfId="1" applyNumberFormat="1" applyFont="1" applyFill="1" applyBorder="1" applyAlignment="1">
      <alignment horizontal="center" vertical="top"/>
    </xf>
    <xf numFmtId="49" fontId="6" fillId="4" borderId="16" xfId="1" applyNumberFormat="1" applyFont="1" applyFill="1" applyBorder="1" applyAlignment="1">
      <alignment vertical="top"/>
    </xf>
    <xf numFmtId="0" fontId="25" fillId="0" borderId="6" xfId="1" applyFont="1" applyBorder="1" applyAlignment="1">
      <alignment horizontal="center" vertical="top"/>
    </xf>
    <xf numFmtId="164" fontId="6" fillId="5" borderId="24" xfId="1" applyNumberFormat="1" applyFont="1" applyFill="1" applyBorder="1" applyAlignment="1">
      <alignment horizontal="center" vertical="top"/>
    </xf>
    <xf numFmtId="164" fontId="6" fillId="5" borderId="25" xfId="1" applyNumberFormat="1" applyFont="1" applyFill="1" applyBorder="1" applyAlignment="1">
      <alignment horizontal="center" vertical="top"/>
    </xf>
    <xf numFmtId="164" fontId="6" fillId="5" borderId="16" xfId="1" applyNumberFormat="1" applyFont="1" applyFill="1" applyBorder="1" applyAlignment="1">
      <alignment horizontal="center" vertical="top"/>
    </xf>
    <xf numFmtId="0" fontId="6" fillId="5" borderId="6" xfId="1" applyFont="1" applyFill="1" applyBorder="1" applyAlignment="1">
      <alignment horizontal="right" vertical="top" wrapText="1"/>
    </xf>
    <xf numFmtId="164" fontId="6" fillId="5" borderId="26" xfId="1" applyNumberFormat="1" applyFont="1" applyFill="1" applyBorder="1" applyAlignment="1">
      <alignment horizontal="center" vertical="top"/>
    </xf>
    <xf numFmtId="164" fontId="6" fillId="5" borderId="27" xfId="1" applyNumberFormat="1" applyFont="1" applyFill="1" applyBorder="1" applyAlignment="1">
      <alignment horizontal="center" vertical="top"/>
    </xf>
    <xf numFmtId="0" fontId="7" fillId="0" borderId="1" xfId="1" applyFont="1" applyFill="1" applyBorder="1" applyAlignment="1">
      <alignment horizontal="center" vertical="top" wrapText="1"/>
    </xf>
    <xf numFmtId="164" fontId="7" fillId="0" borderId="28" xfId="1" applyNumberFormat="1" applyFont="1" applyFill="1" applyBorder="1" applyAlignment="1">
      <alignment horizontal="center" vertical="top"/>
    </xf>
    <xf numFmtId="164" fontId="7" fillId="0" borderId="29" xfId="1" applyNumberFormat="1" applyFont="1" applyFill="1" applyBorder="1" applyAlignment="1">
      <alignment horizontal="center" vertical="top"/>
    </xf>
    <xf numFmtId="164" fontId="7" fillId="0" borderId="30" xfId="1" applyNumberFormat="1" applyFont="1" applyFill="1" applyBorder="1" applyAlignment="1">
      <alignment horizontal="center" vertical="top"/>
    </xf>
    <xf numFmtId="0" fontId="6" fillId="5" borderId="31" xfId="1" applyFont="1" applyFill="1" applyBorder="1" applyAlignment="1">
      <alignment horizontal="right" vertical="top" wrapText="1"/>
    </xf>
    <xf numFmtId="164" fontId="7" fillId="5" borderId="32" xfId="1" applyNumberFormat="1" applyFont="1" applyFill="1" applyBorder="1" applyAlignment="1">
      <alignment horizontal="center" vertical="top"/>
    </xf>
    <xf numFmtId="49" fontId="13" fillId="0" borderId="33" xfId="1" applyNumberFormat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top"/>
    </xf>
    <xf numFmtId="164" fontId="3" fillId="0" borderId="34" xfId="1" applyNumberFormat="1" applyFont="1" applyFill="1" applyBorder="1" applyAlignment="1">
      <alignment horizontal="center" vertical="top"/>
    </xf>
    <xf numFmtId="164" fontId="7" fillId="0" borderId="30" xfId="1" applyNumberFormat="1" applyFont="1" applyBorder="1" applyAlignment="1">
      <alignment horizontal="center" vertical="top"/>
    </xf>
    <xf numFmtId="49" fontId="13" fillId="0" borderId="35" xfId="1" applyNumberFormat="1" applyFont="1" applyBorder="1" applyAlignment="1">
      <alignment horizontal="center" vertical="top"/>
    </xf>
    <xf numFmtId="49" fontId="24" fillId="0" borderId="36" xfId="1" applyNumberFormat="1" applyFont="1" applyBorder="1" applyAlignment="1">
      <alignment horizontal="center" vertical="top"/>
    </xf>
    <xf numFmtId="164" fontId="7" fillId="0" borderId="24" xfId="1" applyNumberFormat="1" applyFont="1" applyFill="1" applyBorder="1" applyAlignment="1">
      <alignment horizontal="center" vertical="top"/>
    </xf>
    <xf numFmtId="164" fontId="7" fillId="0" borderId="32" xfId="1" applyNumberFormat="1" applyFont="1" applyFill="1" applyBorder="1" applyAlignment="1">
      <alignment horizontal="center" vertical="top"/>
    </xf>
    <xf numFmtId="0" fontId="20" fillId="0" borderId="13" xfId="1" applyFont="1" applyBorder="1" applyAlignment="1">
      <alignment vertical="top" wrapText="1"/>
    </xf>
    <xf numFmtId="49" fontId="24" fillId="0" borderId="9" xfId="1" applyNumberFormat="1" applyFont="1" applyBorder="1" applyAlignment="1">
      <alignment horizontal="center" vertical="top"/>
    </xf>
    <xf numFmtId="164" fontId="3" fillId="0" borderId="37" xfId="1" applyNumberFormat="1" applyFont="1" applyFill="1" applyBorder="1" applyAlignment="1">
      <alignment horizontal="center" vertical="top"/>
    </xf>
    <xf numFmtId="164" fontId="3" fillId="0" borderId="25" xfId="1" applyNumberFormat="1" applyFont="1" applyFill="1" applyBorder="1" applyAlignment="1">
      <alignment horizontal="center" vertical="top"/>
    </xf>
    <xf numFmtId="164" fontId="7" fillId="0" borderId="38" xfId="1" applyNumberFormat="1" applyFont="1" applyFill="1" applyBorder="1" applyAlignment="1">
      <alignment horizontal="center" vertical="top"/>
    </xf>
    <xf numFmtId="164" fontId="7" fillId="0" borderId="39" xfId="1" applyNumberFormat="1" applyFont="1" applyFill="1" applyBorder="1" applyAlignment="1">
      <alignment horizontal="center" vertical="top"/>
    </xf>
    <xf numFmtId="164" fontId="7" fillId="6" borderId="21" xfId="1" applyNumberFormat="1" applyFont="1" applyFill="1" applyBorder="1" applyAlignment="1">
      <alignment horizontal="center" vertical="top"/>
    </xf>
    <xf numFmtId="164" fontId="7" fillId="6" borderId="29" xfId="1" applyNumberFormat="1" applyFont="1" applyFill="1" applyBorder="1" applyAlignment="1">
      <alignment horizontal="center" vertical="top"/>
    </xf>
    <xf numFmtId="164" fontId="7" fillId="6" borderId="24" xfId="1" applyNumberFormat="1" applyFont="1" applyFill="1" applyBorder="1" applyAlignment="1">
      <alignment horizontal="center" vertical="top"/>
    </xf>
    <xf numFmtId="164" fontId="9" fillId="6" borderId="29" xfId="1" applyNumberFormat="1" applyFont="1" applyFill="1" applyBorder="1" applyAlignment="1">
      <alignment horizontal="center" vertical="top"/>
    </xf>
    <xf numFmtId="164" fontId="9" fillId="6" borderId="34" xfId="1" applyNumberFormat="1" applyFont="1" applyFill="1" applyBorder="1" applyAlignment="1">
      <alignment horizontal="center" vertical="top"/>
    </xf>
    <xf numFmtId="49" fontId="7" fillId="0" borderId="0" xfId="1" applyNumberFormat="1" applyFont="1" applyBorder="1" applyAlignment="1">
      <alignment horizontal="center" vertical="top"/>
    </xf>
    <xf numFmtId="49" fontId="7" fillId="0" borderId="7" xfId="1" applyNumberFormat="1" applyFont="1" applyBorder="1" applyAlignment="1">
      <alignment horizontal="center" vertical="top"/>
    </xf>
    <xf numFmtId="164" fontId="6" fillId="5" borderId="2" xfId="1" applyNumberFormat="1" applyFont="1" applyFill="1" applyBorder="1" applyAlignment="1">
      <alignment horizontal="center" vertical="top"/>
    </xf>
    <xf numFmtId="164" fontId="9" fillId="0" borderId="28" xfId="1" applyNumberFormat="1" applyFont="1" applyFill="1" applyBorder="1" applyAlignment="1">
      <alignment horizontal="center" vertical="top"/>
    </xf>
    <xf numFmtId="164" fontId="9" fillId="0" borderId="37" xfId="1" applyNumberFormat="1" applyFont="1" applyFill="1" applyBorder="1" applyAlignment="1">
      <alignment horizontal="center" vertical="top"/>
    </xf>
    <xf numFmtId="0" fontId="22" fillId="5" borderId="31" xfId="0" applyFont="1" applyFill="1" applyBorder="1" applyAlignment="1">
      <alignment horizontal="center" vertical="top"/>
    </xf>
    <xf numFmtId="164" fontId="3" fillId="0" borderId="15" xfId="0" applyNumberFormat="1" applyFont="1" applyFill="1" applyBorder="1" applyAlignment="1">
      <alignment horizontal="center" vertical="top" wrapText="1"/>
    </xf>
    <xf numFmtId="164" fontId="3" fillId="0" borderId="39" xfId="0" applyNumberFormat="1" applyFont="1" applyFill="1" applyBorder="1" applyAlignment="1">
      <alignment horizontal="center" vertical="top" wrapText="1"/>
    </xf>
    <xf numFmtId="164" fontId="3" fillId="0" borderId="12" xfId="0" applyNumberFormat="1" applyFont="1" applyFill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 wrapText="1"/>
    </xf>
    <xf numFmtId="49" fontId="13" fillId="4" borderId="19" xfId="0" applyNumberFormat="1" applyFont="1" applyFill="1" applyBorder="1" applyAlignment="1">
      <alignment horizontal="center" vertical="top" wrapText="1"/>
    </xf>
    <xf numFmtId="49" fontId="13" fillId="4" borderId="19" xfId="0" applyNumberFormat="1" applyFont="1" applyFill="1" applyBorder="1" applyAlignment="1">
      <alignment horizontal="center" vertical="top"/>
    </xf>
    <xf numFmtId="49" fontId="13" fillId="3" borderId="40" xfId="0" applyNumberFormat="1" applyFont="1" applyFill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164" fontId="13" fillId="3" borderId="40" xfId="0" applyNumberFormat="1" applyFont="1" applyFill="1" applyBorder="1" applyAlignment="1">
      <alignment horizontal="center" vertical="top"/>
    </xf>
    <xf numFmtId="164" fontId="13" fillId="3" borderId="41" xfId="0" applyNumberFormat="1" applyFont="1" applyFill="1" applyBorder="1" applyAlignment="1">
      <alignment horizontal="center" vertical="top"/>
    </xf>
    <xf numFmtId="164" fontId="13" fillId="3" borderId="19" xfId="0" applyNumberFormat="1" applyFont="1" applyFill="1" applyBorder="1" applyAlignment="1">
      <alignment horizontal="center" vertical="top"/>
    </xf>
    <xf numFmtId="164" fontId="13" fillId="3" borderId="16" xfId="0" applyNumberFormat="1" applyFont="1" applyFill="1" applyBorder="1" applyAlignment="1">
      <alignment horizontal="center" vertical="top"/>
    </xf>
    <xf numFmtId="164" fontId="13" fillId="3" borderId="26" xfId="0" applyNumberFormat="1" applyFont="1" applyFill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0" fontId="9" fillId="0" borderId="43" xfId="0" applyFont="1" applyBorder="1" applyAlignment="1">
      <alignment horizontal="center" vertical="top"/>
    </xf>
    <xf numFmtId="49" fontId="13" fillId="2" borderId="19" xfId="0" applyNumberFormat="1" applyFont="1" applyFill="1" applyBorder="1" applyAlignment="1">
      <alignment horizontal="center" vertical="top"/>
    </xf>
    <xf numFmtId="164" fontId="13" fillId="0" borderId="0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top" wrapText="1"/>
    </xf>
    <xf numFmtId="164" fontId="9" fillId="0" borderId="0" xfId="0" applyNumberFormat="1" applyFont="1" applyAlignment="1">
      <alignment vertical="top"/>
    </xf>
    <xf numFmtId="0" fontId="3" fillId="0" borderId="44" xfId="0" applyFont="1" applyBorder="1" applyAlignment="1">
      <alignment horizontal="center" vertical="top"/>
    </xf>
    <xf numFmtId="0" fontId="22" fillId="5" borderId="45" xfId="0" applyFont="1" applyFill="1" applyBorder="1" applyAlignment="1">
      <alignment horizontal="center" vertical="top"/>
    </xf>
    <xf numFmtId="164" fontId="2" fillId="5" borderId="46" xfId="0" applyNumberFormat="1" applyFont="1" applyFill="1" applyBorder="1" applyAlignment="1">
      <alignment horizontal="center" vertical="top"/>
    </xf>
    <xf numFmtId="164" fontId="2" fillId="5" borderId="24" xfId="0" applyNumberFormat="1" applyFont="1" applyFill="1" applyBorder="1" applyAlignment="1">
      <alignment horizontal="center" vertical="top"/>
    </xf>
    <xf numFmtId="164" fontId="3" fillId="0" borderId="38" xfId="0" applyNumberFormat="1" applyFont="1" applyFill="1" applyBorder="1" applyAlignment="1">
      <alignment horizontal="center" vertical="top" wrapText="1"/>
    </xf>
    <xf numFmtId="164" fontId="3" fillId="0" borderId="47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top" wrapText="1"/>
    </xf>
    <xf numFmtId="164" fontId="3" fillId="0" borderId="49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4" fontId="2" fillId="5" borderId="46" xfId="0" applyNumberFormat="1" applyFont="1" applyFill="1" applyBorder="1" applyAlignment="1">
      <alignment horizontal="center" vertical="center"/>
    </xf>
    <xf numFmtId="164" fontId="2" fillId="5" borderId="24" xfId="0" applyNumberFormat="1" applyFont="1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top"/>
    </xf>
    <xf numFmtId="164" fontId="3" fillId="0" borderId="51" xfId="0" applyNumberFormat="1" applyFont="1" applyBorder="1" applyAlignment="1">
      <alignment horizontal="center" vertical="center"/>
    </xf>
    <xf numFmtId="164" fontId="3" fillId="0" borderId="52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vertical="top"/>
    </xf>
    <xf numFmtId="0" fontId="2" fillId="0" borderId="48" xfId="0" applyFont="1" applyBorder="1" applyAlignment="1">
      <alignment horizontal="center" vertical="top" wrapText="1"/>
    </xf>
    <xf numFmtId="0" fontId="22" fillId="6" borderId="50" xfId="0" applyFont="1" applyFill="1" applyBorder="1" applyAlignment="1">
      <alignment horizontal="center" vertical="top"/>
    </xf>
    <xf numFmtId="164" fontId="2" fillId="6" borderId="52" xfId="0" applyNumberFormat="1" applyFont="1" applyFill="1" applyBorder="1" applyAlignment="1">
      <alignment horizontal="center" vertical="top"/>
    </xf>
    <xf numFmtId="164" fontId="7" fillId="6" borderId="51" xfId="0" applyNumberFormat="1" applyFont="1" applyFill="1" applyBorder="1" applyAlignment="1">
      <alignment horizontal="center" vertical="top"/>
    </xf>
    <xf numFmtId="0" fontId="3" fillId="0" borderId="53" xfId="0" applyFont="1" applyBorder="1" applyAlignment="1">
      <alignment horizontal="center" vertical="top" wrapText="1"/>
    </xf>
    <xf numFmtId="164" fontId="3" fillId="0" borderId="51" xfId="0" applyNumberFormat="1" applyFont="1" applyFill="1" applyBorder="1" applyAlignment="1">
      <alignment horizontal="center" vertical="top" wrapText="1"/>
    </xf>
    <xf numFmtId="164" fontId="3" fillId="0" borderId="52" xfId="0" applyNumberFormat="1" applyFont="1" applyFill="1" applyBorder="1" applyAlignment="1">
      <alignment horizontal="center" vertical="top" wrapText="1"/>
    </xf>
    <xf numFmtId="164" fontId="2" fillId="0" borderId="52" xfId="0" applyNumberFormat="1" applyFont="1" applyFill="1" applyBorder="1" applyAlignment="1">
      <alignment horizontal="center" vertical="top" wrapText="1"/>
    </xf>
    <xf numFmtId="0" fontId="22" fillId="5" borderId="9" xfId="0" applyFont="1" applyFill="1" applyBorder="1" applyAlignment="1">
      <alignment horizontal="center" vertical="top"/>
    </xf>
    <xf numFmtId="164" fontId="2" fillId="5" borderId="54" xfId="0" applyNumberFormat="1" applyFont="1" applyFill="1" applyBorder="1" applyAlignment="1">
      <alignment horizontal="center" vertical="top"/>
    </xf>
    <xf numFmtId="164" fontId="2" fillId="5" borderId="11" xfId="0" applyNumberFormat="1" applyFont="1" applyFill="1" applyBorder="1" applyAlignment="1">
      <alignment horizontal="center" vertical="top"/>
    </xf>
    <xf numFmtId="164" fontId="7" fillId="6" borderId="52" xfId="0" applyNumberFormat="1" applyFont="1" applyFill="1" applyBorder="1" applyAlignment="1">
      <alignment horizontal="center" vertical="top"/>
    </xf>
    <xf numFmtId="164" fontId="7" fillId="0" borderId="38" xfId="0" applyNumberFormat="1" applyFont="1" applyFill="1" applyBorder="1" applyAlignment="1">
      <alignment horizontal="center" vertical="top" wrapText="1"/>
    </xf>
    <xf numFmtId="0" fontId="22" fillId="5" borderId="6" xfId="0" applyFont="1" applyFill="1" applyBorder="1" applyAlignment="1">
      <alignment horizontal="center" vertical="top"/>
    </xf>
    <xf numFmtId="0" fontId="22" fillId="6" borderId="55" xfId="0" applyFont="1" applyFill="1" applyBorder="1" applyAlignment="1">
      <alignment vertical="top"/>
    </xf>
    <xf numFmtId="0" fontId="22" fillId="6" borderId="29" xfId="0" applyFont="1" applyFill="1" applyBorder="1" applyAlignment="1">
      <alignment vertical="top"/>
    </xf>
    <xf numFmtId="164" fontId="2" fillId="5" borderId="25" xfId="0" applyNumberFormat="1" applyFont="1" applyFill="1" applyBorder="1" applyAlignment="1">
      <alignment horizontal="center" vertical="top"/>
    </xf>
    <xf numFmtId="164" fontId="2" fillId="5" borderId="56" xfId="0" applyNumberFormat="1" applyFont="1" applyFill="1" applyBorder="1" applyAlignment="1">
      <alignment horizontal="center" vertical="top"/>
    </xf>
    <xf numFmtId="164" fontId="2" fillId="5" borderId="32" xfId="0" applyNumberFormat="1" applyFont="1" applyFill="1" applyBorder="1" applyAlignment="1">
      <alignment horizontal="center" vertical="top"/>
    </xf>
    <xf numFmtId="0" fontId="22" fillId="6" borderId="57" xfId="0" applyFont="1" applyFill="1" applyBorder="1" applyAlignment="1">
      <alignment vertical="top"/>
    </xf>
    <xf numFmtId="0" fontId="22" fillId="5" borderId="58" xfId="0" applyFont="1" applyFill="1" applyBorder="1" applyAlignment="1">
      <alignment vertical="top"/>
    </xf>
    <xf numFmtId="0" fontId="22" fillId="6" borderId="21" xfId="0" applyFont="1" applyFill="1" applyBorder="1" applyAlignment="1">
      <alignment vertical="top"/>
    </xf>
    <xf numFmtId="0" fontId="22" fillId="6" borderId="22" xfId="0" applyFont="1" applyFill="1" applyBorder="1" applyAlignment="1">
      <alignment vertical="top"/>
    </xf>
    <xf numFmtId="164" fontId="3" fillId="0" borderId="59" xfId="1" applyNumberFormat="1" applyFont="1" applyFill="1" applyBorder="1" applyAlignment="1">
      <alignment horizontal="center" vertical="top"/>
    </xf>
    <xf numFmtId="164" fontId="3" fillId="0" borderId="60" xfId="1" applyNumberFormat="1" applyFont="1" applyFill="1" applyBorder="1" applyAlignment="1">
      <alignment horizontal="center" vertical="top"/>
    </xf>
    <xf numFmtId="164" fontId="7" fillId="0" borderId="56" xfId="1" applyNumberFormat="1" applyFont="1" applyFill="1" applyBorder="1" applyAlignment="1">
      <alignment horizontal="center" vertical="top"/>
    </xf>
    <xf numFmtId="164" fontId="7" fillId="0" borderId="12" xfId="1" applyNumberFormat="1" applyFont="1" applyFill="1" applyBorder="1" applyAlignment="1">
      <alignment horizontal="center" vertical="top"/>
    </xf>
    <xf numFmtId="164" fontId="6" fillId="5" borderId="5" xfId="1" applyNumberFormat="1" applyFont="1" applyFill="1" applyBorder="1" applyAlignment="1">
      <alignment horizontal="center" vertical="top"/>
    </xf>
    <xf numFmtId="164" fontId="7" fillId="0" borderId="61" xfId="1" applyNumberFormat="1" applyFont="1" applyFill="1" applyBorder="1" applyAlignment="1">
      <alignment horizontal="center" vertical="top"/>
    </xf>
    <xf numFmtId="164" fontId="7" fillId="5" borderId="56" xfId="1" applyNumberFormat="1" applyFont="1" applyFill="1" applyBorder="1" applyAlignment="1">
      <alignment horizontal="center" vertical="top"/>
    </xf>
    <xf numFmtId="164" fontId="3" fillId="0" borderId="59" xfId="0" applyNumberFormat="1" applyFont="1" applyBorder="1" applyAlignment="1">
      <alignment horizontal="center" vertical="center"/>
    </xf>
    <xf numFmtId="164" fontId="2" fillId="5" borderId="56" xfId="0" applyNumberFormat="1" applyFont="1" applyFill="1" applyBorder="1" applyAlignment="1">
      <alignment horizontal="center" vertical="center"/>
    </xf>
    <xf numFmtId="164" fontId="7" fillId="6" borderId="14" xfId="0" applyNumberFormat="1" applyFont="1" applyFill="1" applyBorder="1" applyAlignment="1">
      <alignment horizontal="center" vertical="top"/>
    </xf>
    <xf numFmtId="164" fontId="2" fillId="5" borderId="62" xfId="0" applyNumberFormat="1" applyFont="1" applyFill="1" applyBorder="1" applyAlignment="1">
      <alignment horizontal="center" vertical="top"/>
    </xf>
    <xf numFmtId="164" fontId="3" fillId="0" borderId="14" xfId="0" applyNumberFormat="1" applyFont="1" applyFill="1" applyBorder="1" applyAlignment="1">
      <alignment horizontal="center" vertical="top" wrapText="1"/>
    </xf>
    <xf numFmtId="164" fontId="3" fillId="0" borderId="14" xfId="0" applyNumberFormat="1" applyFont="1" applyBorder="1" applyAlignment="1">
      <alignment horizontal="center" vertical="center"/>
    </xf>
    <xf numFmtId="166" fontId="3" fillId="0" borderId="20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2" fillId="5" borderId="25" xfId="0" applyNumberFormat="1" applyFont="1" applyFill="1" applyBorder="1" applyAlignment="1">
      <alignment horizontal="center" vertical="center"/>
    </xf>
    <xf numFmtId="164" fontId="2" fillId="5" borderId="32" xfId="0" applyNumberFormat="1" applyFont="1" applyFill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164" fontId="7" fillId="0" borderId="15" xfId="0" applyNumberFormat="1" applyFont="1" applyFill="1" applyBorder="1" applyAlignment="1">
      <alignment horizontal="center" vertical="top" wrapText="1"/>
    </xf>
    <xf numFmtId="164" fontId="2" fillId="6" borderId="63" xfId="0" applyNumberFormat="1" applyFont="1" applyFill="1" applyBorder="1" applyAlignment="1">
      <alignment horizontal="center" vertical="top"/>
    </xf>
    <xf numFmtId="164" fontId="2" fillId="5" borderId="64" xfId="0" applyNumberFormat="1" applyFont="1" applyFill="1" applyBorder="1" applyAlignment="1">
      <alignment horizontal="center" vertical="top"/>
    </xf>
    <xf numFmtId="164" fontId="2" fillId="0" borderId="23" xfId="0" applyNumberFormat="1" applyFont="1" applyFill="1" applyBorder="1" applyAlignment="1">
      <alignment horizontal="center" vertical="top" wrapText="1"/>
    </xf>
    <xf numFmtId="164" fontId="3" fillId="0" borderId="63" xfId="0" applyNumberFormat="1" applyFont="1" applyFill="1" applyBorder="1" applyAlignment="1">
      <alignment horizontal="center" vertical="top" wrapText="1"/>
    </xf>
    <xf numFmtId="164" fontId="3" fillId="0" borderId="23" xfId="0" applyNumberFormat="1" applyFont="1" applyBorder="1" applyAlignment="1">
      <alignment horizontal="center" vertical="center"/>
    </xf>
    <xf numFmtId="164" fontId="3" fillId="0" borderId="63" xfId="0" applyNumberFormat="1" applyFont="1" applyBorder="1" applyAlignment="1">
      <alignment horizontal="center" vertical="center"/>
    </xf>
    <xf numFmtId="0" fontId="13" fillId="6" borderId="65" xfId="0" applyFont="1" applyFill="1" applyBorder="1" applyAlignment="1">
      <alignment horizontal="left" vertical="top" wrapText="1"/>
    </xf>
    <xf numFmtId="0" fontId="25" fillId="6" borderId="65" xfId="0" applyFont="1" applyFill="1" applyBorder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center" vertical="top"/>
    </xf>
    <xf numFmtId="164" fontId="13" fillId="2" borderId="16" xfId="0" applyNumberFormat="1" applyFont="1" applyFill="1" applyBorder="1" applyAlignment="1">
      <alignment horizontal="center" vertical="top"/>
    </xf>
    <xf numFmtId="164" fontId="13" fillId="2" borderId="26" xfId="0" applyNumberFormat="1" applyFont="1" applyFill="1" applyBorder="1" applyAlignment="1">
      <alignment horizontal="center" vertical="top"/>
    </xf>
    <xf numFmtId="164" fontId="7" fillId="6" borderId="23" xfId="0" applyNumberFormat="1" applyFont="1" applyFill="1" applyBorder="1" applyAlignment="1">
      <alignment horizontal="center" vertical="top"/>
    </xf>
    <xf numFmtId="0" fontId="9" fillId="2" borderId="65" xfId="0" applyFont="1" applyFill="1" applyBorder="1" applyAlignment="1">
      <alignment horizontal="left" vertical="top" wrapText="1"/>
    </xf>
    <xf numFmtId="0" fontId="16" fillId="2" borderId="65" xfId="0" applyFont="1" applyFill="1" applyBorder="1" applyAlignment="1">
      <alignment horizontal="left" vertical="top" wrapText="1"/>
    </xf>
    <xf numFmtId="0" fontId="7" fillId="0" borderId="48" xfId="0" applyFont="1" applyBorder="1" applyAlignment="1">
      <alignment horizontal="center" vertical="top" wrapText="1"/>
    </xf>
    <xf numFmtId="164" fontId="7" fillId="0" borderId="23" xfId="0" applyNumberFormat="1" applyFont="1" applyFill="1" applyBorder="1" applyAlignment="1">
      <alignment horizontal="center" vertical="top" wrapText="1"/>
    </xf>
    <xf numFmtId="164" fontId="7" fillId="0" borderId="52" xfId="0" applyNumberFormat="1" applyFont="1" applyFill="1" applyBorder="1" applyAlignment="1">
      <alignment horizontal="center" vertical="top" wrapText="1"/>
    </xf>
    <xf numFmtId="164" fontId="7" fillId="0" borderId="20" xfId="0" applyNumberFormat="1" applyFont="1" applyFill="1" applyBorder="1" applyAlignment="1">
      <alignment horizontal="center" vertical="top" wrapText="1"/>
    </xf>
    <xf numFmtId="164" fontId="7" fillId="0" borderId="21" xfId="0" applyNumberFormat="1" applyFont="1" applyFill="1" applyBorder="1" applyAlignment="1">
      <alignment horizontal="center" vertical="top" wrapText="1"/>
    </xf>
    <xf numFmtId="0" fontId="12" fillId="6" borderId="7" xfId="0" applyFont="1" applyFill="1" applyBorder="1" applyAlignment="1">
      <alignment horizontal="center" vertical="top"/>
    </xf>
    <xf numFmtId="164" fontId="9" fillId="0" borderId="0" xfId="0" applyNumberFormat="1" applyFont="1" applyBorder="1" applyAlignment="1">
      <alignment vertical="top"/>
    </xf>
    <xf numFmtId="0" fontId="9" fillId="0" borderId="10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0" fontId="9" fillId="0" borderId="66" xfId="0" applyFont="1" applyBorder="1" applyAlignment="1">
      <alignment horizontal="center" vertical="top"/>
    </xf>
    <xf numFmtId="0" fontId="9" fillId="0" borderId="7" xfId="0" applyFont="1" applyFill="1" applyBorder="1" applyAlignment="1">
      <alignment vertical="top" wrapText="1"/>
    </xf>
    <xf numFmtId="0" fontId="9" fillId="0" borderId="7" xfId="0" applyFont="1" applyBorder="1" applyAlignment="1">
      <alignment horizontal="center" vertical="top"/>
    </xf>
    <xf numFmtId="0" fontId="9" fillId="0" borderId="67" xfId="0" applyFont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49" fontId="13" fillId="3" borderId="68" xfId="0" applyNumberFormat="1" applyFont="1" applyFill="1" applyBorder="1" applyAlignment="1">
      <alignment horizontal="center" vertical="top"/>
    </xf>
    <xf numFmtId="0" fontId="30" fillId="0" borderId="0" xfId="0" applyFont="1"/>
    <xf numFmtId="49" fontId="9" fillId="0" borderId="0" xfId="0" applyNumberFormat="1" applyFont="1" applyFill="1" applyBorder="1" applyAlignment="1">
      <alignment horizontal="right" vertical="top"/>
    </xf>
    <xf numFmtId="0" fontId="9" fillId="0" borderId="11" xfId="0" applyFont="1" applyBorder="1" applyAlignment="1">
      <alignment horizontal="center" vertical="center" textRotation="90" wrapText="1"/>
    </xf>
    <xf numFmtId="0" fontId="9" fillId="0" borderId="11" xfId="0" applyFont="1" applyFill="1" applyBorder="1" applyAlignment="1">
      <alignment horizontal="center" vertical="center" textRotation="90" wrapText="1"/>
    </xf>
    <xf numFmtId="0" fontId="9" fillId="0" borderId="0" xfId="0" applyFont="1" applyFill="1" applyBorder="1" applyAlignment="1">
      <alignment vertical="top"/>
    </xf>
    <xf numFmtId="0" fontId="9" fillId="0" borderId="0" xfId="0" applyFont="1" applyBorder="1" applyAlignment="1">
      <alignment horizontal="left" vertical="top"/>
    </xf>
    <xf numFmtId="49" fontId="9" fillId="0" borderId="0" xfId="0" applyNumberFormat="1" applyFont="1" applyFill="1" applyBorder="1" applyAlignment="1">
      <alignment vertical="top"/>
    </xf>
    <xf numFmtId="0" fontId="13" fillId="0" borderId="35" xfId="0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top" wrapText="1"/>
    </xf>
    <xf numFmtId="164" fontId="9" fillId="0" borderId="0" xfId="0" applyNumberFormat="1" applyFont="1" applyFill="1" applyBorder="1" applyAlignment="1">
      <alignment horizontal="center" vertical="top" wrapText="1"/>
    </xf>
    <xf numFmtId="164" fontId="9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164" fontId="7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center" vertical="top" wrapText="1"/>
    </xf>
    <xf numFmtId="164" fontId="8" fillId="0" borderId="0" xfId="0" applyNumberFormat="1" applyFont="1" applyBorder="1" applyAlignment="1">
      <alignment vertical="top"/>
    </xf>
    <xf numFmtId="0" fontId="7" fillId="0" borderId="0" xfId="0" applyFont="1" applyAlignment="1">
      <alignment vertical="top"/>
    </xf>
    <xf numFmtId="49" fontId="7" fillId="0" borderId="0" xfId="0" applyNumberFormat="1" applyFont="1" applyFill="1" applyBorder="1" applyAlignment="1">
      <alignment horizontal="right" vertical="top"/>
    </xf>
    <xf numFmtId="49" fontId="9" fillId="0" borderId="52" xfId="6" applyNumberFormat="1" applyFont="1" applyBorder="1" applyAlignment="1">
      <alignment horizontal="center" vertical="top"/>
    </xf>
    <xf numFmtId="49" fontId="9" fillId="0" borderId="14" xfId="6" applyNumberFormat="1" applyFont="1" applyBorder="1" applyAlignment="1">
      <alignment horizontal="center" vertical="top"/>
    </xf>
    <xf numFmtId="49" fontId="9" fillId="0" borderId="14" xfId="0" applyNumberFormat="1" applyFont="1" applyBorder="1" applyAlignment="1">
      <alignment horizontal="center" vertical="top"/>
    </xf>
    <xf numFmtId="49" fontId="9" fillId="0" borderId="14" xfId="0" applyNumberFormat="1" applyFont="1" applyBorder="1" applyAlignment="1">
      <alignment vertical="top"/>
    </xf>
    <xf numFmtId="49" fontId="9" fillId="0" borderId="52" xfId="6" applyNumberFormat="1" applyFont="1" applyFill="1" applyBorder="1" applyAlignment="1">
      <alignment horizontal="center" vertical="top"/>
    </xf>
    <xf numFmtId="49" fontId="23" fillId="0" borderId="52" xfId="6" applyNumberFormat="1" applyFont="1" applyBorder="1" applyAlignment="1">
      <alignment horizontal="center" vertical="top"/>
    </xf>
    <xf numFmtId="49" fontId="23" fillId="0" borderId="14" xfId="6" applyNumberFormat="1" applyFont="1" applyBorder="1" applyAlignment="1">
      <alignment horizontal="center" vertical="top"/>
    </xf>
    <xf numFmtId="49" fontId="9" fillId="0" borderId="29" xfId="6" applyNumberFormat="1" applyFont="1" applyBorder="1" applyAlignment="1">
      <alignment horizontal="center" vertical="top"/>
    </xf>
    <xf numFmtId="49" fontId="9" fillId="0" borderId="14" xfId="0" applyNumberFormat="1" applyFont="1" applyBorder="1"/>
    <xf numFmtId="49" fontId="31" fillId="0" borderId="52" xfId="6" applyNumberFormat="1" applyFont="1" applyBorder="1" applyAlignment="1">
      <alignment horizontal="center" vertical="top"/>
    </xf>
    <xf numFmtId="49" fontId="7" fillId="0" borderId="14" xfId="0" applyNumberFormat="1" applyFont="1" applyBorder="1"/>
    <xf numFmtId="49" fontId="31" fillId="0" borderId="14" xfId="6" applyNumberFormat="1" applyFont="1" applyBorder="1" applyAlignment="1">
      <alignment horizontal="center" vertical="top"/>
    </xf>
    <xf numFmtId="49" fontId="9" fillId="6" borderId="52" xfId="6" applyNumberFormat="1" applyFont="1" applyFill="1" applyBorder="1" applyAlignment="1">
      <alignment horizontal="center" vertical="top"/>
    </xf>
    <xf numFmtId="49" fontId="9" fillId="6" borderId="14" xfId="0" applyNumberFormat="1" applyFont="1" applyFill="1" applyBorder="1" applyAlignment="1">
      <alignment horizontal="center" vertical="top"/>
    </xf>
    <xf numFmtId="49" fontId="9" fillId="6" borderId="14" xfId="6" applyNumberFormat="1" applyFont="1" applyFill="1" applyBorder="1" applyAlignment="1">
      <alignment horizontal="center" vertical="top"/>
    </xf>
    <xf numFmtId="49" fontId="9" fillId="6" borderId="61" xfId="6" applyNumberFormat="1" applyFont="1" applyFill="1" applyBorder="1" applyAlignment="1">
      <alignment horizontal="center" vertical="top"/>
    </xf>
    <xf numFmtId="49" fontId="9" fillId="6" borderId="29" xfId="6" applyNumberFormat="1" applyFont="1" applyFill="1" applyBorder="1" applyAlignment="1">
      <alignment horizontal="center" vertical="top"/>
    </xf>
    <xf numFmtId="49" fontId="9" fillId="6" borderId="61" xfId="0" applyNumberFormat="1" applyFont="1" applyFill="1" applyBorder="1" applyAlignment="1">
      <alignment horizontal="center" vertical="top"/>
    </xf>
    <xf numFmtId="0" fontId="21" fillId="0" borderId="0" xfId="6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4" fillId="0" borderId="0" xfId="6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wrapText="1"/>
    </xf>
    <xf numFmtId="0" fontId="21" fillId="0" borderId="34" xfId="0" applyFont="1" applyBorder="1" applyAlignment="1">
      <alignment horizontal="center"/>
    </xf>
    <xf numFmtId="49" fontId="32" fillId="0" borderId="34" xfId="0" applyNumberFormat="1" applyFont="1" applyBorder="1" applyAlignment="1">
      <alignment horizontal="center"/>
    </xf>
    <xf numFmtId="0" fontId="32" fillId="0" borderId="0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top"/>
    </xf>
    <xf numFmtId="0" fontId="32" fillId="0" borderId="69" xfId="0" applyFont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14" fillId="0" borderId="0" xfId="6" applyFont="1" applyAlignment="1">
      <alignment horizontal="center" vertical="center" wrapText="1"/>
    </xf>
    <xf numFmtId="0" fontId="9" fillId="0" borderId="69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8" fillId="0" borderId="0" xfId="6" applyNumberFormat="1" applyFont="1" applyAlignment="1" applyProtection="1">
      <alignment horizontal="center" vertical="top"/>
    </xf>
    <xf numFmtId="0" fontId="13" fillId="0" borderId="0" xfId="6" applyFont="1"/>
    <xf numFmtId="49" fontId="9" fillId="0" borderId="62" xfId="6" applyNumberFormat="1" applyFont="1" applyBorder="1" applyAlignment="1">
      <alignment horizontal="center"/>
    </xf>
    <xf numFmtId="0" fontId="13" fillId="0" borderId="62" xfId="6" applyFont="1" applyBorder="1" applyAlignment="1">
      <alignment horizontal="left" vertical="top" wrapText="1"/>
    </xf>
    <xf numFmtId="0" fontId="9" fillId="0" borderId="62" xfId="6" applyFont="1" applyBorder="1" applyAlignment="1">
      <alignment horizontal="left" vertical="top"/>
    </xf>
    <xf numFmtId="49" fontId="9" fillId="0" borderId="11" xfId="6" applyNumberFormat="1" applyFont="1" applyBorder="1" applyAlignment="1">
      <alignment horizontal="center" vertical="top"/>
    </xf>
    <xf numFmtId="49" fontId="9" fillId="0" borderId="62" xfId="0" applyNumberFormat="1" applyFont="1" applyBorder="1"/>
    <xf numFmtId="49" fontId="9" fillId="0" borderId="62" xfId="6" applyNumberFormat="1" applyFont="1" applyBorder="1" applyAlignment="1">
      <alignment horizontal="center" vertical="top"/>
    </xf>
    <xf numFmtId="49" fontId="9" fillId="0" borderId="14" xfId="6" applyNumberFormat="1" applyFont="1" applyBorder="1" applyAlignment="1">
      <alignment horizontal="left"/>
    </xf>
    <xf numFmtId="0" fontId="33" fillId="0" borderId="14" xfId="6" applyFont="1" applyBorder="1" applyAlignment="1">
      <alignment horizontal="left" vertical="top" wrapText="1"/>
    </xf>
    <xf numFmtId="0" fontId="9" fillId="0" borderId="14" xfId="6" applyFont="1" applyBorder="1" applyAlignment="1">
      <alignment horizontal="center" vertical="top"/>
    </xf>
    <xf numFmtId="0" fontId="9" fillId="0" borderId="14" xfId="6" applyFont="1" applyBorder="1" applyAlignment="1">
      <alignment horizontal="left"/>
    </xf>
    <xf numFmtId="0" fontId="9" fillId="0" borderId="14" xfId="6" applyFont="1" applyBorder="1" applyAlignment="1">
      <alignment horizontal="left" vertical="top" wrapText="1"/>
    </xf>
    <xf numFmtId="0" fontId="9" fillId="0" borderId="14" xfId="6" applyFont="1" applyBorder="1" applyAlignment="1">
      <alignment horizontal="center"/>
    </xf>
    <xf numFmtId="0" fontId="9" fillId="0" borderId="14" xfId="6" applyFont="1" applyFill="1" applyBorder="1" applyAlignment="1">
      <alignment horizontal="left" vertical="top" wrapText="1"/>
    </xf>
    <xf numFmtId="0" fontId="9" fillId="0" borderId="14" xfId="6" applyFont="1" applyFill="1" applyBorder="1" applyAlignment="1">
      <alignment horizontal="center" vertical="top"/>
    </xf>
    <xf numFmtId="0" fontId="9" fillId="0" borderId="61" xfId="6" applyFont="1" applyBorder="1" applyAlignment="1">
      <alignment horizontal="center"/>
    </xf>
    <xf numFmtId="0" fontId="9" fillId="0" borderId="61" xfId="6" applyFont="1" applyBorder="1" applyAlignment="1">
      <alignment horizontal="left" vertical="top" wrapText="1"/>
    </xf>
    <xf numFmtId="0" fontId="9" fillId="0" borderId="61" xfId="6" applyFont="1" applyBorder="1" applyAlignment="1">
      <alignment horizontal="center" vertical="top"/>
    </xf>
    <xf numFmtId="49" fontId="7" fillId="0" borderId="14" xfId="6" applyNumberFormat="1" applyFont="1" applyBorder="1" applyAlignment="1">
      <alignment horizontal="left"/>
    </xf>
    <xf numFmtId="0" fontId="6" fillId="0" borderId="14" xfId="6" applyFont="1" applyBorder="1" applyAlignment="1">
      <alignment horizontal="left" vertical="top" wrapText="1"/>
    </xf>
    <xf numFmtId="0" fontId="31" fillId="0" borderId="14" xfId="6" applyFont="1" applyBorder="1" applyAlignment="1">
      <alignment horizontal="center" vertical="top"/>
    </xf>
    <xf numFmtId="0" fontId="34" fillId="0" borderId="14" xfId="6" applyFont="1" applyBorder="1" applyAlignment="1">
      <alignment horizontal="left" vertical="top" wrapText="1"/>
    </xf>
    <xf numFmtId="0" fontId="23" fillId="0" borderId="14" xfId="6" applyFont="1" applyBorder="1" applyAlignment="1">
      <alignment horizontal="center" vertical="top"/>
    </xf>
    <xf numFmtId="0" fontId="12" fillId="0" borderId="0" xfId="0" applyFont="1"/>
    <xf numFmtId="0" fontId="9" fillId="0" borderId="0" xfId="0" applyFont="1"/>
    <xf numFmtId="49" fontId="9" fillId="6" borderId="0" xfId="6" applyNumberFormat="1" applyFont="1" applyFill="1" applyBorder="1" applyAlignment="1">
      <alignment horizontal="center" vertical="top"/>
    </xf>
    <xf numFmtId="0" fontId="13" fillId="0" borderId="0" xfId="0" applyFont="1"/>
    <xf numFmtId="164" fontId="18" fillId="0" borderId="8" xfId="0" applyNumberFormat="1" applyFont="1" applyBorder="1" applyAlignment="1">
      <alignment horizontal="center" vertical="top" wrapText="1"/>
    </xf>
    <xf numFmtId="0" fontId="9" fillId="0" borderId="71" xfId="0" applyFont="1" applyFill="1" applyBorder="1" applyAlignment="1">
      <alignment horizontal="center" vertical="top"/>
    </xf>
    <xf numFmtId="164" fontId="9" fillId="6" borderId="20" xfId="0" applyNumberFormat="1" applyFont="1" applyFill="1" applyBorder="1" applyAlignment="1">
      <alignment vertical="top"/>
    </xf>
    <xf numFmtId="164" fontId="9" fillId="6" borderId="21" xfId="0" applyNumberFormat="1" applyFont="1" applyFill="1" applyBorder="1" applyAlignment="1">
      <alignment vertical="top"/>
    </xf>
    <xf numFmtId="164" fontId="9" fillId="6" borderId="59" xfId="0" applyNumberFormat="1" applyFont="1" applyFill="1" applyBorder="1" applyAlignment="1">
      <alignment vertical="top"/>
    </xf>
    <xf numFmtId="164" fontId="9" fillId="6" borderId="42" xfId="0" applyNumberFormat="1" applyFont="1" applyFill="1" applyBorder="1" applyAlignment="1">
      <alignment vertical="top"/>
    </xf>
    <xf numFmtId="164" fontId="9" fillId="6" borderId="10" xfId="0" applyNumberFormat="1" applyFont="1" applyFill="1" applyBorder="1" applyAlignment="1">
      <alignment vertical="top"/>
    </xf>
    <xf numFmtId="164" fontId="9" fillId="0" borderId="37" xfId="0" applyNumberFormat="1" applyFont="1" applyBorder="1" applyAlignment="1">
      <alignment vertical="center"/>
    </xf>
    <xf numFmtId="164" fontId="9" fillId="0" borderId="34" xfId="0" applyNumberFormat="1" applyFont="1" applyFill="1" applyBorder="1" applyAlignment="1">
      <alignment vertical="center"/>
    </xf>
    <xf numFmtId="164" fontId="9" fillId="0" borderId="34" xfId="0" applyNumberFormat="1" applyFont="1" applyBorder="1" applyAlignment="1">
      <alignment vertical="center"/>
    </xf>
    <xf numFmtId="164" fontId="9" fillId="0" borderId="60" xfId="0" applyNumberFormat="1" applyFont="1" applyFill="1" applyBorder="1" applyAlignment="1">
      <alignment vertical="center"/>
    </xf>
    <xf numFmtId="164" fontId="9" fillId="0" borderId="20" xfId="0" applyNumberFormat="1" applyFont="1" applyBorder="1" applyAlignment="1">
      <alignment vertical="center"/>
    </xf>
    <xf numFmtId="164" fontId="9" fillId="0" borderId="21" xfId="0" applyNumberFormat="1" applyFont="1" applyFill="1" applyBorder="1" applyAlignment="1">
      <alignment vertical="center"/>
    </xf>
    <xf numFmtId="164" fontId="9" fillId="0" borderId="21" xfId="0" applyNumberFormat="1" applyFont="1" applyBorder="1" applyAlignment="1">
      <alignment vertical="center"/>
    </xf>
    <xf numFmtId="164" fontId="9" fillId="0" borderId="22" xfId="0" applyNumberFormat="1" applyFont="1" applyFill="1" applyBorder="1" applyAlignment="1">
      <alignment vertical="center"/>
    </xf>
    <xf numFmtId="164" fontId="9" fillId="6" borderId="71" xfId="0" applyNumberFormat="1" applyFont="1" applyFill="1" applyBorder="1" applyAlignment="1">
      <alignment vertical="top"/>
    </xf>
    <xf numFmtId="164" fontId="9" fillId="0" borderId="72" xfId="0" applyNumberFormat="1" applyFont="1" applyFill="1" applyBorder="1" applyAlignment="1">
      <alignment vertical="center"/>
    </xf>
    <xf numFmtId="164" fontId="9" fillId="0" borderId="65" xfId="0" applyNumberFormat="1" applyFont="1" applyFill="1" applyBorder="1" applyAlignment="1">
      <alignment vertical="top"/>
    </xf>
    <xf numFmtId="164" fontId="9" fillId="6" borderId="28" xfId="0" applyNumberFormat="1" applyFont="1" applyFill="1" applyBorder="1" applyAlignment="1">
      <alignment vertical="top"/>
    </xf>
    <xf numFmtId="164" fontId="9" fillId="6" borderId="29" xfId="0" applyNumberFormat="1" applyFont="1" applyFill="1" applyBorder="1" applyAlignment="1">
      <alignment vertical="top"/>
    </xf>
    <xf numFmtId="164" fontId="9" fillId="6" borderId="61" xfId="0" applyNumberFormat="1" applyFont="1" applyFill="1" applyBorder="1" applyAlignment="1">
      <alignment vertical="top"/>
    </xf>
    <xf numFmtId="164" fontId="9" fillId="0" borderId="28" xfId="0" applyNumberFormat="1" applyFont="1" applyFill="1" applyBorder="1" applyAlignment="1">
      <alignment vertical="top"/>
    </xf>
    <xf numFmtId="164" fontId="9" fillId="0" borderId="29" xfId="0" applyNumberFormat="1" applyFont="1" applyFill="1" applyBorder="1" applyAlignment="1">
      <alignment vertical="top"/>
    </xf>
    <xf numFmtId="164" fontId="9" fillId="0" borderId="30" xfId="0" applyNumberFormat="1" applyFont="1" applyFill="1" applyBorder="1" applyAlignment="1">
      <alignment vertical="top"/>
    </xf>
    <xf numFmtId="164" fontId="9" fillId="0" borderId="1" xfId="0" applyNumberFormat="1" applyFont="1" applyBorder="1" applyAlignment="1">
      <alignment vertical="top"/>
    </xf>
    <xf numFmtId="164" fontId="9" fillId="6" borderId="37" xfId="0" applyNumberFormat="1" applyFont="1" applyFill="1" applyBorder="1" applyAlignment="1">
      <alignment vertical="top"/>
    </xf>
    <xf numFmtId="164" fontId="9" fillId="6" borderId="34" xfId="0" applyNumberFormat="1" applyFont="1" applyFill="1" applyBorder="1" applyAlignment="1">
      <alignment vertical="top"/>
    </xf>
    <xf numFmtId="164" fontId="9" fillId="6" borderId="72" xfId="0" applyNumberFormat="1" applyFont="1" applyFill="1" applyBorder="1" applyAlignment="1">
      <alignment vertical="top"/>
    </xf>
    <xf numFmtId="164" fontId="9" fillId="0" borderId="37" xfId="0" applyNumberFormat="1" applyFont="1" applyFill="1" applyBorder="1" applyAlignment="1">
      <alignment vertical="top"/>
    </xf>
    <xf numFmtId="164" fontId="9" fillId="0" borderId="34" xfId="0" applyNumberFormat="1" applyFont="1" applyFill="1" applyBorder="1" applyAlignment="1">
      <alignment vertical="top"/>
    </xf>
    <xf numFmtId="164" fontId="9" fillId="0" borderId="72" xfId="0" applyNumberFormat="1" applyFont="1" applyFill="1" applyBorder="1" applyAlignment="1">
      <alignment vertical="top"/>
    </xf>
    <xf numFmtId="164" fontId="9" fillId="0" borderId="3" xfId="0" applyNumberFormat="1" applyFont="1" applyBorder="1" applyAlignment="1">
      <alignment vertical="top"/>
    </xf>
    <xf numFmtId="164" fontId="13" fillId="0" borderId="34" xfId="0" applyNumberFormat="1" applyFont="1" applyFill="1" applyBorder="1" applyAlignment="1">
      <alignment vertical="top"/>
    </xf>
    <xf numFmtId="164" fontId="9" fillId="0" borderId="60" xfId="0" applyNumberFormat="1" applyFont="1" applyFill="1" applyBorder="1" applyAlignment="1">
      <alignment vertical="top"/>
    </xf>
    <xf numFmtId="164" fontId="9" fillId="0" borderId="66" xfId="0" applyNumberFormat="1" applyFont="1" applyFill="1" applyBorder="1" applyAlignment="1">
      <alignment vertical="top"/>
    </xf>
    <xf numFmtId="164" fontId="9" fillId="0" borderId="3" xfId="0" applyNumberFormat="1" applyFont="1" applyFill="1" applyBorder="1" applyAlignment="1">
      <alignment vertical="top"/>
    </xf>
    <xf numFmtId="164" fontId="13" fillId="3" borderId="16" xfId="0" applyNumberFormat="1" applyFont="1" applyFill="1" applyBorder="1" applyAlignment="1">
      <alignment vertical="top"/>
    </xf>
    <xf numFmtId="164" fontId="13" fillId="3" borderId="26" xfId="0" applyNumberFormat="1" applyFont="1" applyFill="1" applyBorder="1" applyAlignment="1">
      <alignment vertical="top"/>
    </xf>
    <xf numFmtId="164" fontId="13" fillId="3" borderId="36" xfId="0" applyNumberFormat="1" applyFont="1" applyFill="1" applyBorder="1" applyAlignment="1">
      <alignment vertical="top"/>
    </xf>
    <xf numFmtId="164" fontId="9" fillId="6" borderId="10" xfId="0" applyNumberFormat="1" applyFont="1" applyFill="1" applyBorder="1" applyAlignment="1">
      <alignment vertical="center" wrapText="1"/>
    </xf>
    <xf numFmtId="164" fontId="9" fillId="6" borderId="7" xfId="0" applyNumberFormat="1" applyFont="1" applyFill="1" applyBorder="1" applyAlignment="1">
      <alignment vertical="center" wrapText="1"/>
    </xf>
    <xf numFmtId="164" fontId="9" fillId="0" borderId="20" xfId="0" applyNumberFormat="1" applyFont="1" applyFill="1" applyBorder="1" applyAlignment="1">
      <alignment vertical="center"/>
    </xf>
    <xf numFmtId="164" fontId="9" fillId="0" borderId="73" xfId="0" applyNumberFormat="1" applyFont="1" applyFill="1" applyBorder="1" applyAlignment="1">
      <alignment vertical="center"/>
    </xf>
    <xf numFmtId="164" fontId="9" fillId="0" borderId="74" xfId="0" applyNumberFormat="1" applyFont="1" applyFill="1" applyBorder="1" applyAlignment="1">
      <alignment vertical="center"/>
    </xf>
    <xf numFmtId="164" fontId="9" fillId="0" borderId="57" xfId="0" applyNumberFormat="1" applyFont="1" applyFill="1" applyBorder="1" applyAlignment="1">
      <alignment vertical="center"/>
    </xf>
    <xf numFmtId="164" fontId="9" fillId="0" borderId="10" xfId="0" applyNumberFormat="1" applyFont="1" applyFill="1" applyBorder="1" applyAlignment="1">
      <alignment vertical="center"/>
    </xf>
    <xf numFmtId="164" fontId="9" fillId="0" borderId="23" xfId="0" applyNumberFormat="1" applyFont="1" applyFill="1" applyBorder="1" applyAlignment="1">
      <alignment vertical="center"/>
    </xf>
    <xf numFmtId="164" fontId="9" fillId="0" borderId="75" xfId="0" applyNumberFormat="1" applyFont="1" applyFill="1" applyBorder="1" applyAlignment="1">
      <alignment vertical="center"/>
    </xf>
    <xf numFmtId="164" fontId="9" fillId="0" borderId="65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164" fontId="9" fillId="0" borderId="7" xfId="0" applyNumberFormat="1" applyFont="1" applyFill="1" applyBorder="1" applyAlignment="1">
      <alignment vertical="center"/>
    </xf>
    <xf numFmtId="164" fontId="9" fillId="0" borderId="21" xfId="0" applyNumberFormat="1" applyFont="1" applyFill="1" applyBorder="1" applyAlignment="1">
      <alignment vertical="top"/>
    </xf>
    <xf numFmtId="164" fontId="9" fillId="0" borderId="22" xfId="0" applyNumberFormat="1" applyFont="1" applyFill="1" applyBorder="1" applyAlignment="1">
      <alignment vertical="top"/>
    </xf>
    <xf numFmtId="164" fontId="9" fillId="0" borderId="20" xfId="0" applyNumberFormat="1" applyFont="1" applyFill="1" applyBorder="1" applyAlignment="1">
      <alignment vertical="top"/>
    </xf>
    <xf numFmtId="164" fontId="9" fillId="0" borderId="21" xfId="0" applyNumberFormat="1" applyFont="1" applyBorder="1" applyAlignment="1">
      <alignment vertical="top"/>
    </xf>
    <xf numFmtId="164" fontId="9" fillId="0" borderId="22" xfId="0" applyNumberFormat="1" applyFont="1" applyBorder="1" applyAlignment="1">
      <alignment vertical="top"/>
    </xf>
    <xf numFmtId="164" fontId="9" fillId="0" borderId="10" xfId="0" applyNumberFormat="1" applyFont="1" applyBorder="1" applyAlignment="1">
      <alignment vertical="top"/>
    </xf>
    <xf numFmtId="164" fontId="9" fillId="6" borderId="54" xfId="0" applyNumberFormat="1" applyFont="1" applyFill="1" applyBorder="1" applyAlignment="1">
      <alignment vertical="top"/>
    </xf>
    <xf numFmtId="164" fontId="9" fillId="6" borderId="11" xfId="0" applyNumberFormat="1" applyFont="1" applyFill="1" applyBorder="1" applyAlignment="1">
      <alignment vertical="top"/>
    </xf>
    <xf numFmtId="0" fontId="9" fillId="0" borderId="11" xfId="0" applyFont="1" applyFill="1" applyBorder="1" applyAlignment="1">
      <alignment vertical="top"/>
    </xf>
    <xf numFmtId="0" fontId="9" fillId="0" borderId="64" xfId="0" applyFont="1" applyFill="1" applyBorder="1" applyAlignment="1">
      <alignment vertical="top"/>
    </xf>
    <xf numFmtId="164" fontId="9" fillId="0" borderId="54" xfId="0" applyNumberFormat="1" applyFont="1" applyFill="1" applyBorder="1" applyAlignment="1">
      <alignment vertical="top"/>
    </xf>
    <xf numFmtId="164" fontId="9" fillId="0" borderId="11" xfId="0" applyNumberFormat="1" applyFont="1" applyFill="1" applyBorder="1" applyAlignment="1">
      <alignment vertical="top"/>
    </xf>
    <xf numFmtId="0" fontId="9" fillId="0" borderId="11" xfId="0" applyFont="1" applyBorder="1" applyAlignment="1">
      <alignment vertical="top"/>
    </xf>
    <xf numFmtId="0" fontId="9" fillId="0" borderId="64" xfId="0" applyFont="1" applyBorder="1" applyAlignment="1">
      <alignment vertical="top"/>
    </xf>
    <xf numFmtId="164" fontId="9" fillId="0" borderId="67" xfId="0" applyNumberFormat="1" applyFont="1" applyBorder="1" applyAlignment="1">
      <alignment vertical="top"/>
    </xf>
    <xf numFmtId="164" fontId="13" fillId="0" borderId="29" xfId="0" applyNumberFormat="1" applyFont="1" applyFill="1" applyBorder="1" applyAlignment="1">
      <alignment vertical="top"/>
    </xf>
    <xf numFmtId="164" fontId="13" fillId="0" borderId="30" xfId="0" applyNumberFormat="1" applyFont="1" applyFill="1" applyBorder="1" applyAlignment="1">
      <alignment vertical="top"/>
    </xf>
    <xf numFmtId="164" fontId="9" fillId="0" borderId="10" xfId="0" applyNumberFormat="1" applyFont="1" applyFill="1" applyBorder="1" applyAlignment="1">
      <alignment vertical="top"/>
    </xf>
    <xf numFmtId="164" fontId="9" fillId="0" borderId="23" xfId="0" applyNumberFormat="1" applyFont="1" applyFill="1" applyBorder="1" applyAlignment="1">
      <alignment vertical="top"/>
    </xf>
    <xf numFmtId="164" fontId="9" fillId="0" borderId="52" xfId="0" applyNumberFormat="1" applyFont="1" applyFill="1" applyBorder="1" applyAlignment="1">
      <alignment vertical="top"/>
    </xf>
    <xf numFmtId="164" fontId="9" fillId="0" borderId="63" xfId="0" applyNumberFormat="1" applyFont="1" applyFill="1" applyBorder="1" applyAlignment="1">
      <alignment vertical="top"/>
    </xf>
    <xf numFmtId="164" fontId="13" fillId="0" borderId="52" xfId="0" applyNumberFormat="1" applyFont="1" applyFill="1" applyBorder="1" applyAlignment="1">
      <alignment vertical="top"/>
    </xf>
    <xf numFmtId="164" fontId="13" fillId="0" borderId="63" xfId="0" applyNumberFormat="1" applyFont="1" applyFill="1" applyBorder="1" applyAlignment="1">
      <alignment vertical="top"/>
    </xf>
    <xf numFmtId="164" fontId="9" fillId="0" borderId="7" xfId="0" applyNumberFormat="1" applyFont="1" applyFill="1" applyBorder="1" applyAlignment="1">
      <alignment vertical="top"/>
    </xf>
    <xf numFmtId="164" fontId="13" fillId="3" borderId="19" xfId="0" applyNumberFormat="1" applyFont="1" applyFill="1" applyBorder="1" applyAlignment="1">
      <alignment vertical="top"/>
    </xf>
    <xf numFmtId="164" fontId="13" fillId="3" borderId="40" xfId="0" applyNumberFormat="1" applyFont="1" applyFill="1" applyBorder="1" applyAlignment="1">
      <alignment vertical="top"/>
    </xf>
    <xf numFmtId="164" fontId="13" fillId="3" borderId="2" xfId="0" applyNumberFormat="1" applyFont="1" applyFill="1" applyBorder="1" applyAlignment="1">
      <alignment vertical="top"/>
    </xf>
    <xf numFmtId="164" fontId="9" fillId="0" borderId="61" xfId="0" applyNumberFormat="1" applyFont="1" applyFill="1" applyBorder="1" applyAlignment="1">
      <alignment vertical="top"/>
    </xf>
    <xf numFmtId="164" fontId="9" fillId="0" borderId="29" xfId="0" applyNumberFormat="1" applyFont="1" applyBorder="1" applyAlignment="1">
      <alignment vertical="top"/>
    </xf>
    <xf numFmtId="164" fontId="9" fillId="0" borderId="30" xfId="0" applyNumberFormat="1" applyFont="1" applyBorder="1" applyAlignment="1">
      <alignment vertical="top"/>
    </xf>
    <xf numFmtId="164" fontId="9" fillId="0" borderId="1" xfId="0" applyNumberFormat="1" applyFont="1" applyFill="1" applyBorder="1" applyAlignment="1">
      <alignment vertical="top"/>
    </xf>
    <xf numFmtId="164" fontId="9" fillId="0" borderId="59" xfId="0" applyNumberFormat="1" applyFont="1" applyFill="1" applyBorder="1" applyAlignment="1">
      <alignment vertical="top"/>
    </xf>
    <xf numFmtId="0" fontId="9" fillId="6" borderId="21" xfId="0" applyFont="1" applyFill="1" applyBorder="1" applyAlignment="1">
      <alignment vertical="top"/>
    </xf>
    <xf numFmtId="0" fontId="9" fillId="0" borderId="34" xfId="0" applyFont="1" applyBorder="1" applyAlignment="1">
      <alignment vertical="top"/>
    </xf>
    <xf numFmtId="164" fontId="9" fillId="6" borderId="60" xfId="0" applyNumberFormat="1" applyFont="1" applyFill="1" applyBorder="1" applyAlignment="1">
      <alignment vertical="top"/>
    </xf>
    <xf numFmtId="164" fontId="9" fillId="6" borderId="30" xfId="0" applyNumberFormat="1" applyFont="1" applyFill="1" applyBorder="1" applyAlignment="1">
      <alignment vertical="top"/>
    </xf>
    <xf numFmtId="164" fontId="9" fillId="0" borderId="34" xfId="0" applyNumberFormat="1" applyFont="1" applyBorder="1" applyAlignment="1">
      <alignment vertical="top"/>
    </xf>
    <xf numFmtId="164" fontId="9" fillId="0" borderId="72" xfId="0" applyNumberFormat="1" applyFont="1" applyBorder="1" applyAlignment="1">
      <alignment vertical="top"/>
    </xf>
    <xf numFmtId="164" fontId="9" fillId="0" borderId="15" xfId="0" applyNumberFormat="1" applyFont="1" applyFill="1" applyBorder="1" applyAlignment="1">
      <alignment vertical="top"/>
    </xf>
    <xf numFmtId="164" fontId="9" fillId="0" borderId="38" xfId="0" applyNumberFormat="1" applyFont="1" applyFill="1" applyBorder="1" applyAlignment="1">
      <alignment vertical="top"/>
    </xf>
    <xf numFmtId="164" fontId="13" fillId="0" borderId="38" xfId="0" applyNumberFormat="1" applyFont="1" applyFill="1" applyBorder="1" applyAlignment="1">
      <alignment vertical="top"/>
    </xf>
    <xf numFmtId="164" fontId="9" fillId="0" borderId="39" xfId="0" applyNumberFormat="1" applyFont="1" applyFill="1" applyBorder="1" applyAlignment="1">
      <alignment vertical="top"/>
    </xf>
    <xf numFmtId="164" fontId="9" fillId="0" borderId="76" xfId="0" applyNumberFormat="1" applyFont="1" applyFill="1" applyBorder="1" applyAlignment="1">
      <alignment vertical="top"/>
    </xf>
    <xf numFmtId="164" fontId="9" fillId="0" borderId="9" xfId="0" applyNumberFormat="1" applyFont="1" applyFill="1" applyBorder="1" applyAlignment="1">
      <alignment vertical="top"/>
    </xf>
    <xf numFmtId="164" fontId="9" fillId="0" borderId="73" xfId="0" applyNumberFormat="1" applyFont="1" applyFill="1" applyBorder="1" applyAlignment="1">
      <alignment vertical="top"/>
    </xf>
    <xf numFmtId="164" fontId="9" fillId="0" borderId="75" xfId="0" applyNumberFormat="1" applyFont="1" applyFill="1" applyBorder="1" applyAlignment="1">
      <alignment vertical="top"/>
    </xf>
    <xf numFmtId="164" fontId="9" fillId="0" borderId="52" xfId="0" applyNumberFormat="1" applyFont="1" applyBorder="1" applyAlignment="1">
      <alignment vertical="top"/>
    </xf>
    <xf numFmtId="164" fontId="9" fillId="0" borderId="63" xfId="0" applyNumberFormat="1" applyFont="1" applyBorder="1" applyAlignment="1">
      <alignment vertical="top"/>
    </xf>
    <xf numFmtId="164" fontId="9" fillId="0" borderId="7" xfId="0" applyNumberFormat="1" applyFont="1" applyBorder="1" applyAlignment="1">
      <alignment vertical="top"/>
    </xf>
    <xf numFmtId="164" fontId="9" fillId="0" borderId="0" xfId="0" applyNumberFormat="1" applyFont="1" applyFill="1" applyBorder="1" applyAlignment="1">
      <alignment vertical="top"/>
    </xf>
    <xf numFmtId="164" fontId="9" fillId="0" borderId="14" xfId="0" applyNumberFormat="1" applyFont="1" applyFill="1" applyBorder="1" applyAlignment="1">
      <alignment vertical="top"/>
    </xf>
    <xf numFmtId="164" fontId="9" fillId="0" borderId="35" xfId="0" applyNumberFormat="1" applyFont="1" applyFill="1" applyBorder="1" applyAlignment="1">
      <alignment vertical="top"/>
    </xf>
    <xf numFmtId="164" fontId="9" fillId="0" borderId="14" xfId="0" applyNumberFormat="1" applyFont="1" applyBorder="1" applyAlignment="1">
      <alignment vertical="top"/>
    </xf>
    <xf numFmtId="164" fontId="9" fillId="0" borderId="77" xfId="0" applyNumberFormat="1" applyFont="1" applyFill="1" applyBorder="1" applyAlignment="1">
      <alignment vertical="top"/>
    </xf>
    <xf numFmtId="164" fontId="9" fillId="0" borderId="4" xfId="0" applyNumberFormat="1" applyFont="1" applyFill="1" applyBorder="1" applyAlignment="1">
      <alignment vertical="top"/>
    </xf>
    <xf numFmtId="164" fontId="9" fillId="0" borderId="61" xfId="0" applyNumberFormat="1" applyFont="1" applyBorder="1" applyAlignment="1">
      <alignment vertical="top"/>
    </xf>
    <xf numFmtId="165" fontId="9" fillId="0" borderId="55" xfId="0" applyNumberFormat="1" applyFont="1" applyFill="1" applyBorder="1" applyAlignment="1">
      <alignment vertical="top"/>
    </xf>
    <xf numFmtId="165" fontId="9" fillId="0" borderId="29" xfId="0" applyNumberFormat="1" applyFont="1" applyFill="1" applyBorder="1" applyAlignment="1">
      <alignment vertical="top"/>
    </xf>
    <xf numFmtId="165" fontId="9" fillId="0" borderId="61" xfId="0" applyNumberFormat="1" applyFont="1" applyFill="1" applyBorder="1" applyAlignment="1">
      <alignment vertical="top"/>
    </xf>
    <xf numFmtId="165" fontId="9" fillId="0" borderId="28" xfId="0" applyNumberFormat="1" applyFont="1" applyFill="1" applyBorder="1" applyAlignment="1">
      <alignment vertical="top"/>
    </xf>
    <xf numFmtId="165" fontId="9" fillId="0" borderId="30" xfId="0" applyNumberFormat="1" applyFont="1" applyFill="1" applyBorder="1" applyAlignment="1">
      <alignment vertical="top"/>
    </xf>
    <xf numFmtId="165" fontId="9" fillId="0" borderId="4" xfId="0" applyNumberFormat="1" applyFont="1" applyFill="1" applyBorder="1" applyAlignment="1">
      <alignment vertical="top"/>
    </xf>
    <xf numFmtId="165" fontId="9" fillId="0" borderId="1" xfId="0" applyNumberFormat="1" applyFont="1" applyFill="1" applyBorder="1" applyAlignment="1">
      <alignment vertical="top"/>
    </xf>
    <xf numFmtId="164" fontId="9" fillId="6" borderId="22" xfId="0" applyNumberFormat="1" applyFont="1" applyFill="1" applyBorder="1" applyAlignment="1">
      <alignment vertical="top"/>
    </xf>
    <xf numFmtId="164" fontId="13" fillId="3" borderId="41" xfId="0" applyNumberFormat="1" applyFont="1" applyFill="1" applyBorder="1" applyAlignment="1">
      <alignment vertical="top"/>
    </xf>
    <xf numFmtId="0" fontId="8" fillId="0" borderId="0" xfId="0" applyFont="1" applyAlignment="1">
      <alignment vertical="top"/>
    </xf>
    <xf numFmtId="164" fontId="9" fillId="0" borderId="60" xfId="0" applyNumberFormat="1" applyFont="1" applyBorder="1" applyAlignment="1">
      <alignment vertical="top"/>
    </xf>
    <xf numFmtId="49" fontId="7" fillId="0" borderId="0" xfId="0" applyNumberFormat="1" applyFont="1" applyBorder="1" applyAlignment="1"/>
    <xf numFmtId="0" fontId="7" fillId="0" borderId="0" xfId="0" applyFont="1" applyBorder="1" applyAlignment="1"/>
    <xf numFmtId="0" fontId="4" fillId="8" borderId="42" xfId="0" applyFont="1" applyFill="1" applyBorder="1" applyAlignment="1">
      <alignment horizontal="left" vertical="center" wrapText="1"/>
    </xf>
    <xf numFmtId="164" fontId="17" fillId="8" borderId="10" xfId="0" applyNumberFormat="1" applyFont="1" applyFill="1" applyBorder="1" applyAlignment="1">
      <alignment horizontal="center" vertical="top" wrapText="1"/>
    </xf>
    <xf numFmtId="0" fontId="4" fillId="8" borderId="35" xfId="0" applyFont="1" applyFill="1" applyBorder="1" applyAlignment="1">
      <alignment horizontal="left" vertical="center" wrapText="1"/>
    </xf>
    <xf numFmtId="164" fontId="17" fillId="8" borderId="6" xfId="0" applyNumberFormat="1" applyFont="1" applyFill="1" applyBorder="1" applyAlignment="1">
      <alignment horizontal="center" vertical="top" wrapText="1"/>
    </xf>
    <xf numFmtId="164" fontId="18" fillId="8" borderId="1" xfId="0" applyNumberFormat="1" applyFont="1" applyFill="1" applyBorder="1" applyAlignment="1">
      <alignment horizontal="center" vertical="top" wrapText="1"/>
    </xf>
    <xf numFmtId="164" fontId="18" fillId="8" borderId="3" xfId="0" applyNumberFormat="1" applyFont="1" applyFill="1" applyBorder="1" applyAlignment="1">
      <alignment horizontal="center" vertical="top" wrapText="1"/>
    </xf>
    <xf numFmtId="164" fontId="18" fillId="8" borderId="6" xfId="0" applyNumberFormat="1" applyFont="1" applyFill="1" applyBorder="1" applyAlignment="1">
      <alignment horizontal="center" vertical="top" wrapText="1"/>
    </xf>
    <xf numFmtId="0" fontId="13" fillId="8" borderId="78" xfId="0" applyFont="1" applyFill="1" applyBorder="1" applyAlignment="1">
      <alignment horizontal="right" vertical="top" wrapText="1"/>
    </xf>
    <xf numFmtId="164" fontId="13" fillId="8" borderId="25" xfId="0" applyNumberFormat="1" applyFont="1" applyFill="1" applyBorder="1" applyAlignment="1">
      <alignment vertical="top"/>
    </xf>
    <xf numFmtId="164" fontId="13" fillId="8" borderId="24" xfId="0" applyNumberFormat="1" applyFont="1" applyFill="1" applyBorder="1" applyAlignment="1">
      <alignment vertical="top"/>
    </xf>
    <xf numFmtId="164" fontId="13" fillId="8" borderId="78" xfId="0" applyNumberFormat="1" applyFont="1" applyFill="1" applyBorder="1" applyAlignment="1">
      <alignment vertical="top"/>
    </xf>
    <xf numFmtId="164" fontId="13" fillId="8" borderId="31" xfId="0" applyNumberFormat="1" applyFont="1" applyFill="1" applyBorder="1" applyAlignment="1">
      <alignment vertical="top"/>
    </xf>
    <xf numFmtId="0" fontId="13" fillId="8" borderId="6" xfId="0" applyFont="1" applyFill="1" applyBorder="1" applyAlignment="1">
      <alignment horizontal="right" vertical="top" wrapText="1"/>
    </xf>
    <xf numFmtId="164" fontId="13" fillId="8" borderId="16" xfId="0" applyNumberFormat="1" applyFont="1" applyFill="1" applyBorder="1" applyAlignment="1">
      <alignment vertical="top"/>
    </xf>
    <xf numFmtId="164" fontId="13" fillId="8" borderId="26" xfId="0" applyNumberFormat="1" applyFont="1" applyFill="1" applyBorder="1" applyAlignment="1">
      <alignment vertical="top"/>
    </xf>
    <xf numFmtId="164" fontId="13" fillId="8" borderId="6" xfId="0" applyNumberFormat="1" applyFont="1" applyFill="1" applyBorder="1" applyAlignment="1">
      <alignment vertical="top"/>
    </xf>
    <xf numFmtId="0" fontId="13" fillId="8" borderId="31" xfId="0" applyFont="1" applyFill="1" applyBorder="1" applyAlignment="1">
      <alignment horizontal="right" vertical="top" wrapText="1"/>
    </xf>
    <xf numFmtId="0" fontId="13" fillId="8" borderId="78" xfId="0" applyFont="1" applyFill="1" applyBorder="1" applyAlignment="1">
      <alignment horizontal="center" vertical="top" wrapText="1"/>
    </xf>
    <xf numFmtId="0" fontId="13" fillId="8" borderId="31" xfId="0" applyFont="1" applyFill="1" applyBorder="1" applyAlignment="1">
      <alignment horizontal="center" vertical="top" wrapText="1"/>
    </xf>
    <xf numFmtId="164" fontId="13" fillId="8" borderId="32" xfId="0" applyNumberFormat="1" applyFont="1" applyFill="1" applyBorder="1" applyAlignment="1">
      <alignment vertical="top"/>
    </xf>
    <xf numFmtId="164" fontId="13" fillId="8" borderId="79" xfId="0" applyNumberFormat="1" applyFont="1" applyFill="1" applyBorder="1" applyAlignment="1">
      <alignment vertical="top"/>
    </xf>
    <xf numFmtId="164" fontId="9" fillId="8" borderId="21" xfId="0" applyNumberFormat="1" applyFont="1" applyFill="1" applyBorder="1" applyAlignment="1">
      <alignment vertical="top"/>
    </xf>
    <xf numFmtId="164" fontId="9" fillId="8" borderId="28" xfId="0" applyNumberFormat="1" applyFont="1" applyFill="1" applyBorder="1" applyAlignment="1">
      <alignment vertical="top"/>
    </xf>
    <xf numFmtId="164" fontId="9" fillId="8" borderId="29" xfId="0" applyNumberFormat="1" applyFont="1" applyFill="1" applyBorder="1" applyAlignment="1">
      <alignment vertical="top"/>
    </xf>
    <xf numFmtId="164" fontId="9" fillId="8" borderId="37" xfId="0" applyNumberFormat="1" applyFont="1" applyFill="1" applyBorder="1" applyAlignment="1">
      <alignment vertical="top"/>
    </xf>
    <xf numFmtId="164" fontId="9" fillId="8" borderId="34" xfId="0" applyNumberFormat="1" applyFont="1" applyFill="1" applyBorder="1" applyAlignment="1">
      <alignment vertical="top"/>
    </xf>
    <xf numFmtId="164" fontId="9" fillId="8" borderId="72" xfId="0" applyNumberFormat="1" applyFont="1" applyFill="1" applyBorder="1" applyAlignment="1">
      <alignment vertical="top"/>
    </xf>
    <xf numFmtId="164" fontId="9" fillId="8" borderId="30" xfId="0" applyNumberFormat="1" applyFont="1" applyFill="1" applyBorder="1" applyAlignment="1">
      <alignment vertical="top"/>
    </xf>
    <xf numFmtId="164" fontId="9" fillId="8" borderId="20" xfId="0" applyNumberFormat="1" applyFont="1" applyFill="1" applyBorder="1" applyAlignment="1">
      <alignment vertical="top"/>
    </xf>
    <xf numFmtId="164" fontId="9" fillId="8" borderId="22" xfId="0" applyNumberFormat="1" applyFont="1" applyFill="1" applyBorder="1" applyAlignment="1">
      <alignment vertical="top"/>
    </xf>
    <xf numFmtId="164" fontId="9" fillId="8" borderId="15" xfId="0" applyNumberFormat="1" applyFont="1" applyFill="1" applyBorder="1" applyAlignment="1">
      <alignment vertical="top"/>
    </xf>
    <xf numFmtId="164" fontId="9" fillId="8" borderId="38" xfId="0" applyNumberFormat="1" applyFont="1" applyFill="1" applyBorder="1" applyAlignment="1">
      <alignment vertical="top"/>
    </xf>
    <xf numFmtId="164" fontId="9" fillId="8" borderId="39" xfId="0" applyNumberFormat="1" applyFont="1" applyFill="1" applyBorder="1" applyAlignment="1">
      <alignment vertical="top"/>
    </xf>
    <xf numFmtId="164" fontId="9" fillId="8" borderId="23" xfId="0" applyNumberFormat="1" applyFont="1" applyFill="1" applyBorder="1" applyAlignment="1">
      <alignment vertical="top"/>
    </xf>
    <xf numFmtId="164" fontId="9" fillId="8" borderId="52" xfId="0" applyNumberFormat="1" applyFont="1" applyFill="1" applyBorder="1" applyAlignment="1">
      <alignment vertical="top"/>
    </xf>
    <xf numFmtId="164" fontId="9" fillId="8" borderId="63" xfId="0" applyNumberFormat="1" applyFont="1" applyFill="1" applyBorder="1" applyAlignment="1">
      <alignment vertical="top"/>
    </xf>
    <xf numFmtId="164" fontId="9" fillId="8" borderId="60" xfId="0" applyNumberFormat="1" applyFont="1" applyFill="1" applyBorder="1" applyAlignment="1">
      <alignment vertical="top"/>
    </xf>
    <xf numFmtId="164" fontId="9" fillId="8" borderId="35" xfId="0" applyNumberFormat="1" applyFont="1" applyFill="1" applyBorder="1" applyAlignment="1">
      <alignment vertical="top"/>
    </xf>
    <xf numFmtId="164" fontId="9" fillId="8" borderId="14" xfId="0" applyNumberFormat="1" applyFont="1" applyFill="1" applyBorder="1" applyAlignment="1">
      <alignment vertical="top"/>
    </xf>
    <xf numFmtId="164" fontId="9" fillId="8" borderId="4" xfId="0" applyNumberFormat="1" applyFont="1" applyFill="1" applyBorder="1" applyAlignment="1">
      <alignment vertical="top"/>
    </xf>
    <xf numFmtId="164" fontId="9" fillId="8" borderId="61" xfId="0" applyNumberFormat="1" applyFont="1" applyFill="1" applyBorder="1" applyAlignment="1">
      <alignment vertical="top"/>
    </xf>
    <xf numFmtId="0" fontId="8" fillId="8" borderId="31" xfId="0" applyFont="1" applyFill="1" applyBorder="1" applyAlignment="1">
      <alignment horizontal="center" vertical="top"/>
    </xf>
    <xf numFmtId="165" fontId="13" fillId="8" borderId="25" xfId="0" applyNumberFormat="1" applyFont="1" applyFill="1" applyBorder="1" applyAlignment="1">
      <alignment vertical="top"/>
    </xf>
    <xf numFmtId="165" fontId="13" fillId="8" borderId="24" xfId="0" applyNumberFormat="1" applyFont="1" applyFill="1" applyBorder="1" applyAlignment="1">
      <alignment vertical="top"/>
    </xf>
    <xf numFmtId="165" fontId="13" fillId="8" borderId="32" xfId="0" applyNumberFormat="1" applyFont="1" applyFill="1" applyBorder="1" applyAlignment="1">
      <alignment vertical="top"/>
    </xf>
    <xf numFmtId="165" fontId="13" fillId="8" borderId="78" xfId="0" applyNumberFormat="1" applyFont="1" applyFill="1" applyBorder="1" applyAlignment="1">
      <alignment vertical="top"/>
    </xf>
    <xf numFmtId="165" fontId="13" fillId="8" borderId="31" xfId="0" applyNumberFormat="1" applyFont="1" applyFill="1" applyBorder="1" applyAlignment="1">
      <alignment vertical="top"/>
    </xf>
    <xf numFmtId="0" fontId="13" fillId="8" borderId="31" xfId="0" applyFont="1" applyFill="1" applyBorder="1" applyAlignment="1">
      <alignment horizontal="left" vertical="top" wrapText="1"/>
    </xf>
    <xf numFmtId="164" fontId="13" fillId="8" borderId="56" xfId="0" applyNumberFormat="1" applyFont="1" applyFill="1" applyBorder="1" applyAlignment="1">
      <alignment vertical="top"/>
    </xf>
    <xf numFmtId="165" fontId="9" fillId="8" borderId="28" xfId="0" applyNumberFormat="1" applyFont="1" applyFill="1" applyBorder="1" applyAlignment="1">
      <alignment vertical="top"/>
    </xf>
    <xf numFmtId="165" fontId="9" fillId="8" borderId="29" xfId="0" applyNumberFormat="1" applyFont="1" applyFill="1" applyBorder="1" applyAlignment="1">
      <alignment vertical="top"/>
    </xf>
    <xf numFmtId="165" fontId="9" fillId="8" borderId="30" xfId="0" applyNumberFormat="1" applyFont="1" applyFill="1" applyBorder="1" applyAlignment="1">
      <alignment vertical="top"/>
    </xf>
    <xf numFmtId="164" fontId="13" fillId="8" borderId="80" xfId="0" applyNumberFormat="1" applyFont="1" applyFill="1" applyBorder="1" applyAlignment="1">
      <alignment vertical="top"/>
    </xf>
    <xf numFmtId="164" fontId="13" fillId="8" borderId="29" xfId="0" applyNumberFormat="1" applyFont="1" applyFill="1" applyBorder="1" applyAlignment="1">
      <alignment vertical="top"/>
    </xf>
    <xf numFmtId="164" fontId="9" fillId="8" borderId="54" xfId="0" applyNumberFormat="1" applyFont="1" applyFill="1" applyBorder="1" applyAlignment="1">
      <alignment vertical="top"/>
    </xf>
    <xf numFmtId="164" fontId="9" fillId="8" borderId="11" xfId="0" applyNumberFormat="1" applyFont="1" applyFill="1" applyBorder="1" applyAlignment="1">
      <alignment vertical="top"/>
    </xf>
    <xf numFmtId="164" fontId="9" fillId="8" borderId="64" xfId="0" applyNumberFormat="1" applyFont="1" applyFill="1" applyBorder="1" applyAlignment="1">
      <alignment vertical="top"/>
    </xf>
    <xf numFmtId="0" fontId="13" fillId="8" borderId="31" xfId="0" applyFont="1" applyFill="1" applyBorder="1" applyAlignment="1">
      <alignment horizontal="center" vertical="top"/>
    </xf>
    <xf numFmtId="164" fontId="13" fillId="8" borderId="25" xfId="0" applyNumberFormat="1" applyFont="1" applyFill="1" applyBorder="1" applyAlignment="1">
      <alignment vertical="center"/>
    </xf>
    <xf numFmtId="164" fontId="13" fillId="8" borderId="24" xfId="0" applyNumberFormat="1" applyFont="1" applyFill="1" applyBorder="1" applyAlignment="1">
      <alignment vertical="center"/>
    </xf>
    <xf numFmtId="164" fontId="13" fillId="8" borderId="79" xfId="0" applyNumberFormat="1" applyFont="1" applyFill="1" applyBorder="1" applyAlignment="1">
      <alignment vertical="center"/>
    </xf>
    <xf numFmtId="164" fontId="13" fillId="8" borderId="31" xfId="0" applyNumberFormat="1" applyFont="1" applyFill="1" applyBorder="1" applyAlignment="1">
      <alignment vertical="center"/>
    </xf>
    <xf numFmtId="0" fontId="13" fillId="8" borderId="67" xfId="0" applyFont="1" applyFill="1" applyBorder="1" applyAlignment="1">
      <alignment horizontal="center" vertical="top"/>
    </xf>
    <xf numFmtId="164" fontId="13" fillId="8" borderId="67" xfId="0" applyNumberFormat="1" applyFont="1" applyFill="1" applyBorder="1" applyAlignment="1">
      <alignment vertical="center"/>
    </xf>
    <xf numFmtId="164" fontId="13" fillId="8" borderId="54" xfId="0" applyNumberFormat="1" applyFont="1" applyFill="1" applyBorder="1" applyAlignment="1">
      <alignment vertical="top"/>
    </xf>
    <xf numFmtId="164" fontId="13" fillId="8" borderId="11" xfId="0" applyNumberFormat="1" applyFont="1" applyFill="1" applyBorder="1" applyAlignment="1">
      <alignment vertical="top"/>
    </xf>
    <xf numFmtId="164" fontId="9" fillId="8" borderId="20" xfId="0" applyNumberFormat="1" applyFont="1" applyFill="1" applyBorder="1" applyAlignment="1">
      <alignment vertical="center"/>
    </xf>
    <xf numFmtId="164" fontId="9" fillId="8" borderId="23" xfId="0" applyNumberFormat="1" applyFont="1" applyFill="1" applyBorder="1" applyAlignment="1">
      <alignment vertical="center"/>
    </xf>
    <xf numFmtId="164" fontId="9" fillId="8" borderId="73" xfId="0" applyNumberFormat="1" applyFont="1" applyFill="1" applyBorder="1" applyAlignment="1">
      <alignment vertical="center"/>
    </xf>
    <xf numFmtId="164" fontId="9" fillId="8" borderId="74" xfId="0" applyNumberFormat="1" applyFont="1" applyFill="1" applyBorder="1" applyAlignment="1">
      <alignment vertical="center"/>
    </xf>
    <xf numFmtId="164" fontId="9" fillId="8" borderId="75" xfId="0" applyNumberFormat="1" applyFont="1" applyFill="1" applyBorder="1" applyAlignment="1">
      <alignment vertical="center"/>
    </xf>
    <xf numFmtId="164" fontId="9" fillId="8" borderId="65" xfId="0" applyNumberFormat="1" applyFont="1" applyFill="1" applyBorder="1" applyAlignment="1">
      <alignment vertical="center"/>
    </xf>
    <xf numFmtId="0" fontId="9" fillId="8" borderId="11" xfId="0" applyFont="1" applyFill="1" applyBorder="1" applyAlignment="1">
      <alignment vertical="top"/>
    </xf>
    <xf numFmtId="0" fontId="13" fillId="8" borderId="67" xfId="0" applyFont="1" applyFill="1" applyBorder="1" applyAlignment="1">
      <alignment horizontal="right" vertical="top" wrapText="1"/>
    </xf>
    <xf numFmtId="164" fontId="13" fillId="8" borderId="67" xfId="0" applyNumberFormat="1" applyFont="1" applyFill="1" applyBorder="1" applyAlignment="1">
      <alignment vertical="top"/>
    </xf>
    <xf numFmtId="164" fontId="9" fillId="8" borderId="66" xfId="0" applyNumberFormat="1" applyFont="1" applyFill="1" applyBorder="1" applyAlignment="1">
      <alignment vertical="top"/>
    </xf>
    <xf numFmtId="164" fontId="13" fillId="6" borderId="21" xfId="0" applyNumberFormat="1" applyFont="1" applyFill="1" applyBorder="1" applyAlignment="1">
      <alignment vertical="center"/>
    </xf>
    <xf numFmtId="164" fontId="13" fillId="6" borderId="34" xfId="0" applyNumberFormat="1" applyFont="1" applyFill="1" applyBorder="1" applyAlignment="1">
      <alignment vertical="center"/>
    </xf>
    <xf numFmtId="49" fontId="7" fillId="0" borderId="17" xfId="0" applyNumberFormat="1" applyFont="1" applyFill="1" applyBorder="1" applyAlignment="1">
      <alignment vertical="top"/>
    </xf>
    <xf numFmtId="0" fontId="13" fillId="0" borderId="0" xfId="0" applyFont="1" applyFill="1" applyBorder="1" applyAlignment="1">
      <alignment vertical="center" wrapText="1"/>
    </xf>
    <xf numFmtId="49" fontId="9" fillId="0" borderId="0" xfId="0" applyNumberFormat="1" applyFont="1" applyBorder="1" applyAlignment="1"/>
    <xf numFmtId="0" fontId="9" fillId="0" borderId="0" xfId="0" applyFont="1" applyBorder="1" applyAlignment="1"/>
    <xf numFmtId="164" fontId="18" fillId="0" borderId="31" xfId="0" applyNumberFormat="1" applyFont="1" applyBorder="1" applyAlignment="1">
      <alignment horizontal="center" vertical="top" wrapText="1"/>
    </xf>
    <xf numFmtId="164" fontId="18" fillId="8" borderId="31" xfId="0" applyNumberFormat="1" applyFont="1" applyFill="1" applyBorder="1" applyAlignment="1">
      <alignment horizontal="center" vertical="top" wrapText="1"/>
    </xf>
    <xf numFmtId="0" fontId="5" fillId="0" borderId="66" xfId="0" applyFont="1" applyBorder="1" applyAlignment="1">
      <alignment horizontal="left" vertical="top" wrapText="1" indent="1"/>
    </xf>
    <xf numFmtId="0" fontId="5" fillId="0" borderId="4" xfId="0" applyFont="1" applyBorder="1" applyAlignment="1">
      <alignment horizontal="left" vertical="top" wrapText="1" indent="1"/>
    </xf>
    <xf numFmtId="0" fontId="5" fillId="0" borderId="78" xfId="0" applyFont="1" applyBorder="1" applyAlignment="1">
      <alignment horizontal="left" vertical="top" wrapText="1" indent="1"/>
    </xf>
    <xf numFmtId="0" fontId="9" fillId="0" borderId="36" xfId="0" applyFont="1" applyBorder="1" applyAlignment="1">
      <alignment horizontal="left" vertical="top" wrapText="1" indent="1"/>
    </xf>
    <xf numFmtId="0" fontId="9" fillId="0" borderId="4" xfId="0" applyFont="1" applyBorder="1" applyAlignment="1">
      <alignment horizontal="left" vertical="top" wrapText="1" indent="1"/>
    </xf>
    <xf numFmtId="164" fontId="36" fillId="0" borderId="7" xfId="0" applyNumberFormat="1" applyFont="1" applyFill="1" applyBorder="1" applyAlignment="1">
      <alignment horizontal="center" vertical="top" wrapText="1"/>
    </xf>
    <xf numFmtId="164" fontId="36" fillId="8" borderId="7" xfId="0" applyNumberFormat="1" applyFont="1" applyFill="1" applyBorder="1" applyAlignment="1">
      <alignment horizontal="center" vertical="top" wrapText="1"/>
    </xf>
    <xf numFmtId="164" fontId="13" fillId="2" borderId="16" xfId="0" applyNumberFormat="1" applyFont="1" applyFill="1" applyBorder="1" applyAlignment="1">
      <alignment vertical="top"/>
    </xf>
    <xf numFmtId="164" fontId="13" fillId="2" borderId="26" xfId="0" applyNumberFormat="1" applyFont="1" applyFill="1" applyBorder="1" applyAlignment="1">
      <alignment vertical="top"/>
    </xf>
    <xf numFmtId="164" fontId="13" fillId="2" borderId="27" xfId="0" applyNumberFormat="1" applyFont="1" applyFill="1" applyBorder="1" applyAlignment="1">
      <alignment vertical="top"/>
    </xf>
    <xf numFmtId="164" fontId="13" fillId="2" borderId="6" xfId="0" applyNumberFormat="1" applyFont="1" applyFill="1" applyBorder="1" applyAlignment="1">
      <alignment vertical="top"/>
    </xf>
    <xf numFmtId="164" fontId="40" fillId="8" borderId="15" xfId="0" applyNumberFormat="1" applyFont="1" applyFill="1" applyBorder="1" applyAlignment="1">
      <alignment vertical="top"/>
    </xf>
    <xf numFmtId="164" fontId="40" fillId="8" borderId="20" xfId="0" applyNumberFormat="1" applyFont="1" applyFill="1" applyBorder="1" applyAlignment="1">
      <alignment vertical="top"/>
    </xf>
    <xf numFmtId="164" fontId="40" fillId="8" borderId="21" xfId="0" applyNumberFormat="1" applyFont="1" applyFill="1" applyBorder="1" applyAlignment="1">
      <alignment vertical="top"/>
    </xf>
    <xf numFmtId="164" fontId="9" fillId="0" borderId="20" xfId="0" applyNumberFormat="1" applyFont="1" applyBorder="1" applyAlignment="1">
      <alignment vertical="top"/>
    </xf>
    <xf numFmtId="164" fontId="9" fillId="0" borderId="73" xfId="0" applyNumberFormat="1" applyFont="1" applyBorder="1" applyAlignment="1">
      <alignment vertical="top"/>
    </xf>
    <xf numFmtId="164" fontId="9" fillId="0" borderId="59" xfId="0" applyNumberFormat="1" applyFont="1" applyBorder="1" applyAlignment="1">
      <alignment vertical="top"/>
    </xf>
    <xf numFmtId="164" fontId="9" fillId="0" borderId="23" xfId="0" applyNumberFormat="1" applyFont="1" applyBorder="1" applyAlignment="1">
      <alignment vertical="top"/>
    </xf>
    <xf numFmtId="164" fontId="9" fillId="0" borderId="75" xfId="0" applyNumberFormat="1" applyFont="1" applyBorder="1" applyAlignment="1">
      <alignment vertical="top"/>
    </xf>
    <xf numFmtId="164" fontId="40" fillId="8" borderId="34" xfId="0" applyNumberFormat="1" applyFont="1" applyFill="1" applyBorder="1" applyAlignment="1">
      <alignment vertical="top"/>
    </xf>
    <xf numFmtId="164" fontId="40" fillId="8" borderId="37" xfId="0" applyNumberFormat="1" applyFont="1" applyFill="1" applyBorder="1" applyAlignment="1">
      <alignment vertical="top"/>
    </xf>
    <xf numFmtId="164" fontId="40" fillId="8" borderId="28" xfId="0" applyNumberFormat="1" applyFont="1" applyFill="1" applyBorder="1" applyAlignment="1">
      <alignment vertical="top"/>
    </xf>
    <xf numFmtId="164" fontId="40" fillId="8" borderId="29" xfId="0" applyNumberFormat="1" applyFont="1" applyFill="1" applyBorder="1" applyAlignment="1">
      <alignment vertical="top"/>
    </xf>
    <xf numFmtId="164" fontId="40" fillId="8" borderId="38" xfId="0" applyNumberFormat="1" applyFont="1" applyFill="1" applyBorder="1" applyAlignment="1">
      <alignment vertical="top"/>
    </xf>
    <xf numFmtId="164" fontId="13" fillId="9" borderId="0" xfId="0" applyNumberFormat="1" applyFont="1" applyFill="1" applyBorder="1" applyAlignment="1">
      <alignment horizontal="center" vertical="top"/>
    </xf>
    <xf numFmtId="164" fontId="13" fillId="0" borderId="0" xfId="0" applyNumberFormat="1" applyFont="1" applyFill="1" applyBorder="1" applyAlignment="1">
      <alignment vertical="center" wrapText="1"/>
    </xf>
    <xf numFmtId="164" fontId="40" fillId="8" borderId="22" xfId="0" applyNumberFormat="1" applyFont="1" applyFill="1" applyBorder="1" applyAlignment="1">
      <alignment vertical="top"/>
    </xf>
    <xf numFmtId="0" fontId="41" fillId="0" borderId="9" xfId="0" applyFont="1" applyFill="1" applyBorder="1" applyAlignment="1">
      <alignment vertical="top" wrapText="1"/>
    </xf>
    <xf numFmtId="164" fontId="13" fillId="3" borderId="84" xfId="0" applyNumberFormat="1" applyFont="1" applyFill="1" applyBorder="1" applyAlignment="1">
      <alignment vertical="top"/>
    </xf>
    <xf numFmtId="49" fontId="9" fillId="0" borderId="9" xfId="0" applyNumberFormat="1" applyFont="1" applyBorder="1" applyAlignment="1">
      <alignment horizontal="center" vertical="top"/>
    </xf>
    <xf numFmtId="0" fontId="13" fillId="0" borderId="9" xfId="4" applyNumberFormat="1" applyFont="1" applyBorder="1" applyAlignment="1">
      <alignment horizontal="center" vertical="top"/>
    </xf>
    <xf numFmtId="49" fontId="13" fillId="4" borderId="15" xfId="0" applyNumberFormat="1" applyFont="1" applyFill="1" applyBorder="1" applyAlignment="1">
      <alignment horizontal="center" vertical="top"/>
    </xf>
    <xf numFmtId="49" fontId="9" fillId="0" borderId="9" xfId="0" applyNumberFormat="1" applyFont="1" applyFill="1" applyBorder="1" applyAlignment="1">
      <alignment horizontal="center" vertical="top"/>
    </xf>
    <xf numFmtId="49" fontId="9" fillId="0" borderId="7" xfId="0" applyNumberFormat="1" applyFont="1" applyFill="1" applyBorder="1" applyAlignment="1">
      <alignment horizontal="center" vertical="top"/>
    </xf>
    <xf numFmtId="49" fontId="13" fillId="0" borderId="39" xfId="0" applyNumberFormat="1" applyFont="1" applyBorder="1" applyAlignment="1">
      <alignment horizontal="center" vertical="top"/>
    </xf>
    <xf numFmtId="49" fontId="9" fillId="0" borderId="10" xfId="0" applyNumberFormat="1" applyFont="1" applyFill="1" applyBorder="1" applyAlignment="1">
      <alignment horizontal="center" vertical="top"/>
    </xf>
    <xf numFmtId="0" fontId="40" fillId="0" borderId="9" xfId="0" applyFont="1" applyFill="1" applyBorder="1" applyAlignment="1">
      <alignment vertical="top" wrapText="1"/>
    </xf>
    <xf numFmtId="49" fontId="9" fillId="0" borderId="3" xfId="0" applyNumberFormat="1" applyFont="1" applyFill="1" applyBorder="1" applyAlignment="1">
      <alignment horizontal="center" vertical="top"/>
    </xf>
    <xf numFmtId="0" fontId="9" fillId="0" borderId="6" xfId="0" applyFont="1" applyFill="1" applyBorder="1" applyAlignment="1">
      <alignment vertical="top" wrapText="1"/>
    </xf>
    <xf numFmtId="49" fontId="13" fillId="3" borderId="12" xfId="0" applyNumberFormat="1" applyFont="1" applyFill="1" applyBorder="1" applyAlignment="1">
      <alignment horizontal="center" vertical="top"/>
    </xf>
    <xf numFmtId="164" fontId="13" fillId="3" borderId="15" xfId="0" applyNumberFormat="1" applyFont="1" applyFill="1" applyBorder="1" applyAlignment="1">
      <alignment vertical="top"/>
    </xf>
    <xf numFmtId="164" fontId="13" fillId="3" borderId="38" xfId="0" applyNumberFormat="1" applyFont="1" applyFill="1" applyBorder="1" applyAlignment="1">
      <alignment vertical="top"/>
    </xf>
    <xf numFmtId="164" fontId="13" fillId="3" borderId="9" xfId="0" applyNumberFormat="1" applyFont="1" applyFill="1" applyBorder="1" applyAlignment="1">
      <alignment vertical="top"/>
    </xf>
    <xf numFmtId="164" fontId="13" fillId="4" borderId="19" xfId="0" applyNumberFormat="1" applyFont="1" applyFill="1" applyBorder="1" applyAlignment="1">
      <alignment vertical="top"/>
    </xf>
    <xf numFmtId="164" fontId="13" fillId="4" borderId="40" xfId="0" applyNumberFormat="1" applyFont="1" applyFill="1" applyBorder="1" applyAlignment="1">
      <alignment vertical="top"/>
    </xf>
    <xf numFmtId="164" fontId="13" fillId="4" borderId="2" xfId="0" applyNumberFormat="1" applyFont="1" applyFill="1" applyBorder="1" applyAlignment="1">
      <alignment vertical="top"/>
    </xf>
    <xf numFmtId="0" fontId="13" fillId="0" borderId="7" xfId="4" applyNumberFormat="1" applyFont="1" applyBorder="1" applyAlignment="1">
      <alignment vertical="top"/>
    </xf>
    <xf numFmtId="0" fontId="13" fillId="0" borderId="6" xfId="4" applyNumberFormat="1" applyFont="1" applyBorder="1" applyAlignment="1">
      <alignment vertical="top"/>
    </xf>
    <xf numFmtId="49" fontId="9" fillId="0" borderId="9" xfId="0" applyNumberFormat="1" applyFont="1" applyBorder="1" applyAlignment="1">
      <alignment vertical="top"/>
    </xf>
    <xf numFmtId="49" fontId="9" fillId="0" borderId="7" xfId="0" applyNumberFormat="1" applyFont="1" applyBorder="1" applyAlignment="1">
      <alignment vertical="top"/>
    </xf>
    <xf numFmtId="49" fontId="9" fillId="0" borderId="6" xfId="0" applyNumberFormat="1" applyFont="1" applyBorder="1" applyAlignment="1">
      <alignment vertical="top"/>
    </xf>
    <xf numFmtId="0" fontId="7" fillId="0" borderId="9" xfId="0" applyFont="1" applyFill="1" applyBorder="1" applyAlignment="1">
      <alignment vertical="top" wrapText="1"/>
    </xf>
    <xf numFmtId="0" fontId="7" fillId="0" borderId="7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49" fontId="13" fillId="0" borderId="39" xfId="0" applyNumberFormat="1" applyFont="1" applyBorder="1" applyAlignment="1">
      <alignment vertical="top"/>
    </xf>
    <xf numFmtId="49" fontId="13" fillId="0" borderId="63" xfId="0" applyNumberFormat="1" applyFont="1" applyBorder="1" applyAlignment="1">
      <alignment vertical="top"/>
    </xf>
    <xf numFmtId="49" fontId="13" fillId="0" borderId="27" xfId="0" applyNumberFormat="1" applyFont="1" applyBorder="1" applyAlignment="1">
      <alignment vertical="top"/>
    </xf>
    <xf numFmtId="49" fontId="13" fillId="4" borderId="15" xfId="0" applyNumberFormat="1" applyFont="1" applyFill="1" applyBorder="1" applyAlignment="1">
      <alignment vertical="top"/>
    </xf>
    <xf numFmtId="49" fontId="13" fillId="4" borderId="23" xfId="0" applyNumberFormat="1" applyFont="1" applyFill="1" applyBorder="1" applyAlignment="1">
      <alignment vertical="top"/>
    </xf>
    <xf numFmtId="49" fontId="13" fillId="4" borderId="16" xfId="0" applyNumberFormat="1" applyFont="1" applyFill="1" applyBorder="1" applyAlignment="1">
      <alignment vertical="top"/>
    </xf>
    <xf numFmtId="0" fontId="13" fillId="0" borderId="9" xfId="4" applyNumberFormat="1" applyFont="1" applyBorder="1" applyAlignment="1">
      <alignment vertical="top"/>
    </xf>
    <xf numFmtId="0" fontId="9" fillId="0" borderId="6" xfId="0" applyFont="1" applyBorder="1" applyAlignment="1">
      <alignment horizontal="center" vertical="top"/>
    </xf>
    <xf numFmtId="164" fontId="9" fillId="0" borderId="18" xfId="0" applyNumberFormat="1" applyFont="1" applyFill="1" applyBorder="1" applyAlignment="1">
      <alignment vertical="top"/>
    </xf>
    <xf numFmtId="164" fontId="9" fillId="0" borderId="13" xfId="0" applyNumberFormat="1" applyFont="1" applyFill="1" applyBorder="1" applyAlignment="1">
      <alignment vertical="top"/>
    </xf>
    <xf numFmtId="164" fontId="9" fillId="0" borderId="27" xfId="0" applyNumberFormat="1" applyFont="1" applyFill="1" applyBorder="1" applyAlignment="1">
      <alignment vertical="top"/>
    </xf>
    <xf numFmtId="164" fontId="9" fillId="0" borderId="36" xfId="0" applyNumberFormat="1" applyFont="1" applyFill="1" applyBorder="1" applyAlignment="1">
      <alignment vertical="top"/>
    </xf>
    <xf numFmtId="164" fontId="9" fillId="0" borderId="13" xfId="0" applyNumberFormat="1" applyFont="1" applyBorder="1" applyAlignment="1">
      <alignment vertical="top"/>
    </xf>
    <xf numFmtId="164" fontId="9" fillId="0" borderId="27" xfId="0" applyNumberFormat="1" applyFont="1" applyBorder="1" applyAlignment="1">
      <alignment vertical="top"/>
    </xf>
    <xf numFmtId="164" fontId="9" fillId="8" borderId="36" xfId="0" applyNumberFormat="1" applyFont="1" applyFill="1" applyBorder="1" applyAlignment="1">
      <alignment vertical="top"/>
    </xf>
    <xf numFmtId="164" fontId="9" fillId="8" borderId="13" xfId="0" applyNumberFormat="1" applyFont="1" applyFill="1" applyBorder="1" applyAlignment="1">
      <alignment vertical="top"/>
    </xf>
    <xf numFmtId="164" fontId="9" fillId="8" borderId="27" xfId="0" applyNumberFormat="1" applyFont="1" applyFill="1" applyBorder="1" applyAlignment="1">
      <alignment vertical="top"/>
    </xf>
    <xf numFmtId="164" fontId="9" fillId="0" borderId="6" xfId="0" applyNumberFormat="1" applyFont="1" applyFill="1" applyBorder="1" applyAlignment="1">
      <alignment vertical="top"/>
    </xf>
    <xf numFmtId="164" fontId="9" fillId="0" borderId="6" xfId="0" applyNumberFormat="1" applyFont="1" applyBorder="1" applyAlignment="1">
      <alignment vertical="top"/>
    </xf>
    <xf numFmtId="49" fontId="13" fillId="3" borderId="90" xfId="0" applyNumberFormat="1" applyFont="1" applyFill="1" applyBorder="1" applyAlignment="1">
      <alignment horizontal="center" vertical="top"/>
    </xf>
    <xf numFmtId="49" fontId="13" fillId="3" borderId="75" xfId="0" applyNumberFormat="1" applyFont="1" applyFill="1" applyBorder="1" applyAlignment="1">
      <alignment vertical="top"/>
    </xf>
    <xf numFmtId="49" fontId="13" fillId="3" borderId="91" xfId="0" applyNumberFormat="1" applyFont="1" applyFill="1" applyBorder="1" applyAlignment="1">
      <alignment vertical="top"/>
    </xf>
    <xf numFmtId="49" fontId="13" fillId="3" borderId="90" xfId="0" applyNumberFormat="1" applyFont="1" applyFill="1" applyBorder="1" applyAlignment="1">
      <alignment vertical="top"/>
    </xf>
    <xf numFmtId="0" fontId="9" fillId="0" borderId="9" xfId="0" applyFont="1" applyBorder="1" applyAlignment="1">
      <alignment horizontal="center" vertical="top"/>
    </xf>
    <xf numFmtId="164" fontId="9" fillId="0" borderId="17" xfId="0" applyNumberFormat="1" applyFont="1" applyFill="1" applyBorder="1" applyAlignment="1">
      <alignment vertical="top"/>
    </xf>
    <xf numFmtId="164" fontId="9" fillId="0" borderId="12" xfId="0" applyNumberFormat="1" applyFont="1" applyFill="1" applyBorder="1" applyAlignment="1">
      <alignment vertical="top"/>
    </xf>
    <xf numFmtId="164" fontId="9" fillId="0" borderId="33" xfId="0" applyNumberFormat="1" applyFont="1" applyFill="1" applyBorder="1" applyAlignment="1">
      <alignment vertical="top"/>
    </xf>
    <xf numFmtId="164" fontId="9" fillId="0" borderId="12" xfId="0" applyNumberFormat="1" applyFont="1" applyBorder="1" applyAlignment="1">
      <alignment vertical="top"/>
    </xf>
    <xf numFmtId="164" fontId="9" fillId="0" borderId="39" xfId="0" applyNumberFormat="1" applyFont="1" applyBorder="1" applyAlignment="1">
      <alignment vertical="top"/>
    </xf>
    <xf numFmtId="164" fontId="9" fillId="8" borderId="33" xfId="0" applyNumberFormat="1" applyFont="1" applyFill="1" applyBorder="1" applyAlignment="1">
      <alignment vertical="top"/>
    </xf>
    <xf numFmtId="164" fontId="9" fillId="8" borderId="12" xfId="0" applyNumberFormat="1" applyFont="1" applyFill="1" applyBorder="1" applyAlignment="1">
      <alignment vertical="top"/>
    </xf>
    <xf numFmtId="164" fontId="9" fillId="0" borderId="9" xfId="0" applyNumberFormat="1" applyFont="1" applyBorder="1" applyAlignment="1">
      <alignment vertical="top"/>
    </xf>
    <xf numFmtId="164" fontId="13" fillId="3" borderId="6" xfId="0" applyNumberFormat="1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/>
    </xf>
    <xf numFmtId="49" fontId="9" fillId="0" borderId="6" xfId="0" applyNumberFormat="1" applyFont="1" applyBorder="1" applyAlignment="1">
      <alignment horizontal="center" vertical="top"/>
    </xf>
    <xf numFmtId="0" fontId="9" fillId="0" borderId="66" xfId="0" applyFont="1" applyBorder="1" applyAlignment="1">
      <alignment vertical="top" wrapText="1"/>
    </xf>
    <xf numFmtId="0" fontId="9" fillId="0" borderId="69" xfId="0" applyFont="1" applyBorder="1" applyAlignment="1">
      <alignment vertical="top" wrapText="1"/>
    </xf>
    <xf numFmtId="0" fontId="9" fillId="0" borderId="81" xfId="0" applyFont="1" applyBorder="1" applyAlignment="1">
      <alignment vertical="top" wrapText="1"/>
    </xf>
    <xf numFmtId="49" fontId="13" fillId="0" borderId="9" xfId="0" applyNumberFormat="1" applyFont="1" applyFill="1" applyBorder="1" applyAlignment="1">
      <alignment horizontal="center" vertical="top"/>
    </xf>
    <xf numFmtId="49" fontId="13" fillId="0" borderId="7" xfId="0" applyNumberFormat="1" applyFont="1" applyFill="1" applyBorder="1" applyAlignment="1">
      <alignment horizontal="center" vertical="top"/>
    </xf>
    <xf numFmtId="49" fontId="13" fillId="0" borderId="6" xfId="0" applyNumberFormat="1" applyFont="1" applyFill="1" applyBorder="1" applyAlignment="1">
      <alignment horizontal="center" vertical="top"/>
    </xf>
    <xf numFmtId="0" fontId="9" fillId="0" borderId="35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40" fillId="0" borderId="74" xfId="0" applyFont="1" applyFill="1" applyBorder="1" applyAlignment="1">
      <alignment horizontal="left" vertical="top" wrapText="1"/>
    </xf>
    <xf numFmtId="0" fontId="40" fillId="0" borderId="71" xfId="0" applyFont="1" applyFill="1" applyBorder="1" applyAlignment="1">
      <alignment horizontal="left" vertical="top" wrapText="1"/>
    </xf>
    <xf numFmtId="0" fontId="40" fillId="0" borderId="79" xfId="0" applyFont="1" applyFill="1" applyBorder="1" applyAlignment="1">
      <alignment horizontal="left" vertical="top" wrapText="1"/>
    </xf>
    <xf numFmtId="49" fontId="9" fillId="0" borderId="9" xfId="0" applyNumberFormat="1" applyFont="1" applyBorder="1" applyAlignment="1">
      <alignment horizontal="center" vertical="top"/>
    </xf>
    <xf numFmtId="49" fontId="13" fillId="0" borderId="12" xfId="0" applyNumberFormat="1" applyFont="1" applyBorder="1" applyAlignment="1">
      <alignment horizontal="center" vertical="top"/>
    </xf>
    <xf numFmtId="49" fontId="13" fillId="0" borderId="14" xfId="0" applyNumberFormat="1" applyFont="1" applyBorder="1" applyAlignment="1">
      <alignment horizontal="center" vertical="top"/>
    </xf>
    <xf numFmtId="49" fontId="13" fillId="0" borderId="13" xfId="0" applyNumberFormat="1" applyFont="1" applyBorder="1" applyAlignment="1">
      <alignment horizontal="center" vertical="top"/>
    </xf>
    <xf numFmtId="0" fontId="40" fillId="0" borderId="9" xfId="0" applyFont="1" applyFill="1" applyBorder="1" applyAlignment="1">
      <alignment horizontal="left" vertical="top" wrapText="1"/>
    </xf>
    <xf numFmtId="0" fontId="40" fillId="0" borderId="7" xfId="0" applyFont="1" applyFill="1" applyBorder="1" applyAlignment="1">
      <alignment horizontal="left" vertical="top" wrapText="1"/>
    </xf>
    <xf numFmtId="0" fontId="40" fillId="0" borderId="6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textRotation="90" wrapText="1"/>
    </xf>
    <xf numFmtId="0" fontId="6" fillId="0" borderId="18" xfId="0" applyFont="1" applyFill="1" applyBorder="1" applyAlignment="1">
      <alignment horizontal="center" vertical="center" textRotation="90" wrapText="1"/>
    </xf>
    <xf numFmtId="49" fontId="13" fillId="0" borderId="71" xfId="0" applyNumberFormat="1" applyFont="1" applyBorder="1" applyAlignment="1">
      <alignment horizontal="center" vertical="top"/>
    </xf>
    <xf numFmtId="49" fontId="13" fillId="0" borderId="79" xfId="0" applyNumberFormat="1" applyFont="1" applyBorder="1" applyAlignment="1">
      <alignment horizontal="center" vertical="top"/>
    </xf>
    <xf numFmtId="49" fontId="13" fillId="0" borderId="7" xfId="0" applyNumberFormat="1" applyFont="1" applyBorder="1" applyAlignment="1">
      <alignment horizontal="center" vertical="top"/>
    </xf>
    <xf numFmtId="49" fontId="13" fillId="0" borderId="6" xfId="0" applyNumberFormat="1" applyFont="1" applyBorder="1" applyAlignment="1">
      <alignment horizontal="center" vertical="top"/>
    </xf>
    <xf numFmtId="49" fontId="13" fillId="0" borderId="9" xfId="0" applyNumberFormat="1" applyFont="1" applyBorder="1" applyAlignment="1">
      <alignment horizontal="center" vertical="top"/>
    </xf>
    <xf numFmtId="49" fontId="13" fillId="0" borderId="14" xfId="0" applyNumberFormat="1" applyFont="1" applyFill="1" applyBorder="1" applyAlignment="1">
      <alignment horizontal="center" vertical="top"/>
    </xf>
    <xf numFmtId="49" fontId="13" fillId="0" borderId="13" xfId="0" applyNumberFormat="1" applyFont="1" applyFill="1" applyBorder="1" applyAlignment="1">
      <alignment horizontal="center" vertical="top"/>
    </xf>
    <xf numFmtId="49" fontId="12" fillId="0" borderId="74" xfId="0" applyNumberFormat="1" applyFont="1" applyBorder="1" applyAlignment="1">
      <alignment horizontal="center" vertical="top" wrapText="1"/>
    </xf>
    <xf numFmtId="49" fontId="12" fillId="0" borderId="79" xfId="0" applyNumberFormat="1" applyFont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31" xfId="0" applyFont="1" applyFill="1" applyBorder="1" applyAlignment="1">
      <alignment horizontal="center" vertical="top" wrapText="1"/>
    </xf>
    <xf numFmtId="49" fontId="13" fillId="3" borderId="68" xfId="0" applyNumberFormat="1" applyFont="1" applyFill="1" applyBorder="1" applyAlignment="1">
      <alignment horizontal="right" vertical="top"/>
    </xf>
    <xf numFmtId="49" fontId="13" fillId="3" borderId="82" xfId="0" applyNumberFormat="1" applyFont="1" applyFill="1" applyBorder="1" applyAlignment="1">
      <alignment horizontal="right" vertical="top"/>
    </xf>
    <xf numFmtId="49" fontId="13" fillId="3" borderId="83" xfId="0" applyNumberFormat="1" applyFont="1" applyFill="1" applyBorder="1" applyAlignment="1">
      <alignment horizontal="right" vertical="top"/>
    </xf>
    <xf numFmtId="49" fontId="13" fillId="0" borderId="74" xfId="0" applyNumberFormat="1" applyFont="1" applyBorder="1" applyAlignment="1">
      <alignment horizontal="center" vertical="top"/>
    </xf>
    <xf numFmtId="49" fontId="13" fillId="4" borderId="15" xfId="0" applyNumberFormat="1" applyFont="1" applyFill="1" applyBorder="1" applyAlignment="1">
      <alignment horizontal="center" vertical="top"/>
    </xf>
    <xf numFmtId="49" fontId="13" fillId="4" borderId="23" xfId="0" applyNumberFormat="1" applyFont="1" applyFill="1" applyBorder="1" applyAlignment="1">
      <alignment horizontal="center" vertical="top"/>
    </xf>
    <xf numFmtId="49" fontId="13" fillId="4" borderId="16" xfId="0" applyNumberFormat="1" applyFont="1" applyFill="1" applyBorder="1" applyAlignment="1">
      <alignment horizontal="center" vertical="top"/>
    </xf>
    <xf numFmtId="49" fontId="13" fillId="3" borderId="38" xfId="0" applyNumberFormat="1" applyFont="1" applyFill="1" applyBorder="1" applyAlignment="1">
      <alignment horizontal="center" vertical="top"/>
    </xf>
    <xf numFmtId="49" fontId="13" fillId="3" borderId="52" xfId="0" applyNumberFormat="1" applyFont="1" applyFill="1" applyBorder="1" applyAlignment="1">
      <alignment horizontal="center" vertical="top"/>
    </xf>
    <xf numFmtId="49" fontId="13" fillId="3" borderId="26" xfId="0" applyNumberFormat="1" applyFont="1" applyFill="1" applyBorder="1" applyAlignment="1">
      <alignment horizontal="center" vertical="top"/>
    </xf>
    <xf numFmtId="49" fontId="9" fillId="0" borderId="9" xfId="0" applyNumberFormat="1" applyFont="1" applyFill="1" applyBorder="1" applyAlignment="1">
      <alignment horizontal="left" vertical="top" wrapText="1"/>
    </xf>
    <xf numFmtId="49" fontId="9" fillId="0" borderId="7" xfId="0" applyNumberFormat="1" applyFont="1" applyFill="1" applyBorder="1" applyAlignment="1">
      <alignment horizontal="left" vertical="top" wrapText="1"/>
    </xf>
    <xf numFmtId="49" fontId="9" fillId="0" borderId="6" xfId="0" applyNumberFormat="1" applyFont="1" applyFill="1" applyBorder="1" applyAlignment="1">
      <alignment horizontal="left" vertical="top" wrapText="1"/>
    </xf>
    <xf numFmtId="49" fontId="6" fillId="0" borderId="17" xfId="0" applyNumberFormat="1" applyFont="1" applyFill="1" applyBorder="1" applyAlignment="1">
      <alignment horizontal="center" vertical="top" textRotation="90"/>
    </xf>
    <xf numFmtId="49" fontId="6" fillId="0" borderId="0" xfId="0" applyNumberFormat="1" applyFont="1" applyFill="1" applyBorder="1" applyAlignment="1">
      <alignment horizontal="center" vertical="top" textRotation="90"/>
    </xf>
    <xf numFmtId="49" fontId="6" fillId="0" borderId="18" xfId="0" applyNumberFormat="1" applyFont="1" applyFill="1" applyBorder="1" applyAlignment="1">
      <alignment horizontal="center" vertical="top" textRotation="90"/>
    </xf>
    <xf numFmtId="49" fontId="9" fillId="0" borderId="9" xfId="0" applyNumberFormat="1" applyFont="1" applyFill="1" applyBorder="1" applyAlignment="1">
      <alignment horizontal="center" vertical="top"/>
    </xf>
    <xf numFmtId="49" fontId="9" fillId="0" borderId="7" xfId="0" applyNumberFormat="1" applyFont="1" applyFill="1" applyBorder="1" applyAlignment="1">
      <alignment horizontal="center" vertical="top"/>
    </xf>
    <xf numFmtId="49" fontId="9" fillId="0" borderId="6" xfId="0" applyNumberFormat="1" applyFont="1" applyFill="1" applyBorder="1" applyAlignment="1">
      <alignment horizontal="center" vertical="top"/>
    </xf>
    <xf numFmtId="49" fontId="13" fillId="0" borderId="17" xfId="0" applyNumberFormat="1" applyFont="1" applyFill="1" applyBorder="1" applyAlignment="1">
      <alignment horizontal="center" vertical="center" textRotation="90"/>
    </xf>
    <xf numFmtId="49" fontId="13" fillId="0" borderId="0" xfId="0" applyNumberFormat="1" applyFont="1" applyFill="1" applyBorder="1" applyAlignment="1">
      <alignment horizontal="center" vertical="center" textRotation="90"/>
    </xf>
    <xf numFmtId="49" fontId="13" fillId="0" borderId="18" xfId="0" applyNumberFormat="1" applyFont="1" applyFill="1" applyBorder="1" applyAlignment="1">
      <alignment horizontal="center" vertical="center" textRotation="90"/>
    </xf>
    <xf numFmtId="164" fontId="9" fillId="0" borderId="4" xfId="0" applyNumberFormat="1" applyFont="1" applyBorder="1" applyAlignment="1">
      <alignment horizontal="center" vertical="top" wrapText="1"/>
    </xf>
    <xf numFmtId="164" fontId="9" fillId="0" borderId="77" xfId="0" applyNumberFormat="1" applyFont="1" applyBorder="1" applyAlignment="1">
      <alignment horizontal="center" vertical="top" wrapText="1"/>
    </xf>
    <xf numFmtId="164" fontId="9" fillId="0" borderId="71" xfId="0" applyNumberFormat="1" applyFont="1" applyBorder="1" applyAlignment="1">
      <alignment horizontal="center" vertical="top" wrapText="1"/>
    </xf>
    <xf numFmtId="164" fontId="13" fillId="2" borderId="5" xfId="0" applyNumberFormat="1" applyFont="1" applyFill="1" applyBorder="1" applyAlignment="1">
      <alignment horizontal="center" vertical="top" wrapText="1"/>
    </xf>
    <xf numFmtId="164" fontId="13" fillId="2" borderId="82" xfId="0" applyNumberFormat="1" applyFont="1" applyFill="1" applyBorder="1" applyAlignment="1">
      <alignment horizontal="center" vertical="top" wrapText="1"/>
    </xf>
    <xf numFmtId="164" fontId="13" fillId="2" borderId="83" xfId="0" applyNumberFormat="1" applyFont="1" applyFill="1" applyBorder="1" applyAlignment="1">
      <alignment horizontal="center" vertical="top" wrapText="1"/>
    </xf>
    <xf numFmtId="0" fontId="13" fillId="2" borderId="19" xfId="0" applyFont="1" applyFill="1" applyBorder="1" applyAlignment="1">
      <alignment horizontal="right" vertical="top" wrapText="1"/>
    </xf>
    <xf numFmtId="0" fontId="9" fillId="2" borderId="40" xfId="0" applyFont="1" applyFill="1" applyBorder="1" applyAlignment="1">
      <alignment vertical="top" wrapText="1"/>
    </xf>
    <xf numFmtId="0" fontId="9" fillId="2" borderId="68" xfId="0" applyFont="1" applyFill="1" applyBorder="1" applyAlignment="1">
      <alignment vertical="top" wrapText="1"/>
    </xf>
    <xf numFmtId="0" fontId="13" fillId="0" borderId="5" xfId="0" applyFont="1" applyBorder="1" applyAlignment="1">
      <alignment horizontal="center" vertical="center" wrapText="1"/>
    </xf>
    <xf numFmtId="0" fontId="9" fillId="0" borderId="82" xfId="0" applyFont="1" applyBorder="1" applyAlignment="1">
      <alignment vertical="center" wrapText="1"/>
    </xf>
    <xf numFmtId="0" fontId="9" fillId="0" borderId="83" xfId="0" applyFont="1" applyBorder="1" applyAlignment="1">
      <alignment vertical="center" wrapText="1"/>
    </xf>
    <xf numFmtId="0" fontId="6" fillId="0" borderId="17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6" fillId="0" borderId="18" xfId="0" applyFont="1" applyFill="1" applyBorder="1" applyAlignment="1">
      <alignment horizontal="center" vertical="top"/>
    </xf>
    <xf numFmtId="0" fontId="9" fillId="0" borderId="28" xfId="0" applyFont="1" applyBorder="1" applyAlignment="1">
      <alignment horizontal="left" vertical="top" wrapText="1"/>
    </xf>
    <xf numFmtId="0" fontId="9" fillId="0" borderId="29" xfId="0" applyFont="1" applyBorder="1" applyAlignment="1">
      <alignment vertical="top" wrapText="1"/>
    </xf>
    <xf numFmtId="0" fontId="9" fillId="0" borderId="61" xfId="0" applyFont="1" applyBorder="1" applyAlignment="1">
      <alignment vertical="top" wrapText="1"/>
    </xf>
    <xf numFmtId="49" fontId="13" fillId="0" borderId="0" xfId="0" applyNumberFormat="1" applyFont="1" applyFill="1" applyBorder="1" applyAlignment="1">
      <alignment horizontal="center" vertical="top" wrapText="1"/>
    </xf>
    <xf numFmtId="49" fontId="13" fillId="2" borderId="82" xfId="0" applyNumberFormat="1" applyFont="1" applyFill="1" applyBorder="1" applyAlignment="1">
      <alignment horizontal="right" vertical="top"/>
    </xf>
    <xf numFmtId="49" fontId="13" fillId="2" borderId="83" xfId="0" applyNumberFormat="1" applyFont="1" applyFill="1" applyBorder="1" applyAlignment="1">
      <alignment horizontal="right" vertical="top"/>
    </xf>
    <xf numFmtId="0" fontId="13" fillId="0" borderId="73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center" vertical="top"/>
    </xf>
    <xf numFmtId="49" fontId="13" fillId="0" borderId="3" xfId="0" applyNumberFormat="1" applyFont="1" applyFill="1" applyBorder="1" applyAlignment="1">
      <alignment horizontal="center" vertical="top"/>
    </xf>
    <xf numFmtId="0" fontId="13" fillId="0" borderId="31" xfId="0" applyFont="1" applyBorder="1" applyAlignment="1">
      <alignment horizontal="center" vertical="top"/>
    </xf>
    <xf numFmtId="0" fontId="40" fillId="0" borderId="76" xfId="0" applyFont="1" applyFill="1" applyBorder="1" applyAlignment="1">
      <alignment horizontal="left" vertical="top" wrapText="1"/>
    </xf>
    <xf numFmtId="0" fontId="40" fillId="0" borderId="65" xfId="0" applyFont="1" applyFill="1" applyBorder="1" applyAlignment="1">
      <alignment horizontal="left" vertical="top" wrapText="1"/>
    </xf>
    <xf numFmtId="0" fontId="40" fillId="0" borderId="84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49" fontId="13" fillId="4" borderId="20" xfId="0" applyNumberFormat="1" applyFont="1" applyFill="1" applyBorder="1" applyAlignment="1">
      <alignment horizontal="center" vertical="top"/>
    </xf>
    <xf numFmtId="0" fontId="13" fillId="0" borderId="25" xfId="0" applyFont="1" applyBorder="1" applyAlignment="1">
      <alignment horizontal="center" vertical="top"/>
    </xf>
    <xf numFmtId="49" fontId="13" fillId="0" borderId="39" xfId="0" applyNumberFormat="1" applyFont="1" applyBorder="1" applyAlignment="1">
      <alignment horizontal="center" vertical="top"/>
    </xf>
    <xf numFmtId="49" fontId="13" fillId="0" borderId="63" xfId="0" applyNumberFormat="1" applyFont="1" applyBorder="1" applyAlignment="1">
      <alignment horizontal="center" vertical="top"/>
    </xf>
    <xf numFmtId="49" fontId="13" fillId="0" borderId="27" xfId="0" applyNumberFormat="1" applyFont="1" applyBorder="1" applyAlignment="1">
      <alignment horizontal="center" vertical="top"/>
    </xf>
    <xf numFmtId="49" fontId="13" fillId="0" borderId="59" xfId="0" applyNumberFormat="1" applyFont="1" applyFill="1" applyBorder="1" applyAlignment="1">
      <alignment horizontal="center" vertical="top"/>
    </xf>
    <xf numFmtId="0" fontId="13" fillId="0" borderId="56" xfId="0" applyFont="1" applyBorder="1" applyAlignment="1">
      <alignment horizontal="center" vertical="top"/>
    </xf>
    <xf numFmtId="49" fontId="13" fillId="4" borderId="37" xfId="0" applyNumberFormat="1" applyFont="1" applyFill="1" applyBorder="1" applyAlignment="1">
      <alignment horizontal="center" vertical="top"/>
    </xf>
    <xf numFmtId="49" fontId="13" fillId="4" borderId="28" xfId="0" applyNumberFormat="1" applyFont="1" applyFill="1" applyBorder="1" applyAlignment="1">
      <alignment horizontal="center" vertical="top"/>
    </xf>
    <xf numFmtId="49" fontId="13" fillId="4" borderId="25" xfId="0" applyNumberFormat="1" applyFont="1" applyFill="1" applyBorder="1" applyAlignment="1">
      <alignment horizontal="center" vertical="top"/>
    </xf>
    <xf numFmtId="49" fontId="13" fillId="3" borderId="21" xfId="0" applyNumberFormat="1" applyFont="1" applyFill="1" applyBorder="1" applyAlignment="1">
      <alignment horizontal="center" vertical="top"/>
    </xf>
    <xf numFmtId="49" fontId="13" fillId="3" borderId="29" xfId="0" applyNumberFormat="1" applyFont="1" applyFill="1" applyBorder="1" applyAlignment="1">
      <alignment horizontal="center" vertical="top"/>
    </xf>
    <xf numFmtId="49" fontId="13" fillId="3" borderId="24" xfId="0" applyNumberFormat="1" applyFont="1" applyFill="1" applyBorder="1" applyAlignment="1">
      <alignment horizontal="center" vertical="top"/>
    </xf>
    <xf numFmtId="49" fontId="13" fillId="0" borderId="22" xfId="0" applyNumberFormat="1" applyFont="1" applyBorder="1" applyAlignment="1">
      <alignment horizontal="center" vertical="top"/>
    </xf>
    <xf numFmtId="49" fontId="13" fillId="0" borderId="30" xfId="0" applyNumberFormat="1" applyFont="1" applyBorder="1" applyAlignment="1">
      <alignment horizontal="center" vertical="top"/>
    </xf>
    <xf numFmtId="49" fontId="13" fillId="0" borderId="32" xfId="0" applyNumberFormat="1" applyFont="1" applyBorder="1" applyAlignment="1">
      <alignment horizontal="center" vertical="top"/>
    </xf>
    <xf numFmtId="0" fontId="13" fillId="0" borderId="24" xfId="0" applyFont="1" applyBorder="1" applyAlignment="1">
      <alignment horizontal="center" vertical="top"/>
    </xf>
    <xf numFmtId="49" fontId="13" fillId="3" borderId="5" xfId="0" applyNumberFormat="1" applyFont="1" applyFill="1" applyBorder="1" applyAlignment="1">
      <alignment horizontal="left" vertical="top"/>
    </xf>
    <xf numFmtId="49" fontId="13" fillId="3" borderId="82" xfId="0" applyNumberFormat="1" applyFont="1" applyFill="1" applyBorder="1" applyAlignment="1">
      <alignment horizontal="left" vertical="top"/>
    </xf>
    <xf numFmtId="49" fontId="13" fillId="3" borderId="83" xfId="0" applyNumberFormat="1" applyFont="1" applyFill="1" applyBorder="1" applyAlignment="1">
      <alignment horizontal="left" vertical="top"/>
    </xf>
    <xf numFmtId="49" fontId="13" fillId="0" borderId="10" xfId="0" applyNumberFormat="1" applyFont="1" applyBorder="1" applyAlignment="1">
      <alignment horizontal="center" vertical="top"/>
    </xf>
    <xf numFmtId="49" fontId="13" fillId="0" borderId="1" xfId="0" applyNumberFormat="1" applyFont="1" applyBorder="1" applyAlignment="1">
      <alignment horizontal="center" vertical="top"/>
    </xf>
    <xf numFmtId="49" fontId="13" fillId="0" borderId="31" xfId="0" applyNumberFormat="1" applyFont="1" applyBorder="1" applyAlignment="1">
      <alignment horizontal="center" vertical="top"/>
    </xf>
    <xf numFmtId="49" fontId="9" fillId="0" borderId="10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9" fillId="0" borderId="31" xfId="0" applyNumberFormat="1" applyFont="1" applyBorder="1" applyAlignment="1">
      <alignment horizontal="center" vertical="top" wrapText="1"/>
    </xf>
    <xf numFmtId="49" fontId="9" fillId="0" borderId="9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0" fontId="9" fillId="0" borderId="76" xfId="0" applyFont="1" applyFill="1" applyBorder="1" applyAlignment="1">
      <alignment horizontal="left" vertical="top" wrapText="1"/>
    </xf>
    <xf numFmtId="0" fontId="9" fillId="0" borderId="65" xfId="0" applyFont="1" applyBorder="1" applyAlignment="1">
      <alignment horizontal="left" vertical="top" wrapText="1"/>
    </xf>
    <xf numFmtId="49" fontId="13" fillId="3" borderId="59" xfId="0" applyNumberFormat="1" applyFont="1" applyFill="1" applyBorder="1" applyAlignment="1">
      <alignment horizontal="center" vertical="top"/>
    </xf>
    <xf numFmtId="49" fontId="13" fillId="3" borderId="14" xfId="0" applyNumberFormat="1" applyFont="1" applyFill="1" applyBorder="1" applyAlignment="1">
      <alignment horizontal="center" vertical="top"/>
    </xf>
    <xf numFmtId="49" fontId="13" fillId="3" borderId="56" xfId="0" applyNumberFormat="1" applyFont="1" applyFill="1" applyBorder="1" applyAlignment="1">
      <alignment horizontal="center" vertical="top"/>
    </xf>
    <xf numFmtId="49" fontId="9" fillId="0" borderId="10" xfId="0" applyNumberFormat="1" applyFont="1" applyFill="1" applyBorder="1" applyAlignment="1">
      <alignment horizontal="center" vertical="top"/>
    </xf>
    <xf numFmtId="49" fontId="9" fillId="0" borderId="31" xfId="0" applyNumberFormat="1" applyFont="1" applyFill="1" applyBorder="1" applyAlignment="1">
      <alignment horizontal="center" vertical="top"/>
    </xf>
    <xf numFmtId="164" fontId="9" fillId="0" borderId="78" xfId="0" applyNumberFormat="1" applyFont="1" applyBorder="1" applyAlignment="1">
      <alignment horizontal="center" vertical="top" wrapText="1"/>
    </xf>
    <xf numFmtId="164" fontId="9" fillId="0" borderId="58" xfId="0" applyNumberFormat="1" applyFont="1" applyBorder="1" applyAlignment="1">
      <alignment horizontal="center" vertical="top" wrapText="1"/>
    </xf>
    <xf numFmtId="164" fontId="9" fillId="0" borderId="79" xfId="0" applyNumberFormat="1" applyFont="1" applyBorder="1" applyAlignment="1">
      <alignment horizontal="center" vertical="top" wrapText="1"/>
    </xf>
    <xf numFmtId="164" fontId="9" fillId="0" borderId="42" xfId="0" applyNumberFormat="1" applyFont="1" applyFill="1" applyBorder="1" applyAlignment="1">
      <alignment horizontal="center" vertical="top" wrapText="1"/>
    </xf>
    <xf numFmtId="164" fontId="9" fillId="0" borderId="57" xfId="0" applyNumberFormat="1" applyFont="1" applyFill="1" applyBorder="1" applyAlignment="1">
      <alignment horizontal="center" vertical="top" wrapText="1"/>
    </xf>
    <xf numFmtId="164" fontId="9" fillId="0" borderId="74" xfId="0" applyNumberFormat="1" applyFont="1" applyFill="1" applyBorder="1" applyAlignment="1">
      <alignment horizontal="center" vertical="top" wrapText="1"/>
    </xf>
    <xf numFmtId="164" fontId="13" fillId="8" borderId="5" xfId="0" applyNumberFormat="1" applyFont="1" applyFill="1" applyBorder="1" applyAlignment="1">
      <alignment horizontal="center" vertical="top" wrapText="1"/>
    </xf>
    <xf numFmtId="164" fontId="13" fillId="8" borderId="82" xfId="0" applyNumberFormat="1" applyFont="1" applyFill="1" applyBorder="1" applyAlignment="1">
      <alignment horizontal="center" vertical="top" wrapText="1"/>
    </xf>
    <xf numFmtId="164" fontId="13" fillId="8" borderId="83" xfId="0" applyNumberFormat="1" applyFont="1" applyFill="1" applyBorder="1" applyAlignment="1">
      <alignment horizontal="center" vertical="top" wrapText="1"/>
    </xf>
    <xf numFmtId="0" fontId="13" fillId="8" borderId="5" xfId="0" applyFont="1" applyFill="1" applyBorder="1" applyAlignment="1">
      <alignment horizontal="right" vertical="top" wrapText="1"/>
    </xf>
    <xf numFmtId="0" fontId="13" fillId="8" borderId="82" xfId="0" applyFont="1" applyFill="1" applyBorder="1" applyAlignment="1">
      <alignment horizontal="right" vertical="top" wrapText="1"/>
    </xf>
    <xf numFmtId="0" fontId="13" fillId="8" borderId="83" xfId="0" applyFont="1" applyFill="1" applyBorder="1" applyAlignment="1">
      <alignment horizontal="right" vertical="top" wrapText="1"/>
    </xf>
    <xf numFmtId="0" fontId="9" fillId="0" borderId="78" xfId="0" applyFont="1" applyBorder="1" applyAlignment="1">
      <alignment horizontal="left" vertical="top" wrapText="1"/>
    </xf>
    <xf numFmtId="0" fontId="9" fillId="0" borderId="58" xfId="0" applyFont="1" applyBorder="1" applyAlignment="1">
      <alignment horizontal="left" vertical="top" wrapText="1"/>
    </xf>
    <xf numFmtId="0" fontId="9" fillId="0" borderId="79" xfId="0" applyFont="1" applyBorder="1" applyAlignment="1">
      <alignment horizontal="left" vertical="top" wrapText="1"/>
    </xf>
    <xf numFmtId="0" fontId="9" fillId="6" borderId="42" xfId="0" applyFont="1" applyFill="1" applyBorder="1" applyAlignment="1">
      <alignment horizontal="left" vertical="top" wrapText="1"/>
    </xf>
    <xf numFmtId="0" fontId="9" fillId="6" borderId="57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9" fillId="0" borderId="20" xfId="0" applyFont="1" applyBorder="1" applyAlignment="1">
      <alignment horizontal="center" vertical="center" textRotation="90" wrapText="1"/>
    </xf>
    <xf numFmtId="0" fontId="9" fillId="0" borderId="37" xfId="0" applyFont="1" applyBorder="1" applyAlignment="1">
      <alignment horizontal="center" vertical="center" textRotation="90" wrapText="1"/>
    </xf>
    <xf numFmtId="0" fontId="9" fillId="0" borderId="54" xfId="0" applyFont="1" applyBorder="1" applyAlignment="1">
      <alignment horizontal="center" vertical="center" textRotation="90" wrapText="1"/>
    </xf>
    <xf numFmtId="0" fontId="9" fillId="0" borderId="21" xfId="0" applyFont="1" applyBorder="1" applyAlignment="1">
      <alignment horizontal="center" vertical="center" textRotation="90" wrapText="1"/>
    </xf>
    <xf numFmtId="0" fontId="9" fillId="0" borderId="34" xfId="0" applyFont="1" applyBorder="1" applyAlignment="1">
      <alignment horizontal="center" vertical="center" textRotation="90" wrapText="1"/>
    </xf>
    <xf numFmtId="0" fontId="9" fillId="0" borderId="11" xfId="0" applyFont="1" applyBorder="1" applyAlignment="1">
      <alignment horizontal="center" vertical="center" textRotation="90" wrapText="1"/>
    </xf>
    <xf numFmtId="0" fontId="9" fillId="0" borderId="3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textRotation="90" wrapText="1"/>
    </xf>
    <xf numFmtId="0" fontId="7" fillId="0" borderId="52" xfId="0" applyFont="1" applyBorder="1" applyAlignment="1">
      <alignment horizontal="center" vertical="center" textRotation="90" wrapText="1"/>
    </xf>
    <xf numFmtId="0" fontId="9" fillId="0" borderId="23" xfId="0" applyFont="1" applyBorder="1" applyAlignment="1">
      <alignment horizontal="center" vertical="center" textRotation="90" wrapText="1"/>
    </xf>
    <xf numFmtId="0" fontId="9" fillId="0" borderId="59" xfId="0" applyFont="1" applyBorder="1" applyAlignment="1">
      <alignment horizontal="center" vertical="center" textRotation="90" wrapText="1"/>
    </xf>
    <xf numFmtId="0" fontId="9" fillId="0" borderId="60" xfId="0" applyFont="1" applyBorder="1" applyAlignment="1">
      <alignment horizontal="center" vertical="center" textRotation="90" wrapText="1"/>
    </xf>
    <xf numFmtId="0" fontId="9" fillId="0" borderId="62" xfId="0" applyFont="1" applyBorder="1" applyAlignment="1">
      <alignment horizontal="center" vertical="center" textRotation="90" wrapText="1"/>
    </xf>
    <xf numFmtId="0" fontId="9" fillId="0" borderId="9" xfId="0" applyNumberFormat="1" applyFont="1" applyBorder="1" applyAlignment="1">
      <alignment horizontal="center" vertical="center" textRotation="90" wrapText="1"/>
    </xf>
    <xf numFmtId="0" fontId="9" fillId="0" borderId="7" xfId="0" applyNumberFormat="1" applyFont="1" applyBorder="1" applyAlignment="1">
      <alignment horizontal="center" vertical="center" textRotation="90" wrapText="1"/>
    </xf>
    <xf numFmtId="0" fontId="13" fillId="0" borderId="20" xfId="0" applyFont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center" vertical="center" textRotation="90" wrapText="1"/>
    </xf>
    <xf numFmtId="0" fontId="7" fillId="0" borderId="63" xfId="0" applyFont="1" applyFill="1" applyBorder="1" applyAlignment="1">
      <alignment horizontal="center" vertical="center" textRotation="90" wrapText="1"/>
    </xf>
    <xf numFmtId="0" fontId="9" fillId="0" borderId="87" xfId="0" applyFont="1" applyBorder="1" applyAlignment="1">
      <alignment horizontal="center" vertical="center" textRotation="90" wrapText="1"/>
    </xf>
    <xf numFmtId="0" fontId="9" fillId="0" borderId="75" xfId="0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38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textRotation="90" wrapText="1"/>
    </xf>
    <xf numFmtId="0" fontId="7" fillId="0" borderId="14" xfId="0" applyFont="1" applyFill="1" applyBorder="1" applyAlignment="1">
      <alignment horizontal="center" vertical="center" textRotation="90" wrapText="1"/>
    </xf>
    <xf numFmtId="164" fontId="9" fillId="0" borderId="43" xfId="0" applyNumberFormat="1" applyFont="1" applyFill="1" applyBorder="1" applyAlignment="1">
      <alignment horizontal="center" vertical="top" wrapText="1"/>
    </xf>
    <xf numFmtId="164" fontId="9" fillId="0" borderId="85" xfId="0" applyNumberFormat="1" applyFont="1" applyFill="1" applyBorder="1" applyAlignment="1">
      <alignment horizontal="center" vertical="top" wrapText="1"/>
    </xf>
    <xf numFmtId="164" fontId="9" fillId="0" borderId="86" xfId="0" applyNumberFormat="1" applyFont="1" applyFill="1" applyBorder="1" applyAlignment="1">
      <alignment horizontal="center" vertical="top" wrapText="1"/>
    </xf>
    <xf numFmtId="0" fontId="9" fillId="6" borderId="9" xfId="0" applyFont="1" applyFill="1" applyBorder="1" applyAlignment="1">
      <alignment vertical="top" wrapText="1"/>
    </xf>
    <xf numFmtId="0" fontId="9" fillId="6" borderId="6" xfId="0" applyFont="1" applyFill="1" applyBorder="1" applyAlignment="1">
      <alignment vertical="top" wrapText="1"/>
    </xf>
    <xf numFmtId="0" fontId="9" fillId="0" borderId="37" xfId="0" applyFont="1" applyBorder="1" applyAlignment="1">
      <alignment horizontal="left" vertical="top" wrapText="1"/>
    </xf>
    <xf numFmtId="0" fontId="9" fillId="0" borderId="34" xfId="0" applyFont="1" applyBorder="1" applyAlignment="1">
      <alignment vertical="top" wrapText="1"/>
    </xf>
    <xf numFmtId="0" fontId="9" fillId="0" borderId="60" xfId="0" applyFont="1" applyBorder="1" applyAlignment="1">
      <alignment vertical="top" wrapText="1"/>
    </xf>
    <xf numFmtId="49" fontId="13" fillId="3" borderId="68" xfId="0" applyNumberFormat="1" applyFont="1" applyFill="1" applyBorder="1" applyAlignment="1">
      <alignment horizontal="left" vertical="top"/>
    </xf>
    <xf numFmtId="49" fontId="13" fillId="3" borderId="17" xfId="0" applyNumberFormat="1" applyFont="1" applyFill="1" applyBorder="1" applyAlignment="1">
      <alignment horizontal="left" vertical="top"/>
    </xf>
    <xf numFmtId="49" fontId="13" fillId="3" borderId="76" xfId="0" applyNumberFormat="1" applyFont="1" applyFill="1" applyBorder="1" applyAlignment="1">
      <alignment horizontal="left" vertical="top"/>
    </xf>
    <xf numFmtId="0" fontId="9" fillId="0" borderId="13" xfId="0" applyFont="1" applyBorder="1" applyAlignment="1">
      <alignment horizontal="center" vertical="top"/>
    </xf>
    <xf numFmtId="49" fontId="13" fillId="0" borderId="9" xfId="0" applyNumberFormat="1" applyFont="1" applyFill="1" applyBorder="1" applyAlignment="1">
      <alignment horizontal="center" vertical="center" textRotation="90"/>
    </xf>
    <xf numFmtId="49" fontId="13" fillId="0" borderId="7" xfId="0" applyNumberFormat="1" applyFont="1" applyFill="1" applyBorder="1" applyAlignment="1">
      <alignment horizontal="center" vertical="center" textRotation="90"/>
    </xf>
    <xf numFmtId="49" fontId="13" fillId="0" borderId="6" xfId="0" applyNumberFormat="1" applyFont="1" applyFill="1" applyBorder="1" applyAlignment="1">
      <alignment horizontal="center" vertical="center" textRotation="90"/>
    </xf>
    <xf numFmtId="49" fontId="9" fillId="6" borderId="10" xfId="0" applyNumberFormat="1" applyFont="1" applyFill="1" applyBorder="1" applyAlignment="1">
      <alignment vertical="top" wrapText="1"/>
    </xf>
    <xf numFmtId="49" fontId="9" fillId="6" borderId="7" xfId="0" applyNumberFormat="1" applyFont="1" applyFill="1" applyBorder="1" applyAlignment="1">
      <alignment vertical="top" wrapText="1"/>
    </xf>
    <xf numFmtId="49" fontId="9" fillId="6" borderId="31" xfId="0" applyNumberFormat="1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center" vertical="center" textRotation="90" wrapText="1"/>
    </xf>
    <xf numFmtId="0" fontId="9" fillId="0" borderId="18" xfId="0" applyFont="1" applyBorder="1" applyAlignment="1">
      <alignment horizontal="center"/>
    </xf>
    <xf numFmtId="0" fontId="40" fillId="0" borderId="9" xfId="0" applyFont="1" applyFill="1" applyBorder="1" applyAlignment="1">
      <alignment vertical="top" wrapText="1"/>
    </xf>
    <xf numFmtId="0" fontId="40" fillId="0" borderId="6" xfId="0" applyFont="1" applyFill="1" applyBorder="1" applyAlignment="1">
      <alignment vertical="top" wrapText="1"/>
    </xf>
    <xf numFmtId="49" fontId="8" fillId="0" borderId="9" xfId="0" applyNumberFormat="1" applyFont="1" applyFill="1" applyBorder="1" applyAlignment="1">
      <alignment horizontal="center" vertical="center" textRotation="90" wrapText="1"/>
    </xf>
    <xf numFmtId="49" fontId="8" fillId="0" borderId="7" xfId="0" applyNumberFormat="1" applyFont="1" applyFill="1" applyBorder="1" applyAlignment="1">
      <alignment horizontal="center" vertical="center" textRotation="90" wrapText="1"/>
    </xf>
    <xf numFmtId="0" fontId="12" fillId="0" borderId="6" xfId="0" applyFont="1" applyBorder="1" applyAlignment="1">
      <alignment horizontal="center" vertical="center" textRotation="90" wrapText="1"/>
    </xf>
    <xf numFmtId="49" fontId="9" fillId="0" borderId="3" xfId="0" applyNumberFormat="1" applyFont="1" applyFill="1" applyBorder="1" applyAlignment="1">
      <alignment horizontal="center" vertical="top"/>
    </xf>
    <xf numFmtId="49" fontId="40" fillId="0" borderId="10" xfId="0" applyNumberFormat="1" applyFont="1" applyFill="1" applyBorder="1" applyAlignment="1">
      <alignment vertical="top" wrapText="1"/>
    </xf>
    <xf numFmtId="49" fontId="40" fillId="0" borderId="3" xfId="0" applyNumberFormat="1" applyFont="1" applyFill="1" applyBorder="1" applyAlignment="1">
      <alignment vertical="top" wrapText="1"/>
    </xf>
    <xf numFmtId="49" fontId="40" fillId="0" borderId="31" xfId="0" applyNumberFormat="1" applyFont="1" applyFill="1" applyBorder="1" applyAlignment="1">
      <alignment vertical="top" wrapText="1"/>
    </xf>
    <xf numFmtId="164" fontId="9" fillId="0" borderId="66" xfId="0" applyNumberFormat="1" applyFont="1" applyBorder="1" applyAlignment="1">
      <alignment horizontal="center" vertical="top" wrapText="1"/>
    </xf>
    <xf numFmtId="164" fontId="9" fillId="0" borderId="69" xfId="0" applyNumberFormat="1" applyFont="1" applyBorder="1" applyAlignment="1">
      <alignment horizontal="center" vertical="top" wrapText="1"/>
    </xf>
    <xf numFmtId="164" fontId="9" fillId="0" borderId="81" xfId="0" applyNumberFormat="1" applyFont="1" applyBorder="1" applyAlignment="1">
      <alignment horizontal="center" vertical="top" wrapText="1"/>
    </xf>
    <xf numFmtId="0" fontId="9" fillId="0" borderId="65" xfId="0" applyFont="1" applyFill="1" applyBorder="1" applyAlignment="1">
      <alignment horizontal="left" vertical="top" wrapText="1"/>
    </xf>
    <xf numFmtId="0" fontId="9" fillId="0" borderId="84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center" textRotation="90" wrapText="1"/>
    </xf>
    <xf numFmtId="0" fontId="12" fillId="0" borderId="18" xfId="0" applyFont="1" applyBorder="1" applyAlignment="1">
      <alignment horizontal="center"/>
    </xf>
    <xf numFmtId="49" fontId="9" fillId="0" borderId="10" xfId="0" applyNumberFormat="1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9" fillId="0" borderId="31" xfId="0" applyNumberFormat="1" applyFont="1" applyBorder="1" applyAlignment="1">
      <alignment horizontal="center" vertical="top"/>
    </xf>
    <xf numFmtId="49" fontId="13" fillId="3" borderId="84" xfId="0" applyNumberFormat="1" applyFont="1" applyFill="1" applyBorder="1" applyAlignment="1">
      <alignment horizontal="right" vertical="top"/>
    </xf>
    <xf numFmtId="164" fontId="9" fillId="0" borderId="18" xfId="0" applyNumberFormat="1" applyFont="1" applyFill="1" applyBorder="1" applyAlignment="1">
      <alignment horizontal="right" vertical="top" wrapText="1"/>
    </xf>
    <xf numFmtId="49" fontId="13" fillId="3" borderId="12" xfId="0" applyNumberFormat="1" applyFont="1" applyFill="1" applyBorder="1" applyAlignment="1">
      <alignment horizontal="center" vertical="top"/>
    </xf>
    <xf numFmtId="49" fontId="13" fillId="3" borderId="13" xfId="0" applyNumberFormat="1" applyFont="1" applyFill="1" applyBorder="1" applyAlignment="1">
      <alignment horizontal="center" vertical="top"/>
    </xf>
    <xf numFmtId="0" fontId="27" fillId="2" borderId="35" xfId="0" applyFont="1" applyFill="1" applyBorder="1" applyAlignment="1">
      <alignment horizontal="left" vertical="top" wrapText="1"/>
    </xf>
    <xf numFmtId="0" fontId="27" fillId="2" borderId="0" xfId="0" applyFont="1" applyFill="1" applyBorder="1" applyAlignment="1">
      <alignment horizontal="left" vertical="top" wrapText="1"/>
    </xf>
    <xf numFmtId="0" fontId="27" fillId="2" borderId="65" xfId="0" applyFont="1" applyFill="1" applyBorder="1" applyAlignment="1">
      <alignment horizontal="left" vertical="top" wrapText="1"/>
    </xf>
    <xf numFmtId="0" fontId="13" fillId="4" borderId="82" xfId="0" applyFont="1" applyFill="1" applyBorder="1" applyAlignment="1">
      <alignment horizontal="left" vertical="top" wrapText="1"/>
    </xf>
    <xf numFmtId="0" fontId="13" fillId="4" borderId="83" xfId="0" applyFont="1" applyFill="1" applyBorder="1" applyAlignment="1">
      <alignment horizontal="left" vertical="top" wrapText="1"/>
    </xf>
    <xf numFmtId="49" fontId="13" fillId="0" borderId="33" xfId="0" applyNumberFormat="1" applyFont="1" applyBorder="1" applyAlignment="1">
      <alignment horizontal="center" vertical="top"/>
    </xf>
    <xf numFmtId="49" fontId="13" fillId="0" borderId="35" xfId="0" applyNumberFormat="1" applyFont="1" applyBorder="1" applyAlignment="1">
      <alignment horizontal="center" vertical="top"/>
    </xf>
    <xf numFmtId="49" fontId="13" fillId="0" borderId="36" xfId="0" applyNumberFormat="1" applyFont="1" applyBorder="1" applyAlignment="1">
      <alignment horizontal="center" vertical="top"/>
    </xf>
    <xf numFmtId="0" fontId="9" fillId="9" borderId="9" xfId="0" applyFont="1" applyFill="1" applyBorder="1" applyAlignment="1">
      <alignment horizontal="left" vertical="top" wrapText="1"/>
    </xf>
    <xf numFmtId="0" fontId="9" fillId="9" borderId="6" xfId="0" applyFont="1" applyFill="1" applyBorder="1" applyAlignment="1">
      <alignment horizontal="left" vertical="top" wrapText="1"/>
    </xf>
    <xf numFmtId="49" fontId="40" fillId="0" borderId="9" xfId="0" applyNumberFormat="1" applyFont="1" applyFill="1" applyBorder="1" applyAlignment="1">
      <alignment horizontal="left" vertical="top" wrapText="1"/>
    </xf>
    <xf numFmtId="49" fontId="40" fillId="0" borderId="6" xfId="0" applyNumberFormat="1" applyFont="1" applyFill="1" applyBorder="1" applyAlignment="1">
      <alignment horizontal="left" vertical="top" wrapText="1"/>
    </xf>
    <xf numFmtId="49" fontId="7" fillId="0" borderId="0" xfId="0" applyNumberFormat="1" applyFont="1" applyFill="1" applyBorder="1" applyAlignment="1">
      <alignment horizontal="right" vertical="top"/>
    </xf>
    <xf numFmtId="49" fontId="7" fillId="0" borderId="18" xfId="0" applyNumberFormat="1" applyFont="1" applyFill="1" applyBorder="1" applyAlignment="1">
      <alignment horizontal="right" vertical="top"/>
    </xf>
    <xf numFmtId="0" fontId="13" fillId="3" borderId="82" xfId="0" applyFont="1" applyFill="1" applyBorder="1" applyAlignment="1">
      <alignment horizontal="left" vertical="top" wrapText="1"/>
    </xf>
    <xf numFmtId="0" fontId="13" fillId="3" borderId="17" xfId="0" applyFont="1" applyFill="1" applyBorder="1" applyAlignment="1">
      <alignment horizontal="left" vertical="top" wrapText="1"/>
    </xf>
    <xf numFmtId="0" fontId="13" fillId="3" borderId="76" xfId="0" applyFont="1" applyFill="1" applyBorder="1" applyAlignment="1">
      <alignment horizontal="left" vertical="top" wrapText="1"/>
    </xf>
    <xf numFmtId="49" fontId="13" fillId="7" borderId="5" xfId="0" applyNumberFormat="1" applyFont="1" applyFill="1" applyBorder="1" applyAlignment="1">
      <alignment horizontal="left" vertical="top" wrapText="1"/>
    </xf>
    <xf numFmtId="49" fontId="13" fillId="7" borderId="82" xfId="0" applyNumberFormat="1" applyFont="1" applyFill="1" applyBorder="1" applyAlignment="1">
      <alignment horizontal="left" vertical="top" wrapText="1"/>
    </xf>
    <xf numFmtId="49" fontId="13" fillId="7" borderId="83" xfId="0" applyNumberFormat="1" applyFont="1" applyFill="1" applyBorder="1" applyAlignment="1">
      <alignment horizontal="left" vertical="top" wrapText="1"/>
    </xf>
    <xf numFmtId="0" fontId="40" fillId="9" borderId="7" xfId="0" applyFont="1" applyFill="1" applyBorder="1" applyAlignment="1">
      <alignment horizontal="left" vertical="top" wrapText="1"/>
    </xf>
    <xf numFmtId="0" fontId="40" fillId="9" borderId="6" xfId="0" applyFont="1" applyFill="1" applyBorder="1" applyAlignment="1">
      <alignment horizontal="left" vertical="top" wrapText="1"/>
    </xf>
    <xf numFmtId="0" fontId="9" fillId="0" borderId="66" xfId="0" applyFont="1" applyBorder="1" applyAlignment="1">
      <alignment horizontal="left" vertical="top" wrapText="1"/>
    </xf>
    <xf numFmtId="0" fontId="9" fillId="0" borderId="69" xfId="0" applyFont="1" applyBorder="1" applyAlignment="1">
      <alignment horizontal="left" vertical="top" wrapText="1"/>
    </xf>
    <xf numFmtId="0" fontId="9" fillId="0" borderId="81" xfId="0" applyFont="1" applyBorder="1" applyAlignment="1">
      <alignment horizontal="left" vertical="top" wrapText="1"/>
    </xf>
    <xf numFmtId="49" fontId="13" fillId="3" borderId="18" xfId="0" applyNumberFormat="1" applyFont="1" applyFill="1" applyBorder="1" applyAlignment="1">
      <alignment horizontal="right" vertical="top"/>
    </xf>
    <xf numFmtId="49" fontId="13" fillId="0" borderId="12" xfId="0" applyNumberFormat="1" applyFont="1" applyFill="1" applyBorder="1" applyAlignment="1">
      <alignment horizontal="center" vertical="top"/>
    </xf>
    <xf numFmtId="49" fontId="13" fillId="4" borderId="68" xfId="0" applyNumberFormat="1" applyFont="1" applyFill="1" applyBorder="1" applyAlignment="1">
      <alignment horizontal="right" vertical="top"/>
    </xf>
    <xf numFmtId="0" fontId="9" fillId="4" borderId="82" xfId="0" applyFont="1" applyFill="1" applyBorder="1" applyAlignment="1">
      <alignment horizontal="right" vertical="top"/>
    </xf>
    <xf numFmtId="0" fontId="9" fillId="4" borderId="83" xfId="0" applyFont="1" applyFill="1" applyBorder="1" applyAlignment="1">
      <alignment horizontal="right" vertical="top"/>
    </xf>
    <xf numFmtId="0" fontId="6" fillId="0" borderId="9" xfId="0" applyFont="1" applyFill="1" applyBorder="1" applyAlignment="1">
      <alignment horizontal="center" vertical="center" textRotation="90" wrapText="1"/>
    </xf>
    <xf numFmtId="0" fontId="6" fillId="0" borderId="7" xfId="0" applyFont="1" applyFill="1" applyBorder="1" applyAlignment="1">
      <alignment horizontal="center" vertical="center" textRotation="90" wrapText="1"/>
    </xf>
    <xf numFmtId="0" fontId="6" fillId="0" borderId="6" xfId="0" applyFont="1" applyFill="1" applyBorder="1" applyAlignment="1">
      <alignment horizontal="center" vertical="center" textRotation="90" wrapText="1"/>
    </xf>
    <xf numFmtId="49" fontId="13" fillId="3" borderId="34" xfId="0" applyNumberFormat="1" applyFont="1" applyFill="1" applyBorder="1" applyAlignment="1">
      <alignment horizontal="center" vertical="top"/>
    </xf>
    <xf numFmtId="49" fontId="13" fillId="0" borderId="60" xfId="0" applyNumberFormat="1" applyFont="1" applyFill="1" applyBorder="1" applyAlignment="1">
      <alignment horizontal="center" vertical="top"/>
    </xf>
    <xf numFmtId="0" fontId="40" fillId="9" borderId="9" xfId="0" applyFont="1" applyFill="1" applyBorder="1" applyAlignment="1">
      <alignment horizontal="left" vertical="top" wrapText="1"/>
    </xf>
    <xf numFmtId="0" fontId="7" fillId="0" borderId="17" xfId="0" applyFont="1" applyFill="1" applyBorder="1" applyAlignment="1">
      <alignment horizontal="center" vertical="top" wrapText="1"/>
    </xf>
    <xf numFmtId="49" fontId="13" fillId="4" borderId="35" xfId="0" applyNumberFormat="1" applyFont="1" applyFill="1" applyBorder="1" applyAlignment="1">
      <alignment horizontal="center" vertical="top"/>
    </xf>
    <xf numFmtId="49" fontId="9" fillId="6" borderId="9" xfId="0" applyNumberFormat="1" applyFont="1" applyFill="1" applyBorder="1" applyAlignment="1">
      <alignment horizontal="left" vertical="top" wrapText="1"/>
    </xf>
    <xf numFmtId="49" fontId="9" fillId="6" borderId="6" xfId="0" applyNumberFormat="1" applyFont="1" applyFill="1" applyBorder="1" applyAlignment="1">
      <alignment horizontal="left" vertical="top" wrapText="1"/>
    </xf>
    <xf numFmtId="0" fontId="11" fillId="0" borderId="0" xfId="0" applyFont="1" applyAlignment="1">
      <alignment horizont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15" fillId="0" borderId="54" xfId="1" applyFont="1" applyBorder="1" applyAlignment="1">
      <alignment horizontal="center" vertical="center" textRotation="90" wrapText="1"/>
    </xf>
    <xf numFmtId="0" fontId="15" fillId="0" borderId="23" xfId="1" applyFont="1" applyBorder="1" applyAlignment="1">
      <alignment horizontal="center" vertical="center" textRotation="90" wrapText="1"/>
    </xf>
    <xf numFmtId="49" fontId="15" fillId="0" borderId="10" xfId="0" applyNumberFormat="1" applyFont="1" applyBorder="1" applyAlignment="1">
      <alignment horizontal="center" vertical="top" wrapText="1"/>
    </xf>
    <xf numFmtId="49" fontId="15" fillId="0" borderId="31" xfId="0" applyNumberFormat="1" applyFont="1" applyBorder="1" applyAlignment="1">
      <alignment horizontal="center" vertical="top" wrapText="1"/>
    </xf>
    <xf numFmtId="0" fontId="15" fillId="0" borderId="33" xfId="0" applyFont="1" applyFill="1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49" fontId="15" fillId="0" borderId="9" xfId="0" applyNumberFormat="1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5" fillId="0" borderId="34" xfId="1" applyFont="1" applyBorder="1" applyAlignment="1">
      <alignment horizontal="center" vertical="center"/>
    </xf>
    <xf numFmtId="0" fontId="15" fillId="0" borderId="64" xfId="1" applyFont="1" applyFill="1" applyBorder="1" applyAlignment="1">
      <alignment horizontal="center" vertical="center" textRotation="90" wrapText="1"/>
    </xf>
    <xf numFmtId="0" fontId="15" fillId="0" borderId="63" xfId="1" applyFont="1" applyFill="1" applyBorder="1" applyAlignment="1">
      <alignment horizontal="center" vertical="center" textRotation="90" wrapText="1"/>
    </xf>
    <xf numFmtId="0" fontId="7" fillId="0" borderId="15" xfId="1" applyFont="1" applyFill="1" applyBorder="1" applyAlignment="1">
      <alignment horizontal="center" vertical="top" wrapText="1"/>
    </xf>
    <xf numFmtId="0" fontId="7" fillId="0" borderId="16" xfId="1" applyFont="1" applyFill="1" applyBorder="1" applyAlignment="1">
      <alignment horizontal="center" vertical="top" wrapText="1"/>
    </xf>
    <xf numFmtId="0" fontId="12" fillId="0" borderId="23" xfId="1" applyFont="1" applyFill="1" applyBorder="1" applyAlignment="1">
      <alignment horizontal="center" vertical="top" wrapText="1"/>
    </xf>
    <xf numFmtId="0" fontId="12" fillId="0" borderId="16" xfId="1" applyFont="1" applyFill="1" applyBorder="1" applyAlignment="1">
      <alignment horizontal="center" vertical="top" wrapText="1"/>
    </xf>
    <xf numFmtId="49" fontId="7" fillId="0" borderId="63" xfId="1" applyNumberFormat="1" applyFont="1" applyBorder="1" applyAlignment="1">
      <alignment horizontal="center" vertical="top"/>
    </xf>
    <xf numFmtId="49" fontId="7" fillId="0" borderId="27" xfId="1" applyNumberFormat="1" applyFont="1" applyBorder="1" applyAlignment="1">
      <alignment horizontal="center" vertical="top"/>
    </xf>
    <xf numFmtId="49" fontId="6" fillId="2" borderId="5" xfId="1" applyNumberFormat="1" applyFont="1" applyFill="1" applyBorder="1" applyAlignment="1">
      <alignment horizontal="left" vertical="top"/>
    </xf>
    <xf numFmtId="49" fontId="6" fillId="2" borderId="82" xfId="1" applyNumberFormat="1" applyFont="1" applyFill="1" applyBorder="1" applyAlignment="1">
      <alignment horizontal="left" vertical="top"/>
    </xf>
    <xf numFmtId="49" fontId="6" fillId="2" borderId="83" xfId="1" applyNumberFormat="1" applyFont="1" applyFill="1" applyBorder="1" applyAlignment="1">
      <alignment horizontal="left" vertical="top"/>
    </xf>
    <xf numFmtId="49" fontId="2" fillId="3" borderId="12" xfId="0" applyNumberFormat="1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49" fontId="2" fillId="0" borderId="38" xfId="0" applyNumberFormat="1" applyFont="1" applyBorder="1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5" fillId="6" borderId="12" xfId="0" applyFont="1" applyFill="1" applyBorder="1" applyAlignment="1">
      <alignment horizontal="left" vertical="top" wrapText="1"/>
    </xf>
    <xf numFmtId="0" fontId="0" fillId="6" borderId="13" xfId="0" applyFill="1" applyBorder="1" applyAlignment="1">
      <alignment horizontal="left" vertical="top" wrapText="1"/>
    </xf>
    <xf numFmtId="0" fontId="8" fillId="2" borderId="5" xfId="1" applyFont="1" applyFill="1" applyBorder="1" applyAlignment="1">
      <alignment horizontal="left" vertical="center" wrapText="1"/>
    </xf>
    <xf numFmtId="0" fontId="8" fillId="2" borderId="82" xfId="1" applyFont="1" applyFill="1" applyBorder="1" applyAlignment="1">
      <alignment horizontal="left" vertical="center" wrapText="1"/>
    </xf>
    <xf numFmtId="0" fontId="8" fillId="2" borderId="83" xfId="1" applyFont="1" applyFill="1" applyBorder="1" applyAlignment="1">
      <alignment horizontal="left" vertical="center" wrapText="1"/>
    </xf>
    <xf numFmtId="0" fontId="15" fillId="0" borderId="38" xfId="1" applyFont="1" applyBorder="1" applyAlignment="1">
      <alignment horizontal="center" vertical="center" textRotation="90" wrapText="1"/>
    </xf>
    <xf numFmtId="0" fontId="15" fillId="0" borderId="52" xfId="1" applyFont="1" applyBorder="1" applyAlignment="1">
      <alignment horizontal="center" vertical="center" textRotation="90" wrapText="1"/>
    </xf>
    <xf numFmtId="0" fontId="15" fillId="0" borderId="20" xfId="1" applyFont="1" applyBorder="1" applyAlignment="1">
      <alignment horizontal="center" vertical="center" textRotation="90" wrapText="1"/>
    </xf>
    <xf numFmtId="0" fontId="15" fillId="0" borderId="37" xfId="1" applyFont="1" applyBorder="1" applyAlignment="1">
      <alignment horizontal="center" vertical="center" textRotation="90" wrapText="1"/>
    </xf>
    <xf numFmtId="0" fontId="15" fillId="0" borderId="21" xfId="1" applyFont="1" applyBorder="1" applyAlignment="1">
      <alignment horizontal="center" vertical="center" textRotation="90" wrapText="1"/>
    </xf>
    <xf numFmtId="0" fontId="15" fillId="0" borderId="34" xfId="1" applyFont="1" applyBorder="1" applyAlignment="1">
      <alignment horizontal="center" vertical="center" textRotation="90" wrapText="1"/>
    </xf>
    <xf numFmtId="0" fontId="15" fillId="0" borderId="11" xfId="1" applyFont="1" applyBorder="1" applyAlignment="1">
      <alignment horizontal="center" vertical="center" textRotation="90" wrapText="1"/>
    </xf>
    <xf numFmtId="49" fontId="6" fillId="3" borderId="12" xfId="1" applyNumberFormat="1" applyFont="1" applyFill="1" applyBorder="1" applyAlignment="1">
      <alignment horizontal="center" vertical="top"/>
    </xf>
    <xf numFmtId="49" fontId="6" fillId="3" borderId="14" xfId="1" applyNumberFormat="1" applyFont="1" applyFill="1" applyBorder="1" applyAlignment="1">
      <alignment horizontal="center" vertical="top"/>
    </xf>
    <xf numFmtId="49" fontId="6" fillId="3" borderId="13" xfId="1" applyNumberFormat="1" applyFont="1" applyFill="1" applyBorder="1" applyAlignment="1">
      <alignment horizontal="center" vertical="top"/>
    </xf>
    <xf numFmtId="0" fontId="15" fillId="0" borderId="9" xfId="1" applyNumberFormat="1" applyFont="1" applyBorder="1" applyAlignment="1">
      <alignment horizontal="center" vertical="center" textRotation="90" wrapText="1"/>
    </xf>
    <xf numFmtId="0" fontId="15" fillId="0" borderId="7" xfId="1" applyNumberFormat="1" applyFont="1" applyBorder="1" applyAlignment="1">
      <alignment horizontal="center" vertical="center" textRotation="90" wrapText="1"/>
    </xf>
    <xf numFmtId="0" fontId="15" fillId="0" borderId="9" xfId="1" applyFont="1" applyBorder="1" applyAlignment="1">
      <alignment horizontal="center" vertical="center" textRotation="90" wrapText="1"/>
    </xf>
    <xf numFmtId="0" fontId="15" fillId="0" borderId="7" xfId="1" applyFont="1" applyBorder="1" applyAlignment="1">
      <alignment horizontal="center" vertical="center" textRotation="90" wrapText="1"/>
    </xf>
    <xf numFmtId="49" fontId="6" fillId="4" borderId="23" xfId="1" applyNumberFormat="1" applyFont="1" applyFill="1" applyBorder="1" applyAlignment="1">
      <alignment horizontal="center" vertical="top"/>
    </xf>
    <xf numFmtId="49" fontId="6" fillId="4" borderId="16" xfId="1" applyNumberFormat="1" applyFont="1" applyFill="1" applyBorder="1" applyAlignment="1">
      <alignment horizontal="center" vertical="top"/>
    </xf>
    <xf numFmtId="49" fontId="6" fillId="0" borderId="52" xfId="1" applyNumberFormat="1" applyFont="1" applyBorder="1" applyAlignment="1">
      <alignment horizontal="center" vertical="top"/>
    </xf>
    <xf numFmtId="49" fontId="6" fillId="0" borderId="26" xfId="1" applyNumberFormat="1" applyFont="1" applyBorder="1" applyAlignment="1">
      <alignment horizontal="center" vertical="top"/>
    </xf>
    <xf numFmtId="0" fontId="9" fillId="0" borderId="14" xfId="1" applyFont="1" applyFill="1" applyBorder="1" applyAlignment="1">
      <alignment horizontal="left" vertical="top" wrapText="1"/>
    </xf>
    <xf numFmtId="0" fontId="9" fillId="0" borderId="13" xfId="1" applyFont="1" applyFill="1" applyBorder="1" applyAlignment="1">
      <alignment horizontal="left" vertical="top" wrapText="1"/>
    </xf>
    <xf numFmtId="0" fontId="15" fillId="0" borderId="59" xfId="1" applyFont="1" applyBorder="1" applyAlignment="1">
      <alignment horizontal="center" vertical="center" textRotation="90" wrapText="1"/>
    </xf>
    <xf numFmtId="0" fontId="15" fillId="0" borderId="60" xfId="1" applyFont="1" applyBorder="1" applyAlignment="1">
      <alignment horizontal="center" vertical="center" textRotation="90" wrapText="1"/>
    </xf>
    <xf numFmtId="0" fontId="15" fillId="0" borderId="62" xfId="1" applyFont="1" applyBorder="1" applyAlignment="1">
      <alignment horizontal="center" vertical="center" textRotation="90" wrapText="1"/>
    </xf>
    <xf numFmtId="49" fontId="6" fillId="0" borderId="38" xfId="1" applyNumberFormat="1" applyFont="1" applyBorder="1" applyAlignment="1">
      <alignment horizontal="center" vertical="top"/>
    </xf>
    <xf numFmtId="0" fontId="9" fillId="0" borderId="12" xfId="1" applyFont="1" applyFill="1" applyBorder="1" applyAlignment="1">
      <alignment vertical="top" wrapText="1"/>
    </xf>
    <xf numFmtId="0" fontId="9" fillId="0" borderId="14" xfId="1" applyFont="1" applyFill="1" applyBorder="1" applyAlignment="1">
      <alignment vertical="top" wrapText="1"/>
    </xf>
    <xf numFmtId="0" fontId="20" fillId="0" borderId="14" xfId="1" applyFont="1" applyBorder="1" applyAlignment="1">
      <alignment vertical="top" wrapText="1"/>
    </xf>
    <xf numFmtId="49" fontId="7" fillId="0" borderId="39" xfId="1" applyNumberFormat="1" applyFont="1" applyBorder="1" applyAlignment="1">
      <alignment horizontal="center" vertical="top"/>
    </xf>
    <xf numFmtId="0" fontId="7" fillId="0" borderId="33" xfId="1" applyFont="1" applyBorder="1" applyAlignment="1">
      <alignment horizontal="center" vertical="top"/>
    </xf>
    <xf numFmtId="0" fontId="7" fillId="0" borderId="35" xfId="1" applyFont="1" applyBorder="1" applyAlignment="1">
      <alignment horizontal="center" vertical="top"/>
    </xf>
    <xf numFmtId="0" fontId="7" fillId="0" borderId="36" xfId="1" applyFont="1" applyBorder="1" applyAlignment="1">
      <alignment horizontal="center" vertical="top"/>
    </xf>
    <xf numFmtId="0" fontId="9" fillId="0" borderId="12" xfId="1" applyFont="1" applyFill="1" applyBorder="1" applyAlignment="1">
      <alignment horizontal="left" vertical="top" wrapText="1"/>
    </xf>
    <xf numFmtId="49" fontId="13" fillId="0" borderId="7" xfId="1" applyNumberFormat="1" applyFont="1" applyBorder="1" applyAlignment="1">
      <alignment horizontal="center" vertical="top"/>
    </xf>
    <xf numFmtId="49" fontId="13" fillId="0" borderId="6" xfId="1" applyNumberFormat="1" applyFont="1" applyBorder="1" applyAlignment="1">
      <alignment horizontal="center" vertical="top"/>
    </xf>
    <xf numFmtId="0" fontId="5" fillId="0" borderId="38" xfId="1" applyFont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49" fontId="2" fillId="4" borderId="15" xfId="0" applyNumberFormat="1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49" fontId="13" fillId="0" borderId="9" xfId="1" applyNumberFormat="1" applyFont="1" applyBorder="1" applyAlignment="1">
      <alignment horizontal="center" vertical="top"/>
    </xf>
    <xf numFmtId="49" fontId="6" fillId="2" borderId="33" xfId="1" applyNumberFormat="1" applyFont="1" applyFill="1" applyBorder="1" applyAlignment="1">
      <alignment horizontal="left" vertical="top"/>
    </xf>
    <xf numFmtId="49" fontId="6" fillId="2" borderId="17" xfId="1" applyNumberFormat="1" applyFont="1" applyFill="1" applyBorder="1" applyAlignment="1">
      <alignment horizontal="left" vertical="top"/>
    </xf>
    <xf numFmtId="49" fontId="6" fillId="2" borderId="76" xfId="1" applyNumberFormat="1" applyFont="1" applyFill="1" applyBorder="1" applyAlignment="1">
      <alignment horizontal="left" vertical="top"/>
    </xf>
    <xf numFmtId="49" fontId="26" fillId="0" borderId="9" xfId="0" applyNumberFormat="1" applyFont="1" applyBorder="1" applyAlignment="1">
      <alignment horizontal="center" vertical="top" wrapText="1"/>
    </xf>
    <xf numFmtId="49" fontId="13" fillId="2" borderId="5" xfId="0" applyNumberFormat="1" applyFont="1" applyFill="1" applyBorder="1" applyAlignment="1">
      <alignment horizontal="left" vertical="top"/>
    </xf>
    <xf numFmtId="49" fontId="13" fillId="2" borderId="82" xfId="0" applyNumberFormat="1" applyFont="1" applyFill="1" applyBorder="1" applyAlignment="1">
      <alignment horizontal="left" vertical="top"/>
    </xf>
    <xf numFmtId="49" fontId="13" fillId="2" borderId="83" xfId="0" applyNumberFormat="1" applyFont="1" applyFill="1" applyBorder="1" applyAlignment="1">
      <alignment horizontal="left" vertical="top"/>
    </xf>
    <xf numFmtId="49" fontId="26" fillId="0" borderId="88" xfId="0" applyNumberFormat="1" applyFont="1" applyBorder="1" applyAlignment="1">
      <alignment horizontal="center" vertical="top" wrapText="1"/>
    </xf>
    <xf numFmtId="0" fontId="0" fillId="0" borderId="89" xfId="0" applyBorder="1" applyAlignment="1">
      <alignment horizontal="center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15" fillId="0" borderId="42" xfId="0" applyFont="1" applyFill="1" applyBorder="1" applyAlignment="1">
      <alignment horizontal="center" vertical="top" wrapText="1"/>
    </xf>
    <xf numFmtId="0" fontId="15" fillId="0" borderId="78" xfId="0" applyFont="1" applyFill="1" applyBorder="1" applyAlignment="1">
      <alignment horizontal="center" vertical="top" wrapText="1"/>
    </xf>
    <xf numFmtId="49" fontId="26" fillId="0" borderId="57" xfId="0" applyNumberFormat="1" applyFont="1" applyBorder="1" applyAlignment="1">
      <alignment horizontal="center" vertical="top"/>
    </xf>
    <xf numFmtId="49" fontId="15" fillId="0" borderId="58" xfId="0" applyNumberFormat="1" applyFont="1" applyBorder="1" applyAlignment="1">
      <alignment horizontal="center" vertical="top"/>
    </xf>
    <xf numFmtId="49" fontId="2" fillId="3" borderId="38" xfId="0" applyNumberFormat="1" applyFont="1" applyFill="1" applyBorder="1" applyAlignment="1">
      <alignment horizontal="center" vertical="top" wrapText="1"/>
    </xf>
    <xf numFmtId="49" fontId="2" fillId="4" borderId="20" xfId="0" applyNumberFormat="1" applyFont="1" applyFill="1" applyBorder="1" applyAlignment="1">
      <alignment horizontal="center" vertical="top"/>
    </xf>
    <xf numFmtId="49" fontId="2" fillId="4" borderId="25" xfId="0" applyNumberFormat="1" applyFont="1" applyFill="1" applyBorder="1" applyAlignment="1">
      <alignment horizontal="center" vertical="top"/>
    </xf>
    <xf numFmtId="49" fontId="2" fillId="3" borderId="21" xfId="0" applyNumberFormat="1" applyFont="1" applyFill="1" applyBorder="1" applyAlignment="1">
      <alignment horizontal="center" vertical="top"/>
    </xf>
    <xf numFmtId="49" fontId="2" fillId="3" borderId="24" xfId="0" applyNumberFormat="1" applyFont="1" applyFill="1" applyBorder="1" applyAlignment="1">
      <alignment horizontal="center" vertical="top"/>
    </xf>
    <xf numFmtId="49" fontId="2" fillId="0" borderId="21" xfId="0" applyNumberFormat="1" applyFont="1" applyBorder="1" applyAlignment="1">
      <alignment horizontal="center" vertical="top"/>
    </xf>
    <xf numFmtId="49" fontId="2" fillId="0" borderId="24" xfId="0" applyNumberFormat="1" applyFont="1" applyBorder="1" applyAlignment="1">
      <alignment horizontal="center" vertical="top"/>
    </xf>
    <xf numFmtId="0" fontId="5" fillId="6" borderId="39" xfId="0" applyFont="1" applyFill="1" applyBorder="1" applyAlignment="1">
      <alignment horizontal="left" vertical="top" wrapText="1"/>
    </xf>
    <xf numFmtId="0" fontId="16" fillId="6" borderId="27" xfId="0" applyFont="1" applyFill="1" applyBorder="1" applyAlignment="1">
      <alignment horizontal="left" vertical="top" wrapText="1"/>
    </xf>
    <xf numFmtId="0" fontId="5" fillId="2" borderId="39" xfId="0" applyFont="1" applyFill="1" applyBorder="1" applyAlignment="1">
      <alignment horizontal="left" vertical="top" wrapText="1"/>
    </xf>
    <xf numFmtId="0" fontId="16" fillId="2" borderId="27" xfId="0" applyFont="1" applyFill="1" applyBorder="1" applyAlignment="1">
      <alignment horizontal="left" vertical="top" wrapText="1"/>
    </xf>
    <xf numFmtId="0" fontId="13" fillId="0" borderId="12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left" vertical="top" wrapText="1"/>
    </xf>
    <xf numFmtId="49" fontId="13" fillId="2" borderId="68" xfId="0" applyNumberFormat="1" applyFont="1" applyFill="1" applyBorder="1" applyAlignment="1">
      <alignment horizontal="right" vertical="top"/>
    </xf>
    <xf numFmtId="0" fontId="28" fillId="6" borderId="39" xfId="0" applyFont="1" applyFill="1" applyBorder="1" applyAlignment="1">
      <alignment horizontal="left" vertical="top" wrapText="1"/>
    </xf>
    <xf numFmtId="0" fontId="29" fillId="6" borderId="27" xfId="0" applyFont="1" applyFill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center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4" fillId="6" borderId="39" xfId="0" applyFont="1" applyFill="1" applyBorder="1" applyAlignment="1">
      <alignment horizontal="left" vertical="top" wrapText="1"/>
    </xf>
    <xf numFmtId="0" fontId="25" fillId="6" borderId="27" xfId="0" applyFont="1" applyFill="1" applyBorder="1" applyAlignment="1">
      <alignment horizontal="left" vertical="top" wrapText="1"/>
    </xf>
    <xf numFmtId="49" fontId="2" fillId="0" borderId="52" xfId="0" applyNumberFormat="1" applyFont="1" applyBorder="1" applyAlignment="1">
      <alignment horizontal="center" vertical="top"/>
    </xf>
    <xf numFmtId="49" fontId="2" fillId="0" borderId="26" xfId="0" applyNumberFormat="1" applyFont="1" applyBorder="1" applyAlignment="1">
      <alignment horizontal="center" vertical="top" wrapText="1"/>
    </xf>
    <xf numFmtId="49" fontId="26" fillId="0" borderId="0" xfId="0" applyNumberFormat="1" applyFont="1" applyBorder="1" applyAlignment="1">
      <alignment horizontal="center" vertical="top"/>
    </xf>
    <xf numFmtId="49" fontId="2" fillId="4" borderId="23" xfId="0" applyNumberFormat="1" applyFont="1" applyFill="1" applyBorder="1" applyAlignment="1">
      <alignment horizontal="center" vertical="top"/>
    </xf>
    <xf numFmtId="49" fontId="2" fillId="3" borderId="52" xfId="0" applyNumberFormat="1" applyFont="1" applyFill="1" applyBorder="1" applyAlignment="1">
      <alignment horizontal="center" vertical="top"/>
    </xf>
    <xf numFmtId="49" fontId="2" fillId="4" borderId="16" xfId="0" applyNumberFormat="1" applyFont="1" applyFill="1" applyBorder="1" applyAlignment="1">
      <alignment horizontal="center" vertical="top" wrapText="1"/>
    </xf>
    <xf numFmtId="49" fontId="2" fillId="3" borderId="26" xfId="0" applyNumberFormat="1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88" xfId="0" applyBorder="1" applyAlignment="1">
      <alignment horizontal="center" vertical="top" wrapText="1"/>
    </xf>
    <xf numFmtId="49" fontId="2" fillId="4" borderId="33" xfId="0" applyNumberFormat="1" applyFont="1" applyFill="1" applyBorder="1" applyAlignment="1">
      <alignment horizontal="center" vertical="top" wrapText="1"/>
    </xf>
    <xf numFmtId="0" fontId="0" fillId="0" borderId="52" xfId="0" applyBorder="1" applyAlignment="1">
      <alignment horizontal="center" vertical="top" wrapText="1"/>
    </xf>
    <xf numFmtId="0" fontId="15" fillId="0" borderId="35" xfId="0" applyFont="1" applyFill="1" applyBorder="1" applyAlignment="1">
      <alignment horizontal="center" vertical="top" wrapText="1"/>
    </xf>
    <xf numFmtId="0" fontId="4" fillId="6" borderId="27" xfId="0" applyFont="1" applyFill="1" applyBorder="1" applyAlignment="1">
      <alignment horizontal="left" vertical="top" wrapText="1"/>
    </xf>
    <xf numFmtId="49" fontId="26" fillId="0" borderId="89" xfId="0" applyNumberFormat="1" applyFont="1" applyBorder="1" applyAlignment="1">
      <alignment horizontal="center" vertical="top" wrapText="1"/>
    </xf>
    <xf numFmtId="49" fontId="15" fillId="0" borderId="6" xfId="0" applyNumberFormat="1" applyFont="1" applyBorder="1" applyAlignment="1">
      <alignment horizontal="center" vertical="top" wrapText="1"/>
    </xf>
    <xf numFmtId="0" fontId="15" fillId="0" borderId="9" xfId="0" applyFont="1" applyFill="1" applyBorder="1" applyAlignment="1">
      <alignment horizontal="center" vertical="top" wrapText="1"/>
    </xf>
    <xf numFmtId="0" fontId="15" fillId="0" borderId="6" xfId="0" applyFont="1" applyFill="1" applyBorder="1" applyAlignment="1">
      <alignment horizontal="center" vertical="top" wrapText="1"/>
    </xf>
    <xf numFmtId="0" fontId="9" fillId="0" borderId="34" xfId="6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11" xfId="6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</cellXfs>
  <cellStyles count="7">
    <cellStyle name="Įprastas" xfId="0" builtinId="0"/>
    <cellStyle name="Įprastas 2" xfId="1"/>
    <cellStyle name="Įprastas 3" xfId="2"/>
    <cellStyle name="Įprastas 4" xfId="3"/>
    <cellStyle name="Kablelis" xfId="4" builtinId="3"/>
    <cellStyle name="Normal 2" xfId="5"/>
    <cellStyle name="Normal_biudz uz 2001 atskaitomybe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3"/>
  <sheetViews>
    <sheetView tabSelected="1" zoomScaleNormal="100" zoomScaleSheetLayoutView="90" workbookViewId="0">
      <selection activeCell="S12" sqref="S12"/>
    </sheetView>
  </sheetViews>
  <sheetFormatPr defaultRowHeight="12.75"/>
  <cols>
    <col min="1" max="3" width="2.7109375" style="1" customWidth="1"/>
    <col min="4" max="4" width="50.7109375" style="11" customWidth="1"/>
    <col min="5" max="5" width="4.140625" style="212" customWidth="1"/>
    <col min="6" max="7" width="3.7109375" style="1" customWidth="1"/>
    <col min="8" max="22" width="7.7109375" style="1" customWidth="1"/>
    <col min="23" max="16384" width="9.140625" style="1"/>
  </cols>
  <sheetData>
    <row r="1" spans="1:26">
      <c r="V1" s="392" t="s">
        <v>317</v>
      </c>
    </row>
    <row r="2" spans="1:26" s="11" customFormat="1" ht="26.25" customHeight="1">
      <c r="A2" s="713" t="s">
        <v>241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  <c r="M2" s="713"/>
      <c r="N2" s="713"/>
      <c r="O2" s="713"/>
      <c r="P2" s="713"/>
      <c r="Q2" s="713"/>
      <c r="R2" s="713"/>
      <c r="S2" s="713"/>
      <c r="T2" s="713"/>
      <c r="U2" s="713"/>
      <c r="V2" s="713"/>
    </row>
    <row r="3" spans="1:26" s="11" customFormat="1" ht="15" customHeight="1">
      <c r="A3" s="713" t="s">
        <v>270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  <c r="M3" s="713"/>
      <c r="N3" s="713"/>
      <c r="O3" s="713"/>
      <c r="P3" s="713"/>
      <c r="Q3" s="713"/>
      <c r="R3" s="713"/>
      <c r="S3" s="713"/>
      <c r="T3" s="713"/>
      <c r="U3" s="713"/>
      <c r="V3" s="713"/>
    </row>
    <row r="4" spans="1:26" s="11" customFormat="1" ht="12" customHeight="1" thickBot="1">
      <c r="E4" s="212"/>
      <c r="V4" s="11" t="s">
        <v>0</v>
      </c>
    </row>
    <row r="5" spans="1:26" s="96" customFormat="1" ht="36.75" customHeight="1">
      <c r="A5" s="714" t="s">
        <v>1</v>
      </c>
      <c r="B5" s="717" t="s">
        <v>2</v>
      </c>
      <c r="C5" s="717" t="s">
        <v>3</v>
      </c>
      <c r="D5" s="736" t="s">
        <v>24</v>
      </c>
      <c r="E5" s="721" t="s">
        <v>4</v>
      </c>
      <c r="F5" s="724" t="s">
        <v>242</v>
      </c>
      <c r="G5" s="727" t="s">
        <v>5</v>
      </c>
      <c r="H5" s="734" t="s">
        <v>6</v>
      </c>
      <c r="I5" s="729" t="s">
        <v>318</v>
      </c>
      <c r="J5" s="650"/>
      <c r="K5" s="650"/>
      <c r="L5" s="651"/>
      <c r="M5" s="729" t="s">
        <v>180</v>
      </c>
      <c r="N5" s="650"/>
      <c r="O5" s="650"/>
      <c r="P5" s="651"/>
      <c r="Q5" s="649" t="s">
        <v>319</v>
      </c>
      <c r="R5" s="650"/>
      <c r="S5" s="650"/>
      <c r="T5" s="738"/>
      <c r="U5" s="734" t="s">
        <v>181</v>
      </c>
      <c r="V5" s="734" t="s">
        <v>182</v>
      </c>
    </row>
    <row r="6" spans="1:26" s="96" customFormat="1" ht="15" customHeight="1">
      <c r="A6" s="715"/>
      <c r="B6" s="718"/>
      <c r="C6" s="718"/>
      <c r="D6" s="737"/>
      <c r="E6" s="722"/>
      <c r="F6" s="725"/>
      <c r="G6" s="728"/>
      <c r="H6" s="735"/>
      <c r="I6" s="716" t="s">
        <v>7</v>
      </c>
      <c r="J6" s="720" t="s">
        <v>8</v>
      </c>
      <c r="K6" s="720"/>
      <c r="L6" s="730" t="s">
        <v>38</v>
      </c>
      <c r="M6" s="716" t="s">
        <v>7</v>
      </c>
      <c r="N6" s="720" t="s">
        <v>8</v>
      </c>
      <c r="O6" s="720"/>
      <c r="P6" s="730" t="s">
        <v>38</v>
      </c>
      <c r="Q6" s="732" t="s">
        <v>7</v>
      </c>
      <c r="R6" s="720" t="s">
        <v>8</v>
      </c>
      <c r="S6" s="720"/>
      <c r="T6" s="739" t="s">
        <v>38</v>
      </c>
      <c r="U6" s="735"/>
      <c r="V6" s="735"/>
    </row>
    <row r="7" spans="1:26" s="96" customFormat="1" ht="91.5" customHeight="1" thickBot="1">
      <c r="A7" s="716"/>
      <c r="B7" s="719"/>
      <c r="C7" s="719"/>
      <c r="D7" s="737"/>
      <c r="E7" s="722"/>
      <c r="F7" s="726"/>
      <c r="G7" s="728"/>
      <c r="H7" s="735"/>
      <c r="I7" s="723"/>
      <c r="J7" s="198" t="s">
        <v>7</v>
      </c>
      <c r="K7" s="199" t="s">
        <v>25</v>
      </c>
      <c r="L7" s="731"/>
      <c r="M7" s="723"/>
      <c r="N7" s="198" t="s">
        <v>7</v>
      </c>
      <c r="O7" s="199" t="s">
        <v>25</v>
      </c>
      <c r="P7" s="731"/>
      <c r="Q7" s="733"/>
      <c r="R7" s="198" t="s">
        <v>7</v>
      </c>
      <c r="S7" s="199" t="s">
        <v>25</v>
      </c>
      <c r="T7" s="740"/>
      <c r="U7" s="735"/>
      <c r="V7" s="735"/>
    </row>
    <row r="8" spans="1:26" s="11" customFormat="1" ht="15.75" customHeight="1" thickBot="1">
      <c r="A8" s="803" t="s">
        <v>42</v>
      </c>
      <c r="B8" s="804"/>
      <c r="C8" s="804"/>
      <c r="D8" s="804"/>
      <c r="E8" s="804"/>
      <c r="F8" s="804"/>
      <c r="G8" s="804"/>
      <c r="H8" s="804"/>
      <c r="I8" s="804"/>
      <c r="J8" s="804"/>
      <c r="K8" s="804"/>
      <c r="L8" s="804"/>
      <c r="M8" s="804"/>
      <c r="N8" s="804"/>
      <c r="O8" s="804"/>
      <c r="P8" s="804"/>
      <c r="Q8" s="804"/>
      <c r="R8" s="804"/>
      <c r="S8" s="804"/>
      <c r="T8" s="804"/>
      <c r="U8" s="804"/>
      <c r="V8" s="805"/>
    </row>
    <row r="9" spans="1:26" s="11" customFormat="1" ht="15.75" customHeight="1" thickBot="1">
      <c r="A9" s="786" t="s">
        <v>305</v>
      </c>
      <c r="B9" s="787"/>
      <c r="C9" s="787"/>
      <c r="D9" s="787"/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8"/>
    </row>
    <row r="10" spans="1:26" s="11" customFormat="1" ht="15.75" customHeight="1" thickBot="1">
      <c r="A10" s="92" t="s">
        <v>9</v>
      </c>
      <c r="B10" s="789" t="s">
        <v>178</v>
      </c>
      <c r="C10" s="789"/>
      <c r="D10" s="789"/>
      <c r="E10" s="789"/>
      <c r="F10" s="789"/>
      <c r="G10" s="789"/>
      <c r="H10" s="789"/>
      <c r="I10" s="789"/>
      <c r="J10" s="789"/>
      <c r="K10" s="789"/>
      <c r="L10" s="789"/>
      <c r="M10" s="789"/>
      <c r="N10" s="789"/>
      <c r="O10" s="789"/>
      <c r="P10" s="789"/>
      <c r="Q10" s="789"/>
      <c r="R10" s="789"/>
      <c r="S10" s="789"/>
      <c r="T10" s="789"/>
      <c r="U10" s="789"/>
      <c r="V10" s="790"/>
      <c r="X10" s="109"/>
    </row>
    <row r="11" spans="1:26" s="11" customFormat="1" ht="15.75" customHeight="1" thickBot="1">
      <c r="A11" s="93" t="s">
        <v>9</v>
      </c>
      <c r="B11" s="94" t="s">
        <v>9</v>
      </c>
      <c r="C11" s="800" t="s">
        <v>189</v>
      </c>
      <c r="D11" s="800"/>
      <c r="E11" s="800"/>
      <c r="F11" s="800"/>
      <c r="G11" s="800"/>
      <c r="H11" s="801"/>
      <c r="I11" s="801"/>
      <c r="J11" s="801"/>
      <c r="K11" s="801"/>
      <c r="L11" s="801"/>
      <c r="M11" s="801"/>
      <c r="N11" s="801"/>
      <c r="O11" s="801"/>
      <c r="P11" s="801"/>
      <c r="Q11" s="801"/>
      <c r="R11" s="801"/>
      <c r="S11" s="801"/>
      <c r="T11" s="801"/>
      <c r="U11" s="801"/>
      <c r="V11" s="802"/>
    </row>
    <row r="12" spans="1:26" s="96" customFormat="1" ht="15.75" customHeight="1">
      <c r="A12" s="610" t="s">
        <v>9</v>
      </c>
      <c r="B12" s="784" t="s">
        <v>9</v>
      </c>
      <c r="C12" s="583" t="s">
        <v>9</v>
      </c>
      <c r="D12" s="586" t="s">
        <v>243</v>
      </c>
      <c r="E12" s="601"/>
      <c r="F12" s="582" t="s">
        <v>23</v>
      </c>
      <c r="G12" s="791" t="s">
        <v>191</v>
      </c>
      <c r="H12" s="104" t="s">
        <v>13</v>
      </c>
      <c r="I12" s="329">
        <f>J12+L12</f>
        <v>12387.9</v>
      </c>
      <c r="J12" s="327">
        <f>12428.3-40.4</f>
        <v>12387.9</v>
      </c>
      <c r="K12" s="279">
        <v>8029.3</v>
      </c>
      <c r="L12" s="280"/>
      <c r="M12" s="278">
        <f>N12+P12</f>
        <v>14186.6</v>
      </c>
      <c r="N12" s="279">
        <f>13645.1+358.8</f>
        <v>14003.9</v>
      </c>
      <c r="O12" s="359">
        <f>8295.5+155.2</f>
        <v>8450.7000000000007</v>
      </c>
      <c r="P12" s="328">
        <v>182.7</v>
      </c>
      <c r="Q12" s="492">
        <f>R12+T12</f>
        <v>13378.199999999997</v>
      </c>
      <c r="R12" s="493">
        <f>11894.9+36+49.8+318.4-46.7+28.5+25+3.5-10.7+0.1+75</f>
        <v>12373.799999999997</v>
      </c>
      <c r="S12" s="493">
        <f>8021.2+2.8-8.2+1</f>
        <v>8016.8</v>
      </c>
      <c r="T12" s="425">
        <f>155.4+801+48</f>
        <v>1004.4</v>
      </c>
      <c r="U12" s="332">
        <v>14095</v>
      </c>
      <c r="V12" s="332">
        <v>14095</v>
      </c>
      <c r="W12" s="187"/>
      <c r="X12" s="187"/>
      <c r="Y12" s="187"/>
      <c r="Z12" s="187"/>
    </row>
    <row r="13" spans="1:26" s="96" customFormat="1" ht="15.75" customHeight="1">
      <c r="A13" s="611"/>
      <c r="B13" s="692"/>
      <c r="C13" s="584"/>
      <c r="D13" s="587"/>
      <c r="E13" s="602"/>
      <c r="F13" s="569"/>
      <c r="G13" s="792"/>
      <c r="H13" s="189" t="s">
        <v>175</v>
      </c>
      <c r="I13" s="304">
        <f>J13+L13</f>
        <v>2951.5</v>
      </c>
      <c r="J13" s="360">
        <v>2891.5</v>
      </c>
      <c r="K13" s="360">
        <v>1865.3</v>
      </c>
      <c r="L13" s="361">
        <v>60</v>
      </c>
      <c r="M13" s="301">
        <f>N13+P13</f>
        <v>2619.6999999999998</v>
      </c>
      <c r="N13" s="360">
        <v>2619.6999999999998</v>
      </c>
      <c r="O13" s="360">
        <v>1716.9</v>
      </c>
      <c r="P13" s="306"/>
      <c r="Q13" s="501">
        <f>R13+T13</f>
        <v>2669.7</v>
      </c>
      <c r="R13" s="502">
        <f>2619.6+50.1</f>
        <v>2669.7</v>
      </c>
      <c r="S13" s="502">
        <f>1716.9+25.1</f>
        <v>1742</v>
      </c>
      <c r="T13" s="423"/>
      <c r="U13" s="300">
        <v>2619.4</v>
      </c>
      <c r="V13" s="300">
        <v>2619.4</v>
      </c>
      <c r="X13" s="187"/>
    </row>
    <row r="14" spans="1:26" s="96" customFormat="1" ht="15.75" customHeight="1">
      <c r="A14" s="611"/>
      <c r="B14" s="692"/>
      <c r="C14" s="584"/>
      <c r="D14" s="587"/>
      <c r="E14" s="602"/>
      <c r="F14" s="569"/>
      <c r="G14" s="792"/>
      <c r="H14" s="190" t="s">
        <v>294</v>
      </c>
      <c r="I14" s="301">
        <f>J14+L14</f>
        <v>40.4</v>
      </c>
      <c r="J14" s="302">
        <v>40.4</v>
      </c>
      <c r="K14" s="302"/>
      <c r="L14" s="361"/>
      <c r="M14" s="304">
        <f>N14+P14</f>
        <v>40.4</v>
      </c>
      <c r="N14" s="305">
        <v>40.4</v>
      </c>
      <c r="O14" s="305"/>
      <c r="P14" s="306"/>
      <c r="Q14" s="420">
        <f>R14+T14</f>
        <v>40.5</v>
      </c>
      <c r="R14" s="421">
        <v>40.5</v>
      </c>
      <c r="S14" s="421"/>
      <c r="T14" s="422"/>
      <c r="U14" s="307">
        <v>40.4</v>
      </c>
      <c r="V14" s="307">
        <v>40.4</v>
      </c>
      <c r="W14" s="187"/>
      <c r="X14" s="187"/>
      <c r="Y14" s="187"/>
      <c r="Z14" s="187"/>
    </row>
    <row r="15" spans="1:26" s="11" customFormat="1" ht="15.75" customHeight="1" thickBot="1">
      <c r="A15" s="612"/>
      <c r="B15" s="785"/>
      <c r="C15" s="585"/>
      <c r="D15" s="588"/>
      <c r="E15" s="603"/>
      <c r="F15" s="570"/>
      <c r="G15" s="793"/>
      <c r="H15" s="403" t="s">
        <v>16</v>
      </c>
      <c r="I15" s="404">
        <f>J15+L15</f>
        <v>15379.8</v>
      </c>
      <c r="J15" s="405">
        <f>SUM(J12:J14)</f>
        <v>15319.8</v>
      </c>
      <c r="K15" s="405">
        <f>SUM(K12:K14)</f>
        <v>9894.6</v>
      </c>
      <c r="L15" s="405">
        <f>SUM(L12:L14)</f>
        <v>60</v>
      </c>
      <c r="M15" s="404">
        <f>N15+P15</f>
        <v>16846.7</v>
      </c>
      <c r="N15" s="405">
        <f>SUM(N12:N14)</f>
        <v>16664</v>
      </c>
      <c r="O15" s="405">
        <f>SUM(O12:O14)</f>
        <v>10167.6</v>
      </c>
      <c r="P15" s="405">
        <f>SUM(P12:P14)</f>
        <v>182.7</v>
      </c>
      <c r="Q15" s="404">
        <f>R15+T15</f>
        <v>16088.399999999996</v>
      </c>
      <c r="R15" s="405">
        <f>SUM(R12:R14)</f>
        <v>15083.999999999996</v>
      </c>
      <c r="S15" s="405">
        <f>SUM(S12:S14)</f>
        <v>9758.7999999999993</v>
      </c>
      <c r="T15" s="405">
        <f>SUM(T12:T14)</f>
        <v>1004.4</v>
      </c>
      <c r="U15" s="407">
        <f>SUM(U12:U14)</f>
        <v>16754.800000000003</v>
      </c>
      <c r="V15" s="407">
        <f>SUM(V12:V14)</f>
        <v>16754.800000000003</v>
      </c>
    </row>
    <row r="16" spans="1:26" s="11" customFormat="1" ht="15.75" customHeight="1">
      <c r="A16" s="611" t="s">
        <v>9</v>
      </c>
      <c r="B16" s="692" t="s">
        <v>9</v>
      </c>
      <c r="C16" s="584" t="s">
        <v>10</v>
      </c>
      <c r="D16" s="659" t="s">
        <v>304</v>
      </c>
      <c r="E16" s="567"/>
      <c r="F16" s="569" t="s">
        <v>9</v>
      </c>
      <c r="G16" s="594" t="s">
        <v>193</v>
      </c>
      <c r="H16" s="97" t="s">
        <v>175</v>
      </c>
      <c r="I16" s="294">
        <f>+J16+L16</f>
        <v>783.8</v>
      </c>
      <c r="J16" s="295">
        <f>15+768.8</f>
        <v>783.8</v>
      </c>
      <c r="K16" s="295"/>
      <c r="L16" s="299"/>
      <c r="M16" s="294">
        <f>+N16+P16</f>
        <v>988.7</v>
      </c>
      <c r="N16" s="295">
        <v>988.7</v>
      </c>
      <c r="O16" s="295"/>
      <c r="P16" s="356"/>
      <c r="Q16" s="418">
        <f>+R16+T16</f>
        <v>988.7</v>
      </c>
      <c r="R16" s="419">
        <f>973.2+15.5</f>
        <v>988.7</v>
      </c>
      <c r="S16" s="419"/>
      <c r="T16" s="423"/>
      <c r="U16" s="300">
        <v>988.7</v>
      </c>
      <c r="V16" s="300">
        <v>988.7</v>
      </c>
      <c r="X16" s="109"/>
      <c r="Y16" s="109"/>
    </row>
    <row r="17" spans="1:27" s="11" customFormat="1" ht="15.75" customHeight="1" thickBot="1">
      <c r="A17" s="612"/>
      <c r="B17" s="785"/>
      <c r="C17" s="585"/>
      <c r="D17" s="660"/>
      <c r="E17" s="568"/>
      <c r="F17" s="570"/>
      <c r="G17" s="595"/>
      <c r="H17" s="408" t="s">
        <v>16</v>
      </c>
      <c r="I17" s="409">
        <f t="shared" ref="I17:V17" si="0">I16</f>
        <v>783.8</v>
      </c>
      <c r="J17" s="410">
        <f t="shared" si="0"/>
        <v>783.8</v>
      </c>
      <c r="K17" s="410">
        <f t="shared" si="0"/>
        <v>0</v>
      </c>
      <c r="L17" s="410">
        <f t="shared" si="0"/>
        <v>0</v>
      </c>
      <c r="M17" s="409">
        <f t="shared" si="0"/>
        <v>988.7</v>
      </c>
      <c r="N17" s="410">
        <f t="shared" si="0"/>
        <v>988.7</v>
      </c>
      <c r="O17" s="410">
        <f t="shared" si="0"/>
        <v>0</v>
      </c>
      <c r="P17" s="410">
        <f t="shared" si="0"/>
        <v>0</v>
      </c>
      <c r="Q17" s="409">
        <f t="shared" si="0"/>
        <v>988.7</v>
      </c>
      <c r="R17" s="410">
        <f t="shared" si="0"/>
        <v>988.7</v>
      </c>
      <c r="S17" s="410">
        <f t="shared" si="0"/>
        <v>0</v>
      </c>
      <c r="T17" s="410">
        <f t="shared" si="0"/>
        <v>0</v>
      </c>
      <c r="U17" s="411">
        <f t="shared" si="0"/>
        <v>988.7</v>
      </c>
      <c r="V17" s="411">
        <f t="shared" si="0"/>
        <v>988.7</v>
      </c>
      <c r="Y17" s="109"/>
      <c r="AA17" s="109"/>
    </row>
    <row r="18" spans="1:27" s="11" customFormat="1" ht="15.75" customHeight="1">
      <c r="A18" s="611" t="s">
        <v>9</v>
      </c>
      <c r="B18" s="692" t="s">
        <v>9</v>
      </c>
      <c r="C18" s="584" t="s">
        <v>11</v>
      </c>
      <c r="D18" s="806" t="s">
        <v>176</v>
      </c>
      <c r="E18" s="567"/>
      <c r="F18" s="569" t="s">
        <v>9</v>
      </c>
      <c r="G18" s="594" t="s">
        <v>191</v>
      </c>
      <c r="H18" s="97" t="s">
        <v>13</v>
      </c>
      <c r="I18" s="294">
        <f>+J18+L18</f>
        <v>623.6</v>
      </c>
      <c r="J18" s="295">
        <v>623.6</v>
      </c>
      <c r="K18" s="295">
        <v>206.1</v>
      </c>
      <c r="L18" s="299"/>
      <c r="M18" s="294">
        <f>+N18+P18</f>
        <v>622.70000000000005</v>
      </c>
      <c r="N18" s="295">
        <v>622.70000000000005</v>
      </c>
      <c r="O18" s="295">
        <v>177.1</v>
      </c>
      <c r="P18" s="356"/>
      <c r="Q18" s="418">
        <f>+R18+T18</f>
        <v>572.9</v>
      </c>
      <c r="R18" s="419">
        <f>572.9</f>
        <v>572.9</v>
      </c>
      <c r="S18" s="502">
        <f>168.3+16</f>
        <v>184.3</v>
      </c>
      <c r="T18" s="423"/>
      <c r="U18" s="300">
        <v>572.9</v>
      </c>
      <c r="V18" s="300">
        <v>579.9</v>
      </c>
      <c r="X18" s="109"/>
      <c r="Y18" s="109"/>
    </row>
    <row r="19" spans="1:27" s="11" customFormat="1" ht="15.75" customHeight="1" thickBot="1">
      <c r="A19" s="612"/>
      <c r="B19" s="785"/>
      <c r="C19" s="585"/>
      <c r="D19" s="807"/>
      <c r="E19" s="568"/>
      <c r="F19" s="570"/>
      <c r="G19" s="595"/>
      <c r="H19" s="408" t="s">
        <v>16</v>
      </c>
      <c r="I19" s="409">
        <f t="shared" ref="I19:V19" si="1">I18</f>
        <v>623.6</v>
      </c>
      <c r="J19" s="410">
        <f t="shared" si="1"/>
        <v>623.6</v>
      </c>
      <c r="K19" s="410">
        <f t="shared" si="1"/>
        <v>206.1</v>
      </c>
      <c r="L19" s="410">
        <f t="shared" si="1"/>
        <v>0</v>
      </c>
      <c r="M19" s="409">
        <f t="shared" si="1"/>
        <v>622.70000000000005</v>
      </c>
      <c r="N19" s="410">
        <f t="shared" si="1"/>
        <v>622.70000000000005</v>
      </c>
      <c r="O19" s="410">
        <f t="shared" si="1"/>
        <v>177.1</v>
      </c>
      <c r="P19" s="410">
        <f t="shared" si="1"/>
        <v>0</v>
      </c>
      <c r="Q19" s="409">
        <f t="shared" si="1"/>
        <v>572.9</v>
      </c>
      <c r="R19" s="410">
        <f t="shared" si="1"/>
        <v>572.9</v>
      </c>
      <c r="S19" s="410">
        <f t="shared" si="1"/>
        <v>184.3</v>
      </c>
      <c r="T19" s="410">
        <f t="shared" si="1"/>
        <v>0</v>
      </c>
      <c r="U19" s="411">
        <f t="shared" si="1"/>
        <v>572.9</v>
      </c>
      <c r="V19" s="411">
        <f t="shared" si="1"/>
        <v>579.9</v>
      </c>
      <c r="Y19" s="109"/>
    </row>
    <row r="20" spans="1:27" s="11" customFormat="1" ht="15.75" customHeight="1">
      <c r="A20" s="610" t="s">
        <v>9</v>
      </c>
      <c r="B20" s="613" t="s">
        <v>9</v>
      </c>
      <c r="C20" s="663" t="s">
        <v>12</v>
      </c>
      <c r="D20" s="794" t="s">
        <v>174</v>
      </c>
      <c r="E20" s="601"/>
      <c r="F20" s="582" t="s">
        <v>9</v>
      </c>
      <c r="G20" s="596" t="s">
        <v>191</v>
      </c>
      <c r="H20" s="97" t="s">
        <v>13</v>
      </c>
      <c r="I20" s="294">
        <f>+J20+L20</f>
        <v>24.9</v>
      </c>
      <c r="J20" s="295">
        <v>24.9</v>
      </c>
      <c r="K20" s="295"/>
      <c r="L20" s="299"/>
      <c r="M20" s="294">
        <f>+N20+P20</f>
        <v>24.9</v>
      </c>
      <c r="N20" s="295">
        <v>24.9</v>
      </c>
      <c r="O20" s="295"/>
      <c r="P20" s="362"/>
      <c r="Q20" s="418">
        <f>+R20+T20</f>
        <v>24.9</v>
      </c>
      <c r="R20" s="419">
        <v>24.9</v>
      </c>
      <c r="S20" s="419"/>
      <c r="T20" s="423"/>
      <c r="U20" s="300">
        <v>24.9</v>
      </c>
      <c r="V20" s="300">
        <v>24.9</v>
      </c>
      <c r="Y20" s="109"/>
    </row>
    <row r="21" spans="1:27" s="11" customFormat="1" ht="15.75" customHeight="1" thickBot="1">
      <c r="A21" s="612"/>
      <c r="B21" s="615"/>
      <c r="C21" s="665"/>
      <c r="D21" s="795"/>
      <c r="E21" s="603"/>
      <c r="F21" s="570"/>
      <c r="G21" s="595"/>
      <c r="H21" s="408" t="s">
        <v>16</v>
      </c>
      <c r="I21" s="409">
        <f t="shared" ref="I21:V21" si="2">I20</f>
        <v>24.9</v>
      </c>
      <c r="J21" s="410">
        <f t="shared" si="2"/>
        <v>24.9</v>
      </c>
      <c r="K21" s="410">
        <f t="shared" si="2"/>
        <v>0</v>
      </c>
      <c r="L21" s="410">
        <f t="shared" si="2"/>
        <v>0</v>
      </c>
      <c r="M21" s="409">
        <f t="shared" si="2"/>
        <v>24.9</v>
      </c>
      <c r="N21" s="410">
        <f t="shared" si="2"/>
        <v>24.9</v>
      </c>
      <c r="O21" s="410">
        <f t="shared" si="2"/>
        <v>0</v>
      </c>
      <c r="P21" s="410">
        <f t="shared" si="2"/>
        <v>0</v>
      </c>
      <c r="Q21" s="409">
        <f t="shared" si="2"/>
        <v>24.9</v>
      </c>
      <c r="R21" s="410">
        <f t="shared" si="2"/>
        <v>24.9</v>
      </c>
      <c r="S21" s="410">
        <f t="shared" si="2"/>
        <v>0</v>
      </c>
      <c r="T21" s="410">
        <f t="shared" si="2"/>
        <v>0</v>
      </c>
      <c r="U21" s="411">
        <f t="shared" si="2"/>
        <v>24.9</v>
      </c>
      <c r="V21" s="411">
        <f t="shared" si="2"/>
        <v>24.9</v>
      </c>
      <c r="Y21" s="109"/>
    </row>
    <row r="22" spans="1:27" s="11" customFormat="1" ht="15.75" customHeight="1">
      <c r="A22" s="610" t="s">
        <v>9</v>
      </c>
      <c r="B22" s="613" t="s">
        <v>9</v>
      </c>
      <c r="C22" s="583" t="s">
        <v>50</v>
      </c>
      <c r="D22" s="821" t="s">
        <v>326</v>
      </c>
      <c r="E22" s="822"/>
      <c r="F22" s="582" t="s">
        <v>9</v>
      </c>
      <c r="G22" s="596" t="s">
        <v>191</v>
      </c>
      <c r="H22" s="188" t="s">
        <v>13</v>
      </c>
      <c r="I22" s="278">
        <f>+J22+L22</f>
        <v>243.2</v>
      </c>
      <c r="J22" s="279">
        <v>243.2</v>
      </c>
      <c r="K22" s="279">
        <v>168.5</v>
      </c>
      <c r="L22" s="328"/>
      <c r="M22" s="278">
        <f>+N22+P22</f>
        <v>293.5</v>
      </c>
      <c r="N22" s="279">
        <v>293.5</v>
      </c>
      <c r="O22" s="279">
        <v>208</v>
      </c>
      <c r="P22" s="328"/>
      <c r="Q22" s="492">
        <f>+R22+T22</f>
        <v>243.89999999999998</v>
      </c>
      <c r="R22" s="493">
        <f>270.4-49.6+23.1</f>
        <v>243.89999999999998</v>
      </c>
      <c r="S22" s="493">
        <f>159.4+17.6</f>
        <v>177</v>
      </c>
      <c r="T22" s="425"/>
      <c r="U22" s="344">
        <v>270</v>
      </c>
      <c r="V22" s="344">
        <v>270</v>
      </c>
    </row>
    <row r="23" spans="1:27" s="11" customFormat="1" ht="15.75" customHeight="1" thickBot="1">
      <c r="A23" s="612"/>
      <c r="B23" s="615"/>
      <c r="C23" s="585"/>
      <c r="D23" s="807"/>
      <c r="E23" s="568"/>
      <c r="F23" s="570"/>
      <c r="G23" s="595"/>
      <c r="H23" s="412" t="s">
        <v>16</v>
      </c>
      <c r="I23" s="404">
        <f t="shared" ref="I23:V23" si="3">I22</f>
        <v>243.2</v>
      </c>
      <c r="J23" s="405">
        <f t="shared" si="3"/>
        <v>243.2</v>
      </c>
      <c r="K23" s="405">
        <f t="shared" si="3"/>
        <v>168.5</v>
      </c>
      <c r="L23" s="405">
        <f t="shared" si="3"/>
        <v>0</v>
      </c>
      <c r="M23" s="404">
        <f t="shared" si="3"/>
        <v>293.5</v>
      </c>
      <c r="N23" s="405">
        <f t="shared" si="3"/>
        <v>293.5</v>
      </c>
      <c r="O23" s="405">
        <f t="shared" si="3"/>
        <v>208</v>
      </c>
      <c r="P23" s="405">
        <f t="shared" si="3"/>
        <v>0</v>
      </c>
      <c r="Q23" s="404">
        <f t="shared" si="3"/>
        <v>243.89999999999998</v>
      </c>
      <c r="R23" s="405">
        <f t="shared" si="3"/>
        <v>243.89999999999998</v>
      </c>
      <c r="S23" s="405">
        <f t="shared" si="3"/>
        <v>177</v>
      </c>
      <c r="T23" s="405">
        <f t="shared" si="3"/>
        <v>0</v>
      </c>
      <c r="U23" s="407">
        <f t="shared" si="3"/>
        <v>270</v>
      </c>
      <c r="V23" s="407">
        <f t="shared" si="3"/>
        <v>270</v>
      </c>
      <c r="Z23" s="109"/>
    </row>
    <row r="24" spans="1:27" s="11" customFormat="1" ht="21" customHeight="1">
      <c r="A24" s="610" t="s">
        <v>9</v>
      </c>
      <c r="B24" s="613" t="s">
        <v>9</v>
      </c>
      <c r="C24" s="583" t="s">
        <v>52</v>
      </c>
      <c r="D24" s="586" t="s">
        <v>196</v>
      </c>
      <c r="E24" s="589"/>
      <c r="F24" s="582" t="s">
        <v>9</v>
      </c>
      <c r="G24" s="574" t="s">
        <v>191</v>
      </c>
      <c r="H24" s="104" t="s">
        <v>13</v>
      </c>
      <c r="I24" s="329">
        <f>J24</f>
        <v>188.8</v>
      </c>
      <c r="J24" s="327">
        <v>188.8</v>
      </c>
      <c r="K24" s="327"/>
      <c r="L24" s="358"/>
      <c r="M24" s="329">
        <f>N24</f>
        <v>190.3</v>
      </c>
      <c r="N24" s="327">
        <f>112.9+77.4</f>
        <v>190.3</v>
      </c>
      <c r="O24" s="330"/>
      <c r="P24" s="331"/>
      <c r="Q24" s="424">
        <f>R24</f>
        <v>203.5</v>
      </c>
      <c r="R24" s="493">
        <f>187.8+15.7</f>
        <v>203.5</v>
      </c>
      <c r="S24" s="417"/>
      <c r="T24" s="425"/>
      <c r="U24" s="332">
        <v>187.8</v>
      </c>
      <c r="V24" s="332">
        <v>187.8</v>
      </c>
      <c r="Z24" s="109"/>
    </row>
    <row r="25" spans="1:27" s="11" customFormat="1" ht="20.25" customHeight="1">
      <c r="A25" s="611"/>
      <c r="B25" s="614"/>
      <c r="C25" s="584"/>
      <c r="D25" s="587"/>
      <c r="E25" s="590"/>
      <c r="F25" s="569"/>
      <c r="G25" s="575"/>
      <c r="H25" s="105"/>
      <c r="I25" s="304"/>
      <c r="J25" s="305"/>
      <c r="K25" s="305"/>
      <c r="L25" s="309"/>
      <c r="M25" s="301"/>
      <c r="N25" s="305"/>
      <c r="O25" s="363"/>
      <c r="P25" s="364"/>
      <c r="Q25" s="420"/>
      <c r="R25" s="421"/>
      <c r="S25" s="421"/>
      <c r="T25" s="422"/>
      <c r="U25" s="311"/>
      <c r="V25" s="311"/>
      <c r="Z25" s="109"/>
    </row>
    <row r="26" spans="1:27" s="11" customFormat="1" ht="15.75" customHeight="1" thickBot="1">
      <c r="A26" s="612"/>
      <c r="B26" s="615"/>
      <c r="C26" s="585"/>
      <c r="D26" s="588"/>
      <c r="E26" s="591"/>
      <c r="F26" s="570"/>
      <c r="G26" s="576"/>
      <c r="H26" s="413" t="s">
        <v>16</v>
      </c>
      <c r="I26" s="404">
        <f t="shared" ref="I26:V26" si="4">SUM(I24:I25)</f>
        <v>188.8</v>
      </c>
      <c r="J26" s="405">
        <f t="shared" si="4"/>
        <v>188.8</v>
      </c>
      <c r="K26" s="405">
        <f t="shared" si="4"/>
        <v>0</v>
      </c>
      <c r="L26" s="405">
        <f t="shared" si="4"/>
        <v>0</v>
      </c>
      <c r="M26" s="404">
        <f t="shared" si="4"/>
        <v>190.3</v>
      </c>
      <c r="N26" s="405">
        <f t="shared" si="4"/>
        <v>190.3</v>
      </c>
      <c r="O26" s="405">
        <f t="shared" si="4"/>
        <v>0</v>
      </c>
      <c r="P26" s="405">
        <f t="shared" si="4"/>
        <v>0</v>
      </c>
      <c r="Q26" s="404">
        <f t="shared" si="4"/>
        <v>203.5</v>
      </c>
      <c r="R26" s="405">
        <f t="shared" si="4"/>
        <v>203.5</v>
      </c>
      <c r="S26" s="405">
        <f t="shared" si="4"/>
        <v>0</v>
      </c>
      <c r="T26" s="405">
        <f t="shared" si="4"/>
        <v>0</v>
      </c>
      <c r="U26" s="407">
        <f t="shared" si="4"/>
        <v>187.8</v>
      </c>
      <c r="V26" s="407">
        <f t="shared" si="4"/>
        <v>187.8</v>
      </c>
      <c r="Z26" s="109"/>
    </row>
    <row r="27" spans="1:27" s="96" customFormat="1" ht="15.75" customHeight="1">
      <c r="A27" s="610" t="s">
        <v>9</v>
      </c>
      <c r="B27" s="613" t="s">
        <v>9</v>
      </c>
      <c r="C27" s="597" t="s">
        <v>57</v>
      </c>
      <c r="D27" s="796" t="s">
        <v>39</v>
      </c>
      <c r="E27" s="798"/>
      <c r="F27" s="622" t="s">
        <v>9</v>
      </c>
      <c r="G27" s="574" t="s">
        <v>191</v>
      </c>
      <c r="H27" s="512" t="s">
        <v>13</v>
      </c>
      <c r="I27" s="365">
        <f>J27+L27</f>
        <v>9676.7000000000007</v>
      </c>
      <c r="J27" s="366">
        <v>4481.3</v>
      </c>
      <c r="K27" s="366"/>
      <c r="L27" s="368">
        <v>5195.3999999999996</v>
      </c>
      <c r="M27" s="365">
        <f>N27+P27</f>
        <v>9386.7000000000007</v>
      </c>
      <c r="N27" s="366">
        <v>4320.1000000000004</v>
      </c>
      <c r="O27" s="367"/>
      <c r="P27" s="368">
        <v>5066.6000000000004</v>
      </c>
      <c r="Q27" s="491">
        <f>R27+T27</f>
        <v>8258.7000000000007</v>
      </c>
      <c r="R27" s="503">
        <f>4431.9-20.3-1219.5</f>
        <v>3192.0999999999995</v>
      </c>
      <c r="S27" s="427"/>
      <c r="T27" s="428">
        <v>5066.6000000000004</v>
      </c>
      <c r="U27" s="369">
        <v>11769.7</v>
      </c>
      <c r="V27" s="370">
        <v>16546.3</v>
      </c>
      <c r="Z27" s="187"/>
    </row>
    <row r="28" spans="1:27" s="96" customFormat="1" ht="15.75" customHeight="1" thickBot="1">
      <c r="A28" s="612"/>
      <c r="B28" s="615"/>
      <c r="C28" s="598"/>
      <c r="D28" s="797"/>
      <c r="E28" s="799"/>
      <c r="F28" s="624"/>
      <c r="G28" s="576"/>
      <c r="H28" s="414" t="s">
        <v>16</v>
      </c>
      <c r="I28" s="404">
        <f>SUM(I27:I27)</f>
        <v>9676.7000000000007</v>
      </c>
      <c r="J28" s="405">
        <f>SUM(J27:J27)</f>
        <v>4481.3</v>
      </c>
      <c r="K28" s="405">
        <f>SUM(K27:K27)</f>
        <v>0</v>
      </c>
      <c r="L28" s="415">
        <f>SUM(L27:L27)</f>
        <v>5195.3999999999996</v>
      </c>
      <c r="M28" s="404">
        <f>M27</f>
        <v>9386.7000000000007</v>
      </c>
      <c r="N28" s="405">
        <f>N27</f>
        <v>4320.1000000000004</v>
      </c>
      <c r="O28" s="405">
        <f>O27</f>
        <v>0</v>
      </c>
      <c r="P28" s="415">
        <f t="shared" ref="P28:V28" si="5">SUM(P27:P27)</f>
        <v>5066.6000000000004</v>
      </c>
      <c r="Q28" s="404">
        <f t="shared" si="5"/>
        <v>8258.7000000000007</v>
      </c>
      <c r="R28" s="405">
        <f t="shared" si="5"/>
        <v>3192.0999999999995</v>
      </c>
      <c r="S28" s="405">
        <f t="shared" si="5"/>
        <v>0</v>
      </c>
      <c r="T28" s="415">
        <f t="shared" si="5"/>
        <v>5066.6000000000004</v>
      </c>
      <c r="U28" s="416">
        <f t="shared" si="5"/>
        <v>11769.7</v>
      </c>
      <c r="V28" s="407">
        <f t="shared" si="5"/>
        <v>16546.3</v>
      </c>
      <c r="Z28" s="187"/>
    </row>
    <row r="29" spans="1:27" s="11" customFormat="1" ht="27" customHeight="1">
      <c r="A29" s="511" t="s">
        <v>9</v>
      </c>
      <c r="B29" s="553" t="s">
        <v>9</v>
      </c>
      <c r="C29" s="514" t="s">
        <v>58</v>
      </c>
      <c r="D29" s="507" t="s">
        <v>179</v>
      </c>
      <c r="E29" s="531"/>
      <c r="F29" s="509" t="s">
        <v>9</v>
      </c>
      <c r="G29" s="510">
        <v>1</v>
      </c>
      <c r="H29" s="95" t="s">
        <v>13</v>
      </c>
      <c r="I29" s="371">
        <f>J29+L29</f>
        <v>408.8</v>
      </c>
      <c r="J29" s="327">
        <f>408.8</f>
        <v>408.8</v>
      </c>
      <c r="K29" s="327"/>
      <c r="L29" s="328"/>
      <c r="M29" s="329">
        <f>N29+P29</f>
        <v>630.4</v>
      </c>
      <c r="N29" s="327">
        <f>630.4</f>
        <v>630.4</v>
      </c>
      <c r="O29" s="330"/>
      <c r="P29" s="331"/>
      <c r="Q29" s="424">
        <f>R29+T29</f>
        <v>610.20000000000005</v>
      </c>
      <c r="R29" s="493">
        <f>22.5+376.8+210.9</f>
        <v>610.20000000000005</v>
      </c>
      <c r="S29" s="417"/>
      <c r="T29" s="425"/>
      <c r="U29" s="344">
        <v>399.3</v>
      </c>
      <c r="V29" s="332">
        <v>380.4</v>
      </c>
      <c r="Z29" s="109"/>
    </row>
    <row r="30" spans="1:27" s="11" customFormat="1" ht="15.75" customHeight="1">
      <c r="A30" s="538"/>
      <c r="B30" s="554"/>
      <c r="C30" s="535"/>
      <c r="D30" s="191" t="s">
        <v>184</v>
      </c>
      <c r="E30" s="532"/>
      <c r="F30" s="529"/>
      <c r="G30" s="526"/>
      <c r="H30" s="192" t="s">
        <v>14</v>
      </c>
      <c r="I30" s="372">
        <f>J30+L30</f>
        <v>177.3</v>
      </c>
      <c r="J30" s="346">
        <v>14.5</v>
      </c>
      <c r="K30" s="346"/>
      <c r="L30" s="347">
        <v>162.80000000000001</v>
      </c>
      <c r="M30" s="345">
        <f>P30+N30</f>
        <v>640.29999999999995</v>
      </c>
      <c r="N30" s="346">
        <f>484.5-7</f>
        <v>477.5</v>
      </c>
      <c r="O30" s="373"/>
      <c r="P30" s="374">
        <v>162.80000000000001</v>
      </c>
      <c r="Q30" s="471">
        <f>R30+T30</f>
        <v>477.5</v>
      </c>
      <c r="R30" s="430">
        <v>477.5</v>
      </c>
      <c r="S30" s="430"/>
      <c r="T30" s="431"/>
      <c r="U30" s="350">
        <f>5.5+7+282</f>
        <v>294.5</v>
      </c>
      <c r="V30" s="375">
        <f>5+7</f>
        <v>12</v>
      </c>
      <c r="Z30" s="109"/>
    </row>
    <row r="31" spans="1:27" s="11" customFormat="1" ht="15.75" customHeight="1">
      <c r="A31" s="538"/>
      <c r="B31" s="554"/>
      <c r="C31" s="535"/>
      <c r="D31" s="191" t="s">
        <v>168</v>
      </c>
      <c r="E31" s="532"/>
      <c r="F31" s="529"/>
      <c r="G31" s="526"/>
      <c r="H31" s="103" t="s">
        <v>156</v>
      </c>
      <c r="I31" s="310">
        <f>J31+L31</f>
        <v>100</v>
      </c>
      <c r="J31" s="309">
        <v>100</v>
      </c>
      <c r="K31" s="309"/>
      <c r="L31" s="306"/>
      <c r="M31" s="310">
        <f>N31+P31</f>
        <v>100</v>
      </c>
      <c r="N31" s="309">
        <v>100</v>
      </c>
      <c r="O31" s="393"/>
      <c r="P31" s="364"/>
      <c r="Q31" s="471">
        <f>R31+T31</f>
        <v>90</v>
      </c>
      <c r="R31" s="432">
        <v>90</v>
      </c>
      <c r="S31" s="432"/>
      <c r="T31" s="422"/>
      <c r="U31" s="311">
        <v>100</v>
      </c>
      <c r="V31" s="307">
        <v>100</v>
      </c>
    </row>
    <row r="32" spans="1:27" s="11" customFormat="1" ht="27" customHeight="1">
      <c r="A32" s="538"/>
      <c r="B32" s="554"/>
      <c r="C32" s="535"/>
      <c r="D32" s="191" t="s">
        <v>183</v>
      </c>
      <c r="E32" s="532"/>
      <c r="F32" s="529"/>
      <c r="G32" s="526"/>
      <c r="H32" s="192"/>
      <c r="I32" s="376"/>
      <c r="J32" s="377"/>
      <c r="K32" s="377"/>
      <c r="L32" s="347"/>
      <c r="M32" s="378"/>
      <c r="N32" s="377"/>
      <c r="O32" s="379"/>
      <c r="P32" s="374"/>
      <c r="Q32" s="433"/>
      <c r="R32" s="434"/>
      <c r="S32" s="434"/>
      <c r="T32" s="431"/>
      <c r="U32" s="350"/>
      <c r="V32" s="375"/>
    </row>
    <row r="33" spans="1:25" s="11" customFormat="1" ht="27" customHeight="1">
      <c r="A33" s="538"/>
      <c r="B33" s="554"/>
      <c r="C33" s="535"/>
      <c r="D33" s="191" t="s">
        <v>185</v>
      </c>
      <c r="E33" s="532"/>
      <c r="F33" s="529"/>
      <c r="G33" s="526"/>
      <c r="H33" s="192"/>
      <c r="I33" s="376"/>
      <c r="J33" s="377"/>
      <c r="K33" s="377"/>
      <c r="L33" s="347"/>
      <c r="M33" s="378"/>
      <c r="N33" s="377"/>
      <c r="O33" s="379"/>
      <c r="P33" s="374"/>
      <c r="Q33" s="433"/>
      <c r="R33" s="434"/>
      <c r="S33" s="434"/>
      <c r="T33" s="431"/>
      <c r="U33" s="350"/>
      <c r="V33" s="375"/>
    </row>
    <row r="34" spans="1:25" s="11" customFormat="1" ht="27" customHeight="1" thickBot="1">
      <c r="A34" s="539"/>
      <c r="B34" s="555"/>
      <c r="C34" s="536"/>
      <c r="D34" s="518" t="s">
        <v>187</v>
      </c>
      <c r="E34" s="533"/>
      <c r="F34" s="530"/>
      <c r="G34" s="527"/>
      <c r="H34" s="541"/>
      <c r="I34" s="542"/>
      <c r="J34" s="543"/>
      <c r="K34" s="543"/>
      <c r="L34" s="544"/>
      <c r="M34" s="545"/>
      <c r="N34" s="543"/>
      <c r="O34" s="546"/>
      <c r="P34" s="547"/>
      <c r="Q34" s="548"/>
      <c r="R34" s="549"/>
      <c r="S34" s="549"/>
      <c r="T34" s="550"/>
      <c r="U34" s="551"/>
      <c r="V34" s="552"/>
    </row>
    <row r="35" spans="1:25" s="11" customFormat="1" ht="27" customHeight="1">
      <c r="A35" s="537"/>
      <c r="B35" s="556"/>
      <c r="C35" s="534"/>
      <c r="D35" s="516" t="s">
        <v>169</v>
      </c>
      <c r="E35" s="531"/>
      <c r="F35" s="528"/>
      <c r="G35" s="540"/>
      <c r="H35" s="557"/>
      <c r="I35" s="558"/>
      <c r="J35" s="559"/>
      <c r="K35" s="559"/>
      <c r="L35" s="368"/>
      <c r="M35" s="560"/>
      <c r="N35" s="559"/>
      <c r="O35" s="561"/>
      <c r="P35" s="562"/>
      <c r="Q35" s="563"/>
      <c r="R35" s="564"/>
      <c r="S35" s="564"/>
      <c r="T35" s="428"/>
      <c r="U35" s="370"/>
      <c r="V35" s="565"/>
    </row>
    <row r="36" spans="1:25" s="11" customFormat="1" ht="15.75" customHeight="1">
      <c r="A36" s="538"/>
      <c r="B36" s="554"/>
      <c r="C36" s="535"/>
      <c r="D36" s="659" t="s">
        <v>186</v>
      </c>
      <c r="E36" s="532"/>
      <c r="F36" s="529"/>
      <c r="G36" s="526"/>
      <c r="H36" s="97"/>
      <c r="I36" s="380"/>
      <c r="J36" s="354"/>
      <c r="K36" s="354"/>
      <c r="L36" s="299"/>
      <c r="M36" s="381"/>
      <c r="N36" s="354"/>
      <c r="O36" s="382"/>
      <c r="P36" s="356"/>
      <c r="Q36" s="435"/>
      <c r="R36" s="436"/>
      <c r="S36" s="436"/>
      <c r="T36" s="423"/>
      <c r="U36" s="357"/>
      <c r="V36" s="300"/>
    </row>
    <row r="37" spans="1:25" s="11" customFormat="1" ht="15.75" customHeight="1" thickBot="1">
      <c r="A37" s="539"/>
      <c r="B37" s="555"/>
      <c r="C37" s="536"/>
      <c r="D37" s="660"/>
      <c r="E37" s="533"/>
      <c r="F37" s="530"/>
      <c r="G37" s="527"/>
      <c r="H37" s="408" t="s">
        <v>16</v>
      </c>
      <c r="I37" s="409">
        <f t="shared" ref="I37:V37" si="6">SUM(I29:I36)</f>
        <v>686.1</v>
      </c>
      <c r="J37" s="410">
        <f t="shared" si="6"/>
        <v>523.29999999999995</v>
      </c>
      <c r="K37" s="410">
        <f t="shared" si="6"/>
        <v>0</v>
      </c>
      <c r="L37" s="410">
        <f t="shared" si="6"/>
        <v>162.80000000000001</v>
      </c>
      <c r="M37" s="409">
        <f t="shared" si="6"/>
        <v>1370.6999999999998</v>
      </c>
      <c r="N37" s="410">
        <f t="shared" si="6"/>
        <v>1207.9000000000001</v>
      </c>
      <c r="O37" s="410">
        <f t="shared" si="6"/>
        <v>0</v>
      </c>
      <c r="P37" s="410">
        <f t="shared" si="6"/>
        <v>162.80000000000001</v>
      </c>
      <c r="Q37" s="409">
        <f t="shared" si="6"/>
        <v>1177.7</v>
      </c>
      <c r="R37" s="410">
        <f>SUM(R29:R36)</f>
        <v>1177.7</v>
      </c>
      <c r="S37" s="410">
        <f t="shared" si="6"/>
        <v>0</v>
      </c>
      <c r="T37" s="410">
        <f t="shared" si="6"/>
        <v>0</v>
      </c>
      <c r="U37" s="411">
        <f t="shared" si="6"/>
        <v>793.8</v>
      </c>
      <c r="V37" s="411">
        <f t="shared" si="6"/>
        <v>492.4</v>
      </c>
    </row>
    <row r="38" spans="1:25" s="96" customFormat="1" ht="15.75" customHeight="1">
      <c r="A38" s="610" t="s">
        <v>9</v>
      </c>
      <c r="B38" s="613" t="s">
        <v>9</v>
      </c>
      <c r="C38" s="597" t="s">
        <v>59</v>
      </c>
      <c r="D38" s="824" t="s">
        <v>190</v>
      </c>
      <c r="E38" s="798"/>
      <c r="F38" s="622" t="s">
        <v>9</v>
      </c>
      <c r="G38" s="574" t="s">
        <v>191</v>
      </c>
      <c r="H38" s="512" t="s">
        <v>13</v>
      </c>
      <c r="I38" s="365">
        <f>J38+L38</f>
        <v>60</v>
      </c>
      <c r="J38" s="366">
        <v>60</v>
      </c>
      <c r="K38" s="366"/>
      <c r="L38" s="368"/>
      <c r="M38" s="365">
        <f>N38+P38</f>
        <v>60</v>
      </c>
      <c r="N38" s="366">
        <v>60</v>
      </c>
      <c r="O38" s="367"/>
      <c r="P38" s="368"/>
      <c r="Q38" s="426">
        <f>R38+T38</f>
        <v>54</v>
      </c>
      <c r="R38" s="427">
        <v>54</v>
      </c>
      <c r="S38" s="427"/>
      <c r="T38" s="428"/>
      <c r="U38" s="369">
        <v>54</v>
      </c>
      <c r="V38" s="370">
        <v>54</v>
      </c>
    </row>
    <row r="39" spans="1:25" s="96" customFormat="1" ht="15.75" customHeight="1" thickBot="1">
      <c r="A39" s="612"/>
      <c r="B39" s="615"/>
      <c r="C39" s="598"/>
      <c r="D39" s="825"/>
      <c r="E39" s="799"/>
      <c r="F39" s="624"/>
      <c r="G39" s="576"/>
      <c r="H39" s="414" t="s">
        <v>16</v>
      </c>
      <c r="I39" s="404">
        <f>SUM(I38:I38)</f>
        <v>60</v>
      </c>
      <c r="J39" s="405">
        <f>SUM(J38:J38)</f>
        <v>60</v>
      </c>
      <c r="K39" s="405">
        <f>SUM(K38:K38)</f>
        <v>0</v>
      </c>
      <c r="L39" s="415">
        <f>SUM(L38:L38)</f>
        <v>0</v>
      </c>
      <c r="M39" s="404">
        <f>M38</f>
        <v>60</v>
      </c>
      <c r="N39" s="405">
        <f>N38</f>
        <v>60</v>
      </c>
      <c r="O39" s="405">
        <f>O38</f>
        <v>0</v>
      </c>
      <c r="P39" s="415">
        <f t="shared" ref="P39:V39" si="7">SUM(P38:P38)</f>
        <v>0</v>
      </c>
      <c r="Q39" s="404">
        <f t="shared" si="7"/>
        <v>54</v>
      </c>
      <c r="R39" s="405">
        <f t="shared" si="7"/>
        <v>54</v>
      </c>
      <c r="S39" s="405">
        <f t="shared" si="7"/>
        <v>0</v>
      </c>
      <c r="T39" s="415">
        <f t="shared" si="7"/>
        <v>0</v>
      </c>
      <c r="U39" s="416">
        <f t="shared" si="7"/>
        <v>54</v>
      </c>
      <c r="V39" s="407">
        <f t="shared" si="7"/>
        <v>54</v>
      </c>
    </row>
    <row r="40" spans="1:25" s="194" customFormat="1" ht="15.75" customHeight="1">
      <c r="A40" s="823" t="s">
        <v>9</v>
      </c>
      <c r="B40" s="613" t="s">
        <v>9</v>
      </c>
      <c r="C40" s="592" t="s">
        <v>51</v>
      </c>
      <c r="D40" s="744" t="s">
        <v>194</v>
      </c>
      <c r="E40" s="604"/>
      <c r="F40" s="599" t="s">
        <v>9</v>
      </c>
      <c r="G40" s="609" t="s">
        <v>191</v>
      </c>
      <c r="H40" s="277" t="s">
        <v>13</v>
      </c>
      <c r="I40" s="383">
        <f>J40+L40</f>
        <v>30</v>
      </c>
      <c r="J40" s="384">
        <v>30</v>
      </c>
      <c r="K40" s="384"/>
      <c r="L40" s="385"/>
      <c r="M40" s="386">
        <f>N40+P40</f>
        <v>30</v>
      </c>
      <c r="N40" s="384">
        <v>30</v>
      </c>
      <c r="O40" s="384"/>
      <c r="P40" s="387"/>
      <c r="Q40" s="445">
        <f>R40+T40</f>
        <v>15</v>
      </c>
      <c r="R40" s="446">
        <v>15</v>
      </c>
      <c r="S40" s="446"/>
      <c r="T40" s="447"/>
      <c r="U40" s="388">
        <v>15</v>
      </c>
      <c r="V40" s="389">
        <v>15</v>
      </c>
      <c r="W40" s="96"/>
    </row>
    <row r="41" spans="1:25" s="194" customFormat="1" ht="15.75" customHeight="1" thickBot="1">
      <c r="A41" s="823"/>
      <c r="B41" s="615"/>
      <c r="C41" s="593"/>
      <c r="D41" s="745"/>
      <c r="E41" s="605"/>
      <c r="F41" s="600"/>
      <c r="G41" s="593"/>
      <c r="H41" s="437" t="s">
        <v>16</v>
      </c>
      <c r="I41" s="438">
        <f t="shared" ref="I41:V41" si="8">I40</f>
        <v>30</v>
      </c>
      <c r="J41" s="439">
        <f t="shared" si="8"/>
        <v>30</v>
      </c>
      <c r="K41" s="439">
        <f t="shared" si="8"/>
        <v>0</v>
      </c>
      <c r="L41" s="440">
        <f t="shared" si="8"/>
        <v>0</v>
      </c>
      <c r="M41" s="438">
        <f t="shared" si="8"/>
        <v>30</v>
      </c>
      <c r="N41" s="439">
        <f t="shared" si="8"/>
        <v>30</v>
      </c>
      <c r="O41" s="439">
        <f t="shared" si="8"/>
        <v>0</v>
      </c>
      <c r="P41" s="440">
        <f t="shared" si="8"/>
        <v>0</v>
      </c>
      <c r="Q41" s="438">
        <f t="shared" si="8"/>
        <v>15</v>
      </c>
      <c r="R41" s="439">
        <f t="shared" si="8"/>
        <v>15</v>
      </c>
      <c r="S41" s="439">
        <f t="shared" si="8"/>
        <v>0</v>
      </c>
      <c r="T41" s="440">
        <f t="shared" si="8"/>
        <v>0</v>
      </c>
      <c r="U41" s="441">
        <f t="shared" si="8"/>
        <v>15</v>
      </c>
      <c r="V41" s="442">
        <f t="shared" si="8"/>
        <v>15</v>
      </c>
      <c r="W41" s="96"/>
    </row>
    <row r="42" spans="1:25" s="11" customFormat="1" ht="15.75" customHeight="1">
      <c r="A42" s="610" t="s">
        <v>9</v>
      </c>
      <c r="B42" s="613" t="s">
        <v>9</v>
      </c>
      <c r="C42" s="597" t="s">
        <v>60</v>
      </c>
      <c r="D42" s="775" t="s">
        <v>188</v>
      </c>
      <c r="E42" s="777" t="s">
        <v>46</v>
      </c>
      <c r="F42" s="622" t="s">
        <v>9</v>
      </c>
      <c r="G42" s="574" t="s">
        <v>191</v>
      </c>
      <c r="H42" s="108" t="s">
        <v>14</v>
      </c>
      <c r="I42" s="278">
        <f>J42+L42</f>
        <v>863.4</v>
      </c>
      <c r="J42" s="279">
        <v>863.4</v>
      </c>
      <c r="K42" s="279"/>
      <c r="L42" s="280"/>
      <c r="M42" s="278">
        <f>N42+P42</f>
        <v>0</v>
      </c>
      <c r="N42" s="279"/>
      <c r="O42" s="279"/>
      <c r="P42" s="390"/>
      <c r="Q42" s="424">
        <f>T42</f>
        <v>0</v>
      </c>
      <c r="R42" s="417"/>
      <c r="S42" s="417"/>
      <c r="T42" s="425"/>
      <c r="U42" s="281"/>
      <c r="V42" s="282"/>
      <c r="Y42" s="109"/>
    </row>
    <row r="43" spans="1:25" s="11" customFormat="1" ht="15.75" customHeight="1" thickBot="1">
      <c r="A43" s="612"/>
      <c r="B43" s="615"/>
      <c r="C43" s="752"/>
      <c r="D43" s="776"/>
      <c r="E43" s="778"/>
      <c r="F43" s="624"/>
      <c r="G43" s="576"/>
      <c r="H43" s="443" t="s">
        <v>16</v>
      </c>
      <c r="I43" s="404">
        <f t="shared" ref="I43:V43" si="9">I42</f>
        <v>863.4</v>
      </c>
      <c r="J43" s="405">
        <f t="shared" si="9"/>
        <v>863.4</v>
      </c>
      <c r="K43" s="405">
        <f t="shared" si="9"/>
        <v>0</v>
      </c>
      <c r="L43" s="444">
        <f t="shared" si="9"/>
        <v>0</v>
      </c>
      <c r="M43" s="404">
        <f t="shared" si="9"/>
        <v>0</v>
      </c>
      <c r="N43" s="405">
        <f t="shared" si="9"/>
        <v>0</v>
      </c>
      <c r="O43" s="405">
        <f t="shared" si="9"/>
        <v>0</v>
      </c>
      <c r="P43" s="415">
        <f t="shared" si="9"/>
        <v>0</v>
      </c>
      <c r="Q43" s="404">
        <f t="shared" si="9"/>
        <v>0</v>
      </c>
      <c r="R43" s="405">
        <f t="shared" si="9"/>
        <v>0</v>
      </c>
      <c r="S43" s="405">
        <f>S42</f>
        <v>0</v>
      </c>
      <c r="T43" s="415">
        <f t="shared" si="9"/>
        <v>0</v>
      </c>
      <c r="U43" s="406">
        <f t="shared" si="9"/>
        <v>0</v>
      </c>
      <c r="V43" s="407">
        <f t="shared" si="9"/>
        <v>0</v>
      </c>
    </row>
    <row r="44" spans="1:25" s="11" customFormat="1" ht="15.75" customHeight="1" thickBot="1">
      <c r="A44" s="93" t="s">
        <v>9</v>
      </c>
      <c r="B44" s="94" t="s">
        <v>9</v>
      </c>
      <c r="C44" s="606" t="s">
        <v>17</v>
      </c>
      <c r="D44" s="607"/>
      <c r="E44" s="607"/>
      <c r="F44" s="607"/>
      <c r="G44" s="607"/>
      <c r="H44" s="811"/>
      <c r="I44" s="312">
        <f>L44+J44</f>
        <v>28560.3</v>
      </c>
      <c r="J44" s="313">
        <f>SUM(J15,J17,J19,J21,J23,J26,J28,J37,J39,J41,J43)</f>
        <v>23142.1</v>
      </c>
      <c r="K44" s="313">
        <f>SUM(K15,K17,K19,K21,K23,K26,K28,K37,K39,K41,K43)</f>
        <v>10269.200000000001</v>
      </c>
      <c r="L44" s="313">
        <f>SUM(L15,L17,L19,L21,L23,L26,L28,L37,L39,L41,L43)</f>
        <v>5418.2</v>
      </c>
      <c r="M44" s="312">
        <f>P44+N44</f>
        <v>29814.200000000004</v>
      </c>
      <c r="N44" s="313">
        <f>SUM(N15,N17,N19,N21,N23,N26,N28,N37,N39,N41,N43)</f>
        <v>24402.100000000006</v>
      </c>
      <c r="O44" s="313">
        <f>SUM(O15,O17,O19,O21,O23,O26,O28,O37,O39,O41,O43)</f>
        <v>10552.7</v>
      </c>
      <c r="P44" s="313">
        <f>SUM(P15,P17,P19,P21,P23,P26,P28,P37,P39,P41,P43)</f>
        <v>5412.1</v>
      </c>
      <c r="Q44" s="312">
        <f>T44+R44</f>
        <v>27627.7</v>
      </c>
      <c r="R44" s="313">
        <f>SUM(R15,R17,R19,R21,R23,R26,R28,R37,R39,R41,R43)</f>
        <v>21556.7</v>
      </c>
      <c r="S44" s="313">
        <f>SUM(S15,S17,S19,S21,S23,S26,S28,S37,S39,S41,S43)</f>
        <v>10120.099999999999</v>
      </c>
      <c r="T44" s="391">
        <f>SUM(T15,T17,T19,T21,T23,T26,T28,T37,T39,T41,T43)</f>
        <v>6071</v>
      </c>
      <c r="U44" s="391">
        <f>SUM(U15,U17,U19,U21,U23,U26,U28,U37,U39,U41,U43)</f>
        <v>31431.600000000006</v>
      </c>
      <c r="V44" s="508">
        <f>SUM(V15,V17,V19,V21,V23,V26,V28,V37,V39,V41,V43)</f>
        <v>35913.80000000001</v>
      </c>
    </row>
    <row r="45" spans="1:25" s="11" customFormat="1" ht="15.75" customHeight="1" thickBot="1">
      <c r="A45" s="93" t="s">
        <v>9</v>
      </c>
      <c r="B45" s="94" t="s">
        <v>10</v>
      </c>
      <c r="C45" s="749" t="s">
        <v>310</v>
      </c>
      <c r="D45" s="679"/>
      <c r="E45" s="679"/>
      <c r="F45" s="679"/>
      <c r="G45" s="679"/>
      <c r="H45" s="679"/>
      <c r="I45" s="750"/>
      <c r="J45" s="750"/>
      <c r="K45" s="750"/>
      <c r="L45" s="750"/>
      <c r="M45" s="750"/>
      <c r="N45" s="750"/>
      <c r="O45" s="750"/>
      <c r="P45" s="750"/>
      <c r="Q45" s="750"/>
      <c r="R45" s="750"/>
      <c r="S45" s="750"/>
      <c r="T45" s="750"/>
      <c r="U45" s="750"/>
      <c r="V45" s="751"/>
    </row>
    <row r="46" spans="1:25" s="11" customFormat="1" ht="27.75" customHeight="1">
      <c r="A46" s="610" t="s">
        <v>9</v>
      </c>
      <c r="B46" s="613" t="s">
        <v>10</v>
      </c>
      <c r="C46" s="597" t="s">
        <v>9</v>
      </c>
      <c r="D46" s="761" t="s">
        <v>78</v>
      </c>
      <c r="E46" s="759" t="s">
        <v>46</v>
      </c>
      <c r="F46" s="622" t="s">
        <v>9</v>
      </c>
      <c r="G46" s="574" t="s">
        <v>191</v>
      </c>
      <c r="H46" s="108" t="s">
        <v>13</v>
      </c>
      <c r="I46" s="278">
        <f>J46+L46</f>
        <v>552.6</v>
      </c>
      <c r="J46" s="279">
        <v>286.5</v>
      </c>
      <c r="K46" s="279"/>
      <c r="L46" s="280">
        <v>266.10000000000002</v>
      </c>
      <c r="M46" s="278">
        <f>N46+P46</f>
        <v>925.5</v>
      </c>
      <c r="N46" s="279">
        <v>583</v>
      </c>
      <c r="O46" s="279"/>
      <c r="P46" s="280">
        <v>342.5</v>
      </c>
      <c r="Q46" s="492">
        <f>R46+T46</f>
        <v>447.3</v>
      </c>
      <c r="R46" s="417">
        <v>257.8</v>
      </c>
      <c r="S46" s="417"/>
      <c r="T46" s="506">
        <f>139.5+50</f>
        <v>189.5</v>
      </c>
      <c r="U46" s="281">
        <v>400</v>
      </c>
      <c r="V46" s="282">
        <v>400</v>
      </c>
      <c r="Y46" s="109"/>
    </row>
    <row r="47" spans="1:25" s="11" customFormat="1" ht="14.25" customHeight="1" thickBot="1">
      <c r="A47" s="612"/>
      <c r="B47" s="615"/>
      <c r="C47" s="752"/>
      <c r="D47" s="762"/>
      <c r="E47" s="760"/>
      <c r="F47" s="624"/>
      <c r="G47" s="576"/>
      <c r="H47" s="443" t="s">
        <v>16</v>
      </c>
      <c r="I47" s="404">
        <f t="shared" ref="I47:V47" si="10">I46</f>
        <v>552.6</v>
      </c>
      <c r="J47" s="405">
        <f t="shared" si="10"/>
        <v>286.5</v>
      </c>
      <c r="K47" s="405">
        <f t="shared" si="10"/>
        <v>0</v>
      </c>
      <c r="L47" s="415">
        <f t="shared" si="10"/>
        <v>266.10000000000002</v>
      </c>
      <c r="M47" s="404">
        <f t="shared" si="10"/>
        <v>925.5</v>
      </c>
      <c r="N47" s="405">
        <f t="shared" si="10"/>
        <v>583</v>
      </c>
      <c r="O47" s="405">
        <f t="shared" si="10"/>
        <v>0</v>
      </c>
      <c r="P47" s="415">
        <f t="shared" si="10"/>
        <v>342.5</v>
      </c>
      <c r="Q47" s="404">
        <f t="shared" si="10"/>
        <v>447.3</v>
      </c>
      <c r="R47" s="405">
        <f t="shared" si="10"/>
        <v>257.8</v>
      </c>
      <c r="S47" s="405">
        <f t="shared" si="10"/>
        <v>0</v>
      </c>
      <c r="T47" s="415">
        <f t="shared" si="10"/>
        <v>189.5</v>
      </c>
      <c r="U47" s="406">
        <f t="shared" si="10"/>
        <v>400</v>
      </c>
      <c r="V47" s="407">
        <f t="shared" si="10"/>
        <v>400</v>
      </c>
    </row>
    <row r="48" spans="1:25" s="11" customFormat="1" ht="15.75" customHeight="1">
      <c r="A48" s="661" t="s">
        <v>9</v>
      </c>
      <c r="B48" s="671" t="s">
        <v>10</v>
      </c>
      <c r="C48" s="666" t="s">
        <v>10</v>
      </c>
      <c r="D48" s="756" t="s">
        <v>40</v>
      </c>
      <c r="E48" s="753" t="s">
        <v>171</v>
      </c>
      <c r="F48" s="694" t="s">
        <v>9</v>
      </c>
      <c r="G48" s="652" t="s">
        <v>191</v>
      </c>
      <c r="H48" s="12" t="s">
        <v>170</v>
      </c>
      <c r="I48" s="283">
        <f>J48+L48</f>
        <v>141.64499999999998</v>
      </c>
      <c r="J48" s="284">
        <v>66.3</v>
      </c>
      <c r="K48" s="285"/>
      <c r="L48" s="286">
        <v>75.344999999999999</v>
      </c>
      <c r="M48" s="287">
        <f>N48+P48</f>
        <v>179.01</v>
      </c>
      <c r="N48" s="288">
        <v>134.01</v>
      </c>
      <c r="O48" s="289"/>
      <c r="P48" s="290">
        <v>45</v>
      </c>
      <c r="Q48" s="418">
        <f>R48+T48</f>
        <v>179</v>
      </c>
      <c r="R48" s="419">
        <v>134</v>
      </c>
      <c r="S48" s="449"/>
      <c r="T48" s="423">
        <v>45</v>
      </c>
      <c r="U48" s="291"/>
      <c r="V48" s="291"/>
    </row>
    <row r="49" spans="1:25" s="11" customFormat="1" ht="15.75" customHeight="1">
      <c r="A49" s="611"/>
      <c r="B49" s="614"/>
      <c r="C49" s="597"/>
      <c r="D49" s="757"/>
      <c r="E49" s="754"/>
      <c r="F49" s="623"/>
      <c r="G49" s="575"/>
      <c r="H49" s="513" t="s">
        <v>15</v>
      </c>
      <c r="I49" s="283">
        <f>J49+L49</f>
        <v>802.65499999999997</v>
      </c>
      <c r="J49" s="284">
        <v>375.7</v>
      </c>
      <c r="K49" s="284"/>
      <c r="L49" s="286">
        <v>426.95499999999998</v>
      </c>
      <c r="M49" s="283">
        <f>N49+P49</f>
        <v>1014.39</v>
      </c>
      <c r="N49" s="284">
        <v>759.39</v>
      </c>
      <c r="O49" s="284"/>
      <c r="P49" s="292">
        <v>255</v>
      </c>
      <c r="Q49" s="450">
        <f>R49+T49</f>
        <v>1014.4</v>
      </c>
      <c r="R49" s="451">
        <v>759.4</v>
      </c>
      <c r="S49" s="451"/>
      <c r="T49" s="452">
        <v>255</v>
      </c>
      <c r="U49" s="293"/>
      <c r="V49" s="293"/>
    </row>
    <row r="50" spans="1:25" s="11" customFormat="1" ht="15.75" customHeight="1" thickBot="1">
      <c r="A50" s="662"/>
      <c r="B50" s="677"/>
      <c r="C50" s="667"/>
      <c r="D50" s="758"/>
      <c r="E50" s="755"/>
      <c r="F50" s="695"/>
      <c r="G50" s="654"/>
      <c r="H50" s="414" t="s">
        <v>16</v>
      </c>
      <c r="I50" s="404">
        <f>SUM(I48:I49)</f>
        <v>944.3</v>
      </c>
      <c r="J50" s="405">
        <f>SUM(J48:J49)</f>
        <v>442</v>
      </c>
      <c r="K50" s="405">
        <f>SUM(K48:K49)</f>
        <v>0</v>
      </c>
      <c r="L50" s="415">
        <f>L48+L49</f>
        <v>502.29999999999995</v>
      </c>
      <c r="M50" s="404">
        <f>SUM(M48:M49)</f>
        <v>1193.4000000000001</v>
      </c>
      <c r="N50" s="405">
        <f>SUM(N48:N49)</f>
        <v>893.4</v>
      </c>
      <c r="O50" s="405">
        <f>SUM(O48:O49)</f>
        <v>0</v>
      </c>
      <c r="P50" s="415">
        <f>P48+P49</f>
        <v>300</v>
      </c>
      <c r="Q50" s="404">
        <f>SUM(Q48:Q49)</f>
        <v>1193.4000000000001</v>
      </c>
      <c r="R50" s="405">
        <f>SUM(R48:R49)</f>
        <v>893.4</v>
      </c>
      <c r="S50" s="405">
        <f>SUM(S48:S49)</f>
        <v>0</v>
      </c>
      <c r="T50" s="415">
        <f>T48+T49</f>
        <v>300</v>
      </c>
      <c r="U50" s="416">
        <f>SUM(U48:U49)</f>
        <v>0</v>
      </c>
      <c r="V50" s="416">
        <f>SUM(V48:V49)</f>
        <v>0</v>
      </c>
    </row>
    <row r="51" spans="1:25" s="11" customFormat="1" ht="15.75" customHeight="1">
      <c r="A51" s="661" t="s">
        <v>9</v>
      </c>
      <c r="B51" s="671" t="s">
        <v>10</v>
      </c>
      <c r="C51" s="674" t="s">
        <v>11</v>
      </c>
      <c r="D51" s="579" t="s">
        <v>41</v>
      </c>
      <c r="E51" s="763" t="s">
        <v>248</v>
      </c>
      <c r="F51" s="779" t="s">
        <v>9</v>
      </c>
      <c r="G51" s="681" t="s">
        <v>191</v>
      </c>
      <c r="H51" s="95" t="s">
        <v>13</v>
      </c>
      <c r="I51" s="294">
        <f>J51+L51</f>
        <v>239.70000000000002</v>
      </c>
      <c r="J51" s="295">
        <v>224.4</v>
      </c>
      <c r="K51" s="295"/>
      <c r="L51" s="296">
        <v>15.3</v>
      </c>
      <c r="M51" s="297">
        <f>P51+N51</f>
        <v>231.3</v>
      </c>
      <c r="N51" s="298">
        <v>216</v>
      </c>
      <c r="O51" s="298">
        <v>13.4</v>
      </c>
      <c r="P51" s="299">
        <v>15.3</v>
      </c>
      <c r="Q51" s="492">
        <f>R51+T51</f>
        <v>177.8</v>
      </c>
      <c r="R51" s="493">
        <f>216-53.5</f>
        <v>162.5</v>
      </c>
      <c r="S51" s="493">
        <f>13.4+49</f>
        <v>62.4</v>
      </c>
      <c r="T51" s="425">
        <v>15.3</v>
      </c>
      <c r="U51" s="300"/>
      <c r="V51" s="300"/>
    </row>
    <row r="52" spans="1:25" s="11" customFormat="1" ht="15.75" customHeight="1">
      <c r="A52" s="669"/>
      <c r="B52" s="672"/>
      <c r="C52" s="675"/>
      <c r="D52" s="580"/>
      <c r="E52" s="764"/>
      <c r="F52" s="780"/>
      <c r="G52" s="682"/>
      <c r="H52" s="103" t="s">
        <v>15</v>
      </c>
      <c r="I52" s="301">
        <f>J52+L52</f>
        <v>1265</v>
      </c>
      <c r="J52" s="302">
        <v>1178.8</v>
      </c>
      <c r="K52" s="302"/>
      <c r="L52" s="303">
        <v>86.2</v>
      </c>
      <c r="M52" s="304">
        <f>N52+P52</f>
        <v>1720.5</v>
      </c>
      <c r="N52" s="305">
        <v>1634.3</v>
      </c>
      <c r="O52" s="305">
        <v>77</v>
      </c>
      <c r="P52" s="306">
        <v>86.2</v>
      </c>
      <c r="Q52" s="500">
        <f>R52+T52</f>
        <v>1417.3</v>
      </c>
      <c r="R52" s="499">
        <f>1634.3-303.2</f>
        <v>1331.1</v>
      </c>
      <c r="S52" s="421">
        <v>77</v>
      </c>
      <c r="T52" s="422">
        <v>86.2</v>
      </c>
      <c r="U52" s="307"/>
      <c r="V52" s="307"/>
    </row>
    <row r="53" spans="1:25" s="11" customFormat="1" ht="15.75" customHeight="1" thickBot="1">
      <c r="A53" s="670"/>
      <c r="B53" s="673"/>
      <c r="C53" s="676"/>
      <c r="D53" s="581"/>
      <c r="E53" s="765"/>
      <c r="F53" s="781"/>
      <c r="G53" s="683"/>
      <c r="H53" s="412" t="s">
        <v>16</v>
      </c>
      <c r="I53" s="406">
        <f>SUM(I51:I52)</f>
        <v>1504.7</v>
      </c>
      <c r="J53" s="405">
        <f>SUM(J51:J52)</f>
        <v>1403.2</v>
      </c>
      <c r="K53" s="405">
        <f>SUM(K51:K52)</f>
        <v>0</v>
      </c>
      <c r="L53" s="448">
        <f>SUM(L51:L52)</f>
        <v>101.5</v>
      </c>
      <c r="M53" s="406">
        <f t="shared" ref="M53:S53" si="11">SUM(M51:M52)</f>
        <v>1951.8</v>
      </c>
      <c r="N53" s="405">
        <f t="shared" si="11"/>
        <v>1850.3</v>
      </c>
      <c r="O53" s="405">
        <f t="shared" si="11"/>
        <v>90.4</v>
      </c>
      <c r="P53" s="448">
        <f t="shared" si="11"/>
        <v>101.5</v>
      </c>
      <c r="Q53" s="406">
        <f t="shared" si="11"/>
        <v>1595.1</v>
      </c>
      <c r="R53" s="405">
        <f t="shared" si="11"/>
        <v>1493.6</v>
      </c>
      <c r="S53" s="405">
        <f t="shared" si="11"/>
        <v>139.4</v>
      </c>
      <c r="T53" s="416">
        <f>SUM(T51:T52)</f>
        <v>101.5</v>
      </c>
      <c r="U53" s="407">
        <f>SUM(U51:U52)</f>
        <v>0</v>
      </c>
      <c r="V53" s="407">
        <f>SUM(V51:V52)</f>
        <v>0</v>
      </c>
    </row>
    <row r="54" spans="1:25" s="11" customFormat="1" ht="15.75" customHeight="1">
      <c r="A54" s="661" t="s">
        <v>9</v>
      </c>
      <c r="B54" s="671" t="s">
        <v>10</v>
      </c>
      <c r="C54" s="666" t="s">
        <v>12</v>
      </c>
      <c r="D54" s="767" t="s">
        <v>43</v>
      </c>
      <c r="E54" s="625" t="s">
        <v>172</v>
      </c>
      <c r="F54" s="694" t="s">
        <v>9</v>
      </c>
      <c r="G54" s="652" t="s">
        <v>191</v>
      </c>
      <c r="H54" s="515" t="s">
        <v>13</v>
      </c>
      <c r="I54" s="294">
        <f>J54</f>
        <v>127.4</v>
      </c>
      <c r="J54" s="295">
        <v>127.4</v>
      </c>
      <c r="K54" s="298"/>
      <c r="L54" s="299"/>
      <c r="M54" s="278">
        <f>N54+P54</f>
        <v>165.3</v>
      </c>
      <c r="N54" s="279">
        <v>138.4</v>
      </c>
      <c r="O54" s="279">
        <v>8</v>
      </c>
      <c r="P54" s="280">
        <v>26.9</v>
      </c>
      <c r="Q54" s="501">
        <f>R54+T54</f>
        <v>140.30000000000001</v>
      </c>
      <c r="R54" s="502">
        <f>165.3-26.9-25</f>
        <v>113.4</v>
      </c>
      <c r="S54" s="419">
        <f>8</f>
        <v>8</v>
      </c>
      <c r="T54" s="423">
        <v>26.9</v>
      </c>
      <c r="U54" s="281">
        <v>59.7</v>
      </c>
      <c r="V54" s="282"/>
    </row>
    <row r="55" spans="1:25" s="11" customFormat="1" ht="15.75" customHeight="1">
      <c r="A55" s="668"/>
      <c r="B55" s="819"/>
      <c r="C55" s="820"/>
      <c r="D55" s="768"/>
      <c r="E55" s="626"/>
      <c r="F55" s="766"/>
      <c r="G55" s="653"/>
      <c r="H55" s="517" t="s">
        <v>15</v>
      </c>
      <c r="I55" s="301">
        <f>J55</f>
        <v>721.9</v>
      </c>
      <c r="J55" s="302">
        <v>721.9</v>
      </c>
      <c r="K55" s="305"/>
      <c r="L55" s="306"/>
      <c r="M55" s="304">
        <f>N55+P55</f>
        <v>936.5</v>
      </c>
      <c r="N55" s="305">
        <f>936.5-152.6</f>
        <v>783.9</v>
      </c>
      <c r="O55" s="308"/>
      <c r="P55" s="309">
        <v>152.6</v>
      </c>
      <c r="Q55" s="420">
        <f>R55+T55</f>
        <v>936.5</v>
      </c>
      <c r="R55" s="421">
        <v>783.9</v>
      </c>
      <c r="S55" s="421"/>
      <c r="T55" s="422">
        <v>152.6</v>
      </c>
      <c r="U55" s="310">
        <v>338.5</v>
      </c>
      <c r="V55" s="311"/>
    </row>
    <row r="56" spans="1:25" s="11" customFormat="1" ht="15.75" customHeight="1" thickBot="1">
      <c r="A56" s="662"/>
      <c r="B56" s="677"/>
      <c r="C56" s="667"/>
      <c r="D56" s="769"/>
      <c r="E56" s="627"/>
      <c r="F56" s="695"/>
      <c r="G56" s="654"/>
      <c r="H56" s="414" t="s">
        <v>16</v>
      </c>
      <c r="I56" s="404">
        <f t="shared" ref="I56:V56" si="12">SUM(I54:I55)</f>
        <v>849.3</v>
      </c>
      <c r="J56" s="405">
        <f t="shared" si="12"/>
        <v>849.3</v>
      </c>
      <c r="K56" s="405">
        <f t="shared" si="12"/>
        <v>0</v>
      </c>
      <c r="L56" s="405">
        <f t="shared" si="12"/>
        <v>0</v>
      </c>
      <c r="M56" s="404">
        <f t="shared" si="12"/>
        <v>1101.8</v>
      </c>
      <c r="N56" s="405">
        <f t="shared" si="12"/>
        <v>922.3</v>
      </c>
      <c r="O56" s="405">
        <f t="shared" si="12"/>
        <v>8</v>
      </c>
      <c r="P56" s="405">
        <f t="shared" si="12"/>
        <v>179.5</v>
      </c>
      <c r="Q56" s="404">
        <f t="shared" si="12"/>
        <v>1076.8</v>
      </c>
      <c r="R56" s="405">
        <f t="shared" si="12"/>
        <v>897.3</v>
      </c>
      <c r="S56" s="405">
        <f t="shared" si="12"/>
        <v>8</v>
      </c>
      <c r="T56" s="405">
        <f t="shared" si="12"/>
        <v>179.5</v>
      </c>
      <c r="U56" s="406">
        <f t="shared" si="12"/>
        <v>398.2</v>
      </c>
      <c r="V56" s="407">
        <f t="shared" si="12"/>
        <v>0</v>
      </c>
    </row>
    <row r="57" spans="1:25" s="11" customFormat="1" ht="15.75" customHeight="1" thickBot="1">
      <c r="A57" s="93" t="s">
        <v>9</v>
      </c>
      <c r="B57" s="94" t="s">
        <v>10</v>
      </c>
      <c r="C57" s="606" t="s">
        <v>17</v>
      </c>
      <c r="D57" s="607"/>
      <c r="E57" s="607"/>
      <c r="F57" s="607"/>
      <c r="G57" s="607"/>
      <c r="H57" s="782"/>
      <c r="I57" s="312">
        <f>L57+J57</f>
        <v>3850.9</v>
      </c>
      <c r="J57" s="313">
        <f>SUM(J47,J50,J53,J56)</f>
        <v>2981</v>
      </c>
      <c r="K57" s="313">
        <f>SUM(K47,K50,K53,K56)</f>
        <v>0</v>
      </c>
      <c r="L57" s="313">
        <f>SUM(L47,L50,L53,L56)</f>
        <v>869.9</v>
      </c>
      <c r="M57" s="312">
        <f>P57+N57</f>
        <v>5172.5</v>
      </c>
      <c r="N57" s="313">
        <f>SUM(N47,N50,N53,N56)</f>
        <v>4249</v>
      </c>
      <c r="O57" s="313">
        <f>SUM(O47,O50,O53,O56)</f>
        <v>98.4</v>
      </c>
      <c r="P57" s="313">
        <f>SUM(P47,P50,P53,P56)</f>
        <v>923.5</v>
      </c>
      <c r="Q57" s="312">
        <f>T57+R57</f>
        <v>4312.6000000000004</v>
      </c>
      <c r="R57" s="313">
        <f>SUM(R47,R50,R53,R56)</f>
        <v>3542.1000000000004</v>
      </c>
      <c r="S57" s="313">
        <f>SUM(S47,S50,S53,S56)</f>
        <v>147.4</v>
      </c>
      <c r="T57" s="313">
        <f>SUM(T47,T50,T53,T56)</f>
        <v>770.5</v>
      </c>
      <c r="U57" s="314">
        <f>SUM(U47,U50,U53,U56)</f>
        <v>798.2</v>
      </c>
      <c r="V57" s="566">
        <f>SUM(V47,V50,V53,V56)</f>
        <v>400</v>
      </c>
      <c r="Y57" s="109"/>
    </row>
    <row r="58" spans="1:25" s="11" customFormat="1" ht="15.75" customHeight="1" thickBot="1">
      <c r="A58" s="511" t="s">
        <v>9</v>
      </c>
      <c r="B58" s="519" t="s">
        <v>11</v>
      </c>
      <c r="C58" s="678" t="s">
        <v>77</v>
      </c>
      <c r="D58" s="679"/>
      <c r="E58" s="679"/>
      <c r="F58" s="679"/>
      <c r="G58" s="679"/>
      <c r="H58" s="679"/>
      <c r="I58" s="679"/>
      <c r="J58" s="679"/>
      <c r="K58" s="679"/>
      <c r="L58" s="679"/>
      <c r="M58" s="679"/>
      <c r="N58" s="679"/>
      <c r="O58" s="679"/>
      <c r="P58" s="679"/>
      <c r="Q58" s="679"/>
      <c r="R58" s="679"/>
      <c r="S58" s="679"/>
      <c r="T58" s="679"/>
      <c r="U58" s="679"/>
      <c r="V58" s="680"/>
    </row>
    <row r="59" spans="1:25" s="96" customFormat="1" ht="15.75" customHeight="1">
      <c r="A59" s="661" t="s">
        <v>9</v>
      </c>
      <c r="B59" s="691" t="s">
        <v>11</v>
      </c>
      <c r="C59" s="674" t="s">
        <v>9</v>
      </c>
      <c r="D59" s="655" t="s">
        <v>306</v>
      </c>
      <c r="E59" s="604"/>
      <c r="F59" s="684" t="s">
        <v>9</v>
      </c>
      <c r="G59" s="681" t="s">
        <v>191</v>
      </c>
      <c r="H59" s="95" t="s">
        <v>13</v>
      </c>
      <c r="I59" s="494">
        <v>0</v>
      </c>
      <c r="J59" s="330">
        <v>0</v>
      </c>
      <c r="K59" s="330"/>
      <c r="L59" s="331">
        <v>0</v>
      </c>
      <c r="M59" s="495">
        <f>N59+P59</f>
        <v>155.69999999999999</v>
      </c>
      <c r="N59" s="330">
        <v>155.69999999999999</v>
      </c>
      <c r="O59" s="330">
        <v>3.9</v>
      </c>
      <c r="P59" s="496">
        <v>0</v>
      </c>
      <c r="Q59" s="492">
        <f>R59+T59</f>
        <v>105.69999999999999</v>
      </c>
      <c r="R59" s="493">
        <f>155.7-50</f>
        <v>105.69999999999999</v>
      </c>
      <c r="S59" s="493">
        <f>3.9+0.8</f>
        <v>4.7</v>
      </c>
      <c r="T59" s="425">
        <v>0</v>
      </c>
      <c r="U59" s="315"/>
      <c r="V59" s="315"/>
    </row>
    <row r="60" spans="1:25" s="96" customFormat="1" ht="15.75" customHeight="1">
      <c r="A60" s="611"/>
      <c r="B60" s="692"/>
      <c r="C60" s="664"/>
      <c r="D60" s="656"/>
      <c r="E60" s="602"/>
      <c r="F60" s="685"/>
      <c r="G60" s="594"/>
      <c r="H60" s="192" t="s">
        <v>15</v>
      </c>
      <c r="I60" s="497">
        <v>175</v>
      </c>
      <c r="J60" s="373">
        <v>175</v>
      </c>
      <c r="K60" s="373"/>
      <c r="L60" s="374">
        <v>0</v>
      </c>
      <c r="M60" s="498">
        <v>375</v>
      </c>
      <c r="N60" s="373">
        <v>375</v>
      </c>
      <c r="O60" s="373">
        <v>34.6</v>
      </c>
      <c r="P60" s="379">
        <v>0</v>
      </c>
      <c r="Q60" s="429">
        <f>R60+T60</f>
        <v>375</v>
      </c>
      <c r="R60" s="430">
        <v>375</v>
      </c>
      <c r="S60" s="430">
        <v>34.6</v>
      </c>
      <c r="T60" s="431"/>
      <c r="U60" s="316"/>
      <c r="V60" s="316"/>
    </row>
    <row r="61" spans="1:25" s="96" customFormat="1" ht="15.75" customHeight="1" thickBot="1">
      <c r="A61" s="670"/>
      <c r="B61" s="693"/>
      <c r="C61" s="676"/>
      <c r="D61" s="657"/>
      <c r="E61" s="605"/>
      <c r="F61" s="686"/>
      <c r="G61" s="683"/>
      <c r="H61" s="453" t="s">
        <v>16</v>
      </c>
      <c r="I61" s="404">
        <f t="shared" ref="I61:V61" si="13">SUM(I59:I60)</f>
        <v>175</v>
      </c>
      <c r="J61" s="405">
        <f t="shared" si="13"/>
        <v>175</v>
      </c>
      <c r="K61" s="405">
        <f t="shared" si="13"/>
        <v>0</v>
      </c>
      <c r="L61" s="416">
        <f t="shared" si="13"/>
        <v>0</v>
      </c>
      <c r="M61" s="404">
        <f t="shared" si="13"/>
        <v>530.70000000000005</v>
      </c>
      <c r="N61" s="405">
        <f t="shared" si="13"/>
        <v>530.70000000000005</v>
      </c>
      <c r="O61" s="405">
        <f t="shared" si="13"/>
        <v>38.5</v>
      </c>
      <c r="P61" s="416">
        <f t="shared" si="13"/>
        <v>0</v>
      </c>
      <c r="Q61" s="404">
        <f t="shared" si="13"/>
        <v>480.7</v>
      </c>
      <c r="R61" s="405">
        <f t="shared" si="13"/>
        <v>480.7</v>
      </c>
      <c r="S61" s="405">
        <f t="shared" si="13"/>
        <v>39.300000000000004</v>
      </c>
      <c r="T61" s="416">
        <f t="shared" si="13"/>
        <v>0</v>
      </c>
      <c r="U61" s="457">
        <f t="shared" si="13"/>
        <v>0</v>
      </c>
      <c r="V61" s="457">
        <f t="shared" si="13"/>
        <v>0</v>
      </c>
      <c r="W61" s="200"/>
      <c r="Y61" s="201"/>
    </row>
    <row r="62" spans="1:25" s="96" customFormat="1" ht="15.75" customHeight="1">
      <c r="A62" s="610" t="s">
        <v>9</v>
      </c>
      <c r="B62" s="613" t="s">
        <v>11</v>
      </c>
      <c r="C62" s="663" t="s">
        <v>10</v>
      </c>
      <c r="D62" s="689" t="s">
        <v>307</v>
      </c>
      <c r="E62" s="601"/>
      <c r="F62" s="687" t="s">
        <v>9</v>
      </c>
      <c r="G62" s="596" t="s">
        <v>191</v>
      </c>
      <c r="H62" s="95" t="s">
        <v>13</v>
      </c>
      <c r="I62" s="317">
        <v>0</v>
      </c>
      <c r="J62" s="318">
        <v>0</v>
      </c>
      <c r="K62" s="472"/>
      <c r="L62" s="319">
        <v>0</v>
      </c>
      <c r="M62" s="318">
        <v>0</v>
      </c>
      <c r="N62" s="318">
        <v>0</v>
      </c>
      <c r="O62" s="472"/>
      <c r="P62" s="320">
        <v>0</v>
      </c>
      <c r="Q62" s="462">
        <v>0</v>
      </c>
      <c r="R62" s="464"/>
      <c r="S62" s="464"/>
      <c r="T62" s="465"/>
      <c r="U62" s="321"/>
      <c r="V62" s="321"/>
      <c r="W62" s="200"/>
      <c r="Y62" s="201"/>
    </row>
    <row r="63" spans="1:25" s="96" customFormat="1" ht="15.75" customHeight="1">
      <c r="A63" s="611"/>
      <c r="B63" s="614"/>
      <c r="C63" s="664"/>
      <c r="D63" s="690"/>
      <c r="E63" s="602"/>
      <c r="F63" s="685"/>
      <c r="G63" s="594"/>
      <c r="H63" s="192" t="s">
        <v>15</v>
      </c>
      <c r="I63" s="322">
        <v>0</v>
      </c>
      <c r="J63" s="323">
        <v>0</v>
      </c>
      <c r="K63" s="473"/>
      <c r="L63" s="324">
        <v>0</v>
      </c>
      <c r="M63" s="323">
        <v>0</v>
      </c>
      <c r="N63" s="323">
        <v>0</v>
      </c>
      <c r="O63" s="473"/>
      <c r="P63" s="325">
        <v>0</v>
      </c>
      <c r="Q63" s="463">
        <v>0</v>
      </c>
      <c r="R63" s="466"/>
      <c r="S63" s="466"/>
      <c r="T63" s="467"/>
      <c r="U63" s="326">
        <v>100</v>
      </c>
      <c r="V63" s="326">
        <v>200</v>
      </c>
      <c r="W63" s="200"/>
      <c r="Y63" s="201"/>
    </row>
    <row r="64" spans="1:25" s="96" customFormat="1" ht="15.75" customHeight="1" thickBot="1">
      <c r="A64" s="612"/>
      <c r="B64" s="615"/>
      <c r="C64" s="665"/>
      <c r="D64" s="690"/>
      <c r="E64" s="603"/>
      <c r="F64" s="688"/>
      <c r="G64" s="594"/>
      <c r="H64" s="458" t="s">
        <v>16</v>
      </c>
      <c r="I64" s="454">
        <f t="shared" ref="I64:T64" si="14">SUM(I62:I63)</f>
        <v>0</v>
      </c>
      <c r="J64" s="455">
        <f t="shared" si="14"/>
        <v>0</v>
      </c>
      <c r="K64" s="455">
        <f t="shared" si="14"/>
        <v>0</v>
      </c>
      <c r="L64" s="456">
        <f t="shared" si="14"/>
        <v>0</v>
      </c>
      <c r="M64" s="454">
        <f t="shared" si="14"/>
        <v>0</v>
      </c>
      <c r="N64" s="455">
        <f t="shared" si="14"/>
        <v>0</v>
      </c>
      <c r="O64" s="455">
        <f t="shared" si="14"/>
        <v>0</v>
      </c>
      <c r="P64" s="456">
        <f t="shared" si="14"/>
        <v>0</v>
      </c>
      <c r="Q64" s="454">
        <f t="shared" si="14"/>
        <v>0</v>
      </c>
      <c r="R64" s="455">
        <f t="shared" si="14"/>
        <v>0</v>
      </c>
      <c r="S64" s="455">
        <f t="shared" si="14"/>
        <v>0</v>
      </c>
      <c r="T64" s="456">
        <f t="shared" si="14"/>
        <v>0</v>
      </c>
      <c r="U64" s="459">
        <f>SUM(U61:U63)</f>
        <v>100</v>
      </c>
      <c r="V64" s="459">
        <f>SUM(V61:V63)</f>
        <v>200</v>
      </c>
      <c r="W64" s="200"/>
      <c r="Y64" s="201"/>
    </row>
    <row r="65" spans="1:22" s="11" customFormat="1" ht="18" customHeight="1">
      <c r="A65" s="610" t="s">
        <v>9</v>
      </c>
      <c r="B65" s="613" t="s">
        <v>11</v>
      </c>
      <c r="C65" s="663" t="s">
        <v>11</v>
      </c>
      <c r="D65" s="689" t="s">
        <v>244</v>
      </c>
      <c r="E65" s="816" t="s">
        <v>173</v>
      </c>
      <c r="F65" s="582" t="s">
        <v>9</v>
      </c>
      <c r="G65" s="596" t="s">
        <v>191</v>
      </c>
      <c r="H65" s="95" t="s">
        <v>13</v>
      </c>
      <c r="I65" s="278">
        <f>J65</f>
        <v>41.1</v>
      </c>
      <c r="J65" s="279">
        <v>41.1</v>
      </c>
      <c r="K65" s="327"/>
      <c r="L65" s="328"/>
      <c r="M65" s="329">
        <f>N65</f>
        <v>55.4</v>
      </c>
      <c r="N65" s="327">
        <v>55.4</v>
      </c>
      <c r="O65" s="330"/>
      <c r="P65" s="331"/>
      <c r="Q65" s="424">
        <f>R65</f>
        <v>55.4</v>
      </c>
      <c r="R65" s="417">
        <v>55.4</v>
      </c>
      <c r="S65" s="417"/>
      <c r="T65" s="425"/>
      <c r="U65" s="332"/>
      <c r="V65" s="332"/>
    </row>
    <row r="66" spans="1:22" s="11" customFormat="1" ht="18" customHeight="1">
      <c r="A66" s="611"/>
      <c r="B66" s="614"/>
      <c r="C66" s="664"/>
      <c r="D66" s="773"/>
      <c r="E66" s="817"/>
      <c r="F66" s="569"/>
      <c r="G66" s="594"/>
      <c r="H66" s="193" t="s">
        <v>15</v>
      </c>
      <c r="I66" s="333">
        <f>J66</f>
        <v>232.7</v>
      </c>
      <c r="J66" s="334">
        <v>232.7</v>
      </c>
      <c r="K66" s="335"/>
      <c r="L66" s="336"/>
      <c r="M66" s="337">
        <f>N66</f>
        <v>313.7</v>
      </c>
      <c r="N66" s="338">
        <v>313.7</v>
      </c>
      <c r="O66" s="339"/>
      <c r="P66" s="340"/>
      <c r="Q66" s="450">
        <f>R66</f>
        <v>313.7</v>
      </c>
      <c r="R66" s="451">
        <v>313.7</v>
      </c>
      <c r="S66" s="468"/>
      <c r="T66" s="452"/>
      <c r="U66" s="341"/>
      <c r="V66" s="341"/>
    </row>
    <row r="67" spans="1:22" s="11" customFormat="1" ht="18" customHeight="1" thickBot="1">
      <c r="A67" s="612"/>
      <c r="B67" s="615"/>
      <c r="C67" s="665"/>
      <c r="D67" s="774"/>
      <c r="E67" s="818"/>
      <c r="F67" s="570"/>
      <c r="G67" s="595"/>
      <c r="H67" s="412" t="s">
        <v>16</v>
      </c>
      <c r="I67" s="404">
        <f t="shared" ref="I67:V67" si="15">SUM(I65:I66)</f>
        <v>273.8</v>
      </c>
      <c r="J67" s="405">
        <f t="shared" si="15"/>
        <v>273.8</v>
      </c>
      <c r="K67" s="405">
        <f t="shared" si="15"/>
        <v>0</v>
      </c>
      <c r="L67" s="405">
        <f t="shared" si="15"/>
        <v>0</v>
      </c>
      <c r="M67" s="404">
        <f t="shared" si="15"/>
        <v>369.09999999999997</v>
      </c>
      <c r="N67" s="405">
        <f t="shared" si="15"/>
        <v>369.09999999999997</v>
      </c>
      <c r="O67" s="405">
        <f t="shared" si="15"/>
        <v>0</v>
      </c>
      <c r="P67" s="405">
        <f t="shared" si="15"/>
        <v>0</v>
      </c>
      <c r="Q67" s="404">
        <f t="shared" si="15"/>
        <v>369.09999999999997</v>
      </c>
      <c r="R67" s="405">
        <f t="shared" si="15"/>
        <v>369.09999999999997</v>
      </c>
      <c r="S67" s="405">
        <f t="shared" si="15"/>
        <v>0</v>
      </c>
      <c r="T67" s="405">
        <f t="shared" si="15"/>
        <v>0</v>
      </c>
      <c r="U67" s="407">
        <f t="shared" si="15"/>
        <v>0</v>
      </c>
      <c r="V67" s="407">
        <f t="shared" si="15"/>
        <v>0</v>
      </c>
    </row>
    <row r="68" spans="1:22" s="11" customFormat="1" ht="15.75" customHeight="1">
      <c r="A68" s="610" t="s">
        <v>9</v>
      </c>
      <c r="B68" s="613" t="s">
        <v>11</v>
      </c>
      <c r="C68" s="812" t="s">
        <v>12</v>
      </c>
      <c r="D68" s="616" t="s">
        <v>55</v>
      </c>
      <c r="E68" s="619" t="s">
        <v>56</v>
      </c>
      <c r="F68" s="622" t="s">
        <v>9</v>
      </c>
      <c r="G68" s="574" t="s">
        <v>191</v>
      </c>
      <c r="H68" s="12" t="s">
        <v>13</v>
      </c>
      <c r="I68" s="329">
        <v>0</v>
      </c>
      <c r="J68" s="327">
        <v>0</v>
      </c>
      <c r="K68" s="327"/>
      <c r="L68" s="328"/>
      <c r="M68" s="297">
        <f>N68</f>
        <v>0</v>
      </c>
      <c r="N68" s="298"/>
      <c r="O68" s="342"/>
      <c r="P68" s="343"/>
      <c r="Q68" s="418">
        <v>0</v>
      </c>
      <c r="R68" s="419"/>
      <c r="S68" s="419"/>
      <c r="T68" s="423"/>
      <c r="U68" s="344"/>
      <c r="V68" s="344">
        <v>20</v>
      </c>
    </row>
    <row r="69" spans="1:22" s="11" customFormat="1" ht="15.75" customHeight="1">
      <c r="A69" s="611"/>
      <c r="B69" s="614"/>
      <c r="C69" s="597"/>
      <c r="D69" s="617"/>
      <c r="E69" s="620"/>
      <c r="F69" s="623"/>
      <c r="G69" s="575"/>
      <c r="H69" s="17"/>
      <c r="I69" s="345"/>
      <c r="J69" s="346"/>
      <c r="K69" s="346"/>
      <c r="L69" s="347"/>
      <c r="M69" s="345"/>
      <c r="N69" s="346"/>
      <c r="O69" s="348"/>
      <c r="P69" s="349"/>
      <c r="Q69" s="429"/>
      <c r="R69" s="430"/>
      <c r="S69" s="430"/>
      <c r="T69" s="431"/>
      <c r="U69" s="350"/>
      <c r="V69" s="350"/>
    </row>
    <row r="70" spans="1:22" s="11" customFormat="1" ht="15.75" customHeight="1" thickBot="1">
      <c r="A70" s="612"/>
      <c r="B70" s="615"/>
      <c r="C70" s="598"/>
      <c r="D70" s="618"/>
      <c r="E70" s="621"/>
      <c r="F70" s="624"/>
      <c r="G70" s="576"/>
      <c r="H70" s="414" t="s">
        <v>16</v>
      </c>
      <c r="I70" s="460">
        <f t="shared" ref="I70:V70" si="16">SUM(I68:I68)</f>
        <v>0</v>
      </c>
      <c r="J70" s="461">
        <f t="shared" si="16"/>
        <v>0</v>
      </c>
      <c r="K70" s="461">
        <f t="shared" si="16"/>
        <v>0</v>
      </c>
      <c r="L70" s="461">
        <f t="shared" si="16"/>
        <v>0</v>
      </c>
      <c r="M70" s="460">
        <f t="shared" si="16"/>
        <v>0</v>
      </c>
      <c r="N70" s="461">
        <f t="shared" si="16"/>
        <v>0</v>
      </c>
      <c r="O70" s="461">
        <f t="shared" si="16"/>
        <v>0</v>
      </c>
      <c r="P70" s="461">
        <f t="shared" si="16"/>
        <v>0</v>
      </c>
      <c r="Q70" s="460">
        <f t="shared" si="16"/>
        <v>0</v>
      </c>
      <c r="R70" s="461">
        <f t="shared" si="16"/>
        <v>0</v>
      </c>
      <c r="S70" s="461">
        <f t="shared" si="16"/>
        <v>0</v>
      </c>
      <c r="T70" s="461">
        <f t="shared" si="16"/>
        <v>0</v>
      </c>
      <c r="U70" s="407">
        <f t="shared" si="16"/>
        <v>0</v>
      </c>
      <c r="V70" s="407">
        <f t="shared" si="16"/>
        <v>20</v>
      </c>
    </row>
    <row r="71" spans="1:22" s="11" customFormat="1" ht="15.75" customHeight="1" thickBot="1">
      <c r="A71" s="93" t="s">
        <v>9</v>
      </c>
      <c r="B71" s="94" t="s">
        <v>11</v>
      </c>
      <c r="C71" s="606" t="s">
        <v>17</v>
      </c>
      <c r="D71" s="607"/>
      <c r="E71" s="607"/>
      <c r="F71" s="607"/>
      <c r="G71" s="607"/>
      <c r="H71" s="608"/>
      <c r="I71" s="351">
        <f>J71+L71</f>
        <v>448.8</v>
      </c>
      <c r="J71" s="352">
        <f>SUM(J61,J64,J67,J70)</f>
        <v>448.8</v>
      </c>
      <c r="K71" s="352">
        <f>SUM(K61,K64,K67,K70)</f>
        <v>0</v>
      </c>
      <c r="L71" s="352">
        <f>SUM(L61,L64,L67,L70)</f>
        <v>0</v>
      </c>
      <c r="M71" s="351">
        <f>N71+P71</f>
        <v>899.8</v>
      </c>
      <c r="N71" s="352">
        <f>SUM(N61,N64,N67,N70)</f>
        <v>899.8</v>
      </c>
      <c r="O71" s="352">
        <f>SUM(O61,O64,O67,O70)</f>
        <v>38.5</v>
      </c>
      <c r="P71" s="352">
        <f>SUM(P61,P64,P67,P70)</f>
        <v>0</v>
      </c>
      <c r="Q71" s="351">
        <f>R71+T71</f>
        <v>849.8</v>
      </c>
      <c r="R71" s="352">
        <f>SUM(R61,R64,R67,R70)</f>
        <v>849.8</v>
      </c>
      <c r="S71" s="352">
        <f>SUM(S61,S64,S67,S70)</f>
        <v>39.300000000000004</v>
      </c>
      <c r="T71" s="352">
        <f>SUM(T61,T64,T67,T70)</f>
        <v>0</v>
      </c>
      <c r="U71" s="353">
        <f>SUM(U61,U64,U67,U70)</f>
        <v>100</v>
      </c>
      <c r="V71" s="353">
        <f>SUM(V61,V64,V67,V70)</f>
        <v>220</v>
      </c>
    </row>
    <row r="72" spans="1:22" s="11" customFormat="1" ht="15.75" customHeight="1" thickBot="1">
      <c r="A72" s="93" t="s">
        <v>9</v>
      </c>
      <c r="B72" s="195" t="s">
        <v>12</v>
      </c>
      <c r="C72" s="678" t="s">
        <v>308</v>
      </c>
      <c r="D72" s="679"/>
      <c r="E72" s="679"/>
      <c r="F72" s="679"/>
      <c r="G72" s="679"/>
      <c r="H72" s="679"/>
      <c r="I72" s="679"/>
      <c r="J72" s="679"/>
      <c r="K72" s="679"/>
      <c r="L72" s="679"/>
      <c r="M72" s="679"/>
      <c r="N72" s="679"/>
      <c r="O72" s="679"/>
      <c r="P72" s="679"/>
      <c r="Q72" s="679"/>
      <c r="R72" s="679"/>
      <c r="S72" s="679"/>
      <c r="T72" s="679"/>
      <c r="U72" s="679"/>
      <c r="V72" s="680"/>
    </row>
    <row r="73" spans="1:22" s="11" customFormat="1" ht="15.75" customHeight="1">
      <c r="A73" s="610" t="s">
        <v>9</v>
      </c>
      <c r="B73" s="613" t="s">
        <v>12</v>
      </c>
      <c r="C73" s="583" t="s">
        <v>9</v>
      </c>
      <c r="D73" s="658" t="s">
        <v>300</v>
      </c>
      <c r="E73" s="640"/>
      <c r="F73" s="582" t="s">
        <v>9</v>
      </c>
      <c r="G73" s="596" t="s">
        <v>193</v>
      </c>
      <c r="H73" s="97" t="s">
        <v>13</v>
      </c>
      <c r="I73" s="297"/>
      <c r="J73" s="298"/>
      <c r="K73" s="298"/>
      <c r="L73" s="354"/>
      <c r="M73" s="297"/>
      <c r="N73" s="298"/>
      <c r="O73" s="355"/>
      <c r="P73" s="356"/>
      <c r="Q73" s="418"/>
      <c r="R73" s="419"/>
      <c r="S73" s="419"/>
      <c r="T73" s="423"/>
      <c r="U73" s="357">
        <v>62.5</v>
      </c>
      <c r="V73" s="300"/>
    </row>
    <row r="74" spans="1:22" s="11" customFormat="1" ht="15.75" customHeight="1">
      <c r="A74" s="611"/>
      <c r="B74" s="614"/>
      <c r="C74" s="584"/>
      <c r="D74" s="659"/>
      <c r="E74" s="641"/>
      <c r="F74" s="569"/>
      <c r="G74" s="594"/>
      <c r="H74" s="97" t="s">
        <v>15</v>
      </c>
      <c r="I74" s="294">
        <f>J74</f>
        <v>0</v>
      </c>
      <c r="J74" s="295"/>
      <c r="K74" s="298"/>
      <c r="L74" s="354"/>
      <c r="M74" s="297">
        <f>N74</f>
        <v>140.6</v>
      </c>
      <c r="N74" s="298">
        <v>140.6</v>
      </c>
      <c r="O74" s="355"/>
      <c r="P74" s="356"/>
      <c r="Q74" s="418">
        <f>R74</f>
        <v>0</v>
      </c>
      <c r="R74" s="419"/>
      <c r="S74" s="419"/>
      <c r="T74" s="423"/>
      <c r="U74" s="357">
        <v>281.2</v>
      </c>
      <c r="V74" s="300">
        <v>140.6</v>
      </c>
    </row>
    <row r="75" spans="1:22" s="11" customFormat="1" ht="15.75" customHeight="1" thickBot="1">
      <c r="A75" s="612"/>
      <c r="B75" s="615"/>
      <c r="C75" s="585"/>
      <c r="D75" s="660"/>
      <c r="E75" s="642"/>
      <c r="F75" s="570"/>
      <c r="G75" s="595"/>
      <c r="H75" s="469" t="s">
        <v>16</v>
      </c>
      <c r="I75" s="460">
        <f t="shared" ref="I75:V75" si="17">SUM(I73:I74)</f>
        <v>0</v>
      </c>
      <c r="J75" s="461">
        <f t="shared" si="17"/>
        <v>0</v>
      </c>
      <c r="K75" s="461">
        <f t="shared" si="17"/>
        <v>0</v>
      </c>
      <c r="L75" s="461">
        <f t="shared" si="17"/>
        <v>0</v>
      </c>
      <c r="M75" s="460">
        <f t="shared" si="17"/>
        <v>140.6</v>
      </c>
      <c r="N75" s="461">
        <f t="shared" si="17"/>
        <v>140.6</v>
      </c>
      <c r="O75" s="461">
        <f t="shared" si="17"/>
        <v>0</v>
      </c>
      <c r="P75" s="461">
        <f t="shared" si="17"/>
        <v>0</v>
      </c>
      <c r="Q75" s="460">
        <f t="shared" si="17"/>
        <v>0</v>
      </c>
      <c r="R75" s="461">
        <f t="shared" si="17"/>
        <v>0</v>
      </c>
      <c r="S75" s="461">
        <f t="shared" si="17"/>
        <v>0</v>
      </c>
      <c r="T75" s="461">
        <f t="shared" si="17"/>
        <v>0</v>
      </c>
      <c r="U75" s="470">
        <f t="shared" si="17"/>
        <v>343.7</v>
      </c>
      <c r="V75" s="470">
        <f t="shared" si="17"/>
        <v>140.6</v>
      </c>
    </row>
    <row r="76" spans="1:22" s="11" customFormat="1" ht="15.75" customHeight="1">
      <c r="A76" s="610" t="s">
        <v>9</v>
      </c>
      <c r="B76" s="613" t="s">
        <v>12</v>
      </c>
      <c r="C76" s="583" t="s">
        <v>10</v>
      </c>
      <c r="D76" s="658" t="s">
        <v>309</v>
      </c>
      <c r="E76" s="640"/>
      <c r="F76" s="582" t="s">
        <v>9</v>
      </c>
      <c r="G76" s="596" t="s">
        <v>193</v>
      </c>
      <c r="H76" s="95" t="s">
        <v>301</v>
      </c>
      <c r="I76" s="329"/>
      <c r="J76" s="327"/>
      <c r="K76" s="327"/>
      <c r="L76" s="358"/>
      <c r="M76" s="329">
        <f>N76+P76</f>
        <v>0</v>
      </c>
      <c r="N76" s="327"/>
      <c r="O76" s="330"/>
      <c r="P76" s="331"/>
      <c r="Q76" s="424">
        <f>R76+T76</f>
        <v>0</v>
      </c>
      <c r="R76" s="417"/>
      <c r="S76" s="417"/>
      <c r="T76" s="425"/>
      <c r="U76" s="344">
        <v>83.1</v>
      </c>
      <c r="V76" s="332">
        <v>1650.1</v>
      </c>
    </row>
    <row r="77" spans="1:22" s="11" customFormat="1" ht="15.75" customHeight="1">
      <c r="A77" s="611"/>
      <c r="B77" s="614"/>
      <c r="C77" s="584"/>
      <c r="D77" s="659"/>
      <c r="E77" s="641"/>
      <c r="F77" s="569"/>
      <c r="G77" s="594"/>
      <c r="H77" s="97"/>
      <c r="I77" s="294">
        <f>J77</f>
        <v>0</v>
      </c>
      <c r="J77" s="295"/>
      <c r="K77" s="298"/>
      <c r="L77" s="354"/>
      <c r="M77" s="297">
        <f>N77</f>
        <v>0</v>
      </c>
      <c r="N77" s="298"/>
      <c r="O77" s="355"/>
      <c r="P77" s="356"/>
      <c r="Q77" s="418">
        <f>R77</f>
        <v>0</v>
      </c>
      <c r="R77" s="419"/>
      <c r="S77" s="419"/>
      <c r="T77" s="423"/>
      <c r="U77" s="357"/>
      <c r="V77" s="300"/>
    </row>
    <row r="78" spans="1:22" s="11" customFormat="1" ht="15.75" customHeight="1" thickBot="1">
      <c r="A78" s="612"/>
      <c r="B78" s="615"/>
      <c r="C78" s="585"/>
      <c r="D78" s="660"/>
      <c r="E78" s="642"/>
      <c r="F78" s="570"/>
      <c r="G78" s="595"/>
      <c r="H78" s="412" t="s">
        <v>16</v>
      </c>
      <c r="I78" s="404">
        <f t="shared" ref="I78:V78" si="18">SUM(I76:I77)</f>
        <v>0</v>
      </c>
      <c r="J78" s="405">
        <f t="shared" si="18"/>
        <v>0</v>
      </c>
      <c r="K78" s="405">
        <f t="shared" si="18"/>
        <v>0</v>
      </c>
      <c r="L78" s="405">
        <f t="shared" si="18"/>
        <v>0</v>
      </c>
      <c r="M78" s="404">
        <f t="shared" si="18"/>
        <v>0</v>
      </c>
      <c r="N78" s="405">
        <f t="shared" si="18"/>
        <v>0</v>
      </c>
      <c r="O78" s="405">
        <f t="shared" si="18"/>
        <v>0</v>
      </c>
      <c r="P78" s="405">
        <f t="shared" si="18"/>
        <v>0</v>
      </c>
      <c r="Q78" s="404">
        <f t="shared" si="18"/>
        <v>0</v>
      </c>
      <c r="R78" s="405">
        <f t="shared" si="18"/>
        <v>0</v>
      </c>
      <c r="S78" s="405">
        <f t="shared" si="18"/>
        <v>0</v>
      </c>
      <c r="T78" s="405">
        <f t="shared" si="18"/>
        <v>0</v>
      </c>
      <c r="U78" s="407">
        <f t="shared" si="18"/>
        <v>83.1</v>
      </c>
      <c r="V78" s="407">
        <f t="shared" si="18"/>
        <v>1650.1</v>
      </c>
    </row>
    <row r="79" spans="1:22" s="11" customFormat="1" ht="15.75" customHeight="1" thickBot="1">
      <c r="A79" s="93" t="s">
        <v>9</v>
      </c>
      <c r="B79" s="94" t="s">
        <v>12</v>
      </c>
      <c r="C79" s="606" t="s">
        <v>17</v>
      </c>
      <c r="D79" s="607"/>
      <c r="E79" s="607"/>
      <c r="F79" s="607"/>
      <c r="G79" s="607"/>
      <c r="H79" s="607"/>
      <c r="I79" s="520">
        <f>L79+J79</f>
        <v>0</v>
      </c>
      <c r="J79" s="521">
        <f>SUM(J75,J78)</f>
        <v>0</v>
      </c>
      <c r="K79" s="521">
        <f>SUM(K75,K78)</f>
        <v>0</v>
      </c>
      <c r="L79" s="521">
        <f>SUM(L75,L78)</f>
        <v>0</v>
      </c>
      <c r="M79" s="520">
        <f>P79+N79</f>
        <v>140.6</v>
      </c>
      <c r="N79" s="521">
        <f>SUM(N75,N78)</f>
        <v>140.6</v>
      </c>
      <c r="O79" s="521">
        <f>SUM(O75,O78)</f>
        <v>0</v>
      </c>
      <c r="P79" s="521">
        <f>SUM(P75,P78)</f>
        <v>0</v>
      </c>
      <c r="Q79" s="520">
        <f>T79+R79</f>
        <v>0</v>
      </c>
      <c r="R79" s="521">
        <f>SUM(R75,R78)</f>
        <v>0</v>
      </c>
      <c r="S79" s="521">
        <f>SUM(S75,S78)</f>
        <v>0</v>
      </c>
      <c r="T79" s="521">
        <f>SUM(T75,T78)</f>
        <v>0</v>
      </c>
      <c r="U79" s="522">
        <f>SUM(U75,U78)</f>
        <v>426.79999999999995</v>
      </c>
      <c r="V79" s="522">
        <f>SUM(V75,V78)</f>
        <v>1790.6999999999998</v>
      </c>
    </row>
    <row r="80" spans="1:22" s="96" customFormat="1" ht="15.75" customHeight="1" thickBot="1">
      <c r="A80" s="93" t="s">
        <v>9</v>
      </c>
      <c r="B80" s="813" t="s">
        <v>19</v>
      </c>
      <c r="C80" s="814"/>
      <c r="D80" s="814"/>
      <c r="E80" s="814"/>
      <c r="F80" s="814"/>
      <c r="G80" s="814"/>
      <c r="H80" s="815"/>
      <c r="I80" s="523">
        <f>J80+L80</f>
        <v>32860</v>
      </c>
      <c r="J80" s="524">
        <f>J79+J71+J57+J44</f>
        <v>26571.899999999998</v>
      </c>
      <c r="K80" s="524">
        <f>K79+K71+K57+K44</f>
        <v>10269.200000000001</v>
      </c>
      <c r="L80" s="524">
        <f>L79+L71+L57+L44</f>
        <v>6288.0999999999995</v>
      </c>
      <c r="M80" s="523">
        <f>N80+P80</f>
        <v>36027.100000000006</v>
      </c>
      <c r="N80" s="524">
        <f>N79+N71+N57+N44</f>
        <v>29691.500000000007</v>
      </c>
      <c r="O80" s="524">
        <f>O79+O71+O57+O44</f>
        <v>10689.6</v>
      </c>
      <c r="P80" s="524">
        <f>P79+P71+P57+P44</f>
        <v>6335.6</v>
      </c>
      <c r="Q80" s="523">
        <f>R80+T80</f>
        <v>32790.100000000006</v>
      </c>
      <c r="R80" s="524">
        <f>R79+R71+R57+R44</f>
        <v>25948.600000000002</v>
      </c>
      <c r="S80" s="524">
        <f>S79+S71+S57+S44</f>
        <v>10306.799999999999</v>
      </c>
      <c r="T80" s="524">
        <f>T79+T71+T57+T44</f>
        <v>6841.5</v>
      </c>
      <c r="U80" s="525">
        <f>SUM(U79,U71,U57,U44)</f>
        <v>32756.600000000006</v>
      </c>
      <c r="V80" s="525">
        <f>SUM(V79,V71,V57,V44)</f>
        <v>38324.500000000007</v>
      </c>
    </row>
    <row r="81" spans="1:26" s="96" customFormat="1" ht="15.75" customHeight="1" thickBot="1">
      <c r="A81" s="106" t="s">
        <v>11</v>
      </c>
      <c r="B81" s="647" t="s">
        <v>18</v>
      </c>
      <c r="C81" s="647"/>
      <c r="D81" s="647"/>
      <c r="E81" s="647"/>
      <c r="F81" s="647"/>
      <c r="G81" s="647"/>
      <c r="H81" s="648"/>
      <c r="I81" s="487">
        <f>J81+L81</f>
        <v>32860</v>
      </c>
      <c r="J81" s="488">
        <f>J80</f>
        <v>26571.899999999998</v>
      </c>
      <c r="K81" s="488">
        <f>K80</f>
        <v>10269.200000000001</v>
      </c>
      <c r="L81" s="489">
        <f>L80</f>
        <v>6288.0999999999995</v>
      </c>
      <c r="M81" s="487">
        <f>N81+P81</f>
        <v>36027.100000000006</v>
      </c>
      <c r="N81" s="488">
        <f>N80</f>
        <v>29691.500000000007</v>
      </c>
      <c r="O81" s="488">
        <f>O80</f>
        <v>10689.6</v>
      </c>
      <c r="P81" s="489">
        <f>P80</f>
        <v>6335.6</v>
      </c>
      <c r="Q81" s="487">
        <f>R81+T81</f>
        <v>32790.100000000006</v>
      </c>
      <c r="R81" s="488">
        <f>R80</f>
        <v>25948.600000000002</v>
      </c>
      <c r="S81" s="488">
        <f>S80</f>
        <v>10306.799999999999</v>
      </c>
      <c r="T81" s="489">
        <f>T80</f>
        <v>6841.5</v>
      </c>
      <c r="U81" s="490">
        <f>U80</f>
        <v>32756.600000000006</v>
      </c>
      <c r="V81" s="490">
        <f>V80</f>
        <v>38324.500000000007</v>
      </c>
    </row>
    <row r="82" spans="1:26" s="96" customFormat="1" ht="15.75" customHeight="1">
      <c r="A82" s="474"/>
      <c r="B82" s="474"/>
      <c r="C82" s="474"/>
      <c r="D82" s="474"/>
      <c r="E82" s="474"/>
      <c r="F82" s="474"/>
      <c r="G82" s="474"/>
      <c r="H82" s="474"/>
      <c r="I82" s="107"/>
      <c r="J82" s="107"/>
      <c r="K82" s="107"/>
      <c r="L82" s="107"/>
      <c r="M82" s="107"/>
      <c r="N82" s="107"/>
      <c r="O82" s="107"/>
      <c r="P82" s="107"/>
      <c r="Q82" s="504"/>
      <c r="R82" s="504"/>
      <c r="S82" s="504"/>
      <c r="T82" s="504"/>
      <c r="U82" s="107"/>
      <c r="V82" s="107"/>
    </row>
    <row r="83" spans="1:26" s="96" customFormat="1" ht="15.75" customHeight="1">
      <c r="A83" s="202"/>
      <c r="B83" s="23"/>
      <c r="C83" s="646" t="s">
        <v>26</v>
      </c>
      <c r="D83" s="646"/>
      <c r="E83" s="646"/>
      <c r="F83" s="646"/>
      <c r="G83" s="646"/>
      <c r="H83" s="646"/>
      <c r="I83" s="646"/>
      <c r="J83" s="646"/>
      <c r="K83" s="646"/>
      <c r="L83" s="646"/>
      <c r="M83" s="646"/>
      <c r="N83" s="646"/>
      <c r="O83" s="646"/>
      <c r="P83" s="646"/>
      <c r="Q83" s="646"/>
      <c r="R83" s="646"/>
      <c r="S83" s="646"/>
      <c r="T83" s="646"/>
      <c r="U83" s="107"/>
      <c r="V83" s="107"/>
    </row>
    <row r="84" spans="1:26" s="96" customFormat="1" ht="15.75" customHeight="1" thickBot="1">
      <c r="A84" s="202"/>
      <c r="B84" s="197"/>
      <c r="C84" s="197"/>
      <c r="D84" s="197"/>
      <c r="E84" s="213"/>
      <c r="F84" s="197"/>
      <c r="G84" s="197"/>
      <c r="Q84" s="783" t="s">
        <v>49</v>
      </c>
      <c r="R84" s="783"/>
      <c r="S84" s="783"/>
      <c r="T84" s="783"/>
      <c r="U84" s="107"/>
      <c r="V84" s="107"/>
    </row>
    <row r="85" spans="1:26" s="96" customFormat="1" ht="48" customHeight="1" thickBot="1">
      <c r="A85" s="11"/>
      <c r="B85" s="11"/>
      <c r="C85" s="637" t="s">
        <v>22</v>
      </c>
      <c r="D85" s="638"/>
      <c r="E85" s="638"/>
      <c r="F85" s="638"/>
      <c r="G85" s="638"/>
      <c r="H85" s="639"/>
      <c r="I85" s="729" t="s">
        <v>53</v>
      </c>
      <c r="J85" s="650"/>
      <c r="K85" s="650"/>
      <c r="L85" s="651"/>
      <c r="M85" s="729" t="s">
        <v>54</v>
      </c>
      <c r="N85" s="650"/>
      <c r="O85" s="650"/>
      <c r="P85" s="651"/>
      <c r="Q85" s="649" t="s">
        <v>45</v>
      </c>
      <c r="R85" s="650"/>
      <c r="S85" s="650"/>
      <c r="T85" s="651"/>
      <c r="U85" s="203"/>
      <c r="V85" s="475"/>
      <c r="W85" s="475"/>
      <c r="X85" s="475"/>
      <c r="Y85" s="475"/>
      <c r="Z85" s="475"/>
    </row>
    <row r="86" spans="1:26" s="96" customFormat="1" ht="14.1" customHeight="1" thickBot="1">
      <c r="A86" s="11"/>
      <c r="B86" s="11"/>
      <c r="C86" s="634" t="s">
        <v>27</v>
      </c>
      <c r="D86" s="635"/>
      <c r="E86" s="635"/>
      <c r="F86" s="635"/>
      <c r="G86" s="635"/>
      <c r="H86" s="636"/>
      <c r="I86" s="631">
        <f>SUM(I87:L91)</f>
        <v>29421.1</v>
      </c>
      <c r="J86" s="632"/>
      <c r="K86" s="632"/>
      <c r="L86" s="633"/>
      <c r="M86" s="631">
        <f>SUM(M87:P91)</f>
        <v>31247.400000000005</v>
      </c>
      <c r="N86" s="632"/>
      <c r="O86" s="632"/>
      <c r="P86" s="633"/>
      <c r="Q86" s="631">
        <f>SUM(Q87:T91)</f>
        <v>28464.199999999997</v>
      </c>
      <c r="R86" s="632"/>
      <c r="S86" s="632"/>
      <c r="T86" s="633"/>
      <c r="U86" s="204"/>
      <c r="V86" s="475"/>
      <c r="W86" s="475"/>
      <c r="X86" s="475"/>
      <c r="Y86" s="475"/>
      <c r="Z86" s="475"/>
    </row>
    <row r="87" spans="1:26" s="96" customFormat="1" ht="14.25" customHeight="1">
      <c r="A87" s="11"/>
      <c r="B87" s="11"/>
      <c r="C87" s="643" t="s">
        <v>245</v>
      </c>
      <c r="D87" s="644"/>
      <c r="E87" s="644"/>
      <c r="F87" s="644"/>
      <c r="G87" s="644"/>
      <c r="H87" s="645"/>
      <c r="I87" s="628">
        <f>SUMIF(H12:H81,"sb",I12:I81)</f>
        <v>24604.699999999997</v>
      </c>
      <c r="J87" s="629"/>
      <c r="K87" s="629"/>
      <c r="L87" s="630"/>
      <c r="M87" s="628">
        <f>SUMIF(H11:H81,"SB",M11:M81)</f>
        <v>26958.300000000003</v>
      </c>
      <c r="N87" s="629"/>
      <c r="O87" s="629"/>
      <c r="P87" s="630"/>
      <c r="Q87" s="628">
        <f>SUMIF(H11:H81,"SB",Q11:Q81)</f>
        <v>24287.8</v>
      </c>
      <c r="R87" s="629"/>
      <c r="S87" s="629"/>
      <c r="T87" s="630"/>
      <c r="U87" s="205"/>
      <c r="V87" s="475"/>
      <c r="W87" s="475"/>
      <c r="X87" s="475"/>
      <c r="Y87" s="475"/>
      <c r="Z87" s="475"/>
    </row>
    <row r="88" spans="1:26" s="96" customFormat="1" ht="14.25" customHeight="1">
      <c r="A88" s="11"/>
      <c r="B88" s="11"/>
      <c r="C88" s="808" t="s">
        <v>177</v>
      </c>
      <c r="D88" s="809"/>
      <c r="E88" s="809"/>
      <c r="F88" s="809"/>
      <c r="G88" s="809"/>
      <c r="H88" s="810"/>
      <c r="I88" s="770">
        <f>SUMIF(H12:H81,"SB(VB)",I12:I81)</f>
        <v>3735.3</v>
      </c>
      <c r="J88" s="771"/>
      <c r="K88" s="771"/>
      <c r="L88" s="772"/>
      <c r="M88" s="770">
        <f>SUMIF(H11:H81,"SB(VB)",M11:M81)</f>
        <v>3608.3999999999996</v>
      </c>
      <c r="N88" s="771"/>
      <c r="O88" s="771"/>
      <c r="P88" s="772"/>
      <c r="Q88" s="770">
        <f>SUMIF(H11:H81,"SB(VB)",Q11:Q81)</f>
        <v>3658.3999999999996</v>
      </c>
      <c r="R88" s="771"/>
      <c r="S88" s="771"/>
      <c r="T88" s="772"/>
      <c r="U88" s="205"/>
      <c r="V88" s="475"/>
      <c r="W88" s="475"/>
      <c r="X88" s="475"/>
      <c r="Y88" s="475"/>
      <c r="Z88" s="475"/>
    </row>
    <row r="89" spans="1:26" s="11" customFormat="1" ht="13.5" customHeight="1">
      <c r="C89" s="746" t="s">
        <v>293</v>
      </c>
      <c r="D89" s="747"/>
      <c r="E89" s="747"/>
      <c r="F89" s="747"/>
      <c r="G89" s="747"/>
      <c r="H89" s="748"/>
      <c r="I89" s="628">
        <f>SUMIF(H11:H81,H14,I11:I81)</f>
        <v>40.4</v>
      </c>
      <c r="J89" s="629"/>
      <c r="K89" s="629"/>
      <c r="L89" s="630"/>
      <c r="M89" s="628">
        <f>SUMIF(H11:H81,H14,M11:M81)</f>
        <v>40.4</v>
      </c>
      <c r="N89" s="629"/>
      <c r="O89" s="629"/>
      <c r="P89" s="630"/>
      <c r="Q89" s="628">
        <f>SUMIF(H11:H81,"SB(SP)",Q11:Q81)</f>
        <v>40.5</v>
      </c>
      <c r="R89" s="629"/>
      <c r="S89" s="629"/>
      <c r="T89" s="630"/>
      <c r="U89" s="205"/>
      <c r="V89" s="505"/>
      <c r="W89" s="475"/>
      <c r="X89" s="475"/>
      <c r="Y89" s="475"/>
      <c r="Z89" s="475"/>
    </row>
    <row r="90" spans="1:26" s="11" customFormat="1" ht="13.5" customHeight="1">
      <c r="C90" s="571" t="s">
        <v>295</v>
      </c>
      <c r="D90" s="572"/>
      <c r="E90" s="572"/>
      <c r="F90" s="572"/>
      <c r="G90" s="572"/>
      <c r="H90" s="573"/>
      <c r="I90" s="628">
        <f>SUMIF(H11:H81,#REF!,I11:I81)</f>
        <v>0</v>
      </c>
      <c r="J90" s="629"/>
      <c r="K90" s="629"/>
      <c r="L90" s="630"/>
      <c r="M90" s="628">
        <f>SUMIF(H11:H81,"SB(P)",M11:M81)</f>
        <v>0</v>
      </c>
      <c r="N90" s="629"/>
      <c r="O90" s="629"/>
      <c r="P90" s="630"/>
      <c r="Q90" s="628">
        <f>SUMIF(H11:H81,"SB(P)",Q11:Q81)</f>
        <v>0</v>
      </c>
      <c r="R90" s="629"/>
      <c r="S90" s="629"/>
      <c r="T90" s="630"/>
      <c r="U90" s="205"/>
      <c r="V90" s="205"/>
      <c r="W90" s="109"/>
      <c r="X90" s="109"/>
    </row>
    <row r="91" spans="1:26" s="11" customFormat="1" ht="13.5" customHeight="1" thickBot="1">
      <c r="C91" s="577" t="s">
        <v>320</v>
      </c>
      <c r="D91" s="578"/>
      <c r="E91" s="578"/>
      <c r="F91" s="578"/>
      <c r="G91" s="578"/>
      <c r="H91" s="578"/>
      <c r="I91" s="741">
        <f>SUMIF(H11:H81,"PF",I11:I81)</f>
        <v>1040.7</v>
      </c>
      <c r="J91" s="742"/>
      <c r="K91" s="742"/>
      <c r="L91" s="743"/>
      <c r="M91" s="741">
        <f>SUMIF(H11:H81,"PF",M11:M81)</f>
        <v>640.29999999999995</v>
      </c>
      <c r="N91" s="742"/>
      <c r="O91" s="742"/>
      <c r="P91" s="743"/>
      <c r="Q91" s="741">
        <f>SUMIF(H11:H81,"PF",Q11:Q81)</f>
        <v>477.5</v>
      </c>
      <c r="R91" s="742"/>
      <c r="S91" s="742"/>
      <c r="T91" s="743"/>
      <c r="U91" s="205"/>
      <c r="V91" s="205"/>
    </row>
    <row r="92" spans="1:26" s="11" customFormat="1" ht="13.5" customHeight="1" thickBot="1">
      <c r="C92" s="634" t="s">
        <v>28</v>
      </c>
      <c r="D92" s="635"/>
      <c r="E92" s="635"/>
      <c r="F92" s="635"/>
      <c r="G92" s="635"/>
      <c r="H92" s="636"/>
      <c r="I92" s="631">
        <f>SUM(I93:L95)</f>
        <v>3438.8999999999996</v>
      </c>
      <c r="J92" s="632"/>
      <c r="K92" s="632"/>
      <c r="L92" s="633"/>
      <c r="M92" s="631">
        <f>SUM(M93:P95)</f>
        <v>4779.7000000000007</v>
      </c>
      <c r="N92" s="632"/>
      <c r="O92" s="632"/>
      <c r="P92" s="633"/>
      <c r="Q92" s="631">
        <f>SUM(Q93:T95)</f>
        <v>4325.8999999999996</v>
      </c>
      <c r="R92" s="632"/>
      <c r="S92" s="632"/>
      <c r="T92" s="633"/>
      <c r="U92" s="204"/>
      <c r="V92" s="204"/>
    </row>
    <row r="93" spans="1:26" s="11" customFormat="1">
      <c r="C93" s="711" t="s">
        <v>246</v>
      </c>
      <c r="D93" s="712"/>
      <c r="E93" s="712"/>
      <c r="F93" s="712"/>
      <c r="G93" s="712"/>
      <c r="H93" s="712"/>
      <c r="I93" s="699">
        <f>SUMIF(H12:H81,"ES",I12:I81)</f>
        <v>3197.2549999999997</v>
      </c>
      <c r="J93" s="700"/>
      <c r="K93" s="700"/>
      <c r="L93" s="701"/>
      <c r="M93" s="699">
        <f>SUMIF(H11:H81,H66,M11:M81)</f>
        <v>4500.6900000000005</v>
      </c>
      <c r="N93" s="700"/>
      <c r="O93" s="700"/>
      <c r="P93" s="701"/>
      <c r="Q93" s="699">
        <f>SUMIF(H11:H81,"ES",Q11:Q81)</f>
        <v>4056.8999999999996</v>
      </c>
      <c r="R93" s="700"/>
      <c r="S93" s="700"/>
      <c r="T93" s="701"/>
      <c r="U93" s="205"/>
      <c r="V93" s="205"/>
    </row>
    <row r="94" spans="1:26" s="11" customFormat="1">
      <c r="C94" s="643" t="s">
        <v>247</v>
      </c>
      <c r="D94" s="644"/>
      <c r="E94" s="644"/>
      <c r="F94" s="644"/>
      <c r="G94" s="644"/>
      <c r="H94" s="645"/>
      <c r="I94" s="628">
        <f>SUMIF(H12:H81,"LRVB",I12:I81)</f>
        <v>141.64499999999998</v>
      </c>
      <c r="J94" s="629"/>
      <c r="K94" s="629"/>
      <c r="L94" s="630"/>
      <c r="M94" s="628">
        <f>M48</f>
        <v>179.01</v>
      </c>
      <c r="N94" s="629"/>
      <c r="O94" s="629"/>
      <c r="P94" s="630"/>
      <c r="Q94" s="628">
        <f>SUMIF(H11:H81,"LRVB",Q11:Q81)</f>
        <v>179</v>
      </c>
      <c r="R94" s="629"/>
      <c r="S94" s="629"/>
      <c r="T94" s="630"/>
      <c r="U94" s="206"/>
      <c r="V94" s="205"/>
    </row>
    <row r="95" spans="1:26" s="11" customFormat="1" ht="13.5" thickBot="1">
      <c r="C95" s="708" t="s">
        <v>167</v>
      </c>
      <c r="D95" s="709"/>
      <c r="E95" s="709"/>
      <c r="F95" s="709"/>
      <c r="G95" s="709"/>
      <c r="H95" s="710"/>
      <c r="I95" s="696">
        <f>SUMIF(H12:H81,"KPP",I12:I81)</f>
        <v>100</v>
      </c>
      <c r="J95" s="697"/>
      <c r="K95" s="697"/>
      <c r="L95" s="698"/>
      <c r="M95" s="696">
        <f>SUMIF(H11:H81,"KPP",M11:M81)</f>
        <v>100</v>
      </c>
      <c r="N95" s="697"/>
      <c r="O95" s="697"/>
      <c r="P95" s="698"/>
      <c r="Q95" s="696">
        <f>SUMIF(H11:H81,"KPP",Q11:Q81)</f>
        <v>90</v>
      </c>
      <c r="R95" s="697"/>
      <c r="S95" s="697"/>
      <c r="T95" s="698"/>
      <c r="U95" s="206"/>
      <c r="V95" s="205"/>
    </row>
    <row r="96" spans="1:26" s="11" customFormat="1" ht="13.5" thickBot="1">
      <c r="C96" s="705" t="s">
        <v>29</v>
      </c>
      <c r="D96" s="706"/>
      <c r="E96" s="706"/>
      <c r="F96" s="706"/>
      <c r="G96" s="706"/>
      <c r="H96" s="707"/>
      <c r="I96" s="702">
        <f>I92+I86</f>
        <v>32860</v>
      </c>
      <c r="J96" s="703"/>
      <c r="K96" s="703"/>
      <c r="L96" s="704"/>
      <c r="M96" s="702">
        <f>M92+M86</f>
        <v>36027.100000000006</v>
      </c>
      <c r="N96" s="703"/>
      <c r="O96" s="703"/>
      <c r="P96" s="704"/>
      <c r="Q96" s="702">
        <f>Q92+Q86</f>
        <v>32790.1</v>
      </c>
      <c r="R96" s="703"/>
      <c r="S96" s="703"/>
      <c r="T96" s="704"/>
      <c r="U96" s="204"/>
      <c r="V96" s="204"/>
    </row>
    <row r="97" spans="3:22" ht="12">
      <c r="C97" s="207"/>
      <c r="D97" s="208"/>
      <c r="E97" s="208"/>
      <c r="F97" s="208"/>
      <c r="G97" s="208"/>
      <c r="H97" s="208"/>
      <c r="I97" s="209"/>
      <c r="J97" s="209"/>
      <c r="K97" s="209"/>
      <c r="L97" s="209"/>
      <c r="M97" s="210"/>
      <c r="N97" s="210"/>
      <c r="O97" s="210"/>
      <c r="P97" s="210"/>
      <c r="Q97" s="209"/>
      <c r="R97" s="209"/>
      <c r="S97" s="209"/>
      <c r="T97" s="209"/>
      <c r="U97" s="210"/>
      <c r="V97" s="210"/>
    </row>
    <row r="98" spans="3:22">
      <c r="G98" s="24"/>
      <c r="H98" s="24"/>
      <c r="J98" s="18"/>
      <c r="R98" s="18"/>
    </row>
    <row r="99" spans="3:22">
      <c r="G99" s="24"/>
      <c r="H99" s="25"/>
      <c r="I99" s="211"/>
      <c r="J99" s="18"/>
      <c r="K99" s="19"/>
      <c r="L99" s="20"/>
      <c r="M99" s="19"/>
      <c r="N99" s="20"/>
      <c r="O99" s="211"/>
      <c r="P99" s="211"/>
      <c r="Q99" s="211"/>
      <c r="R99" s="18"/>
      <c r="S99" s="19"/>
      <c r="T99" s="20"/>
    </row>
    <row r="100" spans="3:22">
      <c r="H100" s="21"/>
      <c r="I100" s="21"/>
      <c r="J100" s="21"/>
      <c r="K100" s="22"/>
      <c r="L100" s="21"/>
      <c r="M100" s="22"/>
      <c r="N100" s="21" t="s">
        <v>37</v>
      </c>
      <c r="O100" s="21"/>
      <c r="P100" s="21"/>
      <c r="Q100" s="21"/>
      <c r="S100" s="22"/>
      <c r="T100" s="21"/>
    </row>
    <row r="101" spans="3:22">
      <c r="K101" s="22"/>
      <c r="M101" s="22"/>
      <c r="N101" s="21"/>
      <c r="S101" s="22"/>
    </row>
    <row r="102" spans="3:22">
      <c r="H102" s="21"/>
      <c r="I102" s="21"/>
      <c r="K102" s="22"/>
      <c r="L102" s="21"/>
      <c r="M102" s="22"/>
      <c r="N102" s="21"/>
      <c r="O102" s="21"/>
      <c r="P102" s="21"/>
      <c r="Q102" s="21"/>
      <c r="S102" s="22"/>
      <c r="T102" s="21"/>
    </row>
    <row r="105" spans="3:22">
      <c r="H105" s="20"/>
      <c r="I105" s="211"/>
      <c r="K105" s="19"/>
      <c r="L105" s="20"/>
      <c r="M105" s="19"/>
      <c r="N105" s="20"/>
      <c r="O105" s="211"/>
      <c r="P105" s="211"/>
      <c r="Q105" s="211"/>
      <c r="S105" s="19"/>
      <c r="T105" s="20"/>
    </row>
    <row r="106" spans="3:22">
      <c r="H106" s="21"/>
      <c r="I106" s="21"/>
      <c r="K106" s="22"/>
      <c r="L106" s="21"/>
      <c r="M106" s="22"/>
      <c r="N106" s="21"/>
      <c r="O106" s="21"/>
      <c r="P106" s="21"/>
      <c r="Q106" s="21"/>
      <c r="S106" s="22"/>
      <c r="T106" s="21"/>
    </row>
    <row r="107" spans="3:22">
      <c r="K107" s="22"/>
      <c r="M107" s="22"/>
      <c r="S107" s="22"/>
    </row>
    <row r="108" spans="3:22">
      <c r="H108" s="21"/>
      <c r="I108" s="21"/>
      <c r="K108" s="22"/>
      <c r="L108" s="21"/>
      <c r="M108" s="22"/>
      <c r="N108" s="21"/>
      <c r="O108" s="21"/>
      <c r="P108" s="21"/>
      <c r="Q108" s="21"/>
      <c r="S108" s="22"/>
      <c r="T108" s="21"/>
    </row>
    <row r="110" spans="3:22">
      <c r="H110" s="20"/>
    </row>
    <row r="111" spans="3:22">
      <c r="H111" s="21"/>
    </row>
    <row r="113" spans="8:8">
      <c r="H113" s="21"/>
    </row>
  </sheetData>
  <mergeCells count="228">
    <mergeCell ref="B46:B47"/>
    <mergeCell ref="A38:A39"/>
    <mergeCell ref="A40:A41"/>
    <mergeCell ref="D38:D39"/>
    <mergeCell ref="A42:A43"/>
    <mergeCell ref="B42:B43"/>
    <mergeCell ref="A46:A47"/>
    <mergeCell ref="D36:D37"/>
    <mergeCell ref="B40:B41"/>
    <mergeCell ref="C42:C43"/>
    <mergeCell ref="B20:B21"/>
    <mergeCell ref="A20:A21"/>
    <mergeCell ref="A22:A23"/>
    <mergeCell ref="B22:B23"/>
    <mergeCell ref="F22:F23"/>
    <mergeCell ref="C22:C23"/>
    <mergeCell ref="D22:D23"/>
    <mergeCell ref="F20:F21"/>
    <mergeCell ref="G27:G28"/>
    <mergeCell ref="G24:G26"/>
    <mergeCell ref="A24:A26"/>
    <mergeCell ref="B24:B26"/>
    <mergeCell ref="A27:A28"/>
    <mergeCell ref="E22:E23"/>
    <mergeCell ref="A8:V8"/>
    <mergeCell ref="C18:C19"/>
    <mergeCell ref="D18:D19"/>
    <mergeCell ref="E18:E19"/>
    <mergeCell ref="E12:E15"/>
    <mergeCell ref="F12:F15"/>
    <mergeCell ref="C27:C28"/>
    <mergeCell ref="B38:B39"/>
    <mergeCell ref="C88:H88"/>
    <mergeCell ref="C44:H44"/>
    <mergeCell ref="E73:E75"/>
    <mergeCell ref="C73:C75"/>
    <mergeCell ref="C68:C70"/>
    <mergeCell ref="B80:H80"/>
    <mergeCell ref="G48:G50"/>
    <mergeCell ref="E65:E67"/>
    <mergeCell ref="B54:B56"/>
    <mergeCell ref="C79:H79"/>
    <mergeCell ref="G65:G67"/>
    <mergeCell ref="C54:C56"/>
    <mergeCell ref="C62:C64"/>
    <mergeCell ref="E38:E39"/>
    <mergeCell ref="F38:F39"/>
    <mergeCell ref="F42:F43"/>
    <mergeCell ref="B12:B15"/>
    <mergeCell ref="B27:B28"/>
    <mergeCell ref="C12:C15"/>
    <mergeCell ref="A9:V9"/>
    <mergeCell ref="B10:V10"/>
    <mergeCell ref="G12:G15"/>
    <mergeCell ref="D20:D21"/>
    <mergeCell ref="G18:G19"/>
    <mergeCell ref="E20:E21"/>
    <mergeCell ref="G22:G23"/>
    <mergeCell ref="C20:C21"/>
    <mergeCell ref="F27:F28"/>
    <mergeCell ref="D27:D28"/>
    <mergeCell ref="E27:E28"/>
    <mergeCell ref="C11:V11"/>
    <mergeCell ref="A12:A15"/>
    <mergeCell ref="A18:A19"/>
    <mergeCell ref="B18:B19"/>
    <mergeCell ref="A16:A17"/>
    <mergeCell ref="B16:B17"/>
    <mergeCell ref="D12:D15"/>
    <mergeCell ref="F18:F19"/>
    <mergeCell ref="C16:C17"/>
    <mergeCell ref="D16:D17"/>
    <mergeCell ref="I88:L88"/>
    <mergeCell ref="M90:P90"/>
    <mergeCell ref="D65:D67"/>
    <mergeCell ref="M87:P87"/>
    <mergeCell ref="I87:L87"/>
    <mergeCell ref="D42:D43"/>
    <mergeCell ref="F46:F47"/>
    <mergeCell ref="E42:E43"/>
    <mergeCell ref="G42:G43"/>
    <mergeCell ref="G46:G47"/>
    <mergeCell ref="C72:V72"/>
    <mergeCell ref="G59:G61"/>
    <mergeCell ref="G73:G75"/>
    <mergeCell ref="F51:F53"/>
    <mergeCell ref="C57:H57"/>
    <mergeCell ref="I85:L85"/>
    <mergeCell ref="Q84:T84"/>
    <mergeCell ref="I91:L91"/>
    <mergeCell ref="Q91:T91"/>
    <mergeCell ref="Q90:T90"/>
    <mergeCell ref="I92:L92"/>
    <mergeCell ref="I90:L90"/>
    <mergeCell ref="I89:L89"/>
    <mergeCell ref="D40:D41"/>
    <mergeCell ref="M86:P86"/>
    <mergeCell ref="M89:P89"/>
    <mergeCell ref="M85:P85"/>
    <mergeCell ref="C89:H89"/>
    <mergeCell ref="C45:V45"/>
    <mergeCell ref="C46:C47"/>
    <mergeCell ref="Q89:T89"/>
    <mergeCell ref="E48:E50"/>
    <mergeCell ref="D48:D50"/>
    <mergeCell ref="E46:E47"/>
    <mergeCell ref="D46:D47"/>
    <mergeCell ref="M91:P91"/>
    <mergeCell ref="E51:E53"/>
    <mergeCell ref="F54:F56"/>
    <mergeCell ref="D54:D56"/>
    <mergeCell ref="M88:P88"/>
    <mergeCell ref="Q88:T88"/>
    <mergeCell ref="A2:V2"/>
    <mergeCell ref="A3:V3"/>
    <mergeCell ref="A5:A7"/>
    <mergeCell ref="B5:B7"/>
    <mergeCell ref="C5:C7"/>
    <mergeCell ref="N6:O6"/>
    <mergeCell ref="E5:E7"/>
    <mergeCell ref="I6:I7"/>
    <mergeCell ref="F5:F7"/>
    <mergeCell ref="G5:G7"/>
    <mergeCell ref="I5:L5"/>
    <mergeCell ref="M5:P5"/>
    <mergeCell ref="L6:L7"/>
    <mergeCell ref="P6:P7"/>
    <mergeCell ref="Q6:Q7"/>
    <mergeCell ref="U5:U7"/>
    <mergeCell ref="V5:V7"/>
    <mergeCell ref="J6:K6"/>
    <mergeCell ref="D5:D7"/>
    <mergeCell ref="H5:H7"/>
    <mergeCell ref="M6:M7"/>
    <mergeCell ref="R6:S6"/>
    <mergeCell ref="Q5:T5"/>
    <mergeCell ref="T6:T7"/>
    <mergeCell ref="Q95:T95"/>
    <mergeCell ref="M94:P94"/>
    <mergeCell ref="M95:P95"/>
    <mergeCell ref="Q93:T93"/>
    <mergeCell ref="I96:L96"/>
    <mergeCell ref="C92:H92"/>
    <mergeCell ref="C96:H96"/>
    <mergeCell ref="C94:H94"/>
    <mergeCell ref="I93:L93"/>
    <mergeCell ref="I94:L94"/>
    <mergeCell ref="Q96:T96"/>
    <mergeCell ref="Q94:T94"/>
    <mergeCell ref="M96:P96"/>
    <mergeCell ref="M93:P93"/>
    <mergeCell ref="C95:H95"/>
    <mergeCell ref="C93:H93"/>
    <mergeCell ref="I95:L95"/>
    <mergeCell ref="Q92:T92"/>
    <mergeCell ref="M92:P92"/>
    <mergeCell ref="A48:A50"/>
    <mergeCell ref="A73:A75"/>
    <mergeCell ref="C65:C67"/>
    <mergeCell ref="B73:B75"/>
    <mergeCell ref="C48:C50"/>
    <mergeCell ref="A65:A67"/>
    <mergeCell ref="B65:B67"/>
    <mergeCell ref="A54:A56"/>
    <mergeCell ref="A51:A53"/>
    <mergeCell ref="B51:B53"/>
    <mergeCell ref="C51:C53"/>
    <mergeCell ref="B48:B50"/>
    <mergeCell ref="C58:V58"/>
    <mergeCell ref="G51:G53"/>
    <mergeCell ref="F59:F61"/>
    <mergeCell ref="F62:F64"/>
    <mergeCell ref="D62:D64"/>
    <mergeCell ref="D73:D75"/>
    <mergeCell ref="A62:A64"/>
    <mergeCell ref="B62:B64"/>
    <mergeCell ref="A59:A61"/>
    <mergeCell ref="B59:B61"/>
    <mergeCell ref="F48:F50"/>
    <mergeCell ref="C59:C61"/>
    <mergeCell ref="A76:A78"/>
    <mergeCell ref="B76:B78"/>
    <mergeCell ref="A68:A70"/>
    <mergeCell ref="G76:G78"/>
    <mergeCell ref="D68:D70"/>
    <mergeCell ref="E68:E70"/>
    <mergeCell ref="F68:F70"/>
    <mergeCell ref="E54:E56"/>
    <mergeCell ref="Q87:T87"/>
    <mergeCell ref="Q86:T86"/>
    <mergeCell ref="I86:L86"/>
    <mergeCell ref="C86:H86"/>
    <mergeCell ref="C85:H85"/>
    <mergeCell ref="F65:F67"/>
    <mergeCell ref="E76:E78"/>
    <mergeCell ref="C87:H87"/>
    <mergeCell ref="C83:T83"/>
    <mergeCell ref="B81:H81"/>
    <mergeCell ref="Q85:T85"/>
    <mergeCell ref="G54:G56"/>
    <mergeCell ref="G62:G64"/>
    <mergeCell ref="D59:D61"/>
    <mergeCell ref="B68:B70"/>
    <mergeCell ref="D76:D78"/>
    <mergeCell ref="E16:E17"/>
    <mergeCell ref="F16:F17"/>
    <mergeCell ref="C90:H90"/>
    <mergeCell ref="G68:G70"/>
    <mergeCell ref="C91:H91"/>
    <mergeCell ref="D51:D53"/>
    <mergeCell ref="F76:F78"/>
    <mergeCell ref="C24:C26"/>
    <mergeCell ref="D24:D26"/>
    <mergeCell ref="E24:E26"/>
    <mergeCell ref="C76:C78"/>
    <mergeCell ref="C40:C41"/>
    <mergeCell ref="F24:F26"/>
    <mergeCell ref="G16:G17"/>
    <mergeCell ref="G20:G21"/>
    <mergeCell ref="C38:C39"/>
    <mergeCell ref="F40:F41"/>
    <mergeCell ref="E62:E64"/>
    <mergeCell ref="E59:E61"/>
    <mergeCell ref="F73:F75"/>
    <mergeCell ref="C71:H71"/>
    <mergeCell ref="G40:G41"/>
    <mergeCell ref="G38:G39"/>
    <mergeCell ref="E40:E41"/>
  </mergeCells>
  <phoneticPr fontId="10" type="noConversion"/>
  <printOptions horizontalCentered="1"/>
  <pageMargins left="0" right="0" top="0.55118110236220474" bottom="0" header="0.19685039370078741" footer="0.15748031496062992"/>
  <pageSetup paperSize="9" scale="79" orientation="landscape" r:id="rId1"/>
  <headerFooter alignWithMargins="0">
    <oddFooter>Puslapių &amp;P</oddFooter>
  </headerFooter>
  <rowBreaks count="2" manualBreakCount="2">
    <brk id="34" max="21" man="1"/>
    <brk id="67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zoomScaleSheetLayoutView="100" workbookViewId="0">
      <selection activeCell="E11" sqref="E11"/>
    </sheetView>
  </sheetViews>
  <sheetFormatPr defaultRowHeight="12.75"/>
  <cols>
    <col min="1" max="1" width="37.7109375" customWidth="1"/>
    <col min="2" max="6" width="11.7109375" customWidth="1"/>
  </cols>
  <sheetData>
    <row r="1" spans="1:8" ht="15.75" customHeight="1">
      <c r="A1" s="826" t="s">
        <v>44</v>
      </c>
      <c r="B1" s="826"/>
      <c r="C1" s="826"/>
      <c r="D1" s="826"/>
      <c r="E1" s="826"/>
      <c r="F1" s="826"/>
    </row>
    <row r="2" spans="1:8" ht="13.5" thickBot="1">
      <c r="F2" s="275" t="s">
        <v>0</v>
      </c>
    </row>
    <row r="3" spans="1:8" ht="14.25" customHeight="1">
      <c r="A3" s="830" t="s">
        <v>20</v>
      </c>
      <c r="B3" s="827" t="s">
        <v>296</v>
      </c>
      <c r="C3" s="827" t="s">
        <v>297</v>
      </c>
      <c r="D3" s="827" t="s">
        <v>327</v>
      </c>
      <c r="E3" s="827" t="s">
        <v>48</v>
      </c>
      <c r="F3" s="827" t="s">
        <v>290</v>
      </c>
    </row>
    <row r="4" spans="1:8" ht="9.75" customHeight="1">
      <c r="A4" s="831"/>
      <c r="B4" s="828"/>
      <c r="C4" s="833"/>
      <c r="D4" s="828"/>
      <c r="E4" s="828"/>
      <c r="F4" s="828"/>
    </row>
    <row r="5" spans="1:8">
      <c r="A5" s="831"/>
      <c r="B5" s="828"/>
      <c r="C5" s="833"/>
      <c r="D5" s="828"/>
      <c r="E5" s="828"/>
      <c r="F5" s="828"/>
    </row>
    <row r="6" spans="1:8" ht="32.25" customHeight="1" thickBot="1">
      <c r="A6" s="832"/>
      <c r="B6" s="829"/>
      <c r="C6" s="834"/>
      <c r="D6" s="829"/>
      <c r="E6" s="829"/>
      <c r="F6" s="829"/>
    </row>
    <row r="7" spans="1:8" ht="15.75" customHeight="1">
      <c r="A7" s="396" t="s">
        <v>30</v>
      </c>
      <c r="B7" s="397">
        <f>B8+B10</f>
        <v>32860</v>
      </c>
      <c r="C7" s="397">
        <f>C8+C10</f>
        <v>36027.100000000006</v>
      </c>
      <c r="D7" s="397">
        <f>D8+D10</f>
        <v>32790.100000000006</v>
      </c>
      <c r="E7" s="397">
        <f>'1 lentelė'!U81</f>
        <v>32756.600000000006</v>
      </c>
      <c r="F7" s="397">
        <f>'1 lentelė'!V81</f>
        <v>38324.500000000007</v>
      </c>
      <c r="G7" s="4"/>
      <c r="H7" s="3"/>
    </row>
    <row r="8" spans="1:8" ht="15.75" customHeight="1">
      <c r="A8" s="484" t="s">
        <v>31</v>
      </c>
      <c r="B8" s="5">
        <f>'1 lentelė'!J81</f>
        <v>26571.899999999998</v>
      </c>
      <c r="C8" s="5">
        <f>'1 lentelė'!N81</f>
        <v>29691.500000000007</v>
      </c>
      <c r="D8" s="400">
        <f>'1 lentelė'!R81</f>
        <v>25948.600000000002</v>
      </c>
      <c r="E8" s="5"/>
      <c r="F8" s="5"/>
      <c r="G8" s="3"/>
      <c r="H8" s="3"/>
    </row>
    <row r="9" spans="1:8" ht="15.75" customHeight="1">
      <c r="A9" s="13" t="s">
        <v>32</v>
      </c>
      <c r="B9" s="5">
        <f>'1 lentelė'!K81</f>
        <v>10269.200000000001</v>
      </c>
      <c r="C9" s="276">
        <f>'1 lentelė'!O81</f>
        <v>10689.6</v>
      </c>
      <c r="D9" s="401">
        <f>'1 lentelė'!S81</f>
        <v>10306.799999999999</v>
      </c>
      <c r="E9" s="5"/>
      <c r="F9" s="26"/>
      <c r="G9" s="3"/>
      <c r="H9" s="3"/>
    </row>
    <row r="10" spans="1:8" ht="15.75" customHeight="1" thickBot="1">
      <c r="A10" s="483" t="s">
        <v>21</v>
      </c>
      <c r="B10" s="15">
        <f>'1 lentelė'!L81</f>
        <v>6288.0999999999995</v>
      </c>
      <c r="C10" s="15">
        <f>'1 lentelė'!P81</f>
        <v>6335.6</v>
      </c>
      <c r="D10" s="402">
        <f>'1 lentelė'!T81</f>
        <v>6841.5</v>
      </c>
      <c r="E10" s="15"/>
      <c r="F10" s="15"/>
      <c r="G10" s="3"/>
      <c r="H10" s="3"/>
    </row>
    <row r="11" spans="1:8" ht="15.75" customHeight="1" thickBot="1">
      <c r="A11" s="398" t="s">
        <v>33</v>
      </c>
      <c r="B11" s="399">
        <f>B12+B18</f>
        <v>32860</v>
      </c>
      <c r="C11" s="399">
        <f>C12+C18</f>
        <v>36027.100000000006</v>
      </c>
      <c r="D11" s="399">
        <f>D12+D18</f>
        <v>32790.1</v>
      </c>
      <c r="E11" s="399">
        <f>E12+E18</f>
        <v>32756.600000000002</v>
      </c>
      <c r="F11" s="399">
        <f>F12+F18</f>
        <v>38324.5</v>
      </c>
    </row>
    <row r="12" spans="1:8" ht="15.75" customHeight="1" thickBot="1">
      <c r="A12" s="16" t="s">
        <v>34</v>
      </c>
      <c r="B12" s="6">
        <f>SUM(B13:B17)</f>
        <v>29421.1</v>
      </c>
      <c r="C12" s="6">
        <f>SUM(C13:C17)</f>
        <v>31247.400000000005</v>
      </c>
      <c r="D12" s="6">
        <f>SUM(D13:D17)</f>
        <v>28464.199999999997</v>
      </c>
      <c r="E12" s="6">
        <f>SUM(E13:E17)</f>
        <v>31936.9</v>
      </c>
      <c r="F12" s="6">
        <f>SUM(F13:F17)</f>
        <v>37883.9</v>
      </c>
    </row>
    <row r="13" spans="1:8" ht="15.75" customHeight="1">
      <c r="A13" s="480" t="s">
        <v>321</v>
      </c>
      <c r="B13" s="7">
        <f>SUMIF('1 lentelė'!H12:H81,"SB",'1 lentelė'!I12:I81)</f>
        <v>24604.699999999997</v>
      </c>
      <c r="C13" s="7">
        <f>SUMIF('1 lentelė'!H12:H81,"SB",'1 lentelė'!M12:M81)</f>
        <v>26958.300000000003</v>
      </c>
      <c r="D13" s="401">
        <f>SUMIF('1 lentelė'!H12:H81,"SB",'1 lentelė'!Q12:Q81)</f>
        <v>24287.8</v>
      </c>
      <c r="E13" s="7">
        <f>SUMIF('1 lentelė'!H12:H81,"SB",'1 lentelė'!U12:U81)</f>
        <v>27910.799999999999</v>
      </c>
      <c r="F13" s="7">
        <f>SUMIF('1 lentelė'!H12:H81,"SB",'1 lentelė'!V12:V81)</f>
        <v>32573.3</v>
      </c>
    </row>
    <row r="14" spans="1:8" ht="27" customHeight="1">
      <c r="A14" s="480" t="s">
        <v>322</v>
      </c>
      <c r="B14" s="5">
        <f>SUMIF('1 lentelė'!H12:H81,"SB(VB)",'1 lentelė'!I12:I81)</f>
        <v>3735.3</v>
      </c>
      <c r="C14" s="5">
        <f>SUMIF('1 lentelė'!H12:H81,"SB(VB)",'1 lentelė'!M12:M81)</f>
        <v>3608.3999999999996</v>
      </c>
      <c r="D14" s="400">
        <f>SUMIF('1 lentelė'!H12:H81,"SB(VB)",'1 lentelė'!Q12:Q81)</f>
        <v>3658.3999999999996</v>
      </c>
      <c r="E14" s="5">
        <f>SUMIF('1 lentelė'!H12:H81,"SB(VB)",'1 lentelė'!U12:U81)</f>
        <v>3608.1000000000004</v>
      </c>
      <c r="F14" s="5">
        <f>SUMIF('1 lentelė'!H12:H81,"SB(VB)",'1 lentelė'!V12:V81)</f>
        <v>3608.1000000000004</v>
      </c>
    </row>
    <row r="15" spans="1:8" ht="15.75" customHeight="1">
      <c r="A15" s="481" t="s">
        <v>323</v>
      </c>
      <c r="B15" s="5">
        <f>SUMIF('1 lentelė'!H12:H81,"SB(SP)",'1 lentelė'!I12:I81)</f>
        <v>40.4</v>
      </c>
      <c r="C15" s="5">
        <f>SUMIF('1 lentelė'!H12:H81,"SB(SP)",'1 lentelė'!M12:M81)</f>
        <v>40.4</v>
      </c>
      <c r="D15" s="400">
        <f>SUMIF('1 lentelė'!H12:H81,"SB(SP)",'1 lentelė'!Q12:Q81)</f>
        <v>40.5</v>
      </c>
      <c r="E15" s="5">
        <f>SUMIF('1 lentelė'!H12:H81,"SB(SP)",'1 lentelė'!U12:U81)</f>
        <v>40.4</v>
      </c>
      <c r="F15" s="5">
        <f>SUMIF('1 lentelė'!H12:H81,"SB(SP)",'1 lentelė'!V12:V81)</f>
        <v>40.4</v>
      </c>
    </row>
    <row r="16" spans="1:8" ht="15.75" customHeight="1">
      <c r="A16" s="481" t="s">
        <v>324</v>
      </c>
      <c r="B16" s="5">
        <f>SUMIF('1 lentelė'!H12:H81,"SB(P)",'1 lentelė'!I12:I81)</f>
        <v>0</v>
      </c>
      <c r="C16" s="5">
        <f>SUMIF('1 lentelė'!H12:H81,"SB(P)",'1 lentelė'!M12:M81)</f>
        <v>0</v>
      </c>
      <c r="D16" s="400">
        <f>SUMIF('1 lentelė'!H12:H81,"SB(P)",'1 lentelė'!Q12:Q81)</f>
        <v>0</v>
      </c>
      <c r="E16" s="5">
        <f>SUMIF('1 lentelė'!H12:H81,"SB(P)",'1 lentelė'!U12:U81)</f>
        <v>83.1</v>
      </c>
      <c r="F16" s="5">
        <f>SUMIF('1 lentelė'!H12:H81,"SB(P)",'1 lentelė'!V12:V81)</f>
        <v>1650.1</v>
      </c>
    </row>
    <row r="17" spans="1:6" ht="15.75" customHeight="1" thickBot="1">
      <c r="A17" s="481" t="s">
        <v>325</v>
      </c>
      <c r="B17" s="485">
        <f>SUMIF('1 lentelė'!H12:H81,"PF",'1 lentelė'!I12:I81)</f>
        <v>1040.7</v>
      </c>
      <c r="C17" s="485">
        <f>SUMIF('1 lentelė'!H12:H81,"PF",'1 lentelė'!M12:M81)</f>
        <v>640.29999999999995</v>
      </c>
      <c r="D17" s="486">
        <f>SUMIF('1 lentelė'!H12:H81,"PF",'1 lentelė'!Q12:Q81)</f>
        <v>477.5</v>
      </c>
      <c r="E17" s="485">
        <f>SUMIF('1 lentelė'!H12:H81,"PF",'1 lentelė'!U12:U81)</f>
        <v>294.5</v>
      </c>
      <c r="F17" s="485">
        <f>SUMIF('1 lentelė'!H12:H81,"PF",'1 lentelė'!V12:V81)</f>
        <v>12</v>
      </c>
    </row>
    <row r="18" spans="1:6" ht="15.75" customHeight="1" thickBot="1">
      <c r="A18" s="14" t="s">
        <v>35</v>
      </c>
      <c r="B18" s="6">
        <f>B19+B21+B20</f>
        <v>3438.8999999999996</v>
      </c>
      <c r="C18" s="6">
        <f>C19+C21+C20</f>
        <v>4779.7000000000007</v>
      </c>
      <c r="D18" s="6">
        <f>D19+D21+D20</f>
        <v>4325.8999999999996</v>
      </c>
      <c r="E18" s="6">
        <f>E19+E21+E20</f>
        <v>819.7</v>
      </c>
      <c r="F18" s="6">
        <f>F19+F21+F20</f>
        <v>440.6</v>
      </c>
    </row>
    <row r="19" spans="1:6" ht="15.75" customHeight="1">
      <c r="A19" s="481" t="s">
        <v>36</v>
      </c>
      <c r="B19" s="5">
        <f>SUMIF('1 lentelė'!H12:H81,"ES",'1 lentelė'!I12:I81)</f>
        <v>3197.2549999999997</v>
      </c>
      <c r="C19" s="5">
        <f>SUMIF('1 lentelė'!H12:H81,"ES",'1 lentelė'!M12:M81)</f>
        <v>4500.6900000000005</v>
      </c>
      <c r="D19" s="400">
        <f>SUMIF('1 lentelė'!H12:H81,"ES",'1 lentelė'!Q12:Q81)</f>
        <v>4056.8999999999996</v>
      </c>
      <c r="E19" s="5">
        <f>SUMIF('1 lentelė'!H12:H81,"ES",'1 lentelė'!U12:U81)</f>
        <v>719.7</v>
      </c>
      <c r="F19" s="5">
        <f>SUMIF('1 lentelė'!H12:H81,"ES",'1 lentelė'!V12:V81)</f>
        <v>340.6</v>
      </c>
    </row>
    <row r="20" spans="1:6" ht="15.75" customHeight="1">
      <c r="A20" s="480" t="s">
        <v>298</v>
      </c>
      <c r="B20" s="7">
        <f>SUMIF('1 lentelė'!H12:H81,"LRVB",'1 lentelė'!I12:I81)</f>
        <v>141.64499999999998</v>
      </c>
      <c r="C20" s="7">
        <f>SUMIF('1 lentelė'!H12:H81,"LRVB",'1 lentelė'!M12:M81)</f>
        <v>179.01</v>
      </c>
      <c r="D20" s="401">
        <f>SUMIF('1 lentelė'!H12:H81,"LRVB",'1 lentelė'!Q12:Q81)</f>
        <v>179</v>
      </c>
      <c r="E20" s="7">
        <f>SUMIF('1 lentelė'!H12:H81,"LRVB",'1 lentelė'!U12:U81)</f>
        <v>0</v>
      </c>
      <c r="F20" s="7">
        <f>SUMIF('1 lentelė'!H12:H81,"LRVB",'1 lentelė'!V12:V81)</f>
        <v>0</v>
      </c>
    </row>
    <row r="21" spans="1:6" ht="15.75" customHeight="1" thickBot="1">
      <c r="A21" s="482" t="s">
        <v>299</v>
      </c>
      <c r="B21" s="478">
        <f>SUMIF('1 lentelė'!H12:H81,"KPP",'1 lentelė'!I12:I81)</f>
        <v>100</v>
      </c>
      <c r="C21" s="478">
        <f>SUMIF('1 lentelė'!H12:H81,"KPP",'1 lentelė'!M12:M81)</f>
        <v>100</v>
      </c>
      <c r="D21" s="479">
        <f>SUMIF('1 lentelė'!H12:H81,"KPP",'1 lentelė'!Q12:Q81)</f>
        <v>90</v>
      </c>
      <c r="E21" s="478">
        <f>SUMIF('1 lentelė'!H12:H81,"KPP",'1 lentelė'!U12:U81)</f>
        <v>100</v>
      </c>
      <c r="F21" s="478">
        <f>SUMIF('1 lentelė'!H12:H81,"KPP",'1 lentelė'!V12:V81)</f>
        <v>100</v>
      </c>
    </row>
    <row r="22" spans="1:6" ht="14.25" customHeight="1">
      <c r="A22" s="476"/>
      <c r="B22" s="477"/>
      <c r="C22" s="477"/>
      <c r="D22" s="477"/>
      <c r="E22" s="477"/>
      <c r="F22" s="477"/>
    </row>
    <row r="23" spans="1:6">
      <c r="A23" s="394"/>
      <c r="B23" s="395"/>
      <c r="C23" s="395"/>
      <c r="D23" s="395"/>
      <c r="E23" s="395"/>
      <c r="F23" s="395"/>
    </row>
    <row r="24" spans="1:6">
      <c r="A24" s="8"/>
      <c r="C24" s="9"/>
      <c r="E24" s="8"/>
    </row>
    <row r="27" spans="1:6">
      <c r="A27" s="8"/>
    </row>
  </sheetData>
  <mergeCells count="7">
    <mergeCell ref="A1:F1"/>
    <mergeCell ref="F3:F6"/>
    <mergeCell ref="A3:A6"/>
    <mergeCell ref="B3:B6"/>
    <mergeCell ref="C3:C6"/>
    <mergeCell ref="D3:D6"/>
    <mergeCell ref="E3:E6"/>
  </mergeCells>
  <phoneticPr fontId="10" type="noConversion"/>
  <pageMargins left="0.98425196850393704" right="0.39370078740157483" top="0.78740157480314965" bottom="0.78740157480314965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2"/>
  <sheetViews>
    <sheetView topLeftCell="A73" workbookViewId="0">
      <selection activeCell="D92" sqref="D92:D93"/>
    </sheetView>
  </sheetViews>
  <sheetFormatPr defaultRowHeight="12.75"/>
  <cols>
    <col min="1" max="1" width="3.140625" customWidth="1"/>
    <col min="2" max="3" width="3.7109375" customWidth="1"/>
    <col min="4" max="4" width="70.85546875" customWidth="1"/>
    <col min="5" max="5" width="4.42578125" customWidth="1"/>
    <col min="6" max="6" width="3.5703125" customWidth="1"/>
    <col min="7" max="7" width="4.140625" customWidth="1"/>
    <col min="8" max="8" width="5.85546875" customWidth="1"/>
    <col min="10" max="10" width="7.85546875" customWidth="1"/>
    <col min="11" max="11" width="7.28515625" customWidth="1"/>
    <col min="12" max="12" width="5.5703125" customWidth="1"/>
    <col min="14" max="14" width="7.28515625" customWidth="1"/>
    <col min="15" max="15" width="7" customWidth="1"/>
    <col min="16" max="16" width="5.42578125" customWidth="1"/>
  </cols>
  <sheetData>
    <row r="1" spans="1:16" ht="13.5" thickBot="1">
      <c r="A1" s="27"/>
      <c r="B1" s="27"/>
      <c r="C1" s="27"/>
      <c r="D1" s="28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2.75" customHeight="1">
      <c r="A2" s="869" t="s">
        <v>1</v>
      </c>
      <c r="B2" s="871" t="s">
        <v>2</v>
      </c>
      <c r="C2" s="871" t="s">
        <v>3</v>
      </c>
      <c r="D2" s="901" t="s">
        <v>24</v>
      </c>
      <c r="E2" s="867" t="s">
        <v>4</v>
      </c>
      <c r="F2" s="887" t="s">
        <v>47</v>
      </c>
      <c r="G2" s="877" t="s">
        <v>5</v>
      </c>
      <c r="H2" s="879" t="s">
        <v>6</v>
      </c>
      <c r="I2" s="835" t="s">
        <v>53</v>
      </c>
      <c r="J2" s="836"/>
      <c r="K2" s="836"/>
      <c r="L2" s="837"/>
      <c r="M2" s="835" t="s">
        <v>54</v>
      </c>
      <c r="N2" s="836"/>
      <c r="O2" s="836"/>
      <c r="P2" s="837"/>
    </row>
    <row r="3" spans="1:16" ht="12.75" customHeight="1">
      <c r="A3" s="870"/>
      <c r="B3" s="872"/>
      <c r="C3" s="872"/>
      <c r="D3" s="902"/>
      <c r="E3" s="868"/>
      <c r="F3" s="888"/>
      <c r="G3" s="878"/>
      <c r="H3" s="880"/>
      <c r="I3" s="838" t="s">
        <v>7</v>
      </c>
      <c r="J3" s="846" t="s">
        <v>8</v>
      </c>
      <c r="K3" s="846"/>
      <c r="L3" s="847" t="s">
        <v>38</v>
      </c>
      <c r="M3" s="838" t="s">
        <v>7</v>
      </c>
      <c r="N3" s="846" t="s">
        <v>8</v>
      </c>
      <c r="O3" s="846"/>
      <c r="P3" s="847" t="s">
        <v>38</v>
      </c>
    </row>
    <row r="4" spans="1:16" ht="114.75" customHeight="1" thickBot="1">
      <c r="A4" s="838"/>
      <c r="B4" s="873"/>
      <c r="C4" s="873"/>
      <c r="D4" s="902"/>
      <c r="E4" s="868"/>
      <c r="F4" s="889"/>
      <c r="G4" s="878"/>
      <c r="H4" s="880"/>
      <c r="I4" s="839"/>
      <c r="J4" s="29" t="s">
        <v>7</v>
      </c>
      <c r="K4" s="43" t="s">
        <v>25</v>
      </c>
      <c r="L4" s="848"/>
      <c r="M4" s="839"/>
      <c r="N4" s="29" t="s">
        <v>7</v>
      </c>
      <c r="O4" s="43" t="s">
        <v>25</v>
      </c>
      <c r="P4" s="848"/>
    </row>
    <row r="5" spans="1:16" ht="14.25" customHeight="1" thickBot="1">
      <c r="A5" s="864" t="s">
        <v>165</v>
      </c>
      <c r="B5" s="865"/>
      <c r="C5" s="865"/>
      <c r="D5" s="865"/>
      <c r="E5" s="865"/>
      <c r="F5" s="865"/>
      <c r="G5" s="865"/>
      <c r="H5" s="865"/>
      <c r="I5" s="865"/>
      <c r="J5" s="865"/>
      <c r="K5" s="865"/>
      <c r="L5" s="865"/>
      <c r="M5" s="865"/>
      <c r="N5" s="865"/>
      <c r="O5" s="865"/>
      <c r="P5" s="866"/>
    </row>
    <row r="6" spans="1:16" ht="18" customHeight="1">
      <c r="A6" s="33" t="s">
        <v>9</v>
      </c>
      <c r="B6" s="874" t="s">
        <v>9</v>
      </c>
      <c r="C6" s="890" t="s">
        <v>9</v>
      </c>
      <c r="D6" s="891" t="s">
        <v>155</v>
      </c>
      <c r="E6" s="37" t="s">
        <v>9</v>
      </c>
      <c r="F6" s="35"/>
      <c r="G6" s="62"/>
      <c r="H6" s="895" t="s">
        <v>13</v>
      </c>
      <c r="I6" s="44">
        <v>2078</v>
      </c>
      <c r="J6" s="45">
        <v>2078</v>
      </c>
      <c r="K6" s="45">
        <v>1565.1</v>
      </c>
      <c r="L6" s="148"/>
      <c r="M6" s="44">
        <v>2335.6999999999998</v>
      </c>
      <c r="N6" s="76">
        <v>2335.6999999999998</v>
      </c>
      <c r="O6" s="76">
        <v>1761.9</v>
      </c>
      <c r="P6" s="46"/>
    </row>
    <row r="7" spans="1:16">
      <c r="A7" s="47"/>
      <c r="B7" s="875"/>
      <c r="C7" s="883"/>
      <c r="D7" s="892"/>
      <c r="E7" s="82" t="s">
        <v>10</v>
      </c>
      <c r="F7" s="81"/>
      <c r="G7" s="66"/>
      <c r="H7" s="896"/>
      <c r="I7" s="72">
        <v>1994.7</v>
      </c>
      <c r="J7" s="64">
        <v>1994.7</v>
      </c>
      <c r="K7" s="64">
        <v>1522.9</v>
      </c>
      <c r="L7" s="149"/>
      <c r="M7" s="72">
        <v>2221.5</v>
      </c>
      <c r="N7" s="77">
        <v>2221.5</v>
      </c>
      <c r="O7" s="77">
        <v>1696</v>
      </c>
      <c r="P7" s="59"/>
    </row>
    <row r="8" spans="1:16">
      <c r="A8" s="47"/>
      <c r="B8" s="875"/>
      <c r="C8" s="883"/>
      <c r="D8" s="892"/>
      <c r="E8" s="82" t="s">
        <v>57</v>
      </c>
      <c r="F8" s="81"/>
      <c r="G8" s="66"/>
      <c r="H8" s="896"/>
      <c r="I8" s="72">
        <v>985</v>
      </c>
      <c r="J8" s="64">
        <v>985</v>
      </c>
      <c r="K8" s="64">
        <v>752</v>
      </c>
      <c r="L8" s="149"/>
      <c r="M8" s="72">
        <v>1058.0999999999999</v>
      </c>
      <c r="N8" s="77">
        <v>1058.0999999999999</v>
      </c>
      <c r="O8" s="77">
        <v>807.9</v>
      </c>
      <c r="P8" s="59"/>
    </row>
    <row r="9" spans="1:16">
      <c r="A9" s="47"/>
      <c r="B9" s="875"/>
      <c r="C9" s="883"/>
      <c r="D9" s="892"/>
      <c r="E9" s="82" t="s">
        <v>58</v>
      </c>
      <c r="F9" s="81"/>
      <c r="G9" s="66"/>
      <c r="H9" s="896"/>
      <c r="I9" s="72">
        <v>66.099999999999994</v>
      </c>
      <c r="J9" s="64">
        <v>66.099999999999994</v>
      </c>
      <c r="K9" s="64">
        <v>50.5</v>
      </c>
      <c r="L9" s="149"/>
      <c r="M9" s="72">
        <v>65.8</v>
      </c>
      <c r="N9" s="77">
        <v>65.8</v>
      </c>
      <c r="O9" s="77">
        <v>50.3</v>
      </c>
      <c r="P9" s="59"/>
    </row>
    <row r="10" spans="1:16">
      <c r="A10" s="47"/>
      <c r="B10" s="875"/>
      <c r="C10" s="883"/>
      <c r="D10" s="892"/>
      <c r="E10" s="82" t="s">
        <v>59</v>
      </c>
      <c r="F10" s="81"/>
      <c r="G10" s="66"/>
      <c r="H10" s="896"/>
      <c r="I10" s="72">
        <v>17.299999999999997</v>
      </c>
      <c r="J10" s="64">
        <v>17.299999999999997</v>
      </c>
      <c r="K10" s="64">
        <v>13.2</v>
      </c>
      <c r="L10" s="149"/>
      <c r="M10" s="72">
        <v>45</v>
      </c>
      <c r="N10" s="77">
        <v>45</v>
      </c>
      <c r="O10" s="77">
        <v>34.4</v>
      </c>
      <c r="P10" s="59"/>
    </row>
    <row r="11" spans="1:16">
      <c r="A11" s="47"/>
      <c r="B11" s="875"/>
      <c r="C11" s="883"/>
      <c r="D11" s="892"/>
      <c r="E11" s="82" t="s">
        <v>51</v>
      </c>
      <c r="F11" s="81"/>
      <c r="G11" s="66"/>
      <c r="H11" s="896"/>
      <c r="I11" s="72">
        <v>185.5</v>
      </c>
      <c r="J11" s="64">
        <v>185.5</v>
      </c>
      <c r="K11" s="64">
        <v>141.6</v>
      </c>
      <c r="L11" s="149"/>
      <c r="M11" s="72">
        <v>227.7</v>
      </c>
      <c r="N11" s="77">
        <v>227.7</v>
      </c>
      <c r="O11" s="77">
        <v>173.8</v>
      </c>
      <c r="P11" s="59"/>
    </row>
    <row r="12" spans="1:16">
      <c r="A12" s="47"/>
      <c r="B12" s="875"/>
      <c r="C12" s="883"/>
      <c r="D12" s="892"/>
      <c r="E12" s="82" t="s">
        <v>60</v>
      </c>
      <c r="F12" s="81"/>
      <c r="G12" s="66"/>
      <c r="H12" s="896"/>
      <c r="I12" s="72">
        <v>221.2</v>
      </c>
      <c r="J12" s="64">
        <v>221.2</v>
      </c>
      <c r="K12" s="64">
        <v>168.9</v>
      </c>
      <c r="L12" s="149"/>
      <c r="M12" s="72">
        <v>241.8</v>
      </c>
      <c r="N12" s="77">
        <v>241.8</v>
      </c>
      <c r="O12" s="77">
        <v>184.6</v>
      </c>
      <c r="P12" s="59"/>
    </row>
    <row r="13" spans="1:16">
      <c r="A13" s="47"/>
      <c r="B13" s="875"/>
      <c r="C13" s="883"/>
      <c r="D13" s="892"/>
      <c r="E13" s="82" t="s">
        <v>61</v>
      </c>
      <c r="F13" s="81"/>
      <c r="G13" s="66"/>
      <c r="H13" s="896"/>
      <c r="I13" s="72">
        <v>1214.0999999999999</v>
      </c>
      <c r="J13" s="64">
        <v>1214.0999999999999</v>
      </c>
      <c r="K13" s="64">
        <v>926.9</v>
      </c>
      <c r="L13" s="149"/>
      <c r="M13" s="72">
        <v>1325.7</v>
      </c>
      <c r="N13" s="77">
        <v>1325.7</v>
      </c>
      <c r="O13" s="77">
        <v>1012.2</v>
      </c>
      <c r="P13" s="59"/>
    </row>
    <row r="14" spans="1:16">
      <c r="A14" s="47"/>
      <c r="B14" s="875"/>
      <c r="C14" s="883"/>
      <c r="D14" s="892"/>
      <c r="E14" s="82" t="s">
        <v>62</v>
      </c>
      <c r="F14" s="81"/>
      <c r="G14" s="66"/>
      <c r="H14" s="896"/>
      <c r="I14" s="72">
        <v>190.2</v>
      </c>
      <c r="J14" s="64">
        <v>190.2</v>
      </c>
      <c r="K14" s="64">
        <v>145.19999999999999</v>
      </c>
      <c r="L14" s="149"/>
      <c r="M14" s="72">
        <v>203.7</v>
      </c>
      <c r="N14" s="77">
        <v>203.7</v>
      </c>
      <c r="O14" s="77">
        <v>155.5</v>
      </c>
      <c r="P14" s="59"/>
    </row>
    <row r="15" spans="1:16">
      <c r="A15" s="47"/>
      <c r="B15" s="875"/>
      <c r="C15" s="883"/>
      <c r="D15" s="892"/>
      <c r="E15" s="82" t="s">
        <v>63</v>
      </c>
      <c r="F15" s="81"/>
      <c r="G15" s="66"/>
      <c r="H15" s="896"/>
      <c r="I15" s="72">
        <v>159.30000000000001</v>
      </c>
      <c r="J15" s="64">
        <v>159.30000000000001</v>
      </c>
      <c r="K15" s="64">
        <v>121.6</v>
      </c>
      <c r="L15" s="149"/>
      <c r="M15" s="72">
        <v>151.30000000000001</v>
      </c>
      <c r="N15" s="77">
        <v>151.30000000000001</v>
      </c>
      <c r="O15" s="77">
        <v>115.5</v>
      </c>
      <c r="P15" s="59"/>
    </row>
    <row r="16" spans="1:16">
      <c r="A16" s="47"/>
      <c r="B16" s="875"/>
      <c r="C16" s="883"/>
      <c r="D16" s="892"/>
      <c r="E16" s="82" t="s">
        <v>64</v>
      </c>
      <c r="F16" s="81"/>
      <c r="G16" s="66"/>
      <c r="H16" s="896"/>
      <c r="I16" s="72">
        <v>1218.4000000000001</v>
      </c>
      <c r="J16" s="64">
        <v>1218.4000000000001</v>
      </c>
      <c r="K16" s="64">
        <v>930.2</v>
      </c>
      <c r="L16" s="149"/>
      <c r="M16" s="72">
        <v>1274.8</v>
      </c>
      <c r="N16" s="77">
        <v>1274.8</v>
      </c>
      <c r="O16" s="77">
        <v>973.3</v>
      </c>
      <c r="P16" s="59"/>
    </row>
    <row r="17" spans="1:16">
      <c r="A17" s="47"/>
      <c r="B17" s="875"/>
      <c r="C17" s="883"/>
      <c r="D17" s="892"/>
      <c r="E17" s="82" t="s">
        <v>65</v>
      </c>
      <c r="F17" s="81"/>
      <c r="G17" s="66"/>
      <c r="H17" s="896"/>
      <c r="I17" s="72">
        <v>200.7</v>
      </c>
      <c r="J17" s="64">
        <v>200.7</v>
      </c>
      <c r="K17" s="64">
        <v>153.19999999999999</v>
      </c>
      <c r="L17" s="149"/>
      <c r="M17" s="72">
        <v>224.7</v>
      </c>
      <c r="N17" s="77">
        <v>224.7</v>
      </c>
      <c r="O17" s="77">
        <v>171.5</v>
      </c>
      <c r="P17" s="59"/>
    </row>
    <row r="18" spans="1:16">
      <c r="A18" s="47"/>
      <c r="B18" s="875"/>
      <c r="C18" s="883"/>
      <c r="D18" s="892"/>
      <c r="E18" s="82" t="s">
        <v>66</v>
      </c>
      <c r="F18" s="81"/>
      <c r="G18" s="66"/>
      <c r="H18" s="896"/>
      <c r="I18" s="72">
        <v>165.4</v>
      </c>
      <c r="J18" s="64">
        <v>165.4</v>
      </c>
      <c r="K18" s="64">
        <v>126.3</v>
      </c>
      <c r="L18" s="149"/>
      <c r="M18" s="72">
        <v>161.19999999999999</v>
      </c>
      <c r="N18" s="77">
        <v>161.19999999999999</v>
      </c>
      <c r="O18" s="77">
        <v>123.1</v>
      </c>
      <c r="P18" s="59"/>
    </row>
    <row r="19" spans="1:16">
      <c r="A19" s="47"/>
      <c r="B19" s="875"/>
      <c r="C19" s="883"/>
      <c r="D19" s="892"/>
      <c r="E19" s="82" t="s">
        <v>67</v>
      </c>
      <c r="F19" s="81"/>
      <c r="G19" s="66"/>
      <c r="H19" s="896"/>
      <c r="I19" s="72">
        <v>185.3</v>
      </c>
      <c r="J19" s="64">
        <v>185.3</v>
      </c>
      <c r="K19" s="64">
        <v>141.5</v>
      </c>
      <c r="L19" s="149"/>
      <c r="M19" s="72">
        <v>198.9</v>
      </c>
      <c r="N19" s="77">
        <v>198.9</v>
      </c>
      <c r="O19" s="77">
        <v>151.80000000000001</v>
      </c>
      <c r="P19" s="59"/>
    </row>
    <row r="20" spans="1:16">
      <c r="A20" s="47"/>
      <c r="B20" s="875"/>
      <c r="C20" s="883"/>
      <c r="D20" s="892"/>
      <c r="E20" s="82" t="s">
        <v>68</v>
      </c>
      <c r="F20" s="81"/>
      <c r="G20" s="66"/>
      <c r="H20" s="896"/>
      <c r="I20" s="72">
        <v>876.8</v>
      </c>
      <c r="J20" s="64">
        <v>876.8</v>
      </c>
      <c r="K20" s="64">
        <v>669.4</v>
      </c>
      <c r="L20" s="149"/>
      <c r="M20" s="72">
        <v>944.4</v>
      </c>
      <c r="N20" s="77">
        <v>944.4</v>
      </c>
      <c r="O20" s="77">
        <v>721</v>
      </c>
      <c r="P20" s="59"/>
    </row>
    <row r="21" spans="1:16">
      <c r="A21" s="47"/>
      <c r="B21" s="875"/>
      <c r="C21" s="883"/>
      <c r="D21" s="892"/>
      <c r="E21" s="82" t="s">
        <v>69</v>
      </c>
      <c r="F21" s="81"/>
      <c r="G21" s="66"/>
      <c r="H21" s="896"/>
      <c r="I21" s="72">
        <v>504.5</v>
      </c>
      <c r="J21" s="64">
        <v>504.5</v>
      </c>
      <c r="K21" s="64">
        <v>385.2</v>
      </c>
      <c r="L21" s="149"/>
      <c r="M21" s="72">
        <v>542.9</v>
      </c>
      <c r="N21" s="77">
        <v>542.9</v>
      </c>
      <c r="O21" s="77">
        <v>414.5</v>
      </c>
      <c r="P21" s="59"/>
    </row>
    <row r="22" spans="1:16">
      <c r="A22" s="47"/>
      <c r="B22" s="875"/>
      <c r="C22" s="883"/>
      <c r="D22" s="892"/>
      <c r="E22" s="82" t="s">
        <v>70</v>
      </c>
      <c r="F22" s="81"/>
      <c r="G22" s="66"/>
      <c r="H22" s="896"/>
      <c r="I22" s="72">
        <v>218.60000000000002</v>
      </c>
      <c r="J22" s="64">
        <v>218.60000000000002</v>
      </c>
      <c r="K22" s="64">
        <v>161.30000000000001</v>
      </c>
      <c r="L22" s="149"/>
      <c r="M22" s="72">
        <v>290.3</v>
      </c>
      <c r="N22" s="77">
        <v>290.3</v>
      </c>
      <c r="O22" s="77">
        <v>221.7</v>
      </c>
      <c r="P22" s="59"/>
    </row>
    <row r="23" spans="1:16">
      <c r="A23" s="47"/>
      <c r="B23" s="875"/>
      <c r="C23" s="883"/>
      <c r="D23" s="892"/>
      <c r="E23" s="82" t="s">
        <v>71</v>
      </c>
      <c r="F23" s="81"/>
      <c r="G23" s="66"/>
      <c r="H23" s="896"/>
      <c r="I23" s="72">
        <v>49.900000000000006</v>
      </c>
      <c r="J23" s="64">
        <v>49.900000000000006</v>
      </c>
      <c r="K23" s="64">
        <v>38.1</v>
      </c>
      <c r="L23" s="149"/>
      <c r="M23" s="72">
        <v>49.9</v>
      </c>
      <c r="N23" s="77">
        <v>49.9</v>
      </c>
      <c r="O23" s="77">
        <v>38.1</v>
      </c>
      <c r="P23" s="59"/>
    </row>
    <row r="24" spans="1:16" ht="13.5" thickBot="1">
      <c r="A24" s="47"/>
      <c r="B24" s="875"/>
      <c r="C24" s="883"/>
      <c r="D24" s="893"/>
      <c r="E24" s="82" t="s">
        <v>72</v>
      </c>
      <c r="F24" s="81"/>
      <c r="G24" s="67"/>
      <c r="H24" s="897"/>
      <c r="I24" s="73">
        <v>21.2</v>
      </c>
      <c r="J24" s="68">
        <v>21.2</v>
      </c>
      <c r="K24" s="68">
        <v>16.2</v>
      </c>
      <c r="L24" s="150"/>
      <c r="M24" s="73">
        <v>21.1</v>
      </c>
      <c r="N24" s="78">
        <v>21.1</v>
      </c>
      <c r="O24" s="78">
        <v>16.100000000000001</v>
      </c>
      <c r="P24" s="69"/>
    </row>
    <row r="25" spans="1:16" ht="13.5" thickBot="1">
      <c r="A25" s="47"/>
      <c r="B25" s="875"/>
      <c r="C25" s="883"/>
      <c r="D25" s="32"/>
      <c r="E25" s="37" t="s">
        <v>73</v>
      </c>
      <c r="F25" s="35"/>
      <c r="G25" s="71"/>
      <c r="H25" s="90" t="s">
        <v>74</v>
      </c>
      <c r="I25" s="40">
        <v>40.4</v>
      </c>
      <c r="J25" s="74">
        <v>40.4</v>
      </c>
      <c r="K25" s="74">
        <v>0</v>
      </c>
      <c r="L25" s="151">
        <v>0</v>
      </c>
      <c r="M25" s="40">
        <v>40.4</v>
      </c>
      <c r="N25" s="74">
        <v>40.4</v>
      </c>
      <c r="O25" s="74">
        <v>0</v>
      </c>
      <c r="P25" s="75">
        <v>0</v>
      </c>
    </row>
    <row r="26" spans="1:16" ht="15" customHeight="1" thickBot="1">
      <c r="A26" s="48"/>
      <c r="B26" s="876"/>
      <c r="C26" s="884"/>
      <c r="D26" s="70"/>
      <c r="E26" s="38"/>
      <c r="F26" s="36"/>
      <c r="G26" s="49"/>
      <c r="H26" s="42" t="s">
        <v>16</v>
      </c>
      <c r="I26" s="41">
        <v>10592.599999999999</v>
      </c>
      <c r="J26" s="41">
        <v>10592.599999999999</v>
      </c>
      <c r="K26" s="41">
        <v>8029.2999999999993</v>
      </c>
      <c r="L26" s="152">
        <v>0</v>
      </c>
      <c r="M26" s="41">
        <v>11624.899999999998</v>
      </c>
      <c r="N26" s="41">
        <v>11624.899999999998</v>
      </c>
      <c r="O26" s="41">
        <v>8823.2000000000025</v>
      </c>
      <c r="P26" s="83">
        <v>0</v>
      </c>
    </row>
    <row r="27" spans="1:16" ht="15" customHeight="1" thickBot="1">
      <c r="A27" s="855" t="s">
        <v>161</v>
      </c>
      <c r="B27" s="856"/>
      <c r="C27" s="856"/>
      <c r="D27" s="856"/>
      <c r="E27" s="856"/>
      <c r="F27" s="856"/>
      <c r="G27" s="856"/>
      <c r="H27" s="856"/>
      <c r="I27" s="856"/>
      <c r="J27" s="856"/>
      <c r="K27" s="856"/>
      <c r="L27" s="856"/>
      <c r="M27" s="856"/>
      <c r="N27" s="856"/>
      <c r="O27" s="856"/>
      <c r="P27" s="857"/>
    </row>
    <row r="28" spans="1:16" ht="12" customHeight="1">
      <c r="A28" s="881" t="s">
        <v>9</v>
      </c>
      <c r="B28" s="875" t="s">
        <v>9</v>
      </c>
      <c r="C28" s="883" t="s">
        <v>10</v>
      </c>
      <c r="D28" s="885" t="s">
        <v>75</v>
      </c>
      <c r="E28" s="851"/>
      <c r="F28" s="853" t="s">
        <v>9</v>
      </c>
      <c r="G28" s="899"/>
      <c r="H28" s="63" t="s">
        <v>13</v>
      </c>
      <c r="I28" s="57">
        <f t="shared" ref="I28:I35" si="0">J28+L28</f>
        <v>60</v>
      </c>
      <c r="J28" s="58">
        <v>60</v>
      </c>
      <c r="K28" s="58"/>
      <c r="L28" s="153"/>
      <c r="M28" s="84">
        <f>N28+P28</f>
        <v>147</v>
      </c>
      <c r="N28" s="79">
        <v>147</v>
      </c>
      <c r="O28" s="79"/>
      <c r="P28" s="65"/>
    </row>
    <row r="29" spans="1:16" ht="15.75" customHeight="1" thickBot="1">
      <c r="A29" s="882"/>
      <c r="B29" s="876"/>
      <c r="C29" s="884"/>
      <c r="D29" s="886"/>
      <c r="E29" s="852"/>
      <c r="F29" s="854"/>
      <c r="G29" s="900"/>
      <c r="H29" s="53" t="s">
        <v>16</v>
      </c>
      <c r="I29" s="52">
        <f t="shared" si="0"/>
        <v>60</v>
      </c>
      <c r="J29" s="54">
        <f>J28</f>
        <v>60</v>
      </c>
      <c r="K29" s="54"/>
      <c r="L29" s="39"/>
      <c r="M29" s="52">
        <f>N29+P29</f>
        <v>147</v>
      </c>
      <c r="N29" s="54">
        <f>N28</f>
        <v>147</v>
      </c>
      <c r="O29" s="54"/>
      <c r="P29" s="55"/>
    </row>
    <row r="30" spans="1:16" ht="14.25" customHeight="1">
      <c r="A30" s="33" t="s">
        <v>9</v>
      </c>
      <c r="B30" s="30" t="s">
        <v>9</v>
      </c>
      <c r="C30" s="890" t="s">
        <v>11</v>
      </c>
      <c r="D30" s="898" t="s">
        <v>76</v>
      </c>
      <c r="E30" s="849"/>
      <c r="F30" s="894" t="s">
        <v>9</v>
      </c>
      <c r="G30" s="905"/>
      <c r="H30" s="56" t="s">
        <v>13</v>
      </c>
      <c r="I30" s="57">
        <f t="shared" si="0"/>
        <v>10.5</v>
      </c>
      <c r="J30" s="58">
        <v>10.5</v>
      </c>
      <c r="K30" s="58"/>
      <c r="L30" s="153"/>
      <c r="M30" s="85">
        <f>N30+P30</f>
        <v>10.5</v>
      </c>
      <c r="N30" s="80">
        <v>10.5</v>
      </c>
      <c r="O30" s="80"/>
      <c r="P30" s="59"/>
    </row>
    <row r="31" spans="1:16" ht="15" customHeight="1" thickBot="1">
      <c r="A31" s="34"/>
      <c r="B31" s="31"/>
      <c r="C31" s="884"/>
      <c r="D31" s="886"/>
      <c r="E31" s="850"/>
      <c r="F31" s="854"/>
      <c r="G31" s="900"/>
      <c r="H31" s="60" t="s">
        <v>16</v>
      </c>
      <c r="I31" s="51">
        <f t="shared" si="0"/>
        <v>10.5</v>
      </c>
      <c r="J31" s="50">
        <f>J30</f>
        <v>10.5</v>
      </c>
      <c r="K31" s="50"/>
      <c r="L31" s="154"/>
      <c r="M31" s="51">
        <f>N31+P31</f>
        <v>10.5</v>
      </c>
      <c r="N31" s="50">
        <f>N30</f>
        <v>10.5</v>
      </c>
      <c r="O31" s="50"/>
      <c r="P31" s="61"/>
    </row>
    <row r="32" spans="1:16" s="11" customFormat="1" ht="13.5" customHeight="1" thickBot="1">
      <c r="A32" s="93" t="s">
        <v>9</v>
      </c>
      <c r="B32" s="94" t="s">
        <v>9</v>
      </c>
      <c r="C32" s="606" t="s">
        <v>17</v>
      </c>
      <c r="D32" s="607"/>
      <c r="E32" s="607"/>
      <c r="F32" s="607"/>
      <c r="G32" s="607"/>
      <c r="H32" s="811"/>
      <c r="I32" s="100">
        <f>L32+J32</f>
        <v>70.5</v>
      </c>
      <c r="J32" s="98">
        <f>J31+J29</f>
        <v>70.5</v>
      </c>
      <c r="K32" s="98">
        <f>K27+K29+K31</f>
        <v>0</v>
      </c>
      <c r="L32" s="99">
        <f>L27+L29+L31</f>
        <v>0</v>
      </c>
      <c r="M32" s="100">
        <f>P32+N32</f>
        <v>157.5</v>
      </c>
      <c r="N32" s="98">
        <f>N27+N29+N31</f>
        <v>157.5</v>
      </c>
      <c r="O32" s="98">
        <f>O27+O29+O31</f>
        <v>0</v>
      </c>
      <c r="P32" s="99">
        <f>P27+P29+P31</f>
        <v>0</v>
      </c>
    </row>
    <row r="33" spans="1:16" ht="11.25" customHeight="1" thickBot="1">
      <c r="A33" s="906" t="s">
        <v>162</v>
      </c>
      <c r="B33" s="907"/>
      <c r="C33" s="907"/>
      <c r="D33" s="907"/>
      <c r="E33" s="907"/>
      <c r="F33" s="907"/>
      <c r="G33" s="907"/>
      <c r="H33" s="907"/>
      <c r="I33" s="907"/>
      <c r="J33" s="907"/>
      <c r="K33" s="907"/>
      <c r="L33" s="907"/>
      <c r="M33" s="907"/>
      <c r="N33" s="907"/>
      <c r="O33" s="907"/>
      <c r="P33" s="908"/>
    </row>
    <row r="34" spans="1:16" s="2" customFormat="1" ht="20.25" customHeight="1">
      <c r="A34" s="903" t="s">
        <v>10</v>
      </c>
      <c r="B34" s="858" t="s">
        <v>9</v>
      </c>
      <c r="C34" s="860" t="s">
        <v>12</v>
      </c>
      <c r="D34" s="862" t="s">
        <v>157</v>
      </c>
      <c r="E34" s="842"/>
      <c r="F34" s="844"/>
      <c r="G34" s="909"/>
      <c r="H34" s="91" t="s">
        <v>13</v>
      </c>
      <c r="I34" s="87">
        <f t="shared" si="0"/>
        <v>1173.5</v>
      </c>
      <c r="J34" s="114">
        <f>147.3+863.4</f>
        <v>1010.7</v>
      </c>
      <c r="K34" s="114"/>
      <c r="L34" s="89">
        <v>162.80000000000001</v>
      </c>
      <c r="M34" s="87">
        <v>160</v>
      </c>
      <c r="N34" s="114">
        <v>160</v>
      </c>
      <c r="O34" s="114"/>
      <c r="P34" s="88">
        <v>162.80000000000001</v>
      </c>
    </row>
    <row r="35" spans="1:16" s="2" customFormat="1" ht="20.25" customHeight="1" thickBot="1">
      <c r="A35" s="904"/>
      <c r="B35" s="859"/>
      <c r="C35" s="861"/>
      <c r="D35" s="863"/>
      <c r="E35" s="843"/>
      <c r="F35" s="845"/>
      <c r="G35" s="845"/>
      <c r="H35" s="86" t="s">
        <v>16</v>
      </c>
      <c r="I35" s="141">
        <f t="shared" si="0"/>
        <v>1173.5</v>
      </c>
      <c r="J35" s="113">
        <f>J34</f>
        <v>1010.7</v>
      </c>
      <c r="K35" s="113"/>
      <c r="L35" s="142">
        <f>L34</f>
        <v>162.80000000000001</v>
      </c>
      <c r="M35" s="141">
        <f>M34</f>
        <v>160</v>
      </c>
      <c r="N35" s="113">
        <f>N34</f>
        <v>160</v>
      </c>
      <c r="O35" s="113"/>
      <c r="P35" s="143">
        <f>P34</f>
        <v>162.80000000000001</v>
      </c>
    </row>
    <row r="36" spans="1:16" s="11" customFormat="1" ht="13.5" customHeight="1" thickBot="1">
      <c r="A36" s="93" t="s">
        <v>9</v>
      </c>
      <c r="B36" s="94" t="s">
        <v>9</v>
      </c>
      <c r="C36" s="606" t="s">
        <v>17</v>
      </c>
      <c r="D36" s="607"/>
      <c r="E36" s="607"/>
      <c r="F36" s="607"/>
      <c r="G36" s="607"/>
      <c r="H36" s="811"/>
      <c r="I36" s="100">
        <f>L36+J36</f>
        <v>1173.5</v>
      </c>
      <c r="J36" s="98">
        <f>J35+J33</f>
        <v>1010.7</v>
      </c>
      <c r="K36" s="98">
        <f>K31+K33+K35</f>
        <v>0</v>
      </c>
      <c r="L36" s="99">
        <f>L31+L33+L35</f>
        <v>162.80000000000001</v>
      </c>
      <c r="M36" s="100">
        <f>P36+N36</f>
        <v>333.3</v>
      </c>
      <c r="N36" s="98">
        <f>N31+N33+N35</f>
        <v>170.5</v>
      </c>
      <c r="O36" s="98">
        <f>O31+O33+O35</f>
        <v>0</v>
      </c>
      <c r="P36" s="99">
        <f>P31+P33+P35</f>
        <v>162.80000000000001</v>
      </c>
    </row>
    <row r="37" spans="1:16" s="11" customFormat="1" ht="13.5" customHeight="1" thickBot="1">
      <c r="A37" s="910" t="s">
        <v>163</v>
      </c>
      <c r="B37" s="911"/>
      <c r="C37" s="911"/>
      <c r="D37" s="911"/>
      <c r="E37" s="911"/>
      <c r="F37" s="911"/>
      <c r="G37" s="911"/>
      <c r="H37" s="911"/>
      <c r="I37" s="911"/>
      <c r="J37" s="911"/>
      <c r="K37" s="911"/>
      <c r="L37" s="911"/>
      <c r="M37" s="911"/>
      <c r="N37" s="911"/>
      <c r="O37" s="911"/>
      <c r="P37" s="912"/>
    </row>
    <row r="38" spans="1:16" s="2" customFormat="1" ht="13.5" customHeight="1">
      <c r="A38" s="903" t="s">
        <v>10</v>
      </c>
      <c r="B38" s="858" t="s">
        <v>9</v>
      </c>
      <c r="C38" s="860" t="s">
        <v>50</v>
      </c>
      <c r="D38" s="862" t="s">
        <v>158</v>
      </c>
      <c r="E38" s="842"/>
      <c r="F38" s="844"/>
      <c r="G38" s="909"/>
      <c r="H38" s="91" t="s">
        <v>13</v>
      </c>
      <c r="I38" s="87">
        <f>J38+L38</f>
        <v>8.4</v>
      </c>
      <c r="J38" s="114">
        <v>8.4</v>
      </c>
      <c r="K38" s="114"/>
      <c r="L38" s="89"/>
      <c r="M38" s="87">
        <f>N38+P38</f>
        <v>79.900000000000006</v>
      </c>
      <c r="N38" s="114">
        <v>79.900000000000006</v>
      </c>
      <c r="O38" s="114"/>
      <c r="P38" s="88"/>
    </row>
    <row r="39" spans="1:16" s="2" customFormat="1" ht="12" customHeight="1" thickBot="1">
      <c r="A39" s="904"/>
      <c r="B39" s="859"/>
      <c r="C39" s="861"/>
      <c r="D39" s="863"/>
      <c r="E39" s="843"/>
      <c r="F39" s="845"/>
      <c r="G39" s="845"/>
      <c r="H39" s="86" t="s">
        <v>16</v>
      </c>
      <c r="I39" s="141">
        <f>J39+L39</f>
        <v>8.4</v>
      </c>
      <c r="J39" s="113">
        <f>J38</f>
        <v>8.4</v>
      </c>
      <c r="K39" s="113"/>
      <c r="L39" s="142">
        <f>L38</f>
        <v>0</v>
      </c>
      <c r="M39" s="141">
        <f>M38</f>
        <v>79.900000000000006</v>
      </c>
      <c r="N39" s="113">
        <f>N38</f>
        <v>79.900000000000006</v>
      </c>
      <c r="O39" s="113"/>
      <c r="P39" s="143">
        <f>P38</f>
        <v>0</v>
      </c>
    </row>
    <row r="40" spans="1:16" s="2" customFormat="1" ht="13.5" customHeight="1">
      <c r="A40" s="903" t="s">
        <v>10</v>
      </c>
      <c r="B40" s="858" t="s">
        <v>9</v>
      </c>
      <c r="C40" s="860" t="s">
        <v>52</v>
      </c>
      <c r="D40" s="862" t="s">
        <v>160</v>
      </c>
      <c r="E40" s="842"/>
      <c r="F40" s="844"/>
      <c r="G40" s="909"/>
      <c r="H40" s="91" t="s">
        <v>13</v>
      </c>
      <c r="I40" s="87">
        <f>J40+L40</f>
        <v>71.599999999999994</v>
      </c>
      <c r="J40" s="114">
        <v>71.599999999999994</v>
      </c>
      <c r="K40" s="114"/>
      <c r="L40" s="89"/>
      <c r="M40" s="87">
        <f>N40+P40</f>
        <v>71.599999999999994</v>
      </c>
      <c r="N40" s="114">
        <v>71.599999999999994</v>
      </c>
      <c r="O40" s="114"/>
      <c r="P40" s="88"/>
    </row>
    <row r="41" spans="1:16" s="2" customFormat="1" ht="16.5" customHeight="1" thickBot="1">
      <c r="A41" s="904"/>
      <c r="B41" s="859"/>
      <c r="C41" s="861"/>
      <c r="D41" s="863"/>
      <c r="E41" s="843"/>
      <c r="F41" s="845"/>
      <c r="G41" s="845"/>
      <c r="H41" s="86" t="s">
        <v>16</v>
      </c>
      <c r="I41" s="141">
        <f>J41+L41</f>
        <v>71.599999999999994</v>
      </c>
      <c r="J41" s="113">
        <f>J40</f>
        <v>71.599999999999994</v>
      </c>
      <c r="K41" s="113"/>
      <c r="L41" s="142">
        <f>L40</f>
        <v>0</v>
      </c>
      <c r="M41" s="141">
        <f>M40</f>
        <v>71.599999999999994</v>
      </c>
      <c r="N41" s="113">
        <f>N40</f>
        <v>71.599999999999994</v>
      </c>
      <c r="O41" s="113"/>
      <c r="P41" s="143">
        <f>P40</f>
        <v>0</v>
      </c>
    </row>
    <row r="42" spans="1:16" s="11" customFormat="1" ht="13.5" customHeight="1" thickBot="1">
      <c r="A42" s="93" t="s">
        <v>9</v>
      </c>
      <c r="B42" s="94" t="s">
        <v>9</v>
      </c>
      <c r="C42" s="606" t="s">
        <v>17</v>
      </c>
      <c r="D42" s="607"/>
      <c r="E42" s="607"/>
      <c r="F42" s="607"/>
      <c r="G42" s="607"/>
      <c r="H42" s="811"/>
      <c r="I42" s="100">
        <f>L42+J42</f>
        <v>80</v>
      </c>
      <c r="J42" s="98">
        <f>J41+J39</f>
        <v>80</v>
      </c>
      <c r="K42" s="98">
        <f>K37+K39+K41</f>
        <v>0</v>
      </c>
      <c r="L42" s="99">
        <f>L37+L39+L41</f>
        <v>0</v>
      </c>
      <c r="M42" s="100">
        <f>P42+N42</f>
        <v>151.5</v>
      </c>
      <c r="N42" s="98">
        <f>N37+N39+N41</f>
        <v>151.5</v>
      </c>
      <c r="O42" s="98">
        <f>O37+O39+O41</f>
        <v>0</v>
      </c>
      <c r="P42" s="99">
        <f>P37+P39+P41</f>
        <v>0</v>
      </c>
    </row>
    <row r="43" spans="1:16" s="11" customFormat="1" ht="13.5" customHeight="1" thickBot="1">
      <c r="A43" s="910" t="s">
        <v>164</v>
      </c>
      <c r="B43" s="911"/>
      <c r="C43" s="911"/>
      <c r="D43" s="911"/>
      <c r="E43" s="911"/>
      <c r="F43" s="911"/>
      <c r="G43" s="911"/>
      <c r="H43" s="911"/>
      <c r="I43" s="911"/>
      <c r="J43" s="911"/>
      <c r="K43" s="911"/>
      <c r="L43" s="911"/>
      <c r="M43" s="911"/>
      <c r="N43" s="911"/>
      <c r="O43" s="911"/>
      <c r="P43" s="912"/>
    </row>
    <row r="44" spans="1:16" ht="13.5" customHeight="1">
      <c r="A44" s="922" t="s">
        <v>9</v>
      </c>
      <c r="B44" s="924" t="s">
        <v>9</v>
      </c>
      <c r="C44" s="926" t="s">
        <v>50</v>
      </c>
      <c r="D44" s="915" t="s">
        <v>79</v>
      </c>
      <c r="E44" s="917"/>
      <c r="F44" s="840" t="s">
        <v>9</v>
      </c>
      <c r="G44" s="919" t="s">
        <v>80</v>
      </c>
      <c r="H44" s="110" t="s">
        <v>13</v>
      </c>
      <c r="I44" s="117">
        <v>70</v>
      </c>
      <c r="J44" s="118">
        <v>70</v>
      </c>
      <c r="K44" s="118"/>
      <c r="L44" s="155"/>
      <c r="M44" s="161">
        <f>N44</f>
        <v>75</v>
      </c>
      <c r="N44" s="118">
        <v>75</v>
      </c>
      <c r="O44" s="118"/>
      <c r="P44" s="162">
        <v>0</v>
      </c>
    </row>
    <row r="45" spans="1:16" ht="12" customHeight="1" thickBot="1">
      <c r="A45" s="923"/>
      <c r="B45" s="925"/>
      <c r="C45" s="927"/>
      <c r="D45" s="916"/>
      <c r="E45" s="918"/>
      <c r="F45" s="841"/>
      <c r="G45" s="920"/>
      <c r="H45" s="111" t="s">
        <v>16</v>
      </c>
      <c r="I45" s="119">
        <v>70</v>
      </c>
      <c r="J45" s="120">
        <v>70</v>
      </c>
      <c r="K45" s="120"/>
      <c r="L45" s="156">
        <v>0</v>
      </c>
      <c r="M45" s="163">
        <v>75</v>
      </c>
      <c r="N45" s="120">
        <v>75</v>
      </c>
      <c r="O45" s="120"/>
      <c r="P45" s="164">
        <v>0</v>
      </c>
    </row>
    <row r="46" spans="1:16" s="2" customFormat="1" ht="14.25" customHeight="1">
      <c r="A46" s="903" t="s">
        <v>10</v>
      </c>
      <c r="B46" s="921" t="s">
        <v>9</v>
      </c>
      <c r="C46" s="860" t="s">
        <v>52</v>
      </c>
      <c r="D46" s="928" t="s">
        <v>81</v>
      </c>
      <c r="E46" s="842"/>
      <c r="F46" s="844" t="s">
        <v>9</v>
      </c>
      <c r="G46" s="913"/>
      <c r="H46" s="116" t="s">
        <v>13</v>
      </c>
      <c r="I46" s="115">
        <v>266.8</v>
      </c>
      <c r="J46" s="114">
        <v>266.8</v>
      </c>
      <c r="K46" s="114"/>
      <c r="L46" s="89"/>
      <c r="M46" s="87">
        <v>266.82499999999999</v>
      </c>
      <c r="N46" s="114">
        <v>266.8</v>
      </c>
      <c r="O46" s="114"/>
      <c r="P46" s="88"/>
    </row>
    <row r="47" spans="1:16" s="2" customFormat="1" ht="14.25" customHeight="1" thickBot="1">
      <c r="A47" s="904"/>
      <c r="B47" s="861"/>
      <c r="C47" s="861"/>
      <c r="D47" s="929"/>
      <c r="E47" s="843"/>
      <c r="F47" s="845"/>
      <c r="G47" s="914"/>
      <c r="H47" s="111" t="s">
        <v>16</v>
      </c>
      <c r="I47" s="112">
        <v>266.8</v>
      </c>
      <c r="J47" s="113">
        <v>266.8</v>
      </c>
      <c r="K47" s="113"/>
      <c r="L47" s="142">
        <v>0</v>
      </c>
      <c r="M47" s="141">
        <v>266.82499999999999</v>
      </c>
      <c r="N47" s="113">
        <v>266.8</v>
      </c>
      <c r="O47" s="113"/>
      <c r="P47" s="143">
        <v>0</v>
      </c>
    </row>
    <row r="48" spans="1:16" s="10" customFormat="1" ht="14.25" customHeight="1">
      <c r="A48" s="903" t="s">
        <v>10</v>
      </c>
      <c r="B48" s="921" t="s">
        <v>9</v>
      </c>
      <c r="C48" s="860" t="s">
        <v>57</v>
      </c>
      <c r="D48" s="930" t="s">
        <v>82</v>
      </c>
      <c r="E48" s="842"/>
      <c r="F48" s="844" t="s">
        <v>9</v>
      </c>
      <c r="G48" s="913"/>
      <c r="H48" s="116" t="s">
        <v>13</v>
      </c>
      <c r="I48" s="115">
        <v>98.53</v>
      </c>
      <c r="J48" s="114">
        <v>98.5</v>
      </c>
      <c r="K48" s="114"/>
      <c r="L48" s="89"/>
      <c r="M48" s="87">
        <v>116</v>
      </c>
      <c r="N48" s="114">
        <v>116</v>
      </c>
      <c r="O48" s="114"/>
      <c r="P48" s="88"/>
    </row>
    <row r="49" spans="1:16" ht="13.5" thickBot="1">
      <c r="A49" s="904"/>
      <c r="B49" s="861"/>
      <c r="C49" s="861"/>
      <c r="D49" s="931"/>
      <c r="E49" s="843"/>
      <c r="F49" s="845"/>
      <c r="G49" s="914"/>
      <c r="H49" s="111" t="s">
        <v>16</v>
      </c>
      <c r="I49" s="112">
        <v>98.53</v>
      </c>
      <c r="J49" s="113">
        <v>98.5</v>
      </c>
      <c r="K49" s="113"/>
      <c r="L49" s="142">
        <v>0</v>
      </c>
      <c r="M49" s="141">
        <v>116</v>
      </c>
      <c r="N49" s="113">
        <v>116</v>
      </c>
      <c r="O49" s="113"/>
      <c r="P49" s="143">
        <v>0</v>
      </c>
    </row>
    <row r="50" spans="1:16">
      <c r="A50" s="903" t="s">
        <v>10</v>
      </c>
      <c r="B50" s="921" t="s">
        <v>9</v>
      </c>
      <c r="C50" s="860" t="s">
        <v>59</v>
      </c>
      <c r="D50" s="928" t="s">
        <v>84</v>
      </c>
      <c r="E50" s="842"/>
      <c r="F50" s="844" t="s">
        <v>9</v>
      </c>
      <c r="G50" s="913"/>
      <c r="H50" s="116" t="s">
        <v>13</v>
      </c>
      <c r="I50" s="115">
        <v>1.86</v>
      </c>
      <c r="J50" s="114">
        <v>1.9</v>
      </c>
      <c r="K50" s="114"/>
      <c r="L50" s="89"/>
      <c r="M50" s="87">
        <v>2.8</v>
      </c>
      <c r="N50" s="114">
        <v>2.8</v>
      </c>
      <c r="O50" s="114"/>
      <c r="P50" s="88"/>
    </row>
    <row r="51" spans="1:16" ht="13.5" thickBot="1">
      <c r="A51" s="904"/>
      <c r="B51" s="861"/>
      <c r="C51" s="861"/>
      <c r="D51" s="929"/>
      <c r="E51" s="843"/>
      <c r="F51" s="845"/>
      <c r="G51" s="914"/>
      <c r="H51" s="111" t="s">
        <v>16</v>
      </c>
      <c r="I51" s="112">
        <v>1.86</v>
      </c>
      <c r="J51" s="113">
        <v>1.9</v>
      </c>
      <c r="K51" s="113"/>
      <c r="L51" s="142">
        <v>0</v>
      </c>
      <c r="M51" s="141">
        <v>2.8</v>
      </c>
      <c r="N51" s="113">
        <v>2.8</v>
      </c>
      <c r="O51" s="113"/>
      <c r="P51" s="143">
        <v>0</v>
      </c>
    </row>
    <row r="52" spans="1:16">
      <c r="A52" s="903" t="s">
        <v>10</v>
      </c>
      <c r="B52" s="921" t="s">
        <v>9</v>
      </c>
      <c r="C52" s="860" t="s">
        <v>51</v>
      </c>
      <c r="D52" s="930" t="s">
        <v>85</v>
      </c>
      <c r="E52" s="842"/>
      <c r="F52" s="844" t="s">
        <v>9</v>
      </c>
      <c r="G52" s="913"/>
      <c r="H52" s="116" t="s">
        <v>13</v>
      </c>
      <c r="I52" s="115">
        <v>24</v>
      </c>
      <c r="J52" s="114">
        <v>24</v>
      </c>
      <c r="K52" s="114"/>
      <c r="L52" s="89"/>
      <c r="M52" s="87">
        <v>43.9</v>
      </c>
      <c r="N52" s="114">
        <v>43.9</v>
      </c>
      <c r="O52" s="114"/>
      <c r="P52" s="88"/>
    </row>
    <row r="53" spans="1:16" ht="13.5" thickBot="1">
      <c r="A53" s="904"/>
      <c r="B53" s="861"/>
      <c r="C53" s="861"/>
      <c r="D53" s="931"/>
      <c r="E53" s="843"/>
      <c r="F53" s="845"/>
      <c r="G53" s="914"/>
      <c r="H53" s="111" t="s">
        <v>16</v>
      </c>
      <c r="I53" s="112">
        <v>24</v>
      </c>
      <c r="J53" s="113">
        <v>24</v>
      </c>
      <c r="K53" s="113"/>
      <c r="L53" s="142">
        <v>0</v>
      </c>
      <c r="M53" s="141">
        <v>43.9</v>
      </c>
      <c r="N53" s="113">
        <v>43.9</v>
      </c>
      <c r="O53" s="113"/>
      <c r="P53" s="143">
        <v>0</v>
      </c>
    </row>
    <row r="54" spans="1:16">
      <c r="A54" s="903" t="s">
        <v>10</v>
      </c>
      <c r="B54" s="921" t="s">
        <v>9</v>
      </c>
      <c r="C54" s="860" t="s">
        <v>60</v>
      </c>
      <c r="D54" s="930" t="s">
        <v>86</v>
      </c>
      <c r="E54" s="842"/>
      <c r="F54" s="844" t="s">
        <v>9</v>
      </c>
      <c r="G54" s="913"/>
      <c r="H54" s="125" t="s">
        <v>13</v>
      </c>
      <c r="I54" s="115">
        <v>49.8</v>
      </c>
      <c r="J54" s="114">
        <v>49.8</v>
      </c>
      <c r="K54" s="114"/>
      <c r="L54" s="89"/>
      <c r="M54" s="166">
        <v>57</v>
      </c>
      <c r="N54" s="137">
        <v>57</v>
      </c>
      <c r="O54" s="114"/>
      <c r="P54" s="88"/>
    </row>
    <row r="55" spans="1:16" ht="13.5" thickBot="1">
      <c r="A55" s="904"/>
      <c r="B55" s="861"/>
      <c r="C55" s="861"/>
      <c r="D55" s="931"/>
      <c r="E55" s="843"/>
      <c r="F55" s="845"/>
      <c r="G55" s="914"/>
      <c r="H55" s="111" t="s">
        <v>16</v>
      </c>
      <c r="I55" s="112">
        <v>49.8</v>
      </c>
      <c r="J55" s="113">
        <v>49.8</v>
      </c>
      <c r="K55" s="113"/>
      <c r="L55" s="142">
        <v>0</v>
      </c>
      <c r="M55" s="141">
        <v>57</v>
      </c>
      <c r="N55" s="113">
        <v>57</v>
      </c>
      <c r="O55" s="113"/>
      <c r="P55" s="143">
        <v>0</v>
      </c>
    </row>
    <row r="56" spans="1:16">
      <c r="A56" s="903" t="s">
        <v>10</v>
      </c>
      <c r="B56" s="921" t="s">
        <v>9</v>
      </c>
      <c r="C56" s="860" t="s">
        <v>61</v>
      </c>
      <c r="D56" s="928" t="s">
        <v>87</v>
      </c>
      <c r="E56" s="842"/>
      <c r="F56" s="844" t="s">
        <v>9</v>
      </c>
      <c r="G56" s="913"/>
      <c r="H56" s="116" t="s">
        <v>13</v>
      </c>
      <c r="I56" s="115">
        <v>4</v>
      </c>
      <c r="J56" s="114">
        <v>4</v>
      </c>
      <c r="K56" s="114"/>
      <c r="L56" s="89"/>
      <c r="M56" s="87">
        <v>4</v>
      </c>
      <c r="N56" s="114">
        <v>4</v>
      </c>
      <c r="O56" s="114"/>
      <c r="P56" s="88"/>
    </row>
    <row r="57" spans="1:16" ht="13.5" thickBot="1">
      <c r="A57" s="904"/>
      <c r="B57" s="861"/>
      <c r="C57" s="861"/>
      <c r="D57" s="929"/>
      <c r="E57" s="843"/>
      <c r="F57" s="845"/>
      <c r="G57" s="914"/>
      <c r="H57" s="111" t="s">
        <v>16</v>
      </c>
      <c r="I57" s="112">
        <v>4</v>
      </c>
      <c r="J57" s="113">
        <v>4</v>
      </c>
      <c r="K57" s="113"/>
      <c r="L57" s="142">
        <v>0</v>
      </c>
      <c r="M57" s="141">
        <v>4</v>
      </c>
      <c r="N57" s="113">
        <v>4</v>
      </c>
      <c r="O57" s="113"/>
      <c r="P57" s="143">
        <v>0</v>
      </c>
    </row>
    <row r="58" spans="1:16" ht="13.5" customHeight="1" thickBot="1">
      <c r="A58" s="952" t="s">
        <v>10</v>
      </c>
      <c r="B58" s="921" t="s">
        <v>9</v>
      </c>
      <c r="C58" s="860" t="s">
        <v>62</v>
      </c>
      <c r="D58" s="179" t="s">
        <v>88</v>
      </c>
      <c r="E58" s="950"/>
      <c r="F58" s="844" t="s">
        <v>9</v>
      </c>
      <c r="G58" s="951"/>
      <c r="H58" s="126"/>
      <c r="I58" s="128">
        <v>25.5</v>
      </c>
      <c r="J58" s="136">
        <v>25.5</v>
      </c>
      <c r="K58" s="127"/>
      <c r="L58" s="157"/>
      <c r="M58" s="178">
        <v>30</v>
      </c>
      <c r="N58" s="136">
        <v>30</v>
      </c>
      <c r="O58" s="127"/>
      <c r="P58" s="167"/>
    </row>
    <row r="59" spans="1:16" ht="13.5" thickBot="1">
      <c r="A59" s="843"/>
      <c r="B59" s="953"/>
      <c r="C59" s="953"/>
      <c r="D59" s="180"/>
      <c r="E59" s="845"/>
      <c r="F59" s="845"/>
      <c r="G59" s="914"/>
      <c r="H59" s="133" t="s">
        <v>16</v>
      </c>
      <c r="I59" s="134">
        <v>25.5</v>
      </c>
      <c r="J59" s="135">
        <v>25.5</v>
      </c>
      <c r="K59" s="135"/>
      <c r="L59" s="158">
        <v>0</v>
      </c>
      <c r="M59" s="134">
        <v>30</v>
      </c>
      <c r="N59" s="135">
        <v>30</v>
      </c>
      <c r="O59" s="135"/>
      <c r="P59" s="168"/>
    </row>
    <row r="60" spans="1:16">
      <c r="A60" s="903" t="s">
        <v>10</v>
      </c>
      <c r="B60" s="921" t="s">
        <v>9</v>
      </c>
      <c r="C60" s="860" t="s">
        <v>94</v>
      </c>
      <c r="D60" s="930" t="s">
        <v>89</v>
      </c>
      <c r="E60" s="842"/>
      <c r="F60" s="844" t="s">
        <v>9</v>
      </c>
      <c r="G60" s="913"/>
      <c r="H60" s="116" t="s">
        <v>13</v>
      </c>
      <c r="I60" s="115">
        <v>3.47</v>
      </c>
      <c r="J60" s="114">
        <v>3.5</v>
      </c>
      <c r="K60" s="114"/>
      <c r="L60" s="89"/>
      <c r="M60" s="87">
        <v>4.3</v>
      </c>
      <c r="N60" s="114">
        <v>4.32</v>
      </c>
      <c r="O60" s="114"/>
      <c r="P60" s="88"/>
    </row>
    <row r="61" spans="1:16" ht="13.5" thickBot="1">
      <c r="A61" s="904"/>
      <c r="B61" s="861"/>
      <c r="C61" s="861"/>
      <c r="D61" s="931"/>
      <c r="E61" s="843"/>
      <c r="F61" s="845"/>
      <c r="G61" s="914"/>
      <c r="H61" s="111" t="s">
        <v>16</v>
      </c>
      <c r="I61" s="112">
        <v>3.47</v>
      </c>
      <c r="J61" s="113">
        <v>3.5</v>
      </c>
      <c r="K61" s="113"/>
      <c r="L61" s="142">
        <v>0</v>
      </c>
      <c r="M61" s="141">
        <v>4.3</v>
      </c>
      <c r="N61" s="113">
        <v>4.32</v>
      </c>
      <c r="O61" s="113"/>
      <c r="P61" s="143">
        <v>0</v>
      </c>
    </row>
    <row r="62" spans="1:16">
      <c r="A62" s="903" t="s">
        <v>10</v>
      </c>
      <c r="B62" s="921" t="s">
        <v>9</v>
      </c>
      <c r="C62" s="860" t="s">
        <v>63</v>
      </c>
      <c r="D62" s="928" t="s">
        <v>90</v>
      </c>
      <c r="E62" s="842"/>
      <c r="F62" s="844" t="s">
        <v>9</v>
      </c>
      <c r="G62" s="913"/>
      <c r="H62" s="116" t="s">
        <v>13</v>
      </c>
      <c r="I62" s="115">
        <v>1.2</v>
      </c>
      <c r="J62" s="114">
        <v>1.2</v>
      </c>
      <c r="K62" s="114"/>
      <c r="L62" s="89"/>
      <c r="M62" s="87">
        <v>1.2</v>
      </c>
      <c r="N62" s="114">
        <v>1.2</v>
      </c>
      <c r="O62" s="114"/>
      <c r="P62" s="88"/>
    </row>
    <row r="63" spans="1:16" ht="13.5" thickBot="1">
      <c r="A63" s="904"/>
      <c r="B63" s="861"/>
      <c r="C63" s="861"/>
      <c r="D63" s="929"/>
      <c r="E63" s="843"/>
      <c r="F63" s="845"/>
      <c r="G63" s="914"/>
      <c r="H63" s="111" t="s">
        <v>16</v>
      </c>
      <c r="I63" s="112">
        <v>1.2</v>
      </c>
      <c r="J63" s="113">
        <v>1.2</v>
      </c>
      <c r="K63" s="113"/>
      <c r="L63" s="142">
        <v>0</v>
      </c>
      <c r="M63" s="141">
        <v>1.2</v>
      </c>
      <c r="N63" s="113">
        <v>1.2</v>
      </c>
      <c r="O63" s="113"/>
      <c r="P63" s="143">
        <v>0</v>
      </c>
    </row>
    <row r="64" spans="1:16">
      <c r="A64" s="922" t="s">
        <v>10</v>
      </c>
      <c r="B64" s="924" t="s">
        <v>9</v>
      </c>
      <c r="C64" s="926" t="s">
        <v>64</v>
      </c>
      <c r="D64" s="915" t="s">
        <v>91</v>
      </c>
      <c r="E64" s="917"/>
      <c r="F64" s="840" t="s">
        <v>9</v>
      </c>
      <c r="G64" s="919"/>
      <c r="H64" s="110" t="s">
        <v>13</v>
      </c>
      <c r="I64" s="117">
        <v>5.49</v>
      </c>
      <c r="J64" s="118">
        <v>5.5</v>
      </c>
      <c r="K64" s="118"/>
      <c r="L64" s="155"/>
      <c r="M64" s="165">
        <v>10.08</v>
      </c>
      <c r="N64" s="118">
        <v>10.1</v>
      </c>
      <c r="O64" s="118"/>
      <c r="P64" s="162"/>
    </row>
    <row r="65" spans="1:16" ht="13.5" thickBot="1">
      <c r="A65" s="923"/>
      <c r="B65" s="925"/>
      <c r="C65" s="927"/>
      <c r="D65" s="916"/>
      <c r="E65" s="918"/>
      <c r="F65" s="841"/>
      <c r="G65" s="920"/>
      <c r="H65" s="111" t="s">
        <v>16</v>
      </c>
      <c r="I65" s="119">
        <v>5.49</v>
      </c>
      <c r="J65" s="120">
        <v>5.5</v>
      </c>
      <c r="K65" s="120"/>
      <c r="L65" s="156">
        <v>0</v>
      </c>
      <c r="M65" s="163">
        <v>10.08</v>
      </c>
      <c r="N65" s="120">
        <v>10.1</v>
      </c>
      <c r="O65" s="120"/>
      <c r="P65" s="164">
        <v>0</v>
      </c>
    </row>
    <row r="66" spans="1:16">
      <c r="A66" s="903" t="s">
        <v>10</v>
      </c>
      <c r="B66" s="921" t="s">
        <v>9</v>
      </c>
      <c r="C66" s="860" t="s">
        <v>67</v>
      </c>
      <c r="D66" s="930" t="s">
        <v>95</v>
      </c>
      <c r="E66" s="842"/>
      <c r="F66" s="844" t="s">
        <v>9</v>
      </c>
      <c r="G66" s="913"/>
      <c r="H66" s="181" t="s">
        <v>13</v>
      </c>
      <c r="I66" s="115">
        <v>18</v>
      </c>
      <c r="J66" s="114">
        <v>18</v>
      </c>
      <c r="K66" s="114"/>
      <c r="L66" s="89"/>
      <c r="M66" s="166">
        <v>29.25</v>
      </c>
      <c r="N66" s="137">
        <v>29.3</v>
      </c>
      <c r="O66" s="114"/>
      <c r="P66" s="88"/>
    </row>
    <row r="67" spans="1:16" ht="13.5" thickBot="1">
      <c r="A67" s="904"/>
      <c r="B67" s="861"/>
      <c r="C67" s="861"/>
      <c r="D67" s="931"/>
      <c r="E67" s="843"/>
      <c r="F67" s="845"/>
      <c r="G67" s="914"/>
      <c r="H67" s="111" t="s">
        <v>16</v>
      </c>
      <c r="I67" s="112">
        <v>18</v>
      </c>
      <c r="J67" s="113">
        <v>18</v>
      </c>
      <c r="K67" s="113"/>
      <c r="L67" s="142">
        <v>0</v>
      </c>
      <c r="M67" s="141">
        <v>29.25</v>
      </c>
      <c r="N67" s="113">
        <v>29.3</v>
      </c>
      <c r="O67" s="113"/>
      <c r="P67" s="143">
        <v>0</v>
      </c>
    </row>
    <row r="68" spans="1:16">
      <c r="A68" s="903" t="s">
        <v>10</v>
      </c>
      <c r="B68" s="921" t="s">
        <v>9</v>
      </c>
      <c r="C68" s="860" t="s">
        <v>69</v>
      </c>
      <c r="D68" s="928" t="s">
        <v>97</v>
      </c>
      <c r="E68" s="842"/>
      <c r="F68" s="844" t="s">
        <v>9</v>
      </c>
      <c r="G68" s="913"/>
      <c r="H68" s="116" t="s">
        <v>13</v>
      </c>
      <c r="I68" s="115">
        <v>21</v>
      </c>
      <c r="J68" s="114">
        <v>21</v>
      </c>
      <c r="K68" s="114"/>
      <c r="L68" s="89"/>
      <c r="M68" s="87">
        <v>20.12</v>
      </c>
      <c r="N68" s="114">
        <v>20.100000000000001</v>
      </c>
      <c r="O68" s="114"/>
      <c r="P68" s="88"/>
    </row>
    <row r="69" spans="1:16" ht="13.5" thickBot="1">
      <c r="A69" s="904"/>
      <c r="B69" s="861"/>
      <c r="C69" s="861"/>
      <c r="D69" s="929"/>
      <c r="E69" s="843"/>
      <c r="F69" s="845"/>
      <c r="G69" s="914"/>
      <c r="H69" s="111" t="s">
        <v>16</v>
      </c>
      <c r="I69" s="112">
        <v>21</v>
      </c>
      <c r="J69" s="113">
        <v>21</v>
      </c>
      <c r="K69" s="113"/>
      <c r="L69" s="142">
        <v>0</v>
      </c>
      <c r="M69" s="141">
        <v>20.12</v>
      </c>
      <c r="N69" s="113">
        <v>20.100000000000001</v>
      </c>
      <c r="O69" s="113"/>
      <c r="P69" s="143">
        <v>0</v>
      </c>
    </row>
    <row r="70" spans="1:16">
      <c r="A70" s="903" t="s">
        <v>10</v>
      </c>
      <c r="B70" s="921" t="s">
        <v>9</v>
      </c>
      <c r="C70" s="860" t="s">
        <v>103</v>
      </c>
      <c r="D70" s="928" t="s">
        <v>98</v>
      </c>
      <c r="E70" s="842"/>
      <c r="F70" s="844" t="s">
        <v>9</v>
      </c>
      <c r="G70" s="913"/>
      <c r="H70" s="116" t="s">
        <v>13</v>
      </c>
      <c r="I70" s="115">
        <v>10.1</v>
      </c>
      <c r="J70" s="114">
        <v>10.1</v>
      </c>
      <c r="K70" s="114"/>
      <c r="L70" s="89"/>
      <c r="M70" s="87">
        <v>5.8</v>
      </c>
      <c r="N70" s="114">
        <v>5.8</v>
      </c>
      <c r="O70" s="114"/>
      <c r="P70" s="88"/>
    </row>
    <row r="71" spans="1:16" ht="13.5" thickBot="1">
      <c r="A71" s="904"/>
      <c r="B71" s="861"/>
      <c r="C71" s="861"/>
      <c r="D71" s="929"/>
      <c r="E71" s="843"/>
      <c r="F71" s="845"/>
      <c r="G71" s="914"/>
      <c r="H71" s="111" t="s">
        <v>16</v>
      </c>
      <c r="I71" s="112">
        <v>10.1</v>
      </c>
      <c r="J71" s="113">
        <v>10.1</v>
      </c>
      <c r="K71" s="113"/>
      <c r="L71" s="142">
        <v>0</v>
      </c>
      <c r="M71" s="141">
        <v>5.8</v>
      </c>
      <c r="N71" s="113">
        <v>5.8</v>
      </c>
      <c r="O71" s="113"/>
      <c r="P71" s="143">
        <v>0</v>
      </c>
    </row>
    <row r="72" spans="1:16">
      <c r="A72" s="903" t="s">
        <v>10</v>
      </c>
      <c r="B72" s="921" t="s">
        <v>9</v>
      </c>
      <c r="C72" s="860" t="s">
        <v>70</v>
      </c>
      <c r="D72" s="928" t="s">
        <v>101</v>
      </c>
      <c r="E72" s="842"/>
      <c r="F72" s="844" t="s">
        <v>9</v>
      </c>
      <c r="G72" s="913"/>
      <c r="H72" s="116" t="s">
        <v>13</v>
      </c>
      <c r="I72" s="115">
        <v>4.3559999999999999</v>
      </c>
      <c r="J72" s="114">
        <v>4.4000000000000004</v>
      </c>
      <c r="K72" s="114"/>
      <c r="L72" s="89"/>
      <c r="M72" s="87">
        <v>4.74</v>
      </c>
      <c r="N72" s="114">
        <v>4.7</v>
      </c>
      <c r="O72" s="114"/>
      <c r="P72" s="88"/>
    </row>
    <row r="73" spans="1:16" ht="13.5" thickBot="1">
      <c r="A73" s="904"/>
      <c r="B73" s="861"/>
      <c r="C73" s="861"/>
      <c r="D73" s="929"/>
      <c r="E73" s="843"/>
      <c r="F73" s="845"/>
      <c r="G73" s="914"/>
      <c r="H73" s="111" t="s">
        <v>16</v>
      </c>
      <c r="I73" s="112">
        <v>4.3559999999999999</v>
      </c>
      <c r="J73" s="113">
        <v>4.4000000000000004</v>
      </c>
      <c r="K73" s="113"/>
      <c r="L73" s="142">
        <v>0</v>
      </c>
      <c r="M73" s="141">
        <v>4.74</v>
      </c>
      <c r="N73" s="113">
        <v>4.7</v>
      </c>
      <c r="O73" s="113"/>
      <c r="P73" s="143">
        <v>0</v>
      </c>
    </row>
    <row r="74" spans="1:16">
      <c r="A74" s="903" t="s">
        <v>10</v>
      </c>
      <c r="B74" s="921" t="s">
        <v>9</v>
      </c>
      <c r="C74" s="860" t="s">
        <v>71</v>
      </c>
      <c r="D74" s="928" t="s">
        <v>102</v>
      </c>
      <c r="E74" s="842"/>
      <c r="F74" s="844" t="s">
        <v>9</v>
      </c>
      <c r="G74" s="913"/>
      <c r="H74" s="125" t="s">
        <v>13</v>
      </c>
      <c r="I74" s="115">
        <v>142.6</v>
      </c>
      <c r="J74" s="114">
        <v>142.6</v>
      </c>
      <c r="K74" s="114"/>
      <c r="L74" s="89"/>
      <c r="M74" s="166">
        <v>74.355000000000004</v>
      </c>
      <c r="N74" s="137">
        <v>74.400000000000006</v>
      </c>
      <c r="O74" s="114"/>
      <c r="P74" s="88"/>
    </row>
    <row r="75" spans="1:16" ht="13.5" thickBot="1">
      <c r="A75" s="904"/>
      <c r="B75" s="861"/>
      <c r="C75" s="861"/>
      <c r="D75" s="929"/>
      <c r="E75" s="843"/>
      <c r="F75" s="845"/>
      <c r="G75" s="914"/>
      <c r="H75" s="111" t="s">
        <v>16</v>
      </c>
      <c r="I75" s="112">
        <v>142.6</v>
      </c>
      <c r="J75" s="113">
        <v>142.6</v>
      </c>
      <c r="K75" s="113"/>
      <c r="L75" s="142">
        <v>0</v>
      </c>
      <c r="M75" s="141">
        <v>74.355000000000004</v>
      </c>
      <c r="N75" s="113">
        <v>74.400000000000006</v>
      </c>
      <c r="O75" s="113"/>
      <c r="P75" s="143">
        <v>0</v>
      </c>
    </row>
    <row r="76" spans="1:16">
      <c r="A76" s="903" t="s">
        <v>10</v>
      </c>
      <c r="B76" s="921" t="s">
        <v>9</v>
      </c>
      <c r="C76" s="860" t="s">
        <v>72</v>
      </c>
      <c r="D76" s="928" t="s">
        <v>104</v>
      </c>
      <c r="E76" s="842"/>
      <c r="F76" s="844" t="s">
        <v>9</v>
      </c>
      <c r="G76" s="913"/>
      <c r="H76" s="116" t="s">
        <v>13</v>
      </c>
      <c r="I76" s="115">
        <v>40.700000000000003</v>
      </c>
      <c r="J76" s="114">
        <v>40.700000000000003</v>
      </c>
      <c r="K76" s="114"/>
      <c r="L76" s="89"/>
      <c r="M76" s="87">
        <v>40.700000000000003</v>
      </c>
      <c r="N76" s="114">
        <v>40.700000000000003</v>
      </c>
      <c r="O76" s="114"/>
      <c r="P76" s="88"/>
    </row>
    <row r="77" spans="1:16" ht="13.5" thickBot="1">
      <c r="A77" s="904"/>
      <c r="B77" s="861"/>
      <c r="C77" s="861"/>
      <c r="D77" s="929"/>
      <c r="E77" s="843"/>
      <c r="F77" s="845"/>
      <c r="G77" s="914"/>
      <c r="H77" s="111" t="s">
        <v>16</v>
      </c>
      <c r="I77" s="112">
        <v>40.700000000000003</v>
      </c>
      <c r="J77" s="113">
        <v>40.700000000000003</v>
      </c>
      <c r="K77" s="113"/>
      <c r="L77" s="142">
        <v>0</v>
      </c>
      <c r="M77" s="141">
        <v>40.700000000000003</v>
      </c>
      <c r="N77" s="113">
        <v>40.700000000000003</v>
      </c>
      <c r="O77" s="113"/>
      <c r="P77" s="143">
        <v>0</v>
      </c>
    </row>
    <row r="78" spans="1:16">
      <c r="A78" s="903" t="s">
        <v>10</v>
      </c>
      <c r="B78" s="921" t="s">
        <v>9</v>
      </c>
      <c r="C78" s="860" t="s">
        <v>73</v>
      </c>
      <c r="D78" s="928" t="s">
        <v>106</v>
      </c>
      <c r="E78" s="842"/>
      <c r="F78" s="844" t="s">
        <v>9</v>
      </c>
      <c r="G78" s="913"/>
      <c r="H78" s="116" t="s">
        <v>13</v>
      </c>
      <c r="I78" s="115">
        <v>6.95</v>
      </c>
      <c r="J78" s="114">
        <v>7</v>
      </c>
      <c r="K78" s="114"/>
      <c r="L78" s="89"/>
      <c r="M78" s="87">
        <v>7</v>
      </c>
      <c r="N78" s="114">
        <v>7</v>
      </c>
      <c r="O78" s="114"/>
      <c r="P78" s="88"/>
    </row>
    <row r="79" spans="1:16" ht="13.5" thickBot="1">
      <c r="A79" s="904"/>
      <c r="B79" s="861"/>
      <c r="C79" s="861"/>
      <c r="D79" s="929"/>
      <c r="E79" s="843"/>
      <c r="F79" s="845"/>
      <c r="G79" s="914"/>
      <c r="H79" s="111" t="s">
        <v>16</v>
      </c>
      <c r="I79" s="112">
        <v>6.95</v>
      </c>
      <c r="J79" s="113">
        <v>7</v>
      </c>
      <c r="K79" s="113"/>
      <c r="L79" s="142">
        <v>0</v>
      </c>
      <c r="M79" s="141">
        <v>7</v>
      </c>
      <c r="N79" s="113">
        <v>7</v>
      </c>
      <c r="O79" s="113"/>
      <c r="P79" s="143">
        <v>0</v>
      </c>
    </row>
    <row r="80" spans="1:16">
      <c r="A80" s="903" t="s">
        <v>10</v>
      </c>
      <c r="B80" s="921" t="s">
        <v>9</v>
      </c>
      <c r="C80" s="860" t="s">
        <v>114</v>
      </c>
      <c r="D80" s="930" t="s">
        <v>109</v>
      </c>
      <c r="E80" s="842"/>
      <c r="F80" s="844" t="s">
        <v>9</v>
      </c>
      <c r="G80" s="913"/>
      <c r="H80" s="116" t="s">
        <v>13</v>
      </c>
      <c r="I80" s="115">
        <v>176</v>
      </c>
      <c r="J80" s="114">
        <v>176</v>
      </c>
      <c r="K80" s="114"/>
      <c r="L80" s="89"/>
      <c r="M80" s="87">
        <v>200</v>
      </c>
      <c r="N80" s="114">
        <v>200</v>
      </c>
      <c r="O80" s="114"/>
      <c r="P80" s="88"/>
    </row>
    <row r="81" spans="1:31" ht="13.5" thickBot="1">
      <c r="A81" s="904"/>
      <c r="B81" s="861"/>
      <c r="C81" s="861"/>
      <c r="D81" s="931"/>
      <c r="E81" s="843"/>
      <c r="F81" s="845"/>
      <c r="G81" s="914"/>
      <c r="H81" s="111" t="s">
        <v>16</v>
      </c>
      <c r="I81" s="112">
        <v>176</v>
      </c>
      <c r="J81" s="113">
        <v>176</v>
      </c>
      <c r="K81" s="113"/>
      <c r="L81" s="142">
        <v>0</v>
      </c>
      <c r="M81" s="141">
        <v>200</v>
      </c>
      <c r="N81" s="113">
        <v>200</v>
      </c>
      <c r="O81" s="113"/>
      <c r="P81" s="143">
        <v>0</v>
      </c>
    </row>
    <row r="82" spans="1:31">
      <c r="A82" s="903" t="s">
        <v>10</v>
      </c>
      <c r="B82" s="921" t="s">
        <v>9</v>
      </c>
      <c r="C82" s="860" t="s">
        <v>116</v>
      </c>
      <c r="D82" s="930" t="s">
        <v>110</v>
      </c>
      <c r="E82" s="842"/>
      <c r="F82" s="844" t="s">
        <v>9</v>
      </c>
      <c r="G82" s="913"/>
      <c r="H82" s="116" t="s">
        <v>13</v>
      </c>
      <c r="I82" s="115">
        <v>173</v>
      </c>
      <c r="J82" s="114">
        <v>173</v>
      </c>
      <c r="K82" s="114"/>
      <c r="L82" s="89"/>
      <c r="M82" s="87">
        <v>200</v>
      </c>
      <c r="N82" s="114">
        <v>200</v>
      </c>
      <c r="O82" s="114"/>
      <c r="P82" s="88"/>
    </row>
    <row r="83" spans="1:31" ht="13.5" thickBot="1">
      <c r="A83" s="904"/>
      <c r="B83" s="861"/>
      <c r="C83" s="861"/>
      <c r="D83" s="931"/>
      <c r="E83" s="843"/>
      <c r="F83" s="845"/>
      <c r="G83" s="914"/>
      <c r="H83" s="111" t="s">
        <v>16</v>
      </c>
      <c r="I83" s="112">
        <v>173</v>
      </c>
      <c r="J83" s="113">
        <v>173</v>
      </c>
      <c r="K83" s="113"/>
      <c r="L83" s="142">
        <v>0</v>
      </c>
      <c r="M83" s="141">
        <v>200</v>
      </c>
      <c r="N83" s="113">
        <v>200</v>
      </c>
      <c r="O83" s="113"/>
      <c r="P83" s="143">
        <v>0</v>
      </c>
    </row>
    <row r="84" spans="1:31">
      <c r="A84" s="903" t="s">
        <v>10</v>
      </c>
      <c r="B84" s="921" t="s">
        <v>9</v>
      </c>
      <c r="C84" s="860" t="s">
        <v>118</v>
      </c>
      <c r="D84" s="930" t="s">
        <v>111</v>
      </c>
      <c r="E84" s="842"/>
      <c r="F84" s="844" t="s">
        <v>9</v>
      </c>
      <c r="G84" s="913"/>
      <c r="H84" s="116" t="s">
        <v>13</v>
      </c>
      <c r="I84" s="115">
        <v>25.65</v>
      </c>
      <c r="J84" s="114">
        <v>25.65</v>
      </c>
      <c r="K84" s="114"/>
      <c r="L84" s="89"/>
      <c r="M84" s="87">
        <v>30</v>
      </c>
      <c r="N84" s="114">
        <v>30</v>
      </c>
      <c r="O84" s="114"/>
      <c r="P84" s="88"/>
    </row>
    <row r="85" spans="1:31" ht="13.5" thickBot="1">
      <c r="A85" s="904"/>
      <c r="B85" s="861"/>
      <c r="C85" s="861"/>
      <c r="D85" s="931"/>
      <c r="E85" s="843"/>
      <c r="F85" s="845"/>
      <c r="G85" s="914"/>
      <c r="H85" s="111" t="s">
        <v>16</v>
      </c>
      <c r="I85" s="112">
        <v>25.65</v>
      </c>
      <c r="J85" s="113">
        <v>25.65</v>
      </c>
      <c r="K85" s="113"/>
      <c r="L85" s="142">
        <v>0</v>
      </c>
      <c r="M85" s="141">
        <v>30</v>
      </c>
      <c r="N85" s="113">
        <v>30</v>
      </c>
      <c r="O85" s="113"/>
      <c r="P85" s="143">
        <v>0</v>
      </c>
    </row>
    <row r="86" spans="1:31">
      <c r="A86" s="922" t="s">
        <v>10</v>
      </c>
      <c r="B86" s="924" t="s">
        <v>9</v>
      </c>
      <c r="C86" s="926" t="s">
        <v>120</v>
      </c>
      <c r="D86" s="915" t="s">
        <v>113</v>
      </c>
      <c r="E86" s="917"/>
      <c r="F86" s="840" t="s">
        <v>9</v>
      </c>
      <c r="G86" s="919"/>
      <c r="H86" s="110" t="s">
        <v>13</v>
      </c>
      <c r="I86" s="117">
        <v>5.09</v>
      </c>
      <c r="J86" s="118">
        <v>5.0999999999999996</v>
      </c>
      <c r="K86" s="118"/>
      <c r="L86" s="155"/>
      <c r="M86" s="165">
        <v>6</v>
      </c>
      <c r="N86" s="118">
        <v>6</v>
      </c>
      <c r="O86" s="118"/>
      <c r="P86" s="162"/>
    </row>
    <row r="87" spans="1:31" ht="13.5" thickBot="1">
      <c r="A87" s="923"/>
      <c r="B87" s="925"/>
      <c r="C87" s="927"/>
      <c r="D87" s="916"/>
      <c r="E87" s="918"/>
      <c r="F87" s="841"/>
      <c r="G87" s="920"/>
      <c r="H87" s="111" t="s">
        <v>16</v>
      </c>
      <c r="I87" s="119">
        <v>5.09</v>
      </c>
      <c r="J87" s="120">
        <v>5.0999999999999996</v>
      </c>
      <c r="K87" s="120"/>
      <c r="L87" s="156">
        <v>0</v>
      </c>
      <c r="M87" s="163">
        <v>6</v>
      </c>
      <c r="N87" s="120">
        <v>6</v>
      </c>
      <c r="O87" s="120"/>
      <c r="P87" s="164">
        <v>0</v>
      </c>
    </row>
    <row r="88" spans="1:31">
      <c r="A88" s="903" t="s">
        <v>10</v>
      </c>
      <c r="B88" s="921" t="s">
        <v>9</v>
      </c>
      <c r="C88" s="860" t="s">
        <v>122</v>
      </c>
      <c r="D88" s="935" t="s">
        <v>115</v>
      </c>
      <c r="E88" s="842"/>
      <c r="F88" s="844" t="s">
        <v>9</v>
      </c>
      <c r="G88" s="913"/>
      <c r="H88" s="116" t="s">
        <v>13</v>
      </c>
      <c r="I88" s="115">
        <v>36</v>
      </c>
      <c r="J88" s="114">
        <v>36</v>
      </c>
      <c r="K88" s="114"/>
      <c r="L88" s="89"/>
      <c r="M88" s="87">
        <v>36.6</v>
      </c>
      <c r="N88" s="114">
        <v>36.6</v>
      </c>
      <c r="O88" s="114"/>
      <c r="P88" s="88"/>
    </row>
    <row r="89" spans="1:31" ht="13.5" thickBot="1">
      <c r="A89" s="904"/>
      <c r="B89" s="861"/>
      <c r="C89" s="861"/>
      <c r="D89" s="936"/>
      <c r="E89" s="843"/>
      <c r="F89" s="845"/>
      <c r="G89" s="914"/>
      <c r="H89" s="111" t="s">
        <v>16</v>
      </c>
      <c r="I89" s="112">
        <v>36</v>
      </c>
      <c r="J89" s="113">
        <v>36</v>
      </c>
      <c r="K89" s="113"/>
      <c r="L89" s="142">
        <v>0</v>
      </c>
      <c r="M89" s="141">
        <v>36.6</v>
      </c>
      <c r="N89" s="113">
        <v>36.6</v>
      </c>
      <c r="O89" s="113"/>
      <c r="P89" s="143">
        <v>0</v>
      </c>
    </row>
    <row r="90" spans="1:31">
      <c r="A90" s="903" t="s">
        <v>10</v>
      </c>
      <c r="B90" s="921" t="s">
        <v>9</v>
      </c>
      <c r="C90" s="860" t="s">
        <v>124</v>
      </c>
      <c r="D90" s="928" t="s">
        <v>117</v>
      </c>
      <c r="E90" s="842"/>
      <c r="F90" s="844" t="s">
        <v>9</v>
      </c>
      <c r="G90" s="913"/>
      <c r="H90" s="116" t="s">
        <v>13</v>
      </c>
      <c r="I90" s="115">
        <v>0.5</v>
      </c>
      <c r="J90" s="114">
        <v>0.5</v>
      </c>
      <c r="K90" s="114"/>
      <c r="L90" s="89"/>
      <c r="M90" s="87">
        <v>1</v>
      </c>
      <c r="N90" s="114">
        <v>1</v>
      </c>
      <c r="O90" s="114"/>
      <c r="P90" s="88"/>
    </row>
    <row r="91" spans="1:31" ht="13.5" thickBot="1">
      <c r="A91" s="904"/>
      <c r="B91" s="861"/>
      <c r="C91" s="861"/>
      <c r="D91" s="929"/>
      <c r="E91" s="843"/>
      <c r="F91" s="845"/>
      <c r="G91" s="914"/>
      <c r="H91" s="111" t="s">
        <v>16</v>
      </c>
      <c r="I91" s="112">
        <v>0.5</v>
      </c>
      <c r="J91" s="113">
        <v>0.5</v>
      </c>
      <c r="K91" s="113"/>
      <c r="L91" s="142">
        <v>0</v>
      </c>
      <c r="M91" s="141">
        <v>1</v>
      </c>
      <c r="N91" s="113">
        <v>1</v>
      </c>
      <c r="O91" s="113"/>
      <c r="P91" s="143">
        <v>0</v>
      </c>
    </row>
    <row r="92" spans="1:31">
      <c r="A92" s="903" t="s">
        <v>10</v>
      </c>
      <c r="B92" s="921" t="s">
        <v>9</v>
      </c>
      <c r="C92" s="860" t="s">
        <v>126</v>
      </c>
      <c r="D92" s="928" t="s">
        <v>119</v>
      </c>
      <c r="E92" s="842"/>
      <c r="F92" s="844" t="s">
        <v>9</v>
      </c>
      <c r="G92" s="913"/>
      <c r="H92" s="125" t="s">
        <v>13</v>
      </c>
      <c r="I92" s="115">
        <v>9.6</v>
      </c>
      <c r="J92" s="114">
        <v>9.6</v>
      </c>
      <c r="K92" s="114"/>
      <c r="L92" s="89"/>
      <c r="M92" s="166">
        <v>9.6</v>
      </c>
      <c r="N92" s="137">
        <v>9.6</v>
      </c>
      <c r="O92" s="114"/>
      <c r="P92" s="88"/>
    </row>
    <row r="93" spans="1:31" ht="13.5" thickBot="1">
      <c r="A93" s="904"/>
      <c r="B93" s="861"/>
      <c r="C93" s="861"/>
      <c r="D93" s="929"/>
      <c r="E93" s="843"/>
      <c r="F93" s="845"/>
      <c r="G93" s="914"/>
      <c r="H93" s="111" t="s">
        <v>16</v>
      </c>
      <c r="I93" s="112">
        <v>9.6</v>
      </c>
      <c r="J93" s="113">
        <v>9.6</v>
      </c>
      <c r="K93" s="113"/>
      <c r="L93" s="142">
        <v>0</v>
      </c>
      <c r="M93" s="141">
        <v>9.6</v>
      </c>
      <c r="N93" s="113">
        <v>9.6</v>
      </c>
      <c r="O93" s="113"/>
      <c r="P93" s="143">
        <v>0</v>
      </c>
    </row>
    <row r="94" spans="1:31">
      <c r="A94" s="903" t="s">
        <v>10</v>
      </c>
      <c r="B94" s="921" t="s">
        <v>9</v>
      </c>
      <c r="C94" s="860" t="s">
        <v>128</v>
      </c>
      <c r="D94" s="928" t="s">
        <v>121</v>
      </c>
      <c r="E94" s="842"/>
      <c r="F94" s="844" t="s">
        <v>9</v>
      </c>
      <c r="G94" s="913"/>
      <c r="H94" s="116" t="s">
        <v>13</v>
      </c>
      <c r="I94" s="115">
        <v>1.8</v>
      </c>
      <c r="J94" s="114">
        <v>1.8</v>
      </c>
      <c r="K94" s="114"/>
      <c r="L94" s="89"/>
      <c r="M94" s="87">
        <v>2.4</v>
      </c>
      <c r="N94" s="114">
        <v>2.4</v>
      </c>
      <c r="O94" s="114"/>
      <c r="P94" s="88"/>
    </row>
    <row r="95" spans="1:31" ht="13.5" thickBot="1">
      <c r="A95" s="904"/>
      <c r="B95" s="861"/>
      <c r="C95" s="861"/>
      <c r="D95" s="929"/>
      <c r="E95" s="843"/>
      <c r="F95" s="845"/>
      <c r="G95" s="914"/>
      <c r="H95" s="111" t="s">
        <v>16</v>
      </c>
      <c r="I95" s="112">
        <v>1.8</v>
      </c>
      <c r="J95" s="113">
        <v>1.8</v>
      </c>
      <c r="K95" s="113"/>
      <c r="L95" s="142">
        <v>0</v>
      </c>
      <c r="M95" s="141">
        <v>2.4</v>
      </c>
      <c r="N95" s="113">
        <v>2.4</v>
      </c>
      <c r="O95" s="113"/>
      <c r="P95" s="143">
        <v>0</v>
      </c>
    </row>
    <row r="96" spans="1:31">
      <c r="A96" s="903" t="s">
        <v>10</v>
      </c>
      <c r="B96" s="921" t="s">
        <v>9</v>
      </c>
      <c r="C96" s="860" t="s">
        <v>130</v>
      </c>
      <c r="D96" s="928" t="s">
        <v>123</v>
      </c>
      <c r="E96" s="842"/>
      <c r="F96" s="844" t="s">
        <v>9</v>
      </c>
      <c r="G96" s="913"/>
      <c r="H96" s="129" t="s">
        <v>13</v>
      </c>
      <c r="I96" s="130">
        <v>0.34799999999999998</v>
      </c>
      <c r="J96" s="131">
        <v>0.3</v>
      </c>
      <c r="K96" s="131"/>
      <c r="L96" s="159">
        <v>0</v>
      </c>
      <c r="M96" s="182">
        <v>0.3</v>
      </c>
      <c r="N96" s="183">
        <v>0.3</v>
      </c>
      <c r="O96" s="131"/>
      <c r="P96" s="170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24"/>
      <c r="AB96" s="124"/>
      <c r="AC96" s="124"/>
      <c r="AD96" s="124"/>
      <c r="AE96" s="124"/>
    </row>
    <row r="97" spans="1:31" ht="13.5" thickBot="1">
      <c r="A97" s="904"/>
      <c r="B97" s="861"/>
      <c r="C97" s="861"/>
      <c r="D97" s="929"/>
      <c r="E97" s="843"/>
      <c r="F97" s="845"/>
      <c r="G97" s="914"/>
      <c r="H97" s="111" t="s">
        <v>16</v>
      </c>
      <c r="I97" s="112">
        <v>0.34799999999999998</v>
      </c>
      <c r="J97" s="113">
        <v>0.3</v>
      </c>
      <c r="K97" s="113"/>
      <c r="L97" s="142">
        <v>0</v>
      </c>
      <c r="M97" s="141">
        <v>0.3</v>
      </c>
      <c r="N97" s="113">
        <v>0.3</v>
      </c>
      <c r="O97" s="113"/>
      <c r="P97" s="143">
        <v>0</v>
      </c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  <c r="AE97" s="124"/>
    </row>
    <row r="98" spans="1:31">
      <c r="A98" s="903" t="s">
        <v>10</v>
      </c>
      <c r="B98" s="921" t="s">
        <v>9</v>
      </c>
      <c r="C98" s="860" t="s">
        <v>132</v>
      </c>
      <c r="D98" s="928" t="s">
        <v>125</v>
      </c>
      <c r="E98" s="842"/>
      <c r="F98" s="844" t="s">
        <v>9</v>
      </c>
      <c r="G98" s="913"/>
      <c r="H98" s="116" t="s">
        <v>13</v>
      </c>
      <c r="I98" s="115">
        <v>2</v>
      </c>
      <c r="J98" s="114">
        <v>2</v>
      </c>
      <c r="K98" s="114"/>
      <c r="L98" s="89"/>
      <c r="M98" s="87">
        <v>2</v>
      </c>
      <c r="N98" s="114">
        <v>2</v>
      </c>
      <c r="O98" s="114"/>
      <c r="P98" s="88"/>
    </row>
    <row r="99" spans="1:31" ht="13.5" thickBot="1">
      <c r="A99" s="904"/>
      <c r="B99" s="861"/>
      <c r="C99" s="861"/>
      <c r="D99" s="929"/>
      <c r="E99" s="843"/>
      <c r="F99" s="845"/>
      <c r="G99" s="914"/>
      <c r="H99" s="111" t="s">
        <v>16</v>
      </c>
      <c r="I99" s="112">
        <v>2</v>
      </c>
      <c r="J99" s="113">
        <v>2</v>
      </c>
      <c r="K99" s="113"/>
      <c r="L99" s="142">
        <v>0</v>
      </c>
      <c r="M99" s="141">
        <v>2</v>
      </c>
      <c r="N99" s="113">
        <v>2</v>
      </c>
      <c r="O99" s="113"/>
      <c r="P99" s="143">
        <v>0</v>
      </c>
    </row>
    <row r="100" spans="1:31">
      <c r="A100" s="903" t="s">
        <v>10</v>
      </c>
      <c r="B100" s="921" t="s">
        <v>9</v>
      </c>
      <c r="C100" s="860" t="s">
        <v>134</v>
      </c>
      <c r="D100" s="928" t="s">
        <v>127</v>
      </c>
      <c r="E100" s="842"/>
      <c r="F100" s="844" t="s">
        <v>9</v>
      </c>
      <c r="G100" s="913"/>
      <c r="H100" s="116" t="s">
        <v>13</v>
      </c>
      <c r="I100" s="115">
        <v>109.771</v>
      </c>
      <c r="J100" s="114">
        <v>109.8</v>
      </c>
      <c r="K100" s="114"/>
      <c r="L100" s="89"/>
      <c r="M100" s="87">
        <v>135.738</v>
      </c>
      <c r="N100" s="114">
        <v>135.69999999999999</v>
      </c>
      <c r="O100" s="114"/>
      <c r="P100" s="88"/>
    </row>
    <row r="101" spans="1:31" ht="13.5" thickBot="1">
      <c r="A101" s="904"/>
      <c r="B101" s="861"/>
      <c r="C101" s="861"/>
      <c r="D101" s="929"/>
      <c r="E101" s="843"/>
      <c r="F101" s="845"/>
      <c r="G101" s="914"/>
      <c r="H101" s="111" t="s">
        <v>16</v>
      </c>
      <c r="I101" s="112">
        <v>109.771</v>
      </c>
      <c r="J101" s="113">
        <v>109.8</v>
      </c>
      <c r="K101" s="113"/>
      <c r="L101" s="142">
        <v>0</v>
      </c>
      <c r="M101" s="141">
        <v>135.738</v>
      </c>
      <c r="N101" s="113">
        <v>135.69999999999999</v>
      </c>
      <c r="O101" s="113"/>
      <c r="P101" s="143">
        <v>0</v>
      </c>
    </row>
    <row r="102" spans="1:31">
      <c r="A102" s="903" t="s">
        <v>10</v>
      </c>
      <c r="B102" s="921" t="s">
        <v>9</v>
      </c>
      <c r="C102" s="860" t="s">
        <v>136</v>
      </c>
      <c r="D102" s="928" t="s">
        <v>129</v>
      </c>
      <c r="E102" s="842"/>
      <c r="F102" s="844" t="s">
        <v>9</v>
      </c>
      <c r="G102" s="913"/>
      <c r="H102" s="116" t="s">
        <v>13</v>
      </c>
      <c r="I102" s="115">
        <v>3.3</v>
      </c>
      <c r="J102" s="114">
        <v>3.3</v>
      </c>
      <c r="K102" s="114"/>
      <c r="L102" s="89"/>
      <c r="M102" s="87">
        <v>3.3</v>
      </c>
      <c r="N102" s="114">
        <v>3.3</v>
      </c>
      <c r="O102" s="114"/>
      <c r="P102" s="88"/>
    </row>
    <row r="103" spans="1:31" ht="13.5" thickBot="1">
      <c r="A103" s="904"/>
      <c r="B103" s="861"/>
      <c r="C103" s="861"/>
      <c r="D103" s="929"/>
      <c r="E103" s="843"/>
      <c r="F103" s="845"/>
      <c r="G103" s="914"/>
      <c r="H103" s="111" t="s">
        <v>16</v>
      </c>
      <c r="I103" s="112">
        <v>3.3</v>
      </c>
      <c r="J103" s="113">
        <v>3.3</v>
      </c>
      <c r="K103" s="113"/>
      <c r="L103" s="142">
        <v>0</v>
      </c>
      <c r="M103" s="141">
        <v>3.3</v>
      </c>
      <c r="N103" s="113">
        <v>3.3</v>
      </c>
      <c r="O103" s="113"/>
      <c r="P103" s="143">
        <v>0</v>
      </c>
    </row>
    <row r="104" spans="1:31">
      <c r="A104" s="922" t="s">
        <v>10</v>
      </c>
      <c r="B104" s="924" t="s">
        <v>9</v>
      </c>
      <c r="C104" s="926" t="s">
        <v>138</v>
      </c>
      <c r="D104" s="938" t="s">
        <v>131</v>
      </c>
      <c r="E104" s="917"/>
      <c r="F104" s="840" t="s">
        <v>9</v>
      </c>
      <c r="G104" s="919"/>
      <c r="H104" s="110" t="s">
        <v>13</v>
      </c>
      <c r="I104" s="117">
        <v>29.058</v>
      </c>
      <c r="J104" s="118">
        <v>29.1</v>
      </c>
      <c r="K104" s="118"/>
      <c r="L104" s="155"/>
      <c r="M104" s="165">
        <v>27.8</v>
      </c>
      <c r="N104" s="118">
        <v>27.8</v>
      </c>
      <c r="O104" s="118"/>
      <c r="P104" s="162"/>
    </row>
    <row r="105" spans="1:31">
      <c r="A105" s="946"/>
      <c r="B105" s="947"/>
      <c r="C105" s="943"/>
      <c r="D105" s="939"/>
      <c r="E105" s="954"/>
      <c r="F105" s="937"/>
      <c r="G105" s="945"/>
      <c r="H105" s="121"/>
      <c r="I105" s="122"/>
      <c r="J105" s="123"/>
      <c r="K105" s="123"/>
      <c r="L105" s="160"/>
      <c r="M105" s="171"/>
      <c r="N105" s="123"/>
      <c r="O105" s="123"/>
      <c r="P105" s="172"/>
    </row>
    <row r="106" spans="1:31" ht="13.5" thickBot="1">
      <c r="A106" s="923"/>
      <c r="B106" s="925"/>
      <c r="C106" s="927"/>
      <c r="D106" s="940"/>
      <c r="E106" s="918"/>
      <c r="F106" s="841"/>
      <c r="G106" s="920"/>
      <c r="H106" s="111" t="s">
        <v>16</v>
      </c>
      <c r="I106" s="119">
        <v>29.058</v>
      </c>
      <c r="J106" s="120">
        <v>29.1</v>
      </c>
      <c r="K106" s="120"/>
      <c r="L106" s="156">
        <v>0</v>
      </c>
      <c r="M106" s="163">
        <v>27.8</v>
      </c>
      <c r="N106" s="120">
        <v>27.8</v>
      </c>
      <c r="O106" s="120"/>
      <c r="P106" s="164">
        <v>0</v>
      </c>
    </row>
    <row r="107" spans="1:31">
      <c r="A107" s="903" t="s">
        <v>10</v>
      </c>
      <c r="B107" s="921" t="s">
        <v>9</v>
      </c>
      <c r="C107" s="860" t="s">
        <v>140</v>
      </c>
      <c r="D107" s="928" t="s">
        <v>133</v>
      </c>
      <c r="E107" s="842"/>
      <c r="F107" s="844" t="s">
        <v>9</v>
      </c>
      <c r="G107" s="913"/>
      <c r="H107" s="116" t="s">
        <v>13</v>
      </c>
      <c r="I107" s="115">
        <v>7.99</v>
      </c>
      <c r="J107" s="114">
        <v>8</v>
      </c>
      <c r="K107" s="114"/>
      <c r="L107" s="89"/>
      <c r="M107" s="87">
        <v>8</v>
      </c>
      <c r="N107" s="114">
        <v>8</v>
      </c>
      <c r="O107" s="114"/>
      <c r="P107" s="88"/>
    </row>
    <row r="108" spans="1:31" ht="13.5" thickBot="1">
      <c r="A108" s="904"/>
      <c r="B108" s="861"/>
      <c r="C108" s="861"/>
      <c r="D108" s="929"/>
      <c r="E108" s="843"/>
      <c r="F108" s="845"/>
      <c r="G108" s="914"/>
      <c r="H108" s="111" t="s">
        <v>16</v>
      </c>
      <c r="I108" s="112">
        <v>7.99</v>
      </c>
      <c r="J108" s="113">
        <v>8</v>
      </c>
      <c r="K108" s="113"/>
      <c r="L108" s="142">
        <v>0</v>
      </c>
      <c r="M108" s="141">
        <v>8</v>
      </c>
      <c r="N108" s="113">
        <v>8</v>
      </c>
      <c r="O108" s="113"/>
      <c r="P108" s="143">
        <v>0</v>
      </c>
    </row>
    <row r="109" spans="1:31">
      <c r="A109" s="903" t="s">
        <v>10</v>
      </c>
      <c r="B109" s="921" t="s">
        <v>9</v>
      </c>
      <c r="C109" s="860" t="s">
        <v>146</v>
      </c>
      <c r="D109" s="928" t="s">
        <v>139</v>
      </c>
      <c r="E109" s="842"/>
      <c r="F109" s="844" t="s">
        <v>9</v>
      </c>
      <c r="G109" s="913"/>
      <c r="H109" s="116" t="s">
        <v>13</v>
      </c>
      <c r="I109" s="115">
        <v>49.5</v>
      </c>
      <c r="J109" s="114">
        <v>49.5</v>
      </c>
      <c r="K109" s="114"/>
      <c r="L109" s="89"/>
      <c r="M109" s="87">
        <v>50</v>
      </c>
      <c r="N109" s="114">
        <v>50</v>
      </c>
      <c r="O109" s="114"/>
      <c r="P109" s="88"/>
    </row>
    <row r="110" spans="1:31" ht="13.5" thickBot="1">
      <c r="A110" s="904"/>
      <c r="B110" s="861"/>
      <c r="C110" s="861"/>
      <c r="D110" s="929"/>
      <c r="E110" s="843"/>
      <c r="F110" s="845"/>
      <c r="G110" s="914"/>
      <c r="H110" s="111" t="s">
        <v>16</v>
      </c>
      <c r="I110" s="112">
        <v>49.5</v>
      </c>
      <c r="J110" s="113">
        <v>49.5</v>
      </c>
      <c r="K110" s="113"/>
      <c r="L110" s="142">
        <v>0</v>
      </c>
      <c r="M110" s="141">
        <v>50</v>
      </c>
      <c r="N110" s="113">
        <v>50</v>
      </c>
      <c r="O110" s="113"/>
      <c r="P110" s="143">
        <v>0</v>
      </c>
    </row>
    <row r="111" spans="1:31">
      <c r="A111" s="903" t="s">
        <v>10</v>
      </c>
      <c r="B111" s="921" t="s">
        <v>9</v>
      </c>
      <c r="C111" s="860" t="s">
        <v>148</v>
      </c>
      <c r="D111" s="935" t="s">
        <v>141</v>
      </c>
      <c r="E111" s="842"/>
      <c r="F111" s="844" t="s">
        <v>9</v>
      </c>
      <c r="G111" s="913"/>
      <c r="H111" s="129" t="s">
        <v>13</v>
      </c>
      <c r="I111" s="130">
        <v>8.86</v>
      </c>
      <c r="J111" s="131">
        <v>8.9</v>
      </c>
      <c r="K111" s="131"/>
      <c r="L111" s="159">
        <v>0</v>
      </c>
      <c r="M111" s="169">
        <v>8.9</v>
      </c>
      <c r="N111" s="132">
        <v>8.9</v>
      </c>
      <c r="O111" s="131"/>
      <c r="P111" s="170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</row>
    <row r="112" spans="1:31" ht="13.5" thickBot="1">
      <c r="A112" s="904"/>
      <c r="B112" s="861"/>
      <c r="C112" s="861"/>
      <c r="D112" s="936"/>
      <c r="E112" s="843"/>
      <c r="F112" s="845"/>
      <c r="G112" s="914"/>
      <c r="H112" s="111" t="s">
        <v>16</v>
      </c>
      <c r="I112" s="112">
        <v>8.86</v>
      </c>
      <c r="J112" s="113">
        <v>8.9</v>
      </c>
      <c r="K112" s="113"/>
      <c r="L112" s="142">
        <v>0</v>
      </c>
      <c r="M112" s="141">
        <v>8.9</v>
      </c>
      <c r="N112" s="113">
        <v>8.9</v>
      </c>
      <c r="O112" s="113"/>
      <c r="P112" s="143">
        <v>0</v>
      </c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</row>
    <row r="113" spans="1:31">
      <c r="A113" s="903" t="s">
        <v>10</v>
      </c>
      <c r="B113" s="921" t="s">
        <v>9</v>
      </c>
      <c r="C113" s="860" t="s">
        <v>151</v>
      </c>
      <c r="D113" s="928" t="s">
        <v>145</v>
      </c>
      <c r="E113" s="842"/>
      <c r="F113" s="844" t="s">
        <v>9</v>
      </c>
      <c r="G113" s="913"/>
      <c r="H113" s="116" t="s">
        <v>13</v>
      </c>
      <c r="I113" s="115">
        <v>5.89</v>
      </c>
      <c r="J113" s="114">
        <v>5.9</v>
      </c>
      <c r="K113" s="114"/>
      <c r="L113" s="89"/>
      <c r="M113" s="87">
        <v>5.13</v>
      </c>
      <c r="N113" s="114">
        <v>5.0999999999999996</v>
      </c>
      <c r="O113" s="114"/>
      <c r="P113" s="88"/>
    </row>
    <row r="114" spans="1:31" ht="13.5" thickBot="1">
      <c r="A114" s="904"/>
      <c r="B114" s="861"/>
      <c r="C114" s="861"/>
      <c r="D114" s="929"/>
      <c r="E114" s="843"/>
      <c r="F114" s="845"/>
      <c r="G114" s="914"/>
      <c r="H114" s="111" t="s">
        <v>16</v>
      </c>
      <c r="I114" s="112">
        <v>5.89</v>
      </c>
      <c r="J114" s="113">
        <v>5.9</v>
      </c>
      <c r="K114" s="113"/>
      <c r="L114" s="142">
        <v>0</v>
      </c>
      <c r="M114" s="141">
        <v>5.13</v>
      </c>
      <c r="N114" s="113">
        <v>5.0999999999999996</v>
      </c>
      <c r="O114" s="113"/>
      <c r="P114" s="143">
        <v>0</v>
      </c>
    </row>
    <row r="115" spans="1:31">
      <c r="A115" s="903" t="s">
        <v>10</v>
      </c>
      <c r="B115" s="921" t="s">
        <v>9</v>
      </c>
      <c r="C115" s="860" t="s">
        <v>152</v>
      </c>
      <c r="D115" s="928" t="s">
        <v>147</v>
      </c>
      <c r="E115" s="842"/>
      <c r="F115" s="844" t="s">
        <v>9</v>
      </c>
      <c r="G115" s="913"/>
      <c r="H115" s="129" t="s">
        <v>13</v>
      </c>
      <c r="I115" s="130">
        <v>16.29</v>
      </c>
      <c r="J115" s="131">
        <v>16.3</v>
      </c>
      <c r="K115" s="131"/>
      <c r="L115" s="159">
        <v>0</v>
      </c>
      <c r="M115" s="182">
        <v>17</v>
      </c>
      <c r="N115" s="183">
        <v>17</v>
      </c>
      <c r="O115" s="131"/>
      <c r="P115" s="170"/>
      <c r="Q115" s="124"/>
      <c r="R115" s="124"/>
      <c r="S115" s="124"/>
      <c r="T115" s="124"/>
      <c r="U115" s="124"/>
      <c r="V115" s="124"/>
      <c r="W115" s="124"/>
      <c r="X115" s="124"/>
      <c r="Y115" s="124"/>
      <c r="Z115" s="124"/>
      <c r="AA115" s="124"/>
      <c r="AB115" s="124"/>
      <c r="AC115" s="124"/>
      <c r="AD115" s="124"/>
      <c r="AE115" s="124"/>
    </row>
    <row r="116" spans="1:31" ht="13.5" thickBot="1">
      <c r="A116" s="904"/>
      <c r="B116" s="861"/>
      <c r="C116" s="861"/>
      <c r="D116" s="929"/>
      <c r="E116" s="843"/>
      <c r="F116" s="845"/>
      <c r="G116" s="914"/>
      <c r="H116" s="111" t="s">
        <v>16</v>
      </c>
      <c r="I116" s="112">
        <v>16.29</v>
      </c>
      <c r="J116" s="113">
        <v>16.3</v>
      </c>
      <c r="K116" s="113"/>
      <c r="L116" s="142">
        <v>0</v>
      </c>
      <c r="M116" s="134">
        <v>17</v>
      </c>
      <c r="N116" s="135">
        <v>17</v>
      </c>
      <c r="O116" s="135"/>
      <c r="P116" s="168">
        <v>0</v>
      </c>
      <c r="Q116" s="124"/>
      <c r="R116" s="124"/>
      <c r="S116" s="124"/>
      <c r="T116" s="124"/>
      <c r="U116" s="124"/>
      <c r="V116" s="124"/>
      <c r="W116" s="124"/>
      <c r="X116" s="124"/>
      <c r="Y116" s="124"/>
      <c r="Z116" s="124"/>
      <c r="AA116" s="124"/>
      <c r="AB116" s="124"/>
      <c r="AC116" s="124"/>
      <c r="AD116" s="124"/>
      <c r="AE116" s="124"/>
    </row>
    <row r="117" spans="1:31">
      <c r="A117" s="922" t="s">
        <v>10</v>
      </c>
      <c r="B117" s="924" t="s">
        <v>9</v>
      </c>
      <c r="C117" s="926" t="s">
        <v>58</v>
      </c>
      <c r="D117" s="932" t="s">
        <v>83</v>
      </c>
      <c r="E117" s="917"/>
      <c r="F117" s="840" t="s">
        <v>9</v>
      </c>
      <c r="G117" s="919"/>
      <c r="H117" s="110" t="s">
        <v>13</v>
      </c>
      <c r="I117" s="117"/>
      <c r="J117" s="118"/>
      <c r="K117" s="118"/>
      <c r="L117" s="155"/>
      <c r="M117" s="165">
        <v>42.9</v>
      </c>
      <c r="N117" s="118">
        <v>42.9</v>
      </c>
      <c r="O117" s="118"/>
      <c r="P117" s="162"/>
    </row>
    <row r="118" spans="1:31" ht="13.5" thickBot="1">
      <c r="A118" s="923"/>
      <c r="B118" s="925"/>
      <c r="C118" s="927"/>
      <c r="D118" s="933"/>
      <c r="E118" s="918"/>
      <c r="F118" s="841"/>
      <c r="G118" s="920"/>
      <c r="H118" s="111" t="s">
        <v>16</v>
      </c>
      <c r="I118" s="119">
        <v>0</v>
      </c>
      <c r="J118" s="120">
        <v>0</v>
      </c>
      <c r="K118" s="120"/>
      <c r="L118" s="156">
        <v>0</v>
      </c>
      <c r="M118" s="163">
        <v>42.9</v>
      </c>
      <c r="N118" s="120">
        <v>42.9</v>
      </c>
      <c r="O118" s="120"/>
      <c r="P118" s="164">
        <v>0</v>
      </c>
    </row>
    <row r="119" spans="1:31">
      <c r="A119" s="903" t="s">
        <v>10</v>
      </c>
      <c r="B119" s="921" t="s">
        <v>9</v>
      </c>
      <c r="C119" s="860" t="s">
        <v>65</v>
      </c>
      <c r="D119" s="941" t="s">
        <v>92</v>
      </c>
      <c r="E119" s="842"/>
      <c r="F119" s="844" t="s">
        <v>9</v>
      </c>
      <c r="G119" s="913"/>
      <c r="H119" s="116" t="s">
        <v>13</v>
      </c>
      <c r="I119" s="115"/>
      <c r="J119" s="114"/>
      <c r="K119" s="114"/>
      <c r="L119" s="89"/>
      <c r="M119" s="87">
        <v>2.5</v>
      </c>
      <c r="N119" s="114">
        <v>2.5</v>
      </c>
      <c r="O119" s="114"/>
      <c r="P119" s="88"/>
    </row>
    <row r="120" spans="1:31" ht="13.5" thickBot="1">
      <c r="A120" s="904"/>
      <c r="B120" s="861"/>
      <c r="C120" s="861"/>
      <c r="D120" s="942"/>
      <c r="E120" s="843"/>
      <c r="F120" s="845"/>
      <c r="G120" s="914"/>
      <c r="H120" s="111" t="s">
        <v>16</v>
      </c>
      <c r="I120" s="112">
        <v>0</v>
      </c>
      <c r="J120" s="113">
        <v>0</v>
      </c>
      <c r="K120" s="113"/>
      <c r="L120" s="142">
        <v>0</v>
      </c>
      <c r="M120" s="141">
        <v>2.5</v>
      </c>
      <c r="N120" s="113">
        <v>2.5</v>
      </c>
      <c r="O120" s="113"/>
      <c r="P120" s="143">
        <v>0</v>
      </c>
    </row>
    <row r="121" spans="1:31">
      <c r="A121" s="903" t="s">
        <v>10</v>
      </c>
      <c r="B121" s="921" t="s">
        <v>9</v>
      </c>
      <c r="C121" s="860" t="s">
        <v>66</v>
      </c>
      <c r="D121" s="941" t="s">
        <v>93</v>
      </c>
      <c r="E121" s="842"/>
      <c r="F121" s="844" t="s">
        <v>9</v>
      </c>
      <c r="G121" s="913"/>
      <c r="H121" s="116" t="s">
        <v>13</v>
      </c>
      <c r="I121" s="115"/>
      <c r="J121" s="114"/>
      <c r="K121" s="114"/>
      <c r="L121" s="89"/>
      <c r="M121" s="87">
        <v>79.2</v>
      </c>
      <c r="N121" s="114">
        <v>79.2</v>
      </c>
      <c r="O121" s="114"/>
      <c r="P121" s="88"/>
    </row>
    <row r="122" spans="1:31" ht="13.5" thickBot="1">
      <c r="A122" s="904"/>
      <c r="B122" s="861"/>
      <c r="C122" s="861"/>
      <c r="D122" s="942"/>
      <c r="E122" s="843"/>
      <c r="F122" s="845"/>
      <c r="G122" s="914"/>
      <c r="H122" s="111" t="s">
        <v>16</v>
      </c>
      <c r="I122" s="112">
        <v>0</v>
      </c>
      <c r="J122" s="113">
        <v>0</v>
      </c>
      <c r="K122" s="113"/>
      <c r="L122" s="142">
        <v>0</v>
      </c>
      <c r="M122" s="141">
        <v>79.2</v>
      </c>
      <c r="N122" s="113">
        <v>79.2</v>
      </c>
      <c r="O122" s="113"/>
      <c r="P122" s="143">
        <v>0</v>
      </c>
    </row>
    <row r="123" spans="1:31">
      <c r="A123" s="903" t="s">
        <v>10</v>
      </c>
      <c r="B123" s="921" t="s">
        <v>9</v>
      </c>
      <c r="C123" s="860" t="s">
        <v>68</v>
      </c>
      <c r="D123" s="941" t="s">
        <v>96</v>
      </c>
      <c r="E123" s="842"/>
      <c r="F123" s="844" t="s">
        <v>9</v>
      </c>
      <c r="G123" s="913"/>
      <c r="H123" s="116" t="s">
        <v>13</v>
      </c>
      <c r="I123" s="115"/>
      <c r="J123" s="114"/>
      <c r="K123" s="114"/>
      <c r="L123" s="89"/>
      <c r="M123" s="87">
        <v>1.1200000000000001</v>
      </c>
      <c r="N123" s="114">
        <v>1.1000000000000001</v>
      </c>
      <c r="O123" s="114"/>
      <c r="P123" s="88"/>
    </row>
    <row r="124" spans="1:31" ht="13.5" thickBot="1">
      <c r="A124" s="904"/>
      <c r="B124" s="861"/>
      <c r="C124" s="861"/>
      <c r="D124" s="942"/>
      <c r="E124" s="843"/>
      <c r="F124" s="845"/>
      <c r="G124" s="914"/>
      <c r="H124" s="111" t="s">
        <v>16</v>
      </c>
      <c r="I124" s="112">
        <v>0</v>
      </c>
      <c r="J124" s="113">
        <v>0</v>
      </c>
      <c r="K124" s="113"/>
      <c r="L124" s="142">
        <v>0</v>
      </c>
      <c r="M124" s="141">
        <v>1.1200000000000001</v>
      </c>
      <c r="N124" s="113">
        <v>1.1000000000000001</v>
      </c>
      <c r="O124" s="113"/>
      <c r="P124" s="143">
        <v>0</v>
      </c>
    </row>
    <row r="125" spans="1:31">
      <c r="A125" s="922" t="s">
        <v>10</v>
      </c>
      <c r="B125" s="924" t="s">
        <v>9</v>
      </c>
      <c r="C125" s="926" t="s">
        <v>105</v>
      </c>
      <c r="D125" s="932" t="s">
        <v>99</v>
      </c>
      <c r="E125" s="917"/>
      <c r="F125" s="840" t="s">
        <v>9</v>
      </c>
      <c r="G125" s="919"/>
      <c r="H125" s="110" t="s">
        <v>13</v>
      </c>
      <c r="I125" s="117"/>
      <c r="J125" s="118"/>
      <c r="K125" s="118"/>
      <c r="L125" s="155"/>
      <c r="M125" s="165">
        <v>26</v>
      </c>
      <c r="N125" s="118">
        <v>26</v>
      </c>
      <c r="O125" s="118"/>
      <c r="P125" s="162"/>
    </row>
    <row r="126" spans="1:31" ht="13.5" thickBot="1">
      <c r="A126" s="923"/>
      <c r="B126" s="925"/>
      <c r="C126" s="927"/>
      <c r="D126" s="933"/>
      <c r="E126" s="918"/>
      <c r="F126" s="841"/>
      <c r="G126" s="920"/>
      <c r="H126" s="111" t="s">
        <v>16</v>
      </c>
      <c r="I126" s="119">
        <v>0</v>
      </c>
      <c r="J126" s="120">
        <v>0</v>
      </c>
      <c r="K126" s="120"/>
      <c r="L126" s="156">
        <v>0</v>
      </c>
      <c r="M126" s="163">
        <v>26</v>
      </c>
      <c r="N126" s="120">
        <v>26</v>
      </c>
      <c r="O126" s="120"/>
      <c r="P126" s="164">
        <v>0</v>
      </c>
    </row>
    <row r="127" spans="1:31">
      <c r="A127" s="903" t="s">
        <v>10</v>
      </c>
      <c r="B127" s="921" t="s">
        <v>9</v>
      </c>
      <c r="C127" s="860" t="s">
        <v>112</v>
      </c>
      <c r="D127" s="941" t="s">
        <v>108</v>
      </c>
      <c r="E127" s="842"/>
      <c r="F127" s="844" t="s">
        <v>9</v>
      </c>
      <c r="G127" s="913"/>
      <c r="H127" s="181" t="s">
        <v>13</v>
      </c>
      <c r="I127" s="115"/>
      <c r="J127" s="114"/>
      <c r="K127" s="114"/>
      <c r="L127" s="89"/>
      <c r="M127" s="166">
        <v>168</v>
      </c>
      <c r="N127" s="137">
        <v>168</v>
      </c>
      <c r="O127" s="114"/>
      <c r="P127" s="88"/>
    </row>
    <row r="128" spans="1:31" ht="13.5" thickBot="1">
      <c r="A128" s="904"/>
      <c r="B128" s="861"/>
      <c r="C128" s="861"/>
      <c r="D128" s="942"/>
      <c r="E128" s="843"/>
      <c r="F128" s="845"/>
      <c r="G128" s="914"/>
      <c r="H128" s="111" t="s">
        <v>16</v>
      </c>
      <c r="I128" s="112">
        <v>0</v>
      </c>
      <c r="J128" s="113">
        <v>0</v>
      </c>
      <c r="K128" s="113"/>
      <c r="L128" s="142">
        <v>0</v>
      </c>
      <c r="M128" s="141">
        <v>168</v>
      </c>
      <c r="N128" s="113">
        <v>168</v>
      </c>
      <c r="O128" s="113"/>
      <c r="P128" s="143">
        <v>0</v>
      </c>
    </row>
    <row r="129" spans="1:31">
      <c r="A129" s="903" t="s">
        <v>10</v>
      </c>
      <c r="B129" s="921" t="s">
        <v>9</v>
      </c>
      <c r="C129" s="860" t="s">
        <v>142</v>
      </c>
      <c r="D129" s="941" t="s">
        <v>135</v>
      </c>
      <c r="E129" s="842"/>
      <c r="F129" s="844" t="s">
        <v>9</v>
      </c>
      <c r="G129" s="913"/>
      <c r="H129" s="116" t="s">
        <v>13</v>
      </c>
      <c r="I129" s="115"/>
      <c r="J129" s="114"/>
      <c r="K129" s="114"/>
      <c r="L129" s="89"/>
      <c r="M129" s="87">
        <v>9.1999999999999993</v>
      </c>
      <c r="N129" s="114">
        <v>9.1999999999999993</v>
      </c>
      <c r="O129" s="114"/>
      <c r="P129" s="88"/>
    </row>
    <row r="130" spans="1:31" ht="13.5" thickBot="1">
      <c r="A130" s="904"/>
      <c r="B130" s="861"/>
      <c r="C130" s="861"/>
      <c r="D130" s="942"/>
      <c r="E130" s="843"/>
      <c r="F130" s="845"/>
      <c r="G130" s="914"/>
      <c r="H130" s="111" t="s">
        <v>16</v>
      </c>
      <c r="I130" s="112">
        <v>0</v>
      </c>
      <c r="J130" s="113">
        <v>0</v>
      </c>
      <c r="K130" s="113"/>
      <c r="L130" s="142">
        <v>0</v>
      </c>
      <c r="M130" s="141">
        <v>9.1999999999999993</v>
      </c>
      <c r="N130" s="113">
        <v>9.1999999999999993</v>
      </c>
      <c r="O130" s="113"/>
      <c r="P130" s="143">
        <v>0</v>
      </c>
    </row>
    <row r="131" spans="1:31">
      <c r="A131" s="903" t="s">
        <v>10</v>
      </c>
      <c r="B131" s="921" t="s">
        <v>9</v>
      </c>
      <c r="C131" s="860" t="s">
        <v>144</v>
      </c>
      <c r="D131" s="941" t="s">
        <v>137</v>
      </c>
      <c r="E131" s="842"/>
      <c r="F131" s="844" t="s">
        <v>9</v>
      </c>
      <c r="G131" s="913"/>
      <c r="H131" s="181" t="s">
        <v>13</v>
      </c>
      <c r="I131" s="115"/>
      <c r="J131" s="114"/>
      <c r="K131" s="114"/>
      <c r="L131" s="89"/>
      <c r="M131" s="166">
        <v>2</v>
      </c>
      <c r="N131" s="137">
        <v>2</v>
      </c>
      <c r="O131" s="114"/>
      <c r="P131" s="88"/>
    </row>
    <row r="132" spans="1:31" ht="13.5" thickBot="1">
      <c r="A132" s="904"/>
      <c r="B132" s="861"/>
      <c r="C132" s="861"/>
      <c r="D132" s="942"/>
      <c r="E132" s="843"/>
      <c r="F132" s="845"/>
      <c r="G132" s="914"/>
      <c r="H132" s="111" t="s">
        <v>16</v>
      </c>
      <c r="I132" s="112">
        <v>0</v>
      </c>
      <c r="J132" s="113">
        <v>0</v>
      </c>
      <c r="K132" s="113"/>
      <c r="L132" s="142">
        <v>0</v>
      </c>
      <c r="M132" s="141">
        <v>2</v>
      </c>
      <c r="N132" s="113">
        <v>2</v>
      </c>
      <c r="O132" s="113"/>
      <c r="P132" s="143">
        <v>0</v>
      </c>
    </row>
    <row r="133" spans="1:31">
      <c r="A133" s="903" t="s">
        <v>10</v>
      </c>
      <c r="B133" s="921" t="s">
        <v>9</v>
      </c>
      <c r="C133" s="860" t="s">
        <v>149</v>
      </c>
      <c r="D133" s="941" t="s">
        <v>143</v>
      </c>
      <c r="E133" s="842"/>
      <c r="F133" s="844" t="s">
        <v>9</v>
      </c>
      <c r="G133" s="913"/>
      <c r="H133" s="181" t="s">
        <v>13</v>
      </c>
      <c r="I133" s="115"/>
      <c r="J133" s="114"/>
      <c r="K133" s="114"/>
      <c r="L133" s="89"/>
      <c r="M133" s="166">
        <v>1.5</v>
      </c>
      <c r="N133" s="137">
        <v>1.5</v>
      </c>
      <c r="O133" s="114"/>
      <c r="P133" s="88"/>
    </row>
    <row r="134" spans="1:31" ht="13.5" thickBot="1">
      <c r="A134" s="904"/>
      <c r="B134" s="861"/>
      <c r="C134" s="861"/>
      <c r="D134" s="942"/>
      <c r="E134" s="843"/>
      <c r="F134" s="845"/>
      <c r="G134" s="914"/>
      <c r="H134" s="111" t="s">
        <v>16</v>
      </c>
      <c r="I134" s="112">
        <v>0</v>
      </c>
      <c r="J134" s="113">
        <v>0</v>
      </c>
      <c r="K134" s="113"/>
      <c r="L134" s="142">
        <v>0</v>
      </c>
      <c r="M134" s="141">
        <v>1.5</v>
      </c>
      <c r="N134" s="113">
        <v>1.5</v>
      </c>
      <c r="O134" s="113"/>
      <c r="P134" s="143">
        <v>0</v>
      </c>
    </row>
    <row r="135" spans="1:31">
      <c r="A135" s="903" t="s">
        <v>10</v>
      </c>
      <c r="B135" s="921" t="s">
        <v>9</v>
      </c>
      <c r="C135" s="860" t="s">
        <v>153</v>
      </c>
      <c r="D135" s="173" t="s">
        <v>159</v>
      </c>
      <c r="E135" s="950"/>
      <c r="F135" s="950"/>
      <c r="G135" s="951"/>
      <c r="H135" s="186" t="s">
        <v>13</v>
      </c>
      <c r="I135" s="139"/>
      <c r="J135" s="140"/>
      <c r="K135" s="140"/>
      <c r="L135" s="144"/>
      <c r="M135" s="184">
        <v>2</v>
      </c>
      <c r="N135" s="185">
        <v>2</v>
      </c>
      <c r="O135" s="146"/>
      <c r="P135" s="147"/>
      <c r="Q135" s="124"/>
      <c r="R135" s="124"/>
      <c r="S135" s="124"/>
      <c r="T135" s="124"/>
      <c r="U135" s="124"/>
      <c r="V135" s="124"/>
      <c r="W135" s="124"/>
      <c r="X135" s="124"/>
      <c r="Y135" s="124"/>
      <c r="Z135" s="124"/>
      <c r="AA135" s="124"/>
      <c r="AB135" s="124"/>
      <c r="AC135" s="124"/>
      <c r="AD135" s="124"/>
      <c r="AE135" s="124"/>
    </row>
    <row r="136" spans="1:31" ht="13.5" thickBot="1">
      <c r="A136" s="948"/>
      <c r="B136" s="949"/>
      <c r="C136" s="944"/>
      <c r="D136" s="174"/>
      <c r="E136" s="845"/>
      <c r="F136" s="845"/>
      <c r="G136" s="914"/>
      <c r="H136" s="138" t="s">
        <v>16</v>
      </c>
      <c r="I136" s="141"/>
      <c r="J136" s="113"/>
      <c r="K136" s="113"/>
      <c r="L136" s="145"/>
      <c r="M136" s="141"/>
      <c r="N136" s="113"/>
      <c r="O136" s="113"/>
      <c r="P136" s="143"/>
      <c r="Q136" s="124"/>
      <c r="R136" s="124"/>
      <c r="S136" s="124"/>
      <c r="T136" s="124"/>
      <c r="U136" s="124"/>
      <c r="V136" s="124"/>
      <c r="W136" s="124"/>
      <c r="X136" s="124"/>
      <c r="Y136" s="124"/>
      <c r="Z136" s="124"/>
      <c r="AA136" s="124"/>
      <c r="AB136" s="124"/>
      <c r="AC136" s="124"/>
      <c r="AD136" s="124"/>
      <c r="AE136" s="124"/>
    </row>
    <row r="137" spans="1:31" ht="12.75" customHeight="1">
      <c r="A137" s="903" t="s">
        <v>10</v>
      </c>
      <c r="B137" s="921" t="s">
        <v>9</v>
      </c>
      <c r="C137" s="860" t="s">
        <v>154</v>
      </c>
      <c r="D137" s="941" t="s">
        <v>150</v>
      </c>
      <c r="E137" s="958"/>
      <c r="F137" s="844" t="s">
        <v>9</v>
      </c>
      <c r="G137" s="913"/>
      <c r="H137" s="129" t="s">
        <v>13</v>
      </c>
      <c r="I137" s="130"/>
      <c r="J137" s="131"/>
      <c r="K137" s="131"/>
      <c r="L137" s="159">
        <v>0</v>
      </c>
      <c r="M137" s="182">
        <v>36.15</v>
      </c>
      <c r="N137" s="183">
        <v>36.200000000000003</v>
      </c>
      <c r="O137" s="131"/>
      <c r="P137" s="170"/>
      <c r="Q137" s="124"/>
      <c r="R137" s="124"/>
      <c r="S137" s="124"/>
      <c r="T137" s="124"/>
      <c r="U137" s="124"/>
      <c r="V137" s="124"/>
      <c r="W137" s="124"/>
      <c r="X137" s="124"/>
      <c r="Y137" s="124"/>
      <c r="Z137" s="124"/>
      <c r="AA137" s="124"/>
      <c r="AB137" s="124"/>
      <c r="AC137" s="124"/>
      <c r="AD137" s="124"/>
      <c r="AE137" s="124"/>
    </row>
    <row r="138" spans="1:31" ht="13.5" thickBot="1">
      <c r="A138" s="948"/>
      <c r="B138" s="949"/>
      <c r="C138" s="944"/>
      <c r="D138" s="955"/>
      <c r="E138" s="959"/>
      <c r="F138" s="957"/>
      <c r="G138" s="956"/>
      <c r="H138" s="111" t="s">
        <v>16</v>
      </c>
      <c r="I138" s="112">
        <v>0</v>
      </c>
      <c r="J138" s="113">
        <v>0</v>
      </c>
      <c r="K138" s="113"/>
      <c r="L138" s="142">
        <v>0</v>
      </c>
      <c r="M138" s="141">
        <v>36.15</v>
      </c>
      <c r="N138" s="113">
        <v>36.200000000000003</v>
      </c>
      <c r="O138" s="113"/>
      <c r="P138" s="143">
        <v>0</v>
      </c>
      <c r="Q138" s="124"/>
      <c r="R138" s="124"/>
      <c r="S138" s="124"/>
      <c r="T138" s="124"/>
      <c r="U138" s="124"/>
      <c r="V138" s="124"/>
      <c r="W138" s="124"/>
      <c r="X138" s="124"/>
      <c r="Y138" s="124"/>
      <c r="Z138" s="124"/>
      <c r="AA138" s="124"/>
      <c r="AB138" s="124"/>
      <c r="AC138" s="124"/>
      <c r="AD138" s="124"/>
      <c r="AE138" s="124"/>
    </row>
    <row r="139" spans="1:31">
      <c r="A139" s="903" t="s">
        <v>10</v>
      </c>
      <c r="B139" s="921" t="s">
        <v>9</v>
      </c>
      <c r="C139" s="860" t="s">
        <v>107</v>
      </c>
      <c r="D139" s="941" t="s">
        <v>100</v>
      </c>
      <c r="E139" s="842"/>
      <c r="F139" s="844" t="s">
        <v>9</v>
      </c>
      <c r="G139" s="913"/>
      <c r="H139" s="116" t="s">
        <v>13</v>
      </c>
      <c r="I139" s="115"/>
      <c r="J139" s="114"/>
      <c r="K139" s="114"/>
      <c r="L139" s="89"/>
      <c r="M139" s="87">
        <v>10</v>
      </c>
      <c r="N139" s="114">
        <v>10</v>
      </c>
      <c r="O139" s="114"/>
      <c r="P139" s="88"/>
    </row>
    <row r="140" spans="1:31" ht="13.5" thickBot="1">
      <c r="A140" s="904"/>
      <c r="B140" s="861"/>
      <c r="C140" s="861"/>
      <c r="D140" s="942"/>
      <c r="E140" s="843"/>
      <c r="F140" s="845"/>
      <c r="G140" s="914"/>
      <c r="H140" s="111" t="s">
        <v>16</v>
      </c>
      <c r="I140" s="112">
        <v>0</v>
      </c>
      <c r="J140" s="113">
        <v>0</v>
      </c>
      <c r="K140" s="113"/>
      <c r="L140" s="142">
        <v>0</v>
      </c>
      <c r="M140" s="141">
        <v>10</v>
      </c>
      <c r="N140" s="113">
        <v>10</v>
      </c>
      <c r="O140" s="113"/>
      <c r="P140" s="143">
        <v>0</v>
      </c>
    </row>
    <row r="141" spans="1:31" s="11" customFormat="1" ht="15.75" customHeight="1" thickBot="1">
      <c r="A141" s="93" t="s">
        <v>9</v>
      </c>
      <c r="B141" s="94" t="s">
        <v>10</v>
      </c>
      <c r="C141" s="606" t="s">
        <v>17</v>
      </c>
      <c r="D141" s="607"/>
      <c r="E141" s="607"/>
      <c r="F141" s="607"/>
      <c r="G141" s="607"/>
      <c r="H141" s="608"/>
      <c r="I141" s="101">
        <f>J141+L141</f>
        <v>1455.25</v>
      </c>
      <c r="J141" s="102">
        <f>J138+J136+J134+J132+J130+J128+J126+J124+J122+J120+J118+J116+J114+J112+J110+J108+J106+J103+J101+J99+J97+J95+J93+J91+J89+J87+J85+J83+J81+J79+J77+J75+J73+J140+J71+J69+J67+J65+J63+J61+J59+J57+J55+J53+J51+J49+J47+J45</f>
        <v>1455.25</v>
      </c>
      <c r="K141" s="102">
        <f>K138+K136+K134+K132+K130+K128+K126+K124+K122+K120+K118+K116+K114+K112+K110+K108+K106+K103+K101+K99+K97+K95+K93+K91+K89+K87+K85+K83+K81+K79+K77+K75+K73+K140+K71+K69+K67+K65+K63+K61+K59+K57+K55+K53+K51+K49+K47+K45</f>
        <v>0</v>
      </c>
      <c r="L141" s="102">
        <f>L138+L136+L134+L132+L130+L128+L126+L124+L122+L120+L118+L116+L114+L112+L110+L108+L106+L103+L101+L99+L97+L95+L93+L91+L89+L87+L85+L83+L81+L79+L77+L75+L73+L140+L71+L69+L67+L65+L63+L61+L59+L57+L55+L53+L51+L49+L47+L45</f>
        <v>0</v>
      </c>
      <c r="M141" s="101">
        <f>N141+P141</f>
        <v>1915.4199999999998</v>
      </c>
      <c r="N141" s="102">
        <f>N138+N136+N134+N132+N130+N128+N126+N124+N122+N120+N118+N116+N114+N112+N110+N108+N106+N103+N101+N99+N97+N95+N93+N91+N89+N87+N85+N83+N81+N79+N77+N75+N73+N140+N71+N69+N67+N65+N63+N61+N59+N57+N55+N53+N51+N49+N47+N45</f>
        <v>1915.4199999999998</v>
      </c>
      <c r="O141" s="102">
        <f>O138+O136+O134+O132+O130+O128+O126+O124+O122+O120+O118+O116+O114+O112+O110+O108+O106+O103+O101+O99+O97+O95+O93+O91+O89+O87+O85+O83+O81+O79+O77+O75+O73+O140+O71+O69+O67+O65+O63+O61+O59+O57+O55+O53+O51+O49+O47+O45</f>
        <v>0</v>
      </c>
      <c r="P141" s="102">
        <f>P138+P136+P134+P132+P130+P128+P126+P124+P122+P120+P118+P116+P114+P112+P110+P108+P106+P103+P101+P99+P97+P95+P93+P91+P89+P87+P85+P83+P81+P79+P77+P75+P73+P140+P71+P69+P67+P65+P63+P61+P59+P57+P55+P53+P51+P49+P47+P45</f>
        <v>0</v>
      </c>
    </row>
    <row r="142" spans="1:31" s="11" customFormat="1" ht="15.75" customHeight="1" thickBot="1">
      <c r="A142" s="106" t="s">
        <v>9</v>
      </c>
      <c r="B142" s="175" t="s">
        <v>10</v>
      </c>
      <c r="C142" s="934" t="s">
        <v>166</v>
      </c>
      <c r="D142" s="647"/>
      <c r="E142" s="647"/>
      <c r="F142" s="647"/>
      <c r="G142" s="647"/>
      <c r="H142" s="648"/>
      <c r="I142" s="176">
        <f>J142+L142</f>
        <v>13209.05</v>
      </c>
      <c r="J142" s="177">
        <f>J141+J42+J36+J32+J26</f>
        <v>13209.05</v>
      </c>
      <c r="K142" s="177">
        <f>K141+K137+K135+K133+K131+K129+K127+K125+K123+K121+K119+K117+K115+K113+K111+K109+K107+K104+K102+K100+K98+K96+K94+K92+K90+K88+K86+K84+K82+K80+K78+K76+K74+K72+K139+K70+K68+K66+K64+K62+K60+K58+K56+K54+K52+K50+K48+K46</f>
        <v>0</v>
      </c>
      <c r="L142" s="177">
        <f>L141+L137+L135+L133+L131+L129+L127+L125+L123+L121+L119+L117+L115+L113+L111+L109+L107+L104+L102+L100+L98+L96+L94+L92+L90+L88+L86+L84+L82+L80+L78+L76+L74+L72+L139+L70+L68+L66+L64+L62+L60+L58+L56+L54+L52+L50+L48+L46</f>
        <v>0</v>
      </c>
      <c r="M142" s="176">
        <f>N142+P142</f>
        <v>14182.619999999997</v>
      </c>
      <c r="N142" s="177">
        <f>N141+N42+N36+N32+N26</f>
        <v>14019.819999999998</v>
      </c>
      <c r="O142" s="177">
        <f>O141+O42+O36+O32+O26</f>
        <v>8823.2000000000025</v>
      </c>
      <c r="P142" s="177">
        <f>P141+P42+P36+P32+P26</f>
        <v>162.80000000000001</v>
      </c>
    </row>
  </sheetData>
  <mergeCells count="397">
    <mergeCell ref="A137:A138"/>
    <mergeCell ref="A127:A128"/>
    <mergeCell ref="A121:A122"/>
    <mergeCell ref="C123:C124"/>
    <mergeCell ref="D127:D128"/>
    <mergeCell ref="D125:D126"/>
    <mergeCell ref="G129:G130"/>
    <mergeCell ref="B129:B130"/>
    <mergeCell ref="G131:G132"/>
    <mergeCell ref="F129:F130"/>
    <mergeCell ref="C125:C126"/>
    <mergeCell ref="C121:C122"/>
    <mergeCell ref="G121:G122"/>
    <mergeCell ref="G137:G138"/>
    <mergeCell ref="F135:F136"/>
    <mergeCell ref="G135:G136"/>
    <mergeCell ref="F137:F138"/>
    <mergeCell ref="G125:G126"/>
    <mergeCell ref="E133:E134"/>
    <mergeCell ref="G123:G124"/>
    <mergeCell ref="F123:F124"/>
    <mergeCell ref="F131:F132"/>
    <mergeCell ref="D131:D132"/>
    <mergeCell ref="E137:E138"/>
    <mergeCell ref="D137:D138"/>
    <mergeCell ref="B135:B136"/>
    <mergeCell ref="C135:C136"/>
    <mergeCell ref="E135:E136"/>
    <mergeCell ref="E131:E132"/>
    <mergeCell ref="D133:D134"/>
    <mergeCell ref="B131:B132"/>
    <mergeCell ref="C131:C132"/>
    <mergeCell ref="G133:G134"/>
    <mergeCell ref="F133:F134"/>
    <mergeCell ref="C107:C108"/>
    <mergeCell ref="A133:A134"/>
    <mergeCell ref="B133:B134"/>
    <mergeCell ref="C133:C134"/>
    <mergeCell ref="A129:A130"/>
    <mergeCell ref="B127:B128"/>
    <mergeCell ref="B115:B116"/>
    <mergeCell ref="E123:E124"/>
    <mergeCell ref="C119:C120"/>
    <mergeCell ref="D119:D120"/>
    <mergeCell ref="E117:E118"/>
    <mergeCell ref="C115:C116"/>
    <mergeCell ref="A107:A108"/>
    <mergeCell ref="A109:A110"/>
    <mergeCell ref="A111:A112"/>
    <mergeCell ref="C111:C112"/>
    <mergeCell ref="E121:E122"/>
    <mergeCell ref="D121:D122"/>
    <mergeCell ref="D109:D110"/>
    <mergeCell ref="D115:D116"/>
    <mergeCell ref="E119:E120"/>
    <mergeCell ref="D123:D124"/>
    <mergeCell ref="D113:D114"/>
    <mergeCell ref="G111:G112"/>
    <mergeCell ref="G115:G116"/>
    <mergeCell ref="G127:G128"/>
    <mergeCell ref="F127:F128"/>
    <mergeCell ref="F125:F126"/>
    <mergeCell ref="F119:F120"/>
    <mergeCell ref="G119:G120"/>
    <mergeCell ref="E107:E108"/>
    <mergeCell ref="F115:F116"/>
    <mergeCell ref="F107:F108"/>
    <mergeCell ref="E111:E112"/>
    <mergeCell ref="F111:F112"/>
    <mergeCell ref="F113:F114"/>
    <mergeCell ref="F121:F122"/>
    <mergeCell ref="F117:F118"/>
    <mergeCell ref="E115:E116"/>
    <mergeCell ref="G117:G118"/>
    <mergeCell ref="E127:E128"/>
    <mergeCell ref="E125:E126"/>
    <mergeCell ref="E113:E114"/>
    <mergeCell ref="B90:B91"/>
    <mergeCell ref="C90:C91"/>
    <mergeCell ref="A92:A93"/>
    <mergeCell ref="A90:A91"/>
    <mergeCell ref="B94:B95"/>
    <mergeCell ref="D96:D97"/>
    <mergeCell ref="C94:C95"/>
    <mergeCell ref="C92:C93"/>
    <mergeCell ref="D90:D91"/>
    <mergeCell ref="D92:D93"/>
    <mergeCell ref="D94:D95"/>
    <mergeCell ref="A94:A95"/>
    <mergeCell ref="A84:A85"/>
    <mergeCell ref="B84:B85"/>
    <mergeCell ref="A76:A77"/>
    <mergeCell ref="B76:B77"/>
    <mergeCell ref="C82:C83"/>
    <mergeCell ref="B82:B83"/>
    <mergeCell ref="E72:E73"/>
    <mergeCell ref="D74:D75"/>
    <mergeCell ref="D80:D81"/>
    <mergeCell ref="A82:A83"/>
    <mergeCell ref="A78:A79"/>
    <mergeCell ref="A80:A81"/>
    <mergeCell ref="D82:D83"/>
    <mergeCell ref="G102:G103"/>
    <mergeCell ref="E104:E106"/>
    <mergeCell ref="E96:E97"/>
    <mergeCell ref="F96:F97"/>
    <mergeCell ref="E102:E103"/>
    <mergeCell ref="F102:F103"/>
    <mergeCell ref="G72:G73"/>
    <mergeCell ref="F68:F69"/>
    <mergeCell ref="F72:F73"/>
    <mergeCell ref="F76:F77"/>
    <mergeCell ref="F70:F71"/>
    <mergeCell ref="F74:F75"/>
    <mergeCell ref="F90:F91"/>
    <mergeCell ref="E92:E93"/>
    <mergeCell ref="F92:F93"/>
    <mergeCell ref="E94:E95"/>
    <mergeCell ref="E100:E101"/>
    <mergeCell ref="F100:F101"/>
    <mergeCell ref="G96:G97"/>
    <mergeCell ref="G92:G93"/>
    <mergeCell ref="F80:F81"/>
    <mergeCell ref="G88:G89"/>
    <mergeCell ref="E88:E89"/>
    <mergeCell ref="G80:G81"/>
    <mergeCell ref="C88:C89"/>
    <mergeCell ref="F88:F89"/>
    <mergeCell ref="E86:E87"/>
    <mergeCell ref="C86:C87"/>
    <mergeCell ref="G86:G87"/>
    <mergeCell ref="E70:E71"/>
    <mergeCell ref="C80:C81"/>
    <mergeCell ref="B70:B71"/>
    <mergeCell ref="B64:B65"/>
    <mergeCell ref="D70:D71"/>
    <mergeCell ref="E66:E67"/>
    <mergeCell ref="F66:F67"/>
    <mergeCell ref="D66:D67"/>
    <mergeCell ref="G66:G67"/>
    <mergeCell ref="G64:G65"/>
    <mergeCell ref="E64:E65"/>
    <mergeCell ref="G82:G83"/>
    <mergeCell ref="G76:G77"/>
    <mergeCell ref="G74:G75"/>
    <mergeCell ref="G70:G71"/>
    <mergeCell ref="G68:G69"/>
    <mergeCell ref="D64:D65"/>
    <mergeCell ref="F64:F65"/>
    <mergeCell ref="F82:F83"/>
    <mergeCell ref="A66:A67"/>
    <mergeCell ref="B66:B67"/>
    <mergeCell ref="A72:A73"/>
    <mergeCell ref="A74:A75"/>
    <mergeCell ref="A64:A65"/>
    <mergeCell ref="A68:A69"/>
    <mergeCell ref="C66:C67"/>
    <mergeCell ref="C78:C79"/>
    <mergeCell ref="B78:B79"/>
    <mergeCell ref="B74:B75"/>
    <mergeCell ref="C74:C75"/>
    <mergeCell ref="C72:C73"/>
    <mergeCell ref="A70:A71"/>
    <mergeCell ref="C64:C65"/>
    <mergeCell ref="B86:B87"/>
    <mergeCell ref="B68:B69"/>
    <mergeCell ref="C68:C69"/>
    <mergeCell ref="D86:D87"/>
    <mergeCell ref="B80:B81"/>
    <mergeCell ref="C70:C71"/>
    <mergeCell ref="F86:F87"/>
    <mergeCell ref="E68:E69"/>
    <mergeCell ref="D68:D69"/>
    <mergeCell ref="D78:D79"/>
    <mergeCell ref="F84:F85"/>
    <mergeCell ref="E80:E81"/>
    <mergeCell ref="E84:E85"/>
    <mergeCell ref="C76:C77"/>
    <mergeCell ref="B72:B73"/>
    <mergeCell ref="E74:E75"/>
    <mergeCell ref="D76:D77"/>
    <mergeCell ref="E76:E77"/>
    <mergeCell ref="D72:D73"/>
    <mergeCell ref="E82:E83"/>
    <mergeCell ref="E78:E79"/>
    <mergeCell ref="F78:F79"/>
    <mergeCell ref="F60:F61"/>
    <mergeCell ref="A60:A61"/>
    <mergeCell ref="A62:A63"/>
    <mergeCell ref="B60:B61"/>
    <mergeCell ref="G58:G59"/>
    <mergeCell ref="A58:A59"/>
    <mergeCell ref="D56:D57"/>
    <mergeCell ref="C60:C61"/>
    <mergeCell ref="D62:D63"/>
    <mergeCell ref="C56:C57"/>
    <mergeCell ref="D60:D61"/>
    <mergeCell ref="F62:F63"/>
    <mergeCell ref="B58:B59"/>
    <mergeCell ref="C58:C59"/>
    <mergeCell ref="E62:E63"/>
    <mergeCell ref="G62:G63"/>
    <mergeCell ref="E60:E61"/>
    <mergeCell ref="G60:G61"/>
    <mergeCell ref="C62:C63"/>
    <mergeCell ref="B62:B63"/>
    <mergeCell ref="A56:A57"/>
    <mergeCell ref="B56:B57"/>
    <mergeCell ref="A50:A51"/>
    <mergeCell ref="E50:E51"/>
    <mergeCell ref="E58:E59"/>
    <mergeCell ref="D52:D53"/>
    <mergeCell ref="A54:A55"/>
    <mergeCell ref="B54:B55"/>
    <mergeCell ref="A52:A53"/>
    <mergeCell ref="C50:C51"/>
    <mergeCell ref="D54:D55"/>
    <mergeCell ref="B50:B51"/>
    <mergeCell ref="D50:D51"/>
    <mergeCell ref="B52:B53"/>
    <mergeCell ref="C52:C53"/>
    <mergeCell ref="C54:C55"/>
    <mergeCell ref="G50:G51"/>
    <mergeCell ref="F58:F59"/>
    <mergeCell ref="F56:F57"/>
    <mergeCell ref="G56:G57"/>
    <mergeCell ref="G52:G53"/>
    <mergeCell ref="E56:E57"/>
    <mergeCell ref="E52:E53"/>
    <mergeCell ref="G54:G55"/>
    <mergeCell ref="F52:F53"/>
    <mergeCell ref="F50:F51"/>
    <mergeCell ref="F54:F55"/>
    <mergeCell ref="E54:E55"/>
    <mergeCell ref="G78:G79"/>
    <mergeCell ref="G100:G101"/>
    <mergeCell ref="E98:E99"/>
    <mergeCell ref="F98:F99"/>
    <mergeCell ref="G94:G95"/>
    <mergeCell ref="F94:F95"/>
    <mergeCell ref="G90:G91"/>
    <mergeCell ref="E90:E91"/>
    <mergeCell ref="G98:G99"/>
    <mergeCell ref="C98:C99"/>
    <mergeCell ref="D98:D99"/>
    <mergeCell ref="B96:B97"/>
    <mergeCell ref="A100:A101"/>
    <mergeCell ref="B100:B101"/>
    <mergeCell ref="A139:A140"/>
    <mergeCell ref="B139:B140"/>
    <mergeCell ref="A125:A126"/>
    <mergeCell ref="A104:A106"/>
    <mergeCell ref="B104:B106"/>
    <mergeCell ref="A113:A114"/>
    <mergeCell ref="B113:B114"/>
    <mergeCell ref="D111:D112"/>
    <mergeCell ref="B111:B112"/>
    <mergeCell ref="B107:B108"/>
    <mergeCell ref="A119:A120"/>
    <mergeCell ref="A135:A136"/>
    <mergeCell ref="B137:B138"/>
    <mergeCell ref="B119:B120"/>
    <mergeCell ref="B121:B122"/>
    <mergeCell ref="A131:A132"/>
    <mergeCell ref="B123:B124"/>
    <mergeCell ref="A123:A124"/>
    <mergeCell ref="A115:A116"/>
    <mergeCell ref="C142:H142"/>
    <mergeCell ref="D88:D89"/>
    <mergeCell ref="E109:E110"/>
    <mergeCell ref="F104:F106"/>
    <mergeCell ref="F109:F110"/>
    <mergeCell ref="D100:D101"/>
    <mergeCell ref="C96:C97"/>
    <mergeCell ref="D104:D106"/>
    <mergeCell ref="C141:H141"/>
    <mergeCell ref="C113:C114"/>
    <mergeCell ref="C139:C140"/>
    <mergeCell ref="D139:D140"/>
    <mergeCell ref="C104:C106"/>
    <mergeCell ref="F139:F140"/>
    <mergeCell ref="E139:E140"/>
    <mergeCell ref="C137:C138"/>
    <mergeCell ref="G139:G140"/>
    <mergeCell ref="D129:D130"/>
    <mergeCell ref="G113:G114"/>
    <mergeCell ref="E129:E130"/>
    <mergeCell ref="C127:C128"/>
    <mergeCell ref="G109:G110"/>
    <mergeCell ref="G107:G108"/>
    <mergeCell ref="G104:G106"/>
    <mergeCell ref="A86:A87"/>
    <mergeCell ref="C102:C103"/>
    <mergeCell ref="D102:D103"/>
    <mergeCell ref="B125:B126"/>
    <mergeCell ref="G84:G85"/>
    <mergeCell ref="C129:C130"/>
    <mergeCell ref="D117:D118"/>
    <mergeCell ref="B98:B99"/>
    <mergeCell ref="A98:A99"/>
    <mergeCell ref="A102:A103"/>
    <mergeCell ref="C84:C85"/>
    <mergeCell ref="D107:D108"/>
    <mergeCell ref="B109:B110"/>
    <mergeCell ref="C109:C110"/>
    <mergeCell ref="B88:B89"/>
    <mergeCell ref="B92:B93"/>
    <mergeCell ref="B102:B103"/>
    <mergeCell ref="C100:C101"/>
    <mergeCell ref="D84:D85"/>
    <mergeCell ref="A117:A118"/>
    <mergeCell ref="B117:B118"/>
    <mergeCell ref="C117:C118"/>
    <mergeCell ref="A88:A89"/>
    <mergeCell ref="A96:A97"/>
    <mergeCell ref="A40:A41"/>
    <mergeCell ref="B40:B41"/>
    <mergeCell ref="C40:C41"/>
    <mergeCell ref="D40:D41"/>
    <mergeCell ref="F38:F39"/>
    <mergeCell ref="C36:H36"/>
    <mergeCell ref="A37:P37"/>
    <mergeCell ref="G38:G39"/>
    <mergeCell ref="G40:G41"/>
    <mergeCell ref="A38:A39"/>
    <mergeCell ref="C42:H42"/>
    <mergeCell ref="A43:P43"/>
    <mergeCell ref="G46:G47"/>
    <mergeCell ref="G48:G49"/>
    <mergeCell ref="D44:D45"/>
    <mergeCell ref="E44:E45"/>
    <mergeCell ref="G44:G45"/>
    <mergeCell ref="F46:F47"/>
    <mergeCell ref="B46:B47"/>
    <mergeCell ref="A44:A45"/>
    <mergeCell ref="B44:B45"/>
    <mergeCell ref="C44:C45"/>
    <mergeCell ref="F48:F49"/>
    <mergeCell ref="C46:C47"/>
    <mergeCell ref="D46:D47"/>
    <mergeCell ref="E48:E49"/>
    <mergeCell ref="A48:A49"/>
    <mergeCell ref="B48:B49"/>
    <mergeCell ref="C48:C49"/>
    <mergeCell ref="A46:A47"/>
    <mergeCell ref="D48:D49"/>
    <mergeCell ref="A34:A35"/>
    <mergeCell ref="B34:B35"/>
    <mergeCell ref="G30:G31"/>
    <mergeCell ref="A33:P33"/>
    <mergeCell ref="G34:G35"/>
    <mergeCell ref="C34:C35"/>
    <mergeCell ref="D34:D35"/>
    <mergeCell ref="E34:E35"/>
    <mergeCell ref="F34:F35"/>
    <mergeCell ref="I2:L2"/>
    <mergeCell ref="J3:K3"/>
    <mergeCell ref="G2:G4"/>
    <mergeCell ref="H2:H4"/>
    <mergeCell ref="A28:A29"/>
    <mergeCell ref="B28:B29"/>
    <mergeCell ref="C28:C29"/>
    <mergeCell ref="D28:D29"/>
    <mergeCell ref="C32:H32"/>
    <mergeCell ref="F2:F4"/>
    <mergeCell ref="C6:C26"/>
    <mergeCell ref="D6:D24"/>
    <mergeCell ref="F30:F31"/>
    <mergeCell ref="H6:H24"/>
    <mergeCell ref="C30:C31"/>
    <mergeCell ref="D30:D31"/>
    <mergeCell ref="G28:G29"/>
    <mergeCell ref="D2:D4"/>
    <mergeCell ref="M2:P2"/>
    <mergeCell ref="I3:I4"/>
    <mergeCell ref="F44:F45"/>
    <mergeCell ref="E46:E47"/>
    <mergeCell ref="F40:F41"/>
    <mergeCell ref="E40:E41"/>
    <mergeCell ref="N3:O3"/>
    <mergeCell ref="P3:P4"/>
    <mergeCell ref="E30:E31"/>
    <mergeCell ref="E28:E29"/>
    <mergeCell ref="F28:F29"/>
    <mergeCell ref="A27:P27"/>
    <mergeCell ref="B38:B39"/>
    <mergeCell ref="C38:C39"/>
    <mergeCell ref="D38:D39"/>
    <mergeCell ref="E38:E39"/>
    <mergeCell ref="A5:P5"/>
    <mergeCell ref="M3:M4"/>
    <mergeCell ref="E2:E4"/>
    <mergeCell ref="A2:A4"/>
    <mergeCell ref="B2:B4"/>
    <mergeCell ref="C2:C4"/>
    <mergeCell ref="B6:B26"/>
    <mergeCell ref="L3:L4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/>
  </sheetViews>
  <sheetFormatPr defaultRowHeight="12.75"/>
  <cols>
    <col min="1" max="1" width="11.7109375" customWidth="1"/>
    <col min="2" max="2" width="70.7109375" customWidth="1"/>
    <col min="3" max="3" width="11.7109375" customWidth="1"/>
    <col min="4" max="7" width="8.7109375" customWidth="1"/>
  </cols>
  <sheetData>
    <row r="1" spans="1:10" ht="18.75" customHeight="1">
      <c r="A1" s="232"/>
      <c r="B1" s="232" t="s">
        <v>197</v>
      </c>
      <c r="C1" s="233"/>
      <c r="D1" s="233"/>
      <c r="E1" s="233"/>
      <c r="F1" s="233"/>
      <c r="G1" s="234" t="s">
        <v>198</v>
      </c>
    </row>
    <row r="2" spans="1:10" ht="29.25" customHeight="1">
      <c r="A2" s="235"/>
      <c r="B2" s="236" t="s">
        <v>199</v>
      </c>
      <c r="C2" s="237" t="s">
        <v>200</v>
      </c>
      <c r="D2" s="238" t="s">
        <v>9</v>
      </c>
      <c r="E2" s="239"/>
      <c r="F2" s="239"/>
      <c r="G2" s="239"/>
    </row>
    <row r="3" spans="1:10" ht="15" customHeight="1">
      <c r="A3" s="235"/>
      <c r="B3" s="240" t="s">
        <v>201</v>
      </c>
      <c r="C3" s="241"/>
      <c r="D3" s="242"/>
      <c r="E3" s="239"/>
      <c r="F3" s="239"/>
      <c r="G3" s="239"/>
    </row>
    <row r="4" spans="1:10" ht="16.5" customHeight="1">
      <c r="A4" s="235"/>
      <c r="B4" s="236" t="s">
        <v>202</v>
      </c>
      <c r="C4" s="237" t="s">
        <v>200</v>
      </c>
      <c r="D4" s="238" t="s">
        <v>11</v>
      </c>
      <c r="E4" s="239"/>
      <c r="F4" s="239"/>
      <c r="G4" s="239"/>
    </row>
    <row r="5" spans="1:10" ht="15.75" customHeight="1">
      <c r="A5" s="243"/>
      <c r="B5" s="240" t="s">
        <v>203</v>
      </c>
      <c r="C5" s="244"/>
      <c r="D5" s="245"/>
      <c r="E5" s="246"/>
      <c r="F5" s="247"/>
      <c r="G5" s="247"/>
    </row>
    <row r="6" spans="1:10" ht="8.25" customHeight="1">
      <c r="A6" s="248"/>
      <c r="B6" s="249"/>
      <c r="C6" s="249"/>
      <c r="D6" s="249"/>
      <c r="E6" s="248"/>
      <c r="F6" s="249"/>
      <c r="G6" s="249"/>
    </row>
    <row r="7" spans="1:10" ht="18.75" customHeight="1">
      <c r="A7" s="962" t="s">
        <v>230</v>
      </c>
      <c r="B7" s="960" t="s">
        <v>204</v>
      </c>
      <c r="C7" s="960" t="s">
        <v>205</v>
      </c>
      <c r="D7" s="962" t="s">
        <v>231</v>
      </c>
      <c r="E7" s="962" t="s">
        <v>206</v>
      </c>
      <c r="F7" s="960" t="s">
        <v>207</v>
      </c>
      <c r="G7" s="960" t="s">
        <v>266</v>
      </c>
    </row>
    <row r="8" spans="1:10" ht="53.25" customHeight="1">
      <c r="A8" s="963"/>
      <c r="B8" s="960"/>
      <c r="C8" s="720" t="s">
        <v>24</v>
      </c>
      <c r="D8" s="963"/>
      <c r="E8" s="964"/>
      <c r="F8" s="961"/>
      <c r="G8" s="961"/>
    </row>
    <row r="9" spans="1:10" ht="15.75" customHeight="1">
      <c r="A9" s="250" t="s">
        <v>208</v>
      </c>
      <c r="B9" s="251" t="s">
        <v>209</v>
      </c>
      <c r="C9" s="252"/>
      <c r="D9" s="253"/>
      <c r="E9" s="254"/>
      <c r="F9" s="255"/>
      <c r="G9" s="253"/>
    </row>
    <row r="10" spans="1:10" ht="15.75" customHeight="1">
      <c r="A10" s="256"/>
      <c r="B10" s="257" t="s">
        <v>210</v>
      </c>
      <c r="C10" s="258"/>
      <c r="D10" s="214"/>
      <c r="E10" s="222"/>
      <c r="F10" s="215"/>
      <c r="G10" s="214"/>
    </row>
    <row r="11" spans="1:10" ht="15.75" customHeight="1">
      <c r="A11" s="259"/>
      <c r="B11" s="260" t="s">
        <v>211</v>
      </c>
      <c r="C11" s="258" t="s">
        <v>212</v>
      </c>
      <c r="D11" s="214" t="s">
        <v>251</v>
      </c>
      <c r="E11" s="216" t="s">
        <v>251</v>
      </c>
      <c r="F11" s="215" t="s">
        <v>195</v>
      </c>
      <c r="G11" s="214" t="s">
        <v>195</v>
      </c>
    </row>
    <row r="12" spans="1:10" ht="15.75" customHeight="1">
      <c r="A12" s="259"/>
      <c r="B12" s="260" t="s">
        <v>213</v>
      </c>
      <c r="C12" s="258" t="s">
        <v>214</v>
      </c>
      <c r="D12" s="214" t="s">
        <v>267</v>
      </c>
      <c r="E12" s="216" t="s">
        <v>268</v>
      </c>
      <c r="F12" s="215" t="s">
        <v>268</v>
      </c>
      <c r="G12" s="214" t="s">
        <v>268</v>
      </c>
    </row>
    <row r="13" spans="1:10" ht="15.75" customHeight="1">
      <c r="A13" s="261"/>
      <c r="B13" s="262" t="s">
        <v>311</v>
      </c>
      <c r="C13" s="263" t="s">
        <v>215</v>
      </c>
      <c r="D13" s="226" t="s">
        <v>292</v>
      </c>
      <c r="E13" s="216" t="s">
        <v>269</v>
      </c>
      <c r="F13" s="215" t="s">
        <v>269</v>
      </c>
      <c r="G13" s="214" t="s">
        <v>269</v>
      </c>
    </row>
    <row r="14" spans="1:10" ht="15.75" customHeight="1">
      <c r="A14" s="261"/>
      <c r="B14" s="262" t="s">
        <v>234</v>
      </c>
      <c r="C14" s="263" t="s">
        <v>232</v>
      </c>
      <c r="D14" s="218" t="s">
        <v>281</v>
      </c>
      <c r="E14" s="216" t="s">
        <v>269</v>
      </c>
      <c r="F14" s="215" t="s">
        <v>269</v>
      </c>
      <c r="G14" s="214" t="s">
        <v>269</v>
      </c>
    </row>
    <row r="15" spans="1:10" ht="15.75" customHeight="1">
      <c r="A15" s="261"/>
      <c r="B15" s="260" t="s">
        <v>235</v>
      </c>
      <c r="C15" s="258" t="s">
        <v>233</v>
      </c>
      <c r="D15" s="226" t="s">
        <v>279</v>
      </c>
      <c r="E15" s="227" t="s">
        <v>51</v>
      </c>
      <c r="F15" s="228" t="s">
        <v>51</v>
      </c>
      <c r="G15" s="226" t="s">
        <v>51</v>
      </c>
    </row>
    <row r="16" spans="1:10" ht="15.75" customHeight="1">
      <c r="A16" s="261"/>
      <c r="B16" s="260" t="s">
        <v>312</v>
      </c>
      <c r="C16" s="258" t="s">
        <v>236</v>
      </c>
      <c r="D16" s="226" t="s">
        <v>279</v>
      </c>
      <c r="E16" s="226" t="s">
        <v>279</v>
      </c>
      <c r="F16" s="226" t="s">
        <v>279</v>
      </c>
      <c r="G16" s="226" t="s">
        <v>279</v>
      </c>
      <c r="J16" s="274"/>
    </row>
    <row r="17" spans="1:7" ht="15.75" customHeight="1">
      <c r="A17" s="261"/>
      <c r="B17" s="260" t="s">
        <v>282</v>
      </c>
      <c r="C17" s="258" t="s">
        <v>237</v>
      </c>
      <c r="D17" s="226" t="s">
        <v>152</v>
      </c>
      <c r="E17" s="227" t="s">
        <v>152</v>
      </c>
      <c r="F17" s="228" t="s">
        <v>280</v>
      </c>
      <c r="G17" s="226" t="s">
        <v>269</v>
      </c>
    </row>
    <row r="18" spans="1:7" ht="27" customHeight="1">
      <c r="A18" s="261"/>
      <c r="B18" s="265" t="s">
        <v>286</v>
      </c>
      <c r="C18" s="266" t="s">
        <v>238</v>
      </c>
      <c r="D18" s="230" t="s">
        <v>279</v>
      </c>
      <c r="E18" s="230" t="s">
        <v>279</v>
      </c>
      <c r="F18" s="230" t="s">
        <v>279</v>
      </c>
      <c r="G18" s="230" t="s">
        <v>279</v>
      </c>
    </row>
    <row r="19" spans="1:7" s="196" customFormat="1" ht="12" customHeight="1">
      <c r="A19" s="267"/>
      <c r="B19" s="268" t="s">
        <v>216</v>
      </c>
      <c r="C19" s="269"/>
      <c r="D19" s="223"/>
      <c r="E19" s="224"/>
      <c r="F19" s="225"/>
      <c r="G19" s="223"/>
    </row>
    <row r="20" spans="1:7" ht="15.75" customHeight="1">
      <c r="A20" s="256"/>
      <c r="B20" s="270" t="s">
        <v>217</v>
      </c>
      <c r="C20" s="271"/>
      <c r="D20" s="219"/>
      <c r="E20" s="222"/>
      <c r="F20" s="220"/>
      <c r="G20" s="219"/>
    </row>
    <row r="21" spans="1:7" ht="15.75" customHeight="1">
      <c r="A21" s="259"/>
      <c r="B21" s="260" t="s">
        <v>218</v>
      </c>
      <c r="C21" s="258" t="s">
        <v>219</v>
      </c>
      <c r="D21" s="214" t="s">
        <v>264</v>
      </c>
      <c r="E21" s="227" t="s">
        <v>302</v>
      </c>
      <c r="F21" s="228" t="s">
        <v>303</v>
      </c>
      <c r="G21" s="226" t="s">
        <v>303</v>
      </c>
    </row>
    <row r="22" spans="1:7" ht="15.75" customHeight="1">
      <c r="A22" s="259"/>
      <c r="B22" s="260" t="s">
        <v>239</v>
      </c>
      <c r="C22" s="258" t="s">
        <v>220</v>
      </c>
      <c r="D22" s="214" t="s">
        <v>192</v>
      </c>
      <c r="E22" s="216" t="s">
        <v>192</v>
      </c>
      <c r="F22" s="215" t="s">
        <v>192</v>
      </c>
      <c r="G22" s="214" t="s">
        <v>192</v>
      </c>
    </row>
    <row r="23" spans="1:7" ht="15.75" customHeight="1">
      <c r="A23" s="259"/>
      <c r="B23" s="260" t="s">
        <v>265</v>
      </c>
      <c r="C23" s="258" t="s">
        <v>257</v>
      </c>
      <c r="D23" s="226" t="s">
        <v>283</v>
      </c>
      <c r="E23" s="227" t="s">
        <v>269</v>
      </c>
      <c r="F23" s="228" t="s">
        <v>269</v>
      </c>
      <c r="G23" s="226" t="s">
        <v>269</v>
      </c>
    </row>
    <row r="24" spans="1:7" ht="15.75" customHeight="1">
      <c r="A24" s="259"/>
      <c r="B24" s="260" t="s">
        <v>288</v>
      </c>
      <c r="C24" s="258" t="s">
        <v>258</v>
      </c>
      <c r="D24" s="226" t="s">
        <v>107</v>
      </c>
      <c r="E24" s="227" t="s">
        <v>72</v>
      </c>
      <c r="F24" s="228" t="s">
        <v>67</v>
      </c>
      <c r="G24" s="226" t="s">
        <v>61</v>
      </c>
    </row>
    <row r="25" spans="1:7" ht="15.75" customHeight="1">
      <c r="A25" s="259"/>
      <c r="B25" s="260" t="s">
        <v>256</v>
      </c>
      <c r="C25" s="258" t="s">
        <v>259</v>
      </c>
      <c r="D25" s="226" t="s">
        <v>251</v>
      </c>
      <c r="E25" s="227" t="s">
        <v>284</v>
      </c>
      <c r="F25" s="228" t="s">
        <v>284</v>
      </c>
      <c r="G25" s="226" t="s">
        <v>284</v>
      </c>
    </row>
    <row r="26" spans="1:7" ht="15.75" customHeight="1">
      <c r="A26" s="259"/>
      <c r="B26" s="260" t="s">
        <v>271</v>
      </c>
      <c r="C26" s="258" t="s">
        <v>260</v>
      </c>
      <c r="D26" s="214" t="s">
        <v>251</v>
      </c>
      <c r="E26" s="216" t="s">
        <v>193</v>
      </c>
      <c r="F26" s="228" t="s">
        <v>251</v>
      </c>
      <c r="G26" s="226" t="s">
        <v>251</v>
      </c>
    </row>
    <row r="27" spans="1:7" ht="15.75" customHeight="1">
      <c r="A27" s="259"/>
      <c r="B27" s="260" t="s">
        <v>273</v>
      </c>
      <c r="C27" s="258" t="s">
        <v>261</v>
      </c>
      <c r="D27" s="226" t="s">
        <v>103</v>
      </c>
      <c r="E27" s="216" t="s">
        <v>94</v>
      </c>
      <c r="F27" s="228" t="s">
        <v>51</v>
      </c>
      <c r="G27" s="226" t="s">
        <v>192</v>
      </c>
    </row>
    <row r="28" spans="1:7" ht="15.75" customHeight="1">
      <c r="A28" s="259"/>
      <c r="B28" s="260" t="s">
        <v>274</v>
      </c>
      <c r="C28" s="258" t="s">
        <v>262</v>
      </c>
      <c r="D28" s="218" t="s">
        <v>192</v>
      </c>
      <c r="E28" s="216" t="s">
        <v>255</v>
      </c>
      <c r="F28" s="215" t="s">
        <v>255</v>
      </c>
      <c r="G28" s="214" t="s">
        <v>255</v>
      </c>
    </row>
    <row r="29" spans="1:7" ht="15.75" customHeight="1">
      <c r="A29" s="259"/>
      <c r="B29" s="260" t="s">
        <v>240</v>
      </c>
      <c r="C29" s="258" t="s">
        <v>272</v>
      </c>
      <c r="D29" s="218" t="s">
        <v>251</v>
      </c>
      <c r="E29" s="216" t="s">
        <v>251</v>
      </c>
      <c r="F29" s="215" t="s">
        <v>251</v>
      </c>
      <c r="G29" s="214" t="s">
        <v>251</v>
      </c>
    </row>
    <row r="30" spans="1:7" ht="15.75" customHeight="1">
      <c r="A30" s="259"/>
      <c r="B30" s="270" t="s">
        <v>221</v>
      </c>
      <c r="C30" s="271"/>
      <c r="D30" s="219"/>
      <c r="E30" s="216"/>
      <c r="F30" s="220"/>
      <c r="G30" s="219"/>
    </row>
    <row r="31" spans="1:7" ht="15.75" customHeight="1">
      <c r="A31" s="259"/>
      <c r="B31" s="260" t="s">
        <v>253</v>
      </c>
      <c r="C31" s="258" t="s">
        <v>222</v>
      </c>
      <c r="D31" s="214" t="s">
        <v>105</v>
      </c>
      <c r="E31" s="216" t="s">
        <v>71</v>
      </c>
      <c r="F31" s="215" t="s">
        <v>112</v>
      </c>
      <c r="G31" s="214" t="s">
        <v>112</v>
      </c>
    </row>
    <row r="32" spans="1:7" ht="15.75" customHeight="1">
      <c r="A32" s="261"/>
      <c r="B32" s="260" t="s">
        <v>313</v>
      </c>
      <c r="C32" s="258" t="s">
        <v>249</v>
      </c>
      <c r="D32" s="214" t="s">
        <v>251</v>
      </c>
      <c r="E32" s="216" t="s">
        <v>191</v>
      </c>
      <c r="F32" s="215" t="s">
        <v>251</v>
      </c>
      <c r="G32" s="214" t="s">
        <v>251</v>
      </c>
    </row>
    <row r="33" spans="1:7" ht="15.75" customHeight="1">
      <c r="A33" s="261"/>
      <c r="B33" s="260" t="s">
        <v>314</v>
      </c>
      <c r="C33" s="258" t="s">
        <v>223</v>
      </c>
      <c r="D33" s="214" t="s">
        <v>251</v>
      </c>
      <c r="E33" s="216" t="s">
        <v>251</v>
      </c>
      <c r="F33" s="215" t="s">
        <v>191</v>
      </c>
      <c r="G33" s="214" t="s">
        <v>251</v>
      </c>
    </row>
    <row r="34" spans="1:7" ht="15" customHeight="1">
      <c r="A34" s="261"/>
      <c r="B34" s="260" t="s">
        <v>254</v>
      </c>
      <c r="C34" s="258" t="s">
        <v>250</v>
      </c>
      <c r="D34" s="214" t="s">
        <v>251</v>
      </c>
      <c r="E34" s="216" t="s">
        <v>252</v>
      </c>
      <c r="F34" s="215" t="s">
        <v>252</v>
      </c>
      <c r="G34" s="214" t="s">
        <v>251</v>
      </c>
    </row>
    <row r="35" spans="1:7" ht="15" customHeight="1">
      <c r="A35" s="261"/>
      <c r="B35" s="260" t="s">
        <v>315</v>
      </c>
      <c r="C35" s="258" t="s">
        <v>287</v>
      </c>
      <c r="D35" s="214" t="s">
        <v>251</v>
      </c>
      <c r="E35" s="216" t="s">
        <v>192</v>
      </c>
      <c r="F35" s="215" t="s">
        <v>192</v>
      </c>
      <c r="G35" s="214" t="s">
        <v>192</v>
      </c>
    </row>
    <row r="36" spans="1:7" ht="15.75" customHeight="1">
      <c r="A36" s="261"/>
      <c r="B36" s="270" t="s">
        <v>224</v>
      </c>
      <c r="C36" s="271"/>
      <c r="D36" s="219"/>
      <c r="E36" s="216"/>
      <c r="F36" s="220"/>
      <c r="G36" s="219"/>
    </row>
    <row r="37" spans="1:7" ht="18.75" customHeight="1">
      <c r="A37" s="261"/>
      <c r="B37" s="260" t="s">
        <v>278</v>
      </c>
      <c r="C37" s="258" t="s">
        <v>225</v>
      </c>
      <c r="D37" s="214"/>
      <c r="E37" s="216" t="s">
        <v>263</v>
      </c>
      <c r="F37" s="215"/>
      <c r="G37" s="214"/>
    </row>
    <row r="38" spans="1:7" ht="17.25" customHeight="1">
      <c r="A38" s="261"/>
      <c r="B38" s="260" t="s">
        <v>316</v>
      </c>
      <c r="C38" s="258" t="s">
        <v>226</v>
      </c>
      <c r="D38" s="214" t="s">
        <v>251</v>
      </c>
      <c r="E38" s="216" t="s">
        <v>191</v>
      </c>
      <c r="F38" s="215" t="s">
        <v>251</v>
      </c>
      <c r="G38" s="214" t="s">
        <v>251</v>
      </c>
    </row>
    <row r="39" spans="1:7" ht="15.75" customHeight="1">
      <c r="A39" s="261"/>
      <c r="B39" s="260" t="s">
        <v>275</v>
      </c>
      <c r="C39" s="258" t="s">
        <v>227</v>
      </c>
      <c r="D39" s="214" t="s">
        <v>251</v>
      </c>
      <c r="E39" s="216" t="s">
        <v>191</v>
      </c>
      <c r="F39" s="215" t="s">
        <v>251</v>
      </c>
      <c r="G39" s="214" t="s">
        <v>191</v>
      </c>
    </row>
    <row r="40" spans="1:7" ht="15.75" customHeight="1">
      <c r="A40" s="261"/>
      <c r="B40" s="270" t="s">
        <v>228</v>
      </c>
      <c r="C40" s="271"/>
      <c r="D40" s="214"/>
      <c r="E40" s="217"/>
      <c r="F40" s="215"/>
      <c r="G40" s="214"/>
    </row>
    <row r="41" spans="1:7" ht="15.75" customHeight="1">
      <c r="A41" s="261"/>
      <c r="B41" s="260" t="s">
        <v>276</v>
      </c>
      <c r="C41" s="258" t="s">
        <v>229</v>
      </c>
      <c r="D41" s="214" t="s">
        <v>251</v>
      </c>
      <c r="E41" s="216" t="s">
        <v>251</v>
      </c>
      <c r="F41" s="215" t="s">
        <v>191</v>
      </c>
      <c r="G41" s="214" t="s">
        <v>251</v>
      </c>
    </row>
    <row r="42" spans="1:7" ht="15.75" customHeight="1">
      <c r="A42" s="264"/>
      <c r="B42" s="265" t="s">
        <v>289</v>
      </c>
      <c r="C42" s="266" t="s">
        <v>277</v>
      </c>
      <c r="D42" s="221" t="s">
        <v>251</v>
      </c>
      <c r="E42" s="231" t="s">
        <v>251</v>
      </c>
      <c r="F42" s="229" t="s">
        <v>291</v>
      </c>
      <c r="G42" s="230" t="s">
        <v>251</v>
      </c>
    </row>
    <row r="43" spans="1:7">
      <c r="A43" s="272" t="s">
        <v>285</v>
      </c>
      <c r="B43" s="273"/>
      <c r="C43" s="273"/>
      <c r="D43" s="273"/>
      <c r="E43" s="273"/>
      <c r="F43" s="273"/>
      <c r="G43" s="273"/>
    </row>
  </sheetData>
  <mergeCells count="7">
    <mergeCell ref="G7:G8"/>
    <mergeCell ref="A7:A8"/>
    <mergeCell ref="B7:B8"/>
    <mergeCell ref="C7:C8"/>
    <mergeCell ref="D7:D8"/>
    <mergeCell ref="E7:E8"/>
    <mergeCell ref="F7:F8"/>
  </mergeCells>
  <phoneticPr fontId="0" type="noConversion"/>
  <pageMargins left="0.51181102362204722" right="0.51181102362204722" top="0.55118110236220474" bottom="0.55118110236220474" header="0.31496062992125984" footer="0.31496062992125984"/>
  <pageSetup paperSize="9" orientation="landscape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1 lentelė</vt:lpstr>
      <vt:lpstr>bendras lėšų poreikis </vt:lpstr>
      <vt:lpstr>KMSA išlaikymas</vt:lpstr>
      <vt:lpstr>vertinimo kriterijai</vt:lpstr>
      <vt:lpstr>'1 lentelė'!Print_Area</vt:lpstr>
      <vt:lpstr>'vertinimo kriterijai'!Print_Area</vt:lpstr>
      <vt:lpstr>'1 lentelė'!Print_Titles</vt:lpstr>
      <vt:lpstr>'vertinimo kriterijai'!Print_Titles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Snieguole Kacerauskaite</cp:lastModifiedBy>
  <cp:lastPrinted>2012-11-30T12:01:06Z</cp:lastPrinted>
  <dcterms:created xsi:type="dcterms:W3CDTF">2004-05-19T10:48:48Z</dcterms:created>
  <dcterms:modified xsi:type="dcterms:W3CDTF">2012-11-30T12:01:14Z</dcterms:modified>
</cp:coreProperties>
</file>