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65" windowWidth="19200" windowHeight="12510"/>
  </bookViews>
  <sheets>
    <sheet name="1 lentelė" sheetId="6" r:id="rId1"/>
    <sheet name="bendras lėšų poreikis " sheetId="7" r:id="rId2"/>
    <sheet name="vertinimo kriterijai" sheetId="9" r:id="rId3"/>
  </sheets>
  <definedNames>
    <definedName name="_xlnm.Print_Area" localSheetId="0">'1 lentelė'!$A$1:$V$82</definedName>
    <definedName name="_xlnm.Print_Area" localSheetId="2">'vertinimo kriterijai'!$A$1:$G$45</definedName>
    <definedName name="_xlnm.Print_Titles" localSheetId="0">'1 lentelė'!$5:$7</definedName>
    <definedName name="_xlnm.Print_Titles" localSheetId="2">'vertinimo kriterijai'!$7:$8</definedName>
  </definedNames>
  <calcPr calcId="145621"/>
</workbook>
</file>

<file path=xl/calcChain.xml><?xml version="1.0" encoding="utf-8"?>
<calcChain xmlns="http://schemas.openxmlformats.org/spreadsheetml/2006/main">
  <c r="Q58" i="6" l="1"/>
  <c r="R57" i="6" l="1"/>
  <c r="R30" i="6" l="1"/>
  <c r="R64" i="6"/>
  <c r="Q14" i="6"/>
  <c r="M14" i="6"/>
  <c r="I14" i="6"/>
  <c r="F21" i="7"/>
  <c r="F20" i="7" s="1"/>
  <c r="M30" i="6"/>
  <c r="J66" i="6"/>
  <c r="K66" i="6"/>
  <c r="L66" i="6"/>
  <c r="N66" i="6"/>
  <c r="O66" i="6"/>
  <c r="P66" i="6"/>
  <c r="R66" i="6"/>
  <c r="S66" i="6"/>
  <c r="T66" i="6"/>
  <c r="T67" i="6" s="1"/>
  <c r="T68" i="6" s="1"/>
  <c r="U66" i="6"/>
  <c r="V66" i="6"/>
  <c r="V67" i="6" s="1"/>
  <c r="V68" i="6" s="1"/>
  <c r="J63" i="6"/>
  <c r="J67" i="6"/>
  <c r="J68" i="6" s="1"/>
  <c r="K63" i="6"/>
  <c r="L63" i="6"/>
  <c r="L67" i="6"/>
  <c r="L68" i="6" s="1"/>
  <c r="N63" i="6"/>
  <c r="N67" i="6" s="1"/>
  <c r="N68" i="6" s="1"/>
  <c r="O63" i="6"/>
  <c r="O67" i="6"/>
  <c r="O68" i="6" s="1"/>
  <c r="O69" i="6" s="1"/>
  <c r="C10" i="7" s="1"/>
  <c r="P63" i="6"/>
  <c r="R63" i="6"/>
  <c r="R67" i="6" s="1"/>
  <c r="R68" i="6" s="1"/>
  <c r="R69" i="6" s="1"/>
  <c r="D9" i="7" s="1"/>
  <c r="S63" i="6"/>
  <c r="S67" i="6"/>
  <c r="S68" i="6" s="1"/>
  <c r="T63" i="6"/>
  <c r="U63" i="6"/>
  <c r="U67" i="6"/>
  <c r="U68" i="6" s="1"/>
  <c r="V63" i="6"/>
  <c r="J52" i="6"/>
  <c r="K52" i="6"/>
  <c r="L52" i="6"/>
  <c r="N52" i="6"/>
  <c r="O52" i="6"/>
  <c r="P52" i="6"/>
  <c r="R52" i="6"/>
  <c r="S52" i="6"/>
  <c r="S53" i="6" s="1"/>
  <c r="S54" i="6" s="1"/>
  <c r="T52" i="6"/>
  <c r="U52" i="6"/>
  <c r="U53" i="6" s="1"/>
  <c r="V52" i="6"/>
  <c r="J49" i="6"/>
  <c r="J53" i="6" s="1"/>
  <c r="J54" i="6" s="1"/>
  <c r="K49" i="6"/>
  <c r="L49" i="6"/>
  <c r="L53" i="6" s="1"/>
  <c r="N49" i="6"/>
  <c r="O49" i="6"/>
  <c r="P49" i="6"/>
  <c r="R49" i="6"/>
  <c r="S49" i="6"/>
  <c r="T49" i="6"/>
  <c r="T53" i="6" s="1"/>
  <c r="T54" i="6" s="1"/>
  <c r="U49" i="6"/>
  <c r="V49" i="6"/>
  <c r="V53" i="6" s="1"/>
  <c r="V54" i="6" s="1"/>
  <c r="J46" i="6"/>
  <c r="K46" i="6"/>
  <c r="L46" i="6"/>
  <c r="N46" i="6"/>
  <c r="O46" i="6"/>
  <c r="P46" i="6"/>
  <c r="R46" i="6"/>
  <c r="S46" i="6"/>
  <c r="T46" i="6"/>
  <c r="U46" i="6"/>
  <c r="V46" i="6"/>
  <c r="J37" i="6"/>
  <c r="K37" i="6"/>
  <c r="K53" i="6"/>
  <c r="K54" i="6" s="1"/>
  <c r="L37" i="6"/>
  <c r="N37" i="6"/>
  <c r="O37" i="6"/>
  <c r="P37" i="6"/>
  <c r="R37" i="6"/>
  <c r="S37" i="6"/>
  <c r="T37" i="6"/>
  <c r="U37" i="6"/>
  <c r="V37" i="6"/>
  <c r="J34" i="6"/>
  <c r="K34" i="6"/>
  <c r="L34" i="6"/>
  <c r="N34" i="6"/>
  <c r="N53" i="6"/>
  <c r="O34" i="6"/>
  <c r="O53" i="6"/>
  <c r="P34" i="6"/>
  <c r="P53" i="6"/>
  <c r="R34" i="6"/>
  <c r="R53" i="6"/>
  <c r="S34" i="6"/>
  <c r="T34" i="6"/>
  <c r="U34" i="6"/>
  <c r="V34" i="6"/>
  <c r="J27" i="6"/>
  <c r="K27" i="6"/>
  <c r="L27" i="6"/>
  <c r="N27" i="6"/>
  <c r="N28" i="6" s="1"/>
  <c r="N54" i="6" s="1"/>
  <c r="O27" i="6"/>
  <c r="P27" i="6"/>
  <c r="R27" i="6"/>
  <c r="S27" i="6"/>
  <c r="T27" i="6"/>
  <c r="U27" i="6"/>
  <c r="V27" i="6"/>
  <c r="J24" i="6"/>
  <c r="K24" i="6"/>
  <c r="L24" i="6"/>
  <c r="L28" i="6" s="1"/>
  <c r="N24" i="6"/>
  <c r="O24" i="6"/>
  <c r="R24" i="6"/>
  <c r="S24" i="6"/>
  <c r="T24" i="6"/>
  <c r="V24" i="6"/>
  <c r="J18" i="6"/>
  <c r="K18" i="6"/>
  <c r="L18" i="6"/>
  <c r="N18" i="6"/>
  <c r="O18" i="6"/>
  <c r="P18" i="6"/>
  <c r="R18" i="6"/>
  <c r="S18" i="6"/>
  <c r="T18" i="6"/>
  <c r="U18" i="6"/>
  <c r="V18" i="6"/>
  <c r="J15" i="6"/>
  <c r="K15" i="6"/>
  <c r="L15" i="6"/>
  <c r="N15" i="6"/>
  <c r="O15" i="6"/>
  <c r="P15" i="6"/>
  <c r="R15" i="6"/>
  <c r="S15" i="6"/>
  <c r="S28" i="6"/>
  <c r="T15" i="6"/>
  <c r="T28" i="6"/>
  <c r="U15" i="6"/>
  <c r="V15" i="6"/>
  <c r="V28" i="6"/>
  <c r="M25" i="6"/>
  <c r="M64" i="6"/>
  <c r="M66" i="6" s="1"/>
  <c r="Q65" i="6"/>
  <c r="M65" i="6"/>
  <c r="I65" i="6"/>
  <c r="Q64" i="6"/>
  <c r="Q66" i="6"/>
  <c r="I64" i="6"/>
  <c r="I66" i="6"/>
  <c r="D22" i="7"/>
  <c r="C22" i="7"/>
  <c r="B22" i="7"/>
  <c r="F14" i="7"/>
  <c r="F13" i="7" s="1"/>
  <c r="F12" i="7" s="1"/>
  <c r="E18" i="7"/>
  <c r="F18" i="7"/>
  <c r="E19" i="7"/>
  <c r="F19" i="7"/>
  <c r="E22" i="7"/>
  <c r="F22" i="7"/>
  <c r="E23" i="7"/>
  <c r="F23" i="7"/>
  <c r="I12" i="6"/>
  <c r="M12" i="6"/>
  <c r="Q12" i="6"/>
  <c r="I13" i="6"/>
  <c r="I15" i="6" s="1"/>
  <c r="M13" i="6"/>
  <c r="Q13" i="6"/>
  <c r="Q15" i="6"/>
  <c r="I16" i="6"/>
  <c r="M16" i="6"/>
  <c r="M18" i="6" s="1"/>
  <c r="M28" i="6" s="1"/>
  <c r="Q16" i="6"/>
  <c r="I17" i="6"/>
  <c r="I18" i="6" s="1"/>
  <c r="M17" i="6"/>
  <c r="Q17" i="6"/>
  <c r="Q18" i="6" s="1"/>
  <c r="I19" i="6"/>
  <c r="P19" i="6"/>
  <c r="P24" i="6"/>
  <c r="M19" i="6"/>
  <c r="Q19" i="6"/>
  <c r="U19" i="6"/>
  <c r="E14" i="7"/>
  <c r="E13" i="7" s="1"/>
  <c r="E12" i="7" s="1"/>
  <c r="I20" i="6"/>
  <c r="I24" i="6"/>
  <c r="M20" i="6"/>
  <c r="M24" i="6"/>
  <c r="Q20" i="6"/>
  <c r="Q24" i="6"/>
  <c r="U20" i="6"/>
  <c r="U24" i="6"/>
  <c r="U28" i="6" s="1"/>
  <c r="E21" i="7"/>
  <c r="E20" i="7" s="1"/>
  <c r="I25" i="6"/>
  <c r="I76" i="6" s="1"/>
  <c r="I75" i="6" s="1"/>
  <c r="Q25" i="6"/>
  <c r="Q27" i="6" s="1"/>
  <c r="Q28" i="6" s="1"/>
  <c r="I26" i="6"/>
  <c r="I81" i="6"/>
  <c r="M26" i="6"/>
  <c r="C23" i="7"/>
  <c r="M27" i="6"/>
  <c r="Q26" i="6"/>
  <c r="I30" i="6"/>
  <c r="Q30" i="6"/>
  <c r="I31" i="6"/>
  <c r="B18" i="7" s="1"/>
  <c r="M31" i="6"/>
  <c r="M77" i="6" s="1"/>
  <c r="Q31" i="6"/>
  <c r="Q77" i="6" s="1"/>
  <c r="I32" i="6"/>
  <c r="M32" i="6"/>
  <c r="Q32" i="6"/>
  <c r="I33" i="6"/>
  <c r="M33" i="6"/>
  <c r="Q33" i="6"/>
  <c r="I38" i="6"/>
  <c r="M38" i="6"/>
  <c r="Q38" i="6"/>
  <c r="I39" i="6"/>
  <c r="I46" i="6"/>
  <c r="M39" i="6"/>
  <c r="M46" i="6"/>
  <c r="Q39" i="6"/>
  <c r="D23" i="7"/>
  <c r="I35" i="6"/>
  <c r="B19" i="7"/>
  <c r="I78" i="6"/>
  <c r="M35" i="6"/>
  <c r="M78" i="6"/>
  <c r="Q35" i="6"/>
  <c r="Q78" i="6"/>
  <c r="I36" i="6"/>
  <c r="M36" i="6"/>
  <c r="Q36" i="6"/>
  <c r="Q37" i="6" s="1"/>
  <c r="I47" i="6"/>
  <c r="B14" i="7" s="1"/>
  <c r="B13" i="7" s="1"/>
  <c r="B12" i="7" s="1"/>
  <c r="M47" i="6"/>
  <c r="Q47" i="6"/>
  <c r="Q49" i="6" s="1"/>
  <c r="I48" i="6"/>
  <c r="M48" i="6"/>
  <c r="M49" i="6" s="1"/>
  <c r="M53" i="6" s="1"/>
  <c r="M54" i="6" s="1"/>
  <c r="Q48" i="6"/>
  <c r="I50" i="6"/>
  <c r="I52" i="6" s="1"/>
  <c r="I53" i="6" s="1"/>
  <c r="M50" i="6"/>
  <c r="Q50" i="6"/>
  <c r="Q52" i="6" s="1"/>
  <c r="Q53" i="6" s="1"/>
  <c r="Q54" i="6" s="1"/>
  <c r="I51" i="6"/>
  <c r="B21" i="7"/>
  <c r="B20" i="7" s="1"/>
  <c r="M51" i="6"/>
  <c r="Q51" i="6"/>
  <c r="I57" i="6"/>
  <c r="M57" i="6"/>
  <c r="Q57" i="6"/>
  <c r="I58" i="6"/>
  <c r="I80" i="6"/>
  <c r="I79" i="6" s="1"/>
  <c r="M58" i="6"/>
  <c r="M63" i="6" s="1"/>
  <c r="D21" i="7"/>
  <c r="Q81" i="6"/>
  <c r="B23" i="7"/>
  <c r="I77" i="6"/>
  <c r="M34" i="6"/>
  <c r="P28" i="6"/>
  <c r="P54" i="6"/>
  <c r="M52" i="6"/>
  <c r="I49" i="6"/>
  <c r="M37" i="6"/>
  <c r="Q46" i="6"/>
  <c r="C19" i="7"/>
  <c r="I34" i="6"/>
  <c r="M76" i="6"/>
  <c r="M75" i="6" s="1"/>
  <c r="M15" i="6"/>
  <c r="O28" i="6"/>
  <c r="O54" i="6"/>
  <c r="K28" i="6"/>
  <c r="J28" i="6"/>
  <c r="D19" i="7"/>
  <c r="I37" i="6"/>
  <c r="C18" i="7"/>
  <c r="D18" i="7"/>
  <c r="K67" i="6"/>
  <c r="K68" i="6"/>
  <c r="K69" i="6" s="1"/>
  <c r="B10" i="7" s="1"/>
  <c r="R28" i="6"/>
  <c r="R54" i="6"/>
  <c r="M81" i="6"/>
  <c r="P67" i="6"/>
  <c r="P68" i="6"/>
  <c r="P69" i="6" s="1"/>
  <c r="C11" i="7" s="1"/>
  <c r="Q80" i="6"/>
  <c r="Q63" i="6"/>
  <c r="Q67" i="6" s="1"/>
  <c r="Q68" i="6" s="1"/>
  <c r="Q34" i="6"/>
  <c r="C14" i="7"/>
  <c r="C13" i="7" s="1"/>
  <c r="M80" i="6"/>
  <c r="M79" i="6" s="1"/>
  <c r="I63" i="6"/>
  <c r="I67" i="6"/>
  <c r="I68" i="6" s="1"/>
  <c r="D20" i="7" l="1"/>
  <c r="Q79" i="6"/>
  <c r="I82" i="6"/>
  <c r="L54" i="6"/>
  <c r="U54" i="6"/>
  <c r="S69" i="6"/>
  <c r="D10" i="7" s="1"/>
  <c r="L69" i="6"/>
  <c r="B11" i="7" s="1"/>
  <c r="Q69" i="6"/>
  <c r="M82" i="6"/>
  <c r="M67" i="6"/>
  <c r="M68" i="6" s="1"/>
  <c r="M69" i="6" s="1"/>
  <c r="U69" i="6"/>
  <c r="E8" i="7" s="1"/>
  <c r="N69" i="6"/>
  <c r="C9" i="7" s="1"/>
  <c r="C8" i="7" s="1"/>
  <c r="J69" i="6"/>
  <c r="B9" i="7" s="1"/>
  <c r="B8" i="7" s="1"/>
  <c r="V69" i="6"/>
  <c r="F8" i="7" s="1"/>
  <c r="T69" i="6"/>
  <c r="D11" i="7" s="1"/>
  <c r="D8" i="7" s="1"/>
  <c r="C21" i="7"/>
  <c r="C20" i="7" s="1"/>
  <c r="C12" i="7" s="1"/>
  <c r="Q76" i="6"/>
  <c r="Q75" i="6" s="1"/>
  <c r="Q82" i="6" s="1"/>
  <c r="D14" i="7"/>
  <c r="D13" i="7" s="1"/>
  <c r="D12" i="7" s="1"/>
  <c r="I27" i="6"/>
  <c r="I28" i="6" s="1"/>
  <c r="I54" i="6" s="1"/>
  <c r="I69" i="6" s="1"/>
</calcChain>
</file>

<file path=xl/sharedStrings.xml><?xml version="1.0" encoding="utf-8"?>
<sst xmlns="http://schemas.openxmlformats.org/spreadsheetml/2006/main" count="302" uniqueCount="187">
  <si>
    <t>tūkst. Lt</t>
  </si>
  <si>
    <t>Ekonominės klasifikacijos grupės</t>
  </si>
  <si>
    <t>1.2. turtui įsigyti ir finansiniams įsipareigojimams vykdyti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</si>
  <si>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</si>
  <si>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</si>
  <si>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</si>
  <si>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</si>
  <si>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</si>
  <si>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</si>
  <si>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</si>
  <si>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</si>
  <si>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</si>
  <si>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</si>
  <si>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</si>
  <si>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</si>
  <si>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</si>
  <si>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PF</t>
  </si>
  <si>
    <t>Iš viso:</t>
  </si>
  <si>
    <t>Iš viso uždaviniui:</t>
  </si>
  <si>
    <t>Iš viso tikslui:</t>
  </si>
  <si>
    <t>Iš viso programai: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</si>
  <si>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</si>
  <si>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</si>
  <si>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</si>
  <si>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</si>
  <si>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</si>
  <si>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IŠ VISO:</t>
  </si>
  <si>
    <t>1. IŠ VISO LĖŠŲ POREIKIS:</t>
  </si>
  <si>
    <t>1.1. išlaidoms</t>
  </si>
  <si>
    <t>1.1.1. iš jų darbo užmokesčiui</t>
  </si>
  <si>
    <t>2. FINANSAVIMO ŠALTINIAI:</t>
  </si>
  <si>
    <t>2.1. SAVIVALDYBĖS  LĖŠOS, IŠ VISO:</t>
  </si>
  <si>
    <t>2.2. KITI ŠALTINIAI, IŠ VISO:</t>
  </si>
  <si>
    <t xml:space="preserve">Skatinti Klaipėdos miesto gyventojų verslumą </t>
  </si>
  <si>
    <t>ES</t>
  </si>
  <si>
    <t>Strateginis tikslas 01. Didinti miesto konkurencingumą, kryptingai vystant infrastruktūrą ir sudarant palankias sąlygas verslui</t>
  </si>
  <si>
    <t>Turtui įsigyti ir finansiniams įsipareigojimams vykdyti</t>
  </si>
  <si>
    <t>VERTINIMO KRITERIJŲ SUVESTINĖ</t>
  </si>
  <si>
    <t>2 lentelė</t>
  </si>
  <si>
    <t>DIDINTI MIESTO KONKURENCINGUMĄ, KRYPTINGAI VYSTANT INFRASTRUKTŪRĄ IR SUDARANT PALANKIAS SĄLYGAS VERSLUI</t>
  </si>
  <si>
    <t xml:space="preserve">Kodas </t>
  </si>
  <si>
    <t>(Savivaldybės strateginio tikslo pavadinimas)</t>
  </si>
  <si>
    <t>(Programos, skirtos šiam strateginiam tikslui įgyvendinti, pavadinimas)</t>
  </si>
  <si>
    <t>Vertinimo kriterijus</t>
  </si>
  <si>
    <t>Vertinimo kriterijaus kodas</t>
  </si>
  <si>
    <t>Mato vienetas</t>
  </si>
  <si>
    <t>Rezultato:</t>
  </si>
  <si>
    <t>1-ajam programos tikslui</t>
  </si>
  <si>
    <t>R-02-01-01</t>
  </si>
  <si>
    <t>R-02-01-02</t>
  </si>
  <si>
    <t>2-ajam programos tikslui</t>
  </si>
  <si>
    <t>R-02-02-01</t>
  </si>
  <si>
    <t>Produkto:</t>
  </si>
  <si>
    <t>P-02-01-01-01</t>
  </si>
  <si>
    <t>P-02-02-01-01</t>
  </si>
  <si>
    <t>KITI ŠALTINIAI, IŠ VISO:</t>
  </si>
  <si>
    <t>2012-ųjų metų planas</t>
  </si>
  <si>
    <t>01.04</t>
  </si>
  <si>
    <t>1.Verslumo lygis (veikiančių SVV subjektų skaičius, tenkantis  tūkstančiui gyventojų)</t>
  </si>
  <si>
    <t>1. Tiesioginių užsienio investicijų metinis pokytis, proc.</t>
  </si>
  <si>
    <t>R-02-02-02</t>
  </si>
  <si>
    <r>
      <t xml:space="preserve">2.2.1. Europos Sąjungos paramos lėšos </t>
    </r>
    <r>
      <rPr>
        <b/>
        <sz val="10"/>
        <rFont val="Times New Roman"/>
        <family val="1"/>
      </rPr>
      <t>ES</t>
    </r>
  </si>
  <si>
    <t>1-ajam uždaviniui</t>
  </si>
  <si>
    <r>
      <t xml:space="preserve">Programos (Nr. </t>
    </r>
    <r>
      <rPr>
        <b/>
        <sz val="12"/>
        <rFont val="Times New Roman"/>
        <family val="1"/>
        <charset val="186"/>
      </rPr>
      <t>04</t>
    </r>
    <r>
      <rPr>
        <b/>
        <sz val="12"/>
        <rFont val="Times New Roman"/>
        <family val="1"/>
      </rPr>
      <t xml:space="preserve">)  lėšų  poreikis ir numatomi finansavimo šaltiniai      </t>
    </r>
  </si>
  <si>
    <t>04 Smulkaus ir vidutinio verslo plėtros programa</t>
  </si>
  <si>
    <t>Projektas 2013-iesiems metams</t>
  </si>
  <si>
    <r>
      <t>Įgyvendinamas</t>
    </r>
    <r>
      <rPr>
        <sz val="8"/>
        <rFont val="Times New Roman Baltic"/>
        <family val="1"/>
        <charset val="186"/>
      </rPr>
      <t xml:space="preserve"> įstaigos strateginio tikslo kodas, programos kodas</t>
    </r>
  </si>
  <si>
    <t>2013-ųjų metų planas</t>
  </si>
  <si>
    <t xml:space="preserve">Pritraukti į Klaipėdos miestą vietos ir užsienio investicijas </t>
  </si>
  <si>
    <t xml:space="preserve">Funkcinės klasifikacijos kodas </t>
  </si>
  <si>
    <t>2-ajam uždaviniui</t>
  </si>
  <si>
    <t>P-02-01-02-01</t>
  </si>
  <si>
    <t>P-02-01-02-02</t>
  </si>
  <si>
    <t>Formuoti kūrybiniam verslui palankią aplinką</t>
  </si>
  <si>
    <r>
      <t xml:space="preserve">2.2.2. </t>
    </r>
    <r>
      <rPr>
        <sz val="10"/>
        <rFont val="Times New Roman"/>
        <family val="1"/>
        <charset val="186"/>
      </rPr>
      <t>valstybės</t>
    </r>
    <r>
      <rPr>
        <sz val="10"/>
        <rFont val="Times New Roman"/>
        <family val="1"/>
      </rPr>
      <t xml:space="preserve"> biudžeto lėšos </t>
    </r>
    <r>
      <rPr>
        <b/>
        <sz val="10"/>
        <rFont val="Times New Roman"/>
        <family val="1"/>
      </rPr>
      <t>LRVB</t>
    </r>
  </si>
  <si>
    <t>P1.1.1.4.   P1.1.1.5.</t>
  </si>
  <si>
    <t xml:space="preserve">P1.1.1.4. </t>
  </si>
  <si>
    <t>P5.2.1.7.</t>
  </si>
  <si>
    <t xml:space="preserve">P1.2.2.2. </t>
  </si>
  <si>
    <r>
      <t xml:space="preserve">2.2.3. </t>
    </r>
    <r>
      <rPr>
        <sz val="10"/>
        <rFont val="Times New Roman"/>
        <family val="1"/>
        <charset val="186"/>
      </rPr>
      <t>kiti</t>
    </r>
    <r>
      <rPr>
        <sz val="10"/>
        <rFont val="Times New Roman"/>
        <family val="1"/>
      </rPr>
      <t xml:space="preserve"> finansavimo šaltiniai </t>
    </r>
    <r>
      <rPr>
        <b/>
        <sz val="10"/>
        <rFont val="Times New Roman"/>
        <family val="1"/>
      </rPr>
      <t>Kt</t>
    </r>
  </si>
  <si>
    <t>2. Tiesioginių užsienio investicijų, tenkančių vienam gyventojų, tūkst. Lt</t>
  </si>
  <si>
    <t>08</t>
  </si>
  <si>
    <t>P-02-02-01-02</t>
  </si>
  <si>
    <t>5</t>
  </si>
  <si>
    <t>Asignavimų poreikis biudžetiniams 2012-iesiems metams</t>
  </si>
  <si>
    <t>2014-ųjų metų asignavimų planas</t>
  </si>
  <si>
    <t>2014-ųjų metų planas</t>
  </si>
  <si>
    <t>Kt</t>
  </si>
  <si>
    <t>Formuoti verslui ir investicijoms patrauklų miesto įvaizdį</t>
  </si>
  <si>
    <r>
      <t xml:space="preserve">Kiti šaltiniai </t>
    </r>
    <r>
      <rPr>
        <b/>
        <sz val="9"/>
        <rFont val="Times New Roman"/>
        <family val="1"/>
        <charset val="186"/>
      </rPr>
      <t>Kt</t>
    </r>
  </si>
  <si>
    <t>Projektas 2014-iesiems metams</t>
  </si>
  <si>
    <t>Klaipėdos miesto rinkodaros programos sukūrimas</t>
  </si>
  <si>
    <t>Verslo pusryčių ir forumų organizavimas</t>
  </si>
  <si>
    <t>P1.2.2.1., P1.2.2.2.; 1.2.2.3.</t>
  </si>
  <si>
    <t>Klaipėdos miesto investicinės aplinkos pristatymo paketo suformavimas</t>
  </si>
  <si>
    <t>Kūrybinių verslų inkubatoriaus buvusiame tabako fabrike įkūrimas</t>
  </si>
  <si>
    <t>P 5.3.1.3.</t>
  </si>
  <si>
    <t>Jaunimo verslumo skatinimas:</t>
  </si>
  <si>
    <t>Seminarų ir mokymų SVV organizavimas</t>
  </si>
  <si>
    <t>SVV verslo misijų organizavimas</t>
  </si>
  <si>
    <t>Prekybos vietų įrangos, naudojamos per kalendorines ir miesto šventes, įsigijimas</t>
  </si>
  <si>
    <t>Verslo plano parengimas kūrybinių industrijų ugdymo centro steigimui;</t>
  </si>
  <si>
    <t>Baltijos jūros regiono programos projekto „Urbanistinės traukos erdvės“ (URBAN CREATIVE POLES) veiklų įgyvendinimas:</t>
  </si>
  <si>
    <t>Tarptautinės investicijų ir verslo parodos INWEST'2013 organizavimas Klaipėdos mieste</t>
  </si>
  <si>
    <t>Asignavimai 2011-iesiems metams</t>
  </si>
  <si>
    <t>Lėšų poreikis biudžetiniams                      2012-iesiems metams</t>
  </si>
  <si>
    <t>2012-ųjų metų asignavimų planas</t>
  </si>
  <si>
    <t>2013-ųjų metų lėšų poreikis</t>
  </si>
  <si>
    <t>SVV bendradarbiavimo renginių organizavimas</t>
  </si>
  <si>
    <r>
      <t xml:space="preserve">Paskolos lėšos </t>
    </r>
    <r>
      <rPr>
        <b/>
        <sz val="9"/>
        <rFont val="Times New Roman"/>
        <family val="1"/>
        <charset val="186"/>
      </rPr>
      <t>SB(P)</t>
    </r>
  </si>
  <si>
    <t>SB(P)</t>
  </si>
  <si>
    <r>
      <t>VšĮ Klaipėdos ekonominės plėtros agentūros dalyvavimo INTERREG IVC projekte „</t>
    </r>
    <r>
      <rPr>
        <i/>
        <sz val="10"/>
        <rFont val="Times New Roman"/>
        <family val="1"/>
        <charset val="186"/>
      </rPr>
      <t>Cities</t>
    </r>
    <r>
      <rPr>
        <sz val="10"/>
        <rFont val="Times New Roman"/>
        <family val="1"/>
        <charset val="186"/>
      </rPr>
      <t xml:space="preserve"> – kūrybinių industrijų skatinimas tradicinėse erdvėse (senamiestyje)“ rėmimas</t>
    </r>
  </si>
  <si>
    <r>
      <t xml:space="preserve">Savivaldybės biudžeto lėšos </t>
    </r>
    <r>
      <rPr>
        <b/>
        <sz val="9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</si>
  <si>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9"/>
        <rFont val="Times New Roman"/>
        <family val="1"/>
        <charset val="186"/>
      </rPr>
      <t>ES</t>
    </r>
  </si>
  <si>
    <t>Latvijos ir Lietuvos bendradarbiavimo tarp sienų programos projekto „Virtualios verslo paramos infrastruktūros kūrimas Baltijos šalyse (ENTERBANK)“ veiklų įgyvendinimas:</t>
  </si>
  <si>
    <t>1. Sukurta virtuali SVV paramos infrastruktūra, vnt.</t>
  </si>
  <si>
    <t>4. Finansuota jaunųjų verslininkų, vnt.</t>
  </si>
  <si>
    <t>5. Parengta SVV veiklos galimybių Klaipėdoje ir Kaliningrade studija  su rekomendacijomis, vnt.</t>
  </si>
  <si>
    <t>6. Išleista SVV verslo pradžiamokslio lankstinukų (tiražas 200 egz.), vnt.</t>
  </si>
  <si>
    <t>7. Organizuota SVV bendradarbiavimo renginių, vnt.</t>
  </si>
  <si>
    <t>8. Organizuota SVV verslo misijų, vnt.</t>
  </si>
  <si>
    <t>9. Organizuota seminarų ir mokymų SVV, vnt.</t>
  </si>
  <si>
    <t>P-02-01-01-02</t>
  </si>
  <si>
    <t>P-02-01-01-03</t>
  </si>
  <si>
    <t>P-02-01-01-04</t>
  </si>
  <si>
    <t>P-02-01-01-05</t>
  </si>
  <si>
    <t>P-02-01-01-06</t>
  </si>
  <si>
    <t>P-02-01-01-07</t>
  </si>
  <si>
    <t>P-02-01-01-08</t>
  </si>
  <si>
    <t>P-02-01-01-09</t>
  </si>
  <si>
    <t>2. Išduotų individualios veiklos pažymų  ir verslo liudijimų skaičius per metus, vnt.
(2010 m. 890 pažymos ir 3694 verslo liudijimai)</t>
  </si>
  <si>
    <t>2. Pritraukta SVV subjektų, vnt.</t>
  </si>
  <si>
    <t>3. Suteikta metodinių, techninių, informacinių, konsultacinių, reklaminių ir pan. paslaugų, val.</t>
  </si>
  <si>
    <t>4. Organizuota verslumo skatinimo ir informacinių renginių kūrybinių verslų sektoriui (parodos, konferencijos, mokymai, konkursai, dirbtuvės ir pan.), vnt.</t>
  </si>
  <si>
    <t>6. Išleista periodinių informacinių leidinių (tiražas 1000/ketv.), vnt.</t>
  </si>
  <si>
    <t>10. Įsigyta prekybinių medinių namelių, vnt.</t>
  </si>
  <si>
    <t>Tarptautinės konferencijos, skirtos urbanistinei plėtrai, organizavimas Klaipėdos mieste</t>
  </si>
  <si>
    <t>P-02-01-02-03</t>
  </si>
  <si>
    <t>P-02-01-02-04</t>
  </si>
  <si>
    <t>P-02-01-02-05</t>
  </si>
  <si>
    <t>P-02-01-02-06</t>
  </si>
  <si>
    <t>P-02-01-02-07</t>
  </si>
  <si>
    <t>1. Sukurta Klaipėdos miesto rinkodaros programa, vnt.</t>
  </si>
  <si>
    <t>P-02-02-01-03</t>
  </si>
  <si>
    <t>P-02-02-01-04</t>
  </si>
  <si>
    <t>2. Suformuoti Klaipėdos miesto investicinės aplinkos paketai, vnt.</t>
  </si>
  <si>
    <t xml:space="preserve">Rinkodaros programų vykdymas per Klaipėdos regiono savivaldybių asociaciją
</t>
  </si>
  <si>
    <t>5. Sukurta inkubatoriaus interneto svetainių, vnt.</t>
  </si>
  <si>
    <t>2010-ųjų metų faktas</t>
  </si>
  <si>
    <t>4. Organizuota tarptautinė investicijų ir verslo paroda INWEST'2013 Klaipėdoje, vnt.</t>
  </si>
  <si>
    <t>P-02-02-01-05</t>
  </si>
  <si>
    <t>P-02-01-02-08</t>
  </si>
  <si>
    <t>Buvusio tabako fabriko pritaikymas Klaipėdoje kūrybinių industrijų plėtrai</t>
  </si>
  <si>
    <t xml:space="preserve"> TIKSLŲ, UŽDAVINIŲ, PRIEMONIŲ IR PRIEMONIŲ IŠLAIDŲ SUVESTINĖ</t>
  </si>
  <si>
    <t>Galimybių banko (e. mokslo) sukūrimas: nuotolinio mokymo seminarų, internetinių konferencijų organizavimas</t>
  </si>
  <si>
    <t>Virtualaus verslo inkubatoriaus www.enterbank.lt sukūrimas</t>
  </si>
  <si>
    <t>Jaunų verslininkų rėmimas, skiriant finansavimą verslo pradžiai (amžius 18–29 metai)</t>
  </si>
  <si>
    <t>Lietuvos, Lenkijos ir Kaliningrado bendradarbiavimo abipus sienos programos projekto „Tarpregioninio bendradarbiavimo platforma SVV konkurencingumui didinti“ veiklos įgyvendinimas:</t>
  </si>
  <si>
    <t>Kūrybinių industrijų sektoriaus rinkodaros ir viešinimo renginių daugiašalės koncepcijos parengimas;</t>
  </si>
  <si>
    <t>Latvijos ir Lietuvos bendradarbiavimo tarp sienų programos projekto „INVEST TO GROW“ veiklų įgyvendinimas:</t>
  </si>
  <si>
    <t>Vizitas į  tarptautinę parodą „MIPIM“ Kanuose (Prancūzija)</t>
  </si>
  <si>
    <t>KLAIPĖDOS MIESTO SAVIVALDYBĖS SMULKAUS IR VIDUTINIO VERSLO RĖMIMO PROGRAMA</t>
  </si>
  <si>
    <r>
      <t>1. Atlikta k</t>
    </r>
    <r>
      <rPr>
        <sz val="10"/>
        <rFont val="Times New Roman Baltic"/>
        <charset val="186"/>
      </rPr>
      <t>ultūros fabriko</t>
    </r>
    <r>
      <rPr>
        <sz val="10"/>
        <rFont val="Times New Roman Baltic"/>
        <family val="1"/>
        <charset val="186"/>
      </rPr>
      <t xml:space="preserve"> rekonstrukcija, vnt.</t>
    </r>
  </si>
  <si>
    <t>7. Parengta kūrybinių industrijų sektoriaus rinkodaros ir viešinimo renginių  daugiašalė koncepcija, vnt.</t>
  </si>
  <si>
    <t>5. Išleistas Klaipėdos ekonomikos, verslo ir investavimo sąlygas pristatantis leidinys anglų (400 vnt.), rusų (200 vnt.), vokiečių (100 vnt.) kalbomis (tiražas iš viso 700 vnt.).</t>
  </si>
  <si>
    <t>8. Suorganizuota tarptautinė konferencija Klaipėdoje, skirta urbanistinei plėtrai, vnt.</t>
  </si>
  <si>
    <t>3. Dalyvauta tarptautiniuose renginiuose su Klaipėdos miesto investicinės aplinkos paketais, vnt.</t>
  </si>
  <si>
    <t>Kurti kokybišką ir efektyvią paramos smulkiajam ir vidutiniam verslui sistemą</t>
  </si>
  <si>
    <t>SVV veiklos galimybių Klaipėdoje ir Kaliningrade studijos ir rekomendacijų, kaip padidinti SVV konkurencingumą, parengimas</t>
  </si>
  <si>
    <t>Verslininkų praktinio ugdymo (angl. coaching) bei  konsultavimo paketų parengimas ir verslo ugdymo centro Klaipėdoje įsteigimas;</t>
  </si>
  <si>
    <t xml:space="preserve">Praktinio ugdymo (angl. coaching) ir mentorystės programos  įgyvendinimas; </t>
  </si>
  <si>
    <t>2. Įgyvendintų virtualių tiesioginių seminarų, konferencijų, internetinių seminarų, kursų skaičius, vnt.</t>
  </si>
  <si>
    <t>3. Suteikta virtualių tiesioginių konsultacijų, val.</t>
  </si>
  <si>
    <t>Daugiašalio susivienijimo (angl. cluster) įkūrimas įmonių lygmeniu žinių ir technologijų perdavimui, bendrų produktų gamybai ir rinkodarai;</t>
  </si>
  <si>
    <t>Apleistos miesto urbanistinės erdvės ar pastato sutvarkymo smulkaus bandomojo projekto įgyvendinimas;</t>
  </si>
  <si>
    <r>
      <t xml:space="preserve">2011–2014 M. KLAIPĖDOS MIESTO SAVIVALDYBĖS 
</t>
    </r>
    <r>
      <rPr>
        <b/>
        <sz val="10"/>
        <rFont val="Times New Roman"/>
        <family val="1"/>
        <charset val="186"/>
      </rPr>
      <t>SMULKAUS IR VIDUTINIO VERSLO PLĖTROS PROGRAMOS (NR. 04)</t>
    </r>
  </si>
  <si>
    <t>1 lentelė</t>
  </si>
  <si>
    <r>
      <rPr>
        <sz val="9"/>
        <rFont val="Times New Roman"/>
        <family val="1"/>
        <charset val="186"/>
      </rPr>
      <t>Savivaldybės privatizavimo fondo lėšos</t>
    </r>
    <r>
      <rPr>
        <b/>
        <sz val="9"/>
        <rFont val="Times New Roman"/>
        <family val="1"/>
        <charset val="186"/>
      </rPr>
      <t xml:space="preserve"> PF</t>
    </r>
  </si>
  <si>
    <r>
      <t>2.1.1. S</t>
    </r>
    <r>
      <rPr>
        <sz val="10"/>
        <rFont val="Times New Roman"/>
        <family val="1"/>
        <charset val="186"/>
      </rPr>
      <t>avivaldybės</t>
    </r>
    <r>
      <rPr>
        <sz val="10"/>
        <rFont val="Times New Roman"/>
        <family val="1"/>
      </rPr>
      <t xml:space="preserve"> biudžeto lėšos </t>
    </r>
    <r>
      <rPr>
        <b/>
        <sz val="10"/>
        <rFont val="Times New Roman"/>
        <family val="1"/>
      </rPr>
      <t>SB</t>
    </r>
  </si>
  <si>
    <r>
      <t xml:space="preserve"> 2.1.2. 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</si>
  <si>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2.1.3. Specialiosios programos lėšos (pajamos už atsitiktines paslaugas) </t>
    </r>
    <r>
      <rPr>
        <b/>
        <sz val="10"/>
        <rFont val="Times New Roman"/>
        <family val="1"/>
      </rPr>
      <t>SB(SP)</t>
    </r>
  </si>
  <si>
    <r>
      <t>2.1.4. V</t>
    </r>
    <r>
      <rPr>
        <sz val="10"/>
        <rFont val="Times New Roman"/>
        <family val="1"/>
        <charset val="186"/>
      </rPr>
      <t>alstybės</t>
    </r>
    <r>
      <rPr>
        <sz val="10"/>
        <rFont val="Times New Roman"/>
        <family val="1"/>
      </rPr>
      <t xml:space="preserve"> biudžeto specialiosios tikslinės dotacijos lėšos </t>
    </r>
    <r>
      <rPr>
        <b/>
        <sz val="10"/>
        <rFont val="Times New Roman"/>
        <family val="1"/>
      </rPr>
      <t>SB(VB)</t>
    </r>
  </si>
  <si>
    <r>
      <t>2.1.5. P</t>
    </r>
    <r>
      <rPr>
        <sz val="10"/>
        <rFont val="Times New Roman"/>
        <family val="1"/>
        <charset val="186"/>
      </rPr>
      <t>askolos</t>
    </r>
    <r>
      <rPr>
        <sz val="10"/>
        <rFont val="Times New Roman"/>
        <family val="1"/>
      </rPr>
      <t xml:space="preserve"> lėšos </t>
    </r>
    <r>
      <rPr>
        <b/>
        <sz val="10"/>
        <rFont val="Times New Roman"/>
        <family val="1"/>
        <charset val="186"/>
      </rPr>
      <t>SB(P)</t>
    </r>
  </si>
  <si>
    <r>
      <t xml:space="preserve">2.1.6. Savivaldybės privatizavimo fondo lėšos </t>
    </r>
    <r>
      <rPr>
        <b/>
        <sz val="10"/>
        <rFont val="Times New Roman"/>
        <family val="1"/>
        <charset val="186"/>
      </rPr>
      <t>PF</t>
    </r>
  </si>
  <si>
    <r>
      <t xml:space="preserve">INTERREG IVC projekto </t>
    </r>
    <r>
      <rPr>
        <i/>
        <sz val="10"/>
        <rFont val="Times New Roman"/>
        <family val="1"/>
        <charset val="186"/>
      </rPr>
      <t>„Cities</t>
    </r>
    <r>
      <rPr>
        <sz val="10"/>
        <rFont val="Times New Roman"/>
        <family val="1"/>
        <charset val="186"/>
      </rPr>
      <t xml:space="preserve"> – kūrybinių industrijų skatinimas tradicinėse erdvėse (senamiestyje)“ įgyvendinimas </t>
    </r>
  </si>
  <si>
    <t>Asignavimai biudžetiniams 
2011-iesiems metams</t>
  </si>
  <si>
    <t>2012-ųjų  asignavimų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</si>
</sst>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9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 Baltic"/>
      <family val="1"/>
      <charset val="186"/>
    </font>
    <font>
      <sz val="10"/>
      <name val="TimesLT"/>
      <charset val="186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u/>
      <sz val="10"/>
      <name val="Times New Roman Baltic"/>
      <charset val="186"/>
    </font>
    <font>
      <sz val="9"/>
      <name val="Times New Roman Baltic"/>
      <family val="1"/>
      <charset val="186"/>
    </font>
    <font>
      <vertAlign val="superscript"/>
      <sz val="8"/>
      <name val="Times New Roman Baltic"/>
      <family val="1"/>
      <charset val="186"/>
    </font>
    <font>
      <vertAlign val="superscript"/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 Baltic"/>
      <charset val="186"/>
    </font>
    <font>
      <sz val="8"/>
      <name val="Times New Roman Baltic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57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ill="1"/>
    <xf numFmtId="164" fontId="9" fillId="0" borderId="0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2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2"/>
    </xf>
    <xf numFmtId="0" fontId="4" fillId="0" borderId="3" xfId="0" applyFont="1" applyBorder="1" applyAlignment="1">
      <alignment horizontal="left" vertical="top" wrapText="1" indent="2"/>
    </xf>
    <xf numFmtId="0" fontId="4" fillId="0" borderId="4" xfId="0" applyFont="1" applyBorder="1" applyAlignment="1">
      <alignment horizontal="left" vertical="top" wrapText="1" indent="2"/>
    </xf>
    <xf numFmtId="0" fontId="15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8" fillId="0" borderId="0" xfId="1" applyNumberFormat="1" applyFont="1" applyAlignment="1" applyProtection="1">
      <alignment horizontal="center" vertical="top"/>
    </xf>
    <xf numFmtId="0" fontId="19" fillId="0" borderId="0" xfId="1" applyFont="1"/>
    <xf numFmtId="0" fontId="21" fillId="0" borderId="9" xfId="1" applyFont="1" applyBorder="1" applyAlignment="1">
      <alignment horizontal="left" vertical="top" wrapText="1"/>
    </xf>
    <xf numFmtId="0" fontId="20" fillId="0" borderId="9" xfId="1" applyFont="1" applyBorder="1" applyAlignment="1">
      <alignment horizontal="center" vertical="top"/>
    </xf>
    <xf numFmtId="49" fontId="20" fillId="0" borderId="10" xfId="1" applyNumberFormat="1" applyFont="1" applyBorder="1" applyAlignment="1">
      <alignment horizontal="left"/>
    </xf>
    <xf numFmtId="0" fontId="22" fillId="0" borderId="10" xfId="1" applyFont="1" applyBorder="1" applyAlignment="1">
      <alignment horizontal="left" vertical="top" wrapText="1"/>
    </xf>
    <xf numFmtId="0" fontId="20" fillId="0" borderId="10" xfId="1" applyFont="1" applyBorder="1" applyAlignment="1">
      <alignment horizontal="center" vertical="top"/>
    </xf>
    <xf numFmtId="0" fontId="20" fillId="0" borderId="10" xfId="1" applyFont="1" applyBorder="1" applyAlignment="1">
      <alignment horizontal="left"/>
    </xf>
    <xf numFmtId="0" fontId="20" fillId="0" borderId="10" xfId="1" applyFont="1" applyBorder="1" applyAlignment="1">
      <alignment horizontal="left" vertical="top" wrapText="1"/>
    </xf>
    <xf numFmtId="0" fontId="20" fillId="0" borderId="10" xfId="1" applyFont="1" applyBorder="1" applyAlignment="1">
      <alignment horizontal="center"/>
    </xf>
    <xf numFmtId="0" fontId="23" fillId="0" borderId="0" xfId="1" applyFont="1" applyAlignment="1">
      <alignment vertical="center"/>
    </xf>
    <xf numFmtId="0" fontId="23" fillId="0" borderId="0" xfId="2" applyFont="1" applyBorder="1"/>
    <xf numFmtId="0" fontId="24" fillId="0" borderId="0" xfId="2" applyFont="1" applyBorder="1" applyAlignment="1">
      <alignment horizontal="center" vertical="center"/>
    </xf>
    <xf numFmtId="0" fontId="26" fillId="0" borderId="10" xfId="1" applyFont="1" applyBorder="1" applyAlignment="1">
      <alignment horizontal="left" vertical="top" wrapText="1"/>
    </xf>
    <xf numFmtId="0" fontId="20" fillId="0" borderId="10" xfId="1" applyFont="1" applyFill="1" applyBorder="1" applyAlignment="1">
      <alignment horizontal="center" vertical="top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49" fontId="20" fillId="0" borderId="9" xfId="1" applyNumberFormat="1" applyFont="1" applyBorder="1" applyAlignment="1">
      <alignment horizontal="center"/>
    </xf>
    <xf numFmtId="0" fontId="20" fillId="0" borderId="10" xfId="1" applyFont="1" applyFill="1" applyBorder="1" applyAlignment="1">
      <alignment horizontal="left" vertical="top" wrapText="1"/>
    </xf>
    <xf numFmtId="0" fontId="12" fillId="0" borderId="0" xfId="0" applyFont="1"/>
    <xf numFmtId="0" fontId="11" fillId="0" borderId="0" xfId="0" applyFont="1" applyFill="1" applyAlignment="1">
      <alignment horizontal="left"/>
    </xf>
    <xf numFmtId="0" fontId="3" fillId="0" borderId="0" xfId="0" applyFont="1"/>
    <xf numFmtId="0" fontId="13" fillId="0" borderId="10" xfId="0" applyFont="1" applyFill="1" applyBorder="1" applyAlignment="1">
      <alignment horizontal="center" vertical="top" wrapText="1"/>
    </xf>
    <xf numFmtId="0" fontId="26" fillId="0" borderId="11" xfId="1" applyFont="1" applyBorder="1" applyAlignment="1">
      <alignment horizontal="left" vertical="top" wrapText="1"/>
    </xf>
    <xf numFmtId="0" fontId="23" fillId="0" borderId="0" xfId="2" applyFont="1" applyFill="1" applyBorder="1"/>
    <xf numFmtId="0" fontId="23" fillId="0" borderId="11" xfId="1" applyFont="1" applyBorder="1" applyAlignment="1">
      <alignment horizontal="left" vertical="center" wrapText="1"/>
    </xf>
    <xf numFmtId="0" fontId="26" fillId="0" borderId="11" xfId="1" applyFont="1" applyBorder="1" applyAlignment="1">
      <alignment horizontal="center"/>
    </xf>
    <xf numFmtId="165" fontId="10" fillId="0" borderId="12" xfId="0" applyNumberFormat="1" applyFont="1" applyBorder="1" applyAlignment="1">
      <alignment horizontal="right" vertical="top" wrapText="1"/>
    </xf>
    <xf numFmtId="165" fontId="10" fillId="0" borderId="13" xfId="0" applyNumberFormat="1" applyFont="1" applyBorder="1" applyAlignment="1">
      <alignment horizontal="right" vertical="top" wrapText="1"/>
    </xf>
    <xf numFmtId="165" fontId="10" fillId="0" borderId="14" xfId="0" applyNumberFormat="1" applyFont="1" applyBorder="1" applyAlignment="1">
      <alignment horizontal="right" vertical="top" wrapText="1"/>
    </xf>
    <xf numFmtId="165" fontId="10" fillId="0" borderId="15" xfId="0" applyNumberFormat="1" applyFont="1" applyBorder="1" applyAlignment="1">
      <alignment horizontal="right" vertical="top" wrapText="1"/>
    </xf>
    <xf numFmtId="165" fontId="10" fillId="0" borderId="16" xfId="0" applyNumberFormat="1" applyFont="1" applyBorder="1" applyAlignment="1">
      <alignment horizontal="right" vertical="top" wrapText="1"/>
    </xf>
    <xf numFmtId="165" fontId="10" fillId="0" borderId="17" xfId="0" applyNumberFormat="1" applyFont="1" applyFill="1" applyBorder="1" applyAlignment="1">
      <alignment horizontal="right" vertical="top" wrapText="1"/>
    </xf>
    <xf numFmtId="165" fontId="10" fillId="0" borderId="18" xfId="0" applyNumberFormat="1" applyFont="1" applyBorder="1" applyAlignment="1">
      <alignment horizontal="right" vertical="top"/>
    </xf>
    <xf numFmtId="165" fontId="10" fillId="0" borderId="12" xfId="0" applyNumberFormat="1" applyFont="1" applyBorder="1" applyAlignment="1">
      <alignment horizontal="right" vertical="top"/>
    </xf>
    <xf numFmtId="0" fontId="28" fillId="0" borderId="19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left" vertical="top" wrapText="1"/>
    </xf>
    <xf numFmtId="0" fontId="28" fillId="2" borderId="19" xfId="0" applyFont="1" applyFill="1" applyBorder="1" applyAlignment="1">
      <alignment vertical="top" wrapText="1"/>
    </xf>
    <xf numFmtId="0" fontId="3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3" fillId="0" borderId="0" xfId="0" applyFont="1" applyBorder="1" applyAlignment="1">
      <alignment vertical="top"/>
    </xf>
    <xf numFmtId="0" fontId="33" fillId="0" borderId="20" xfId="0" applyFont="1" applyBorder="1" applyAlignment="1">
      <alignment horizontal="center" vertical="center" textRotation="90" wrapText="1"/>
    </xf>
    <xf numFmtId="0" fontId="33" fillId="0" borderId="20" xfId="0" applyFont="1" applyFill="1" applyBorder="1" applyAlignment="1">
      <alignment horizontal="center" vertical="center" textRotation="90" wrapText="1"/>
    </xf>
    <xf numFmtId="49" fontId="28" fillId="3" borderId="21" xfId="0" applyNumberFormat="1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49" fontId="28" fillId="4" borderId="22" xfId="0" applyNumberFormat="1" applyFont="1" applyFill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165" fontId="7" fillId="0" borderId="24" xfId="0" applyNumberFormat="1" applyFont="1" applyFill="1" applyBorder="1" applyAlignment="1">
      <alignment horizontal="right" vertical="top"/>
    </xf>
    <xf numFmtId="165" fontId="7" fillId="0" borderId="19" xfId="0" applyNumberFormat="1" applyFont="1" applyFill="1" applyBorder="1" applyAlignment="1">
      <alignment horizontal="right" vertical="top"/>
    </xf>
    <xf numFmtId="165" fontId="7" fillId="0" borderId="25" xfId="0" applyNumberFormat="1" applyFont="1" applyFill="1" applyBorder="1" applyAlignment="1">
      <alignment horizontal="right" vertical="top"/>
    </xf>
    <xf numFmtId="165" fontId="7" fillId="0" borderId="26" xfId="0" applyNumberFormat="1" applyFont="1" applyBorder="1" applyAlignment="1">
      <alignment horizontal="right" vertical="top"/>
    </xf>
    <xf numFmtId="165" fontId="7" fillId="0" borderId="27" xfId="0" applyNumberFormat="1" applyFont="1" applyBorder="1" applyAlignment="1">
      <alignment horizontal="right" vertical="top"/>
    </xf>
    <xf numFmtId="165" fontId="7" fillId="0" borderId="28" xfId="0" applyNumberFormat="1" applyFont="1" applyBorder="1" applyAlignment="1">
      <alignment horizontal="right" vertical="top"/>
    </xf>
    <xf numFmtId="165" fontId="7" fillId="0" borderId="29" xfId="0" applyNumberFormat="1" applyFont="1" applyFill="1" applyBorder="1" applyAlignment="1">
      <alignment horizontal="right" vertical="top" wrapText="1"/>
    </xf>
    <xf numFmtId="0" fontId="13" fillId="2" borderId="10" xfId="0" applyFont="1" applyFill="1" applyBorder="1" applyAlignment="1">
      <alignment vertical="top" wrapText="1"/>
    </xf>
    <xf numFmtId="0" fontId="7" fillId="0" borderId="30" xfId="0" applyFont="1" applyFill="1" applyBorder="1" applyAlignment="1">
      <alignment horizontal="center" vertical="top" wrapText="1"/>
    </xf>
    <xf numFmtId="165" fontId="7" fillId="0" borderId="3" xfId="0" applyNumberFormat="1" applyFont="1" applyFill="1" applyBorder="1" applyAlignment="1">
      <alignment horizontal="right" vertical="top"/>
    </xf>
    <xf numFmtId="165" fontId="7" fillId="0" borderId="31" xfId="0" applyNumberFormat="1" applyFont="1" applyFill="1" applyBorder="1" applyAlignment="1">
      <alignment horizontal="right" vertical="top"/>
    </xf>
    <xf numFmtId="165" fontId="7" fillId="0" borderId="32" xfId="0" applyNumberFormat="1" applyFont="1" applyFill="1" applyBorder="1" applyAlignment="1">
      <alignment horizontal="right" vertical="top"/>
    </xf>
    <xf numFmtId="165" fontId="7" fillId="0" borderId="33" xfId="0" applyNumberFormat="1" applyFont="1" applyBorder="1" applyAlignment="1">
      <alignment horizontal="right" vertical="top"/>
    </xf>
    <xf numFmtId="165" fontId="7" fillId="0" borderId="10" xfId="0" applyNumberFormat="1" applyFont="1" applyBorder="1" applyAlignment="1">
      <alignment horizontal="right" vertical="top"/>
    </xf>
    <xf numFmtId="165" fontId="7" fillId="0" borderId="34" xfId="0" applyNumberFormat="1" applyFont="1" applyBorder="1" applyAlignment="1">
      <alignment horizontal="right" vertical="top"/>
    </xf>
    <xf numFmtId="165" fontId="7" fillId="0" borderId="35" xfId="0" applyNumberFormat="1" applyFont="1" applyFill="1" applyBorder="1" applyAlignment="1">
      <alignment horizontal="right" vertical="top" wrapText="1"/>
    </xf>
    <xf numFmtId="165" fontId="7" fillId="2" borderId="35" xfId="0" applyNumberFormat="1" applyFont="1" applyFill="1" applyBorder="1" applyAlignment="1">
      <alignment horizontal="right" vertical="top" wrapText="1"/>
    </xf>
    <xf numFmtId="0" fontId="7" fillId="0" borderId="35" xfId="0" applyFont="1" applyFill="1" applyBorder="1" applyAlignment="1">
      <alignment horizontal="center" vertical="top" wrapText="1"/>
    </xf>
    <xf numFmtId="165" fontId="7" fillId="0" borderId="36" xfId="0" applyNumberFormat="1" applyFont="1" applyFill="1" applyBorder="1" applyAlignment="1">
      <alignment horizontal="right" vertical="top"/>
    </xf>
    <xf numFmtId="165" fontId="7" fillId="0" borderId="34" xfId="0" applyNumberFormat="1" applyFont="1" applyFill="1" applyBorder="1" applyAlignment="1">
      <alignment horizontal="right" vertical="top"/>
    </xf>
    <xf numFmtId="165" fontId="7" fillId="0" borderId="37" xfId="0" applyNumberFormat="1" applyFont="1" applyFill="1" applyBorder="1" applyAlignment="1">
      <alignment horizontal="right" vertical="top"/>
    </xf>
    <xf numFmtId="0" fontId="33" fillId="0" borderId="0" xfId="0" applyFont="1" applyBorder="1" applyAlignment="1">
      <alignment horizontal="left" vertical="top"/>
    </xf>
    <xf numFmtId="0" fontId="7" fillId="0" borderId="38" xfId="0" applyFont="1" applyBorder="1" applyAlignment="1">
      <alignment horizontal="center" vertical="top"/>
    </xf>
    <xf numFmtId="165" fontId="7" fillId="0" borderId="39" xfId="0" applyNumberFormat="1" applyFont="1" applyFill="1" applyBorder="1" applyAlignment="1">
      <alignment horizontal="right" vertical="top"/>
    </xf>
    <xf numFmtId="165" fontId="7" fillId="0" borderId="27" xfId="0" applyNumberFormat="1" applyFont="1" applyFill="1" applyBorder="1" applyAlignment="1">
      <alignment horizontal="right" vertical="top"/>
    </xf>
    <xf numFmtId="165" fontId="7" fillId="0" borderId="40" xfId="0" applyNumberFormat="1" applyFont="1" applyFill="1" applyBorder="1" applyAlignment="1">
      <alignment horizontal="right" vertical="top"/>
    </xf>
    <xf numFmtId="165" fontId="7" fillId="0" borderId="40" xfId="0" applyNumberFormat="1" applyFont="1" applyBorder="1" applyAlignment="1">
      <alignment horizontal="right" vertical="top"/>
    </xf>
    <xf numFmtId="165" fontId="7" fillId="0" borderId="26" xfId="0" applyNumberFormat="1" applyFont="1" applyFill="1" applyBorder="1" applyAlignment="1">
      <alignment horizontal="right" vertical="top"/>
    </xf>
    <xf numFmtId="165" fontId="7" fillId="0" borderId="29" xfId="0" applyNumberFormat="1" applyFont="1" applyFill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165" fontId="7" fillId="0" borderId="41" xfId="0" applyNumberFormat="1" applyFont="1" applyFill="1" applyBorder="1" applyAlignment="1">
      <alignment horizontal="right" vertical="top"/>
    </xf>
    <xf numFmtId="165" fontId="7" fillId="0" borderId="5" xfId="0" applyNumberFormat="1" applyFont="1" applyFill="1" applyBorder="1" applyAlignment="1">
      <alignment horizontal="right" vertical="top"/>
    </xf>
    <xf numFmtId="165" fontId="7" fillId="0" borderId="42" xfId="0" applyNumberFormat="1" applyFont="1" applyFill="1" applyBorder="1" applyAlignment="1">
      <alignment horizontal="right" vertical="top"/>
    </xf>
    <xf numFmtId="165" fontId="7" fillId="0" borderId="5" xfId="0" applyNumberFormat="1" applyFont="1" applyBorder="1" applyAlignment="1">
      <alignment horizontal="right" vertical="top"/>
    </xf>
    <xf numFmtId="165" fontId="7" fillId="0" borderId="6" xfId="0" applyNumberFormat="1" applyFont="1" applyBorder="1" applyAlignment="1">
      <alignment horizontal="right" vertical="top"/>
    </xf>
    <xf numFmtId="165" fontId="7" fillId="0" borderId="43" xfId="0" applyNumberFormat="1" applyFont="1" applyFill="1" applyBorder="1" applyAlignment="1">
      <alignment horizontal="right" vertical="top"/>
    </xf>
    <xf numFmtId="165" fontId="7" fillId="0" borderId="19" xfId="0" applyNumberFormat="1" applyFont="1" applyBorder="1" applyAlignment="1">
      <alignment horizontal="right" vertical="top"/>
    </xf>
    <xf numFmtId="165" fontId="7" fillId="0" borderId="25" xfId="0" applyNumberFormat="1" applyFont="1" applyBorder="1" applyAlignment="1">
      <alignment horizontal="right" vertical="top"/>
    </xf>
    <xf numFmtId="165" fontId="7" fillId="0" borderId="44" xfId="0" applyNumberFormat="1" applyFont="1" applyFill="1" applyBorder="1" applyAlignment="1">
      <alignment horizontal="right" vertical="top" wrapText="1"/>
    </xf>
    <xf numFmtId="165" fontId="7" fillId="0" borderId="23" xfId="0" applyNumberFormat="1" applyFont="1" applyFill="1" applyBorder="1" applyAlignment="1">
      <alignment horizontal="right" vertical="top" wrapText="1"/>
    </xf>
    <xf numFmtId="165" fontId="7" fillId="0" borderId="45" xfId="0" applyNumberFormat="1" applyFont="1" applyFill="1" applyBorder="1" applyAlignment="1">
      <alignment horizontal="right" vertical="top"/>
    </xf>
    <xf numFmtId="165" fontId="7" fillId="0" borderId="31" xfId="0" applyNumberFormat="1" applyFont="1" applyBorder="1" applyAlignment="1">
      <alignment horizontal="right" vertical="top"/>
    </xf>
    <xf numFmtId="165" fontId="7" fillId="0" borderId="3" xfId="0" applyNumberFormat="1" applyFont="1" applyFill="1" applyBorder="1" applyAlignment="1">
      <alignment horizontal="right" vertical="top" wrapText="1"/>
    </xf>
    <xf numFmtId="165" fontId="7" fillId="2" borderId="30" xfId="0" applyNumberFormat="1" applyFont="1" applyFill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top"/>
    </xf>
    <xf numFmtId="165" fontId="7" fillId="0" borderId="36" xfId="0" applyNumberFormat="1" applyFont="1" applyFill="1" applyBorder="1" applyAlignment="1">
      <alignment horizontal="right" vertical="top" wrapText="1"/>
    </xf>
    <xf numFmtId="165" fontId="7" fillId="0" borderId="46" xfId="0" applyNumberFormat="1" applyFont="1" applyFill="1" applyBorder="1" applyAlignment="1">
      <alignment horizontal="right" vertical="top"/>
    </xf>
    <xf numFmtId="165" fontId="7" fillId="0" borderId="47" xfId="0" applyNumberFormat="1" applyFont="1" applyBorder="1" applyAlignment="1">
      <alignment horizontal="right" vertical="top"/>
    </xf>
    <xf numFmtId="165" fontId="7" fillId="0" borderId="1" xfId="0" applyNumberFormat="1" applyFont="1" applyFill="1" applyBorder="1" applyAlignment="1">
      <alignment horizontal="right" vertical="top"/>
    </xf>
    <xf numFmtId="165" fontId="7" fillId="0" borderId="1" xfId="0" applyNumberFormat="1" applyFont="1" applyFill="1" applyBorder="1" applyAlignment="1">
      <alignment horizontal="right" vertical="top" wrapText="1"/>
    </xf>
    <xf numFmtId="165" fontId="7" fillId="2" borderId="12" xfId="0" applyNumberFormat="1" applyFont="1" applyFill="1" applyBorder="1" applyAlignment="1">
      <alignment horizontal="right" vertical="top" wrapText="1"/>
    </xf>
    <xf numFmtId="0" fontId="13" fillId="2" borderId="48" xfId="0" applyFont="1" applyFill="1" applyBorder="1" applyAlignment="1">
      <alignment vertical="top" wrapText="1"/>
    </xf>
    <xf numFmtId="0" fontId="7" fillId="0" borderId="12" xfId="0" applyFont="1" applyBorder="1" applyAlignment="1">
      <alignment horizontal="center" vertical="top"/>
    </xf>
    <xf numFmtId="165" fontId="7" fillId="0" borderId="39" xfId="0" applyNumberFormat="1" applyFont="1" applyFill="1" applyBorder="1" applyAlignment="1">
      <alignment horizontal="right" vertical="center"/>
    </xf>
    <xf numFmtId="165" fontId="7" fillId="0" borderId="27" xfId="0" applyNumberFormat="1" applyFont="1" applyFill="1" applyBorder="1" applyAlignment="1">
      <alignment horizontal="right" vertical="center"/>
    </xf>
    <xf numFmtId="165" fontId="7" fillId="0" borderId="40" xfId="0" applyNumberFormat="1" applyFont="1" applyFill="1" applyBorder="1" applyAlignment="1">
      <alignment horizontal="right" vertical="center"/>
    </xf>
    <xf numFmtId="165" fontId="7" fillId="0" borderId="49" xfId="0" applyNumberFormat="1" applyFont="1" applyFill="1" applyBorder="1" applyAlignment="1">
      <alignment horizontal="right" vertical="center"/>
    </xf>
    <xf numFmtId="165" fontId="7" fillId="0" borderId="40" xfId="0" applyNumberFormat="1" applyFont="1" applyBorder="1" applyAlignment="1">
      <alignment horizontal="right" vertical="center"/>
    </xf>
    <xf numFmtId="165" fontId="7" fillId="0" borderId="38" xfId="0" applyNumberFormat="1" applyFont="1" applyFill="1" applyBorder="1" applyAlignment="1">
      <alignment horizontal="right" vertical="center"/>
    </xf>
    <xf numFmtId="165" fontId="7" fillId="0" borderId="29" xfId="0" applyNumberFormat="1" applyFont="1" applyFill="1" applyBorder="1" applyAlignment="1">
      <alignment horizontal="right" vertical="center"/>
    </xf>
    <xf numFmtId="165" fontId="7" fillId="0" borderId="41" xfId="0" applyNumberFormat="1" applyFont="1" applyFill="1" applyBorder="1" applyAlignment="1">
      <alignment horizontal="right" vertical="center"/>
    </xf>
    <xf numFmtId="165" fontId="7" fillId="0" borderId="5" xfId="0" applyNumberFormat="1" applyFont="1" applyFill="1" applyBorder="1" applyAlignment="1">
      <alignment horizontal="right" vertical="center"/>
    </xf>
    <xf numFmtId="165" fontId="7" fillId="0" borderId="42" xfId="0" applyNumberFormat="1" applyFont="1" applyFill="1" applyBorder="1" applyAlignment="1">
      <alignment horizontal="right" vertical="center"/>
    </xf>
    <xf numFmtId="165" fontId="7" fillId="0" borderId="5" xfId="0" applyNumberFormat="1" applyFont="1" applyBorder="1" applyAlignment="1">
      <alignment horizontal="right" vertical="center"/>
    </xf>
    <xf numFmtId="165" fontId="7" fillId="0" borderId="42" xfId="0" applyNumberFormat="1" applyFont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 wrapText="1"/>
    </xf>
    <xf numFmtId="165" fontId="7" fillId="2" borderId="17" xfId="0" applyNumberFormat="1" applyFont="1" applyFill="1" applyBorder="1" applyAlignment="1">
      <alignment horizontal="right" vertical="center" wrapText="1"/>
    </xf>
    <xf numFmtId="49" fontId="6" fillId="3" borderId="21" xfId="0" applyNumberFormat="1" applyFont="1" applyFill="1" applyBorder="1" applyAlignment="1">
      <alignment horizontal="center" vertical="top"/>
    </xf>
    <xf numFmtId="49" fontId="6" fillId="4" borderId="50" xfId="0" applyNumberFormat="1" applyFont="1" applyFill="1" applyBorder="1" applyAlignment="1">
      <alignment horizontal="center" vertical="top"/>
    </xf>
    <xf numFmtId="165" fontId="6" fillId="4" borderId="21" xfId="0" applyNumberFormat="1" applyFont="1" applyFill="1" applyBorder="1" applyAlignment="1">
      <alignment horizontal="right" vertical="top"/>
    </xf>
    <xf numFmtId="49" fontId="6" fillId="4" borderId="22" xfId="0" applyNumberFormat="1" applyFont="1" applyFill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29" xfId="0" applyFont="1" applyFill="1" applyBorder="1" applyAlignment="1">
      <alignment horizontal="center" vertical="top" wrapText="1"/>
    </xf>
    <xf numFmtId="165" fontId="7" fillId="0" borderId="51" xfId="0" applyNumberFormat="1" applyFont="1" applyFill="1" applyBorder="1" applyAlignment="1">
      <alignment horizontal="right" vertical="top"/>
    </xf>
    <xf numFmtId="165" fontId="7" fillId="0" borderId="11" xfId="0" applyNumberFormat="1" applyFont="1" applyFill="1" applyBorder="1" applyAlignment="1">
      <alignment horizontal="right" vertical="top"/>
    </xf>
    <xf numFmtId="165" fontId="7" fillId="0" borderId="52" xfId="0" applyNumberFormat="1" applyFont="1" applyFill="1" applyBorder="1" applyAlignment="1">
      <alignment horizontal="right" vertical="top"/>
    </xf>
    <xf numFmtId="165" fontId="7" fillId="2" borderId="11" xfId="0" applyNumberFormat="1" applyFont="1" applyFill="1" applyBorder="1" applyAlignment="1">
      <alignment horizontal="right" vertical="top"/>
    </xf>
    <xf numFmtId="165" fontId="7" fillId="0" borderId="47" xfId="0" applyNumberFormat="1" applyFont="1" applyFill="1" applyBorder="1" applyAlignment="1">
      <alignment horizontal="right" vertical="top"/>
    </xf>
    <xf numFmtId="0" fontId="7" fillId="0" borderId="17" xfId="0" applyFont="1" applyFill="1" applyBorder="1" applyAlignment="1">
      <alignment horizontal="center" vertical="top" wrapText="1"/>
    </xf>
    <xf numFmtId="165" fontId="7" fillId="0" borderId="12" xfId="0" applyNumberFormat="1" applyFont="1" applyFill="1" applyBorder="1" applyAlignment="1">
      <alignment horizontal="right" vertical="top"/>
    </xf>
    <xf numFmtId="165" fontId="6" fillId="2" borderId="11" xfId="0" applyNumberFormat="1" applyFont="1" applyFill="1" applyBorder="1" applyAlignment="1">
      <alignment horizontal="right" vertical="top"/>
    </xf>
    <xf numFmtId="165" fontId="7" fillId="0" borderId="6" xfId="0" applyNumberFormat="1" applyFont="1" applyFill="1" applyBorder="1" applyAlignment="1">
      <alignment horizontal="right" vertical="top"/>
    </xf>
    <xf numFmtId="0" fontId="7" fillId="0" borderId="44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165" fontId="7" fillId="0" borderId="9" xfId="0" applyNumberFormat="1" applyFont="1" applyBorder="1" applyAlignment="1">
      <alignment horizontal="right" vertical="top"/>
    </xf>
    <xf numFmtId="165" fontId="7" fillId="0" borderId="53" xfId="0" applyNumberFormat="1" applyFont="1" applyBorder="1" applyAlignment="1">
      <alignment horizontal="right" vertical="top"/>
    </xf>
    <xf numFmtId="0" fontId="7" fillId="0" borderId="36" xfId="0" applyFont="1" applyFill="1" applyBorder="1" applyAlignment="1">
      <alignment horizontal="center" vertical="top" wrapText="1"/>
    </xf>
    <xf numFmtId="165" fontId="7" fillId="0" borderId="11" xfId="0" applyNumberFormat="1" applyFont="1" applyBorder="1" applyAlignment="1">
      <alignment horizontal="right" vertical="top"/>
    </xf>
    <xf numFmtId="0" fontId="7" fillId="0" borderId="29" xfId="0" applyFont="1" applyBorder="1" applyAlignment="1">
      <alignment horizontal="center" vertical="top"/>
    </xf>
    <xf numFmtId="0" fontId="7" fillId="0" borderId="54" xfId="0" applyFont="1" applyFill="1" applyBorder="1" applyAlignment="1">
      <alignment horizontal="center" vertical="top" wrapText="1"/>
    </xf>
    <xf numFmtId="165" fontId="7" fillId="2" borderId="27" xfId="0" applyNumberFormat="1" applyFont="1" applyFill="1" applyBorder="1" applyAlignment="1">
      <alignment horizontal="right" vertical="top"/>
    </xf>
    <xf numFmtId="165" fontId="6" fillId="2" borderId="27" xfId="0" applyNumberFormat="1" applyFont="1" applyFill="1" applyBorder="1" applyAlignment="1">
      <alignment horizontal="right" vertical="top"/>
    </xf>
    <xf numFmtId="165" fontId="7" fillId="2" borderId="28" xfId="0" applyNumberFormat="1" applyFont="1" applyFill="1" applyBorder="1" applyAlignment="1">
      <alignment horizontal="right" vertical="top"/>
    </xf>
    <xf numFmtId="0" fontId="7" fillId="0" borderId="55" xfId="0" applyFont="1" applyFill="1" applyBorder="1" applyAlignment="1">
      <alignment horizontal="center" vertical="top" wrapText="1"/>
    </xf>
    <xf numFmtId="165" fontId="7" fillId="2" borderId="47" xfId="0" applyNumberFormat="1" applyFont="1" applyFill="1" applyBorder="1" applyAlignment="1">
      <alignment horizontal="right" vertical="top"/>
    </xf>
    <xf numFmtId="0" fontId="7" fillId="0" borderId="12" xfId="0" applyFont="1" applyFill="1" applyBorder="1" applyAlignment="1">
      <alignment horizontal="center" vertical="top" wrapText="1"/>
    </xf>
    <xf numFmtId="165" fontId="6" fillId="0" borderId="11" xfId="0" applyNumberFormat="1" applyFont="1" applyFill="1" applyBorder="1" applyAlignment="1">
      <alignment horizontal="right" vertical="top"/>
    </xf>
    <xf numFmtId="165" fontId="6" fillId="0" borderId="52" xfId="0" applyNumberFormat="1" applyFont="1" applyFill="1" applyBorder="1" applyAlignment="1">
      <alignment horizontal="right" vertical="top"/>
    </xf>
    <xf numFmtId="165" fontId="7" fillId="0" borderId="13" xfId="0" applyNumberFormat="1" applyFont="1" applyFill="1" applyBorder="1" applyAlignment="1">
      <alignment horizontal="right" vertical="top"/>
    </xf>
    <xf numFmtId="165" fontId="6" fillId="0" borderId="5" xfId="0" applyNumberFormat="1" applyFont="1" applyFill="1" applyBorder="1" applyAlignment="1">
      <alignment horizontal="right" vertical="top"/>
    </xf>
    <xf numFmtId="165" fontId="6" fillId="0" borderId="42" xfId="0" applyNumberFormat="1" applyFont="1" applyFill="1" applyBorder="1" applyAlignment="1">
      <alignment horizontal="right" vertical="top"/>
    </xf>
    <xf numFmtId="165" fontId="7" fillId="0" borderId="8" xfId="0" applyNumberFormat="1" applyFont="1" applyFill="1" applyBorder="1" applyAlignment="1">
      <alignment horizontal="right" vertical="top"/>
    </xf>
    <xf numFmtId="165" fontId="6" fillId="0" borderId="12" xfId="0" applyNumberFormat="1" applyFont="1" applyFill="1" applyBorder="1" applyAlignment="1">
      <alignment horizontal="right" vertical="top"/>
    </xf>
    <xf numFmtId="49" fontId="7" fillId="3" borderId="22" xfId="0" applyNumberFormat="1" applyFont="1" applyFill="1" applyBorder="1" applyAlignment="1">
      <alignment horizontal="center" vertical="top"/>
    </xf>
    <xf numFmtId="165" fontId="7" fillId="0" borderId="57" xfId="0" applyNumberFormat="1" applyFont="1" applyFill="1" applyBorder="1" applyAlignment="1">
      <alignment horizontal="right" vertical="top"/>
    </xf>
    <xf numFmtId="165" fontId="7" fillId="0" borderId="23" xfId="0" applyNumberFormat="1" applyFont="1" applyFill="1" applyBorder="1" applyAlignment="1">
      <alignment horizontal="right" vertical="top"/>
    </xf>
    <xf numFmtId="0" fontId="7" fillId="0" borderId="30" xfId="0" applyFont="1" applyBorder="1" applyAlignment="1">
      <alignment horizontal="center" vertical="top"/>
    </xf>
    <xf numFmtId="165" fontId="7" fillId="0" borderId="58" xfId="0" applyNumberFormat="1" applyFont="1" applyFill="1" applyBorder="1" applyAlignment="1">
      <alignment horizontal="right" vertical="top"/>
    </xf>
    <xf numFmtId="0" fontId="7" fillId="0" borderId="35" xfId="0" applyFont="1" applyBorder="1" applyAlignment="1">
      <alignment horizontal="center" vertical="top"/>
    </xf>
    <xf numFmtId="165" fontId="7" fillId="0" borderId="55" xfId="0" applyNumberFormat="1" applyFont="1" applyFill="1" applyBorder="1" applyAlignment="1">
      <alignment horizontal="right" vertical="top"/>
    </xf>
    <xf numFmtId="165" fontId="7" fillId="0" borderId="35" xfId="0" applyNumberFormat="1" applyFont="1" applyFill="1" applyBorder="1" applyAlignment="1">
      <alignment horizontal="right" vertical="top"/>
    </xf>
    <xf numFmtId="165" fontId="7" fillId="0" borderId="14" xfId="0" applyNumberFormat="1" applyFont="1" applyFill="1" applyBorder="1" applyAlignment="1">
      <alignment horizontal="right" vertical="top"/>
    </xf>
    <xf numFmtId="0" fontId="13" fillId="0" borderId="48" xfId="0" applyFont="1" applyFill="1" applyBorder="1" applyAlignment="1">
      <alignment vertical="top" wrapText="1"/>
    </xf>
    <xf numFmtId="49" fontId="6" fillId="5" borderId="21" xfId="0" applyNumberFormat="1" applyFont="1" applyFill="1" applyBorder="1" applyAlignment="1">
      <alignment horizontal="right" vertical="top"/>
    </xf>
    <xf numFmtId="49" fontId="7" fillId="5" borderId="22" xfId="0" applyNumberFormat="1" applyFont="1" applyFill="1" applyBorder="1" applyAlignment="1">
      <alignment horizontal="right" vertical="top"/>
    </xf>
    <xf numFmtId="49" fontId="7" fillId="5" borderId="59" xfId="0" applyNumberFormat="1" applyFont="1" applyFill="1" applyBorder="1" applyAlignment="1">
      <alignment horizontal="right" vertical="top"/>
    </xf>
    <xf numFmtId="49" fontId="7" fillId="5" borderId="60" xfId="0" applyNumberFormat="1" applyFont="1" applyFill="1" applyBorder="1" applyAlignment="1">
      <alignment horizontal="right" vertical="top"/>
    </xf>
    <xf numFmtId="49" fontId="6" fillId="5" borderId="22" xfId="0" applyNumberFormat="1" applyFont="1" applyFill="1" applyBorder="1" applyAlignment="1">
      <alignment horizontal="right" vertical="top"/>
    </xf>
    <xf numFmtId="49" fontId="7" fillId="0" borderId="0" xfId="0" applyNumberFormat="1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horizontal="right" vertical="top"/>
    </xf>
    <xf numFmtId="164" fontId="27" fillId="0" borderId="0" xfId="0" applyNumberFormat="1" applyFont="1" applyFill="1" applyBorder="1" applyAlignment="1">
      <alignment horizontal="center" vertical="top"/>
    </xf>
    <xf numFmtId="164" fontId="28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49" fontId="27" fillId="0" borderId="61" xfId="0" applyNumberFormat="1" applyFont="1" applyFill="1" applyBorder="1" applyAlignment="1">
      <alignment vertical="top" wrapText="1"/>
    </xf>
    <xf numFmtId="164" fontId="34" fillId="0" borderId="0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horizontal="center" vertical="center" wrapText="1"/>
    </xf>
    <xf numFmtId="165" fontId="33" fillId="0" borderId="0" xfId="0" applyNumberFormat="1" applyFont="1" applyAlignment="1">
      <alignment vertical="top"/>
    </xf>
    <xf numFmtId="164" fontId="7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164" fontId="28" fillId="0" borderId="0" xfId="0" applyNumberFormat="1" applyFont="1" applyFill="1" applyBorder="1" applyAlignment="1">
      <alignment horizontal="center" vertical="top" wrapText="1"/>
    </xf>
    <xf numFmtId="0" fontId="35" fillId="0" borderId="0" xfId="0" applyFont="1"/>
    <xf numFmtId="0" fontId="33" fillId="0" borderId="0" xfId="0" applyFont="1" applyAlignment="1">
      <alignment horizontal="center" vertical="top"/>
    </xf>
    <xf numFmtId="164" fontId="33" fillId="0" borderId="0" xfId="0" applyNumberFormat="1" applyFont="1" applyAlignment="1">
      <alignment vertical="top"/>
    </xf>
    <xf numFmtId="0" fontId="33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/>
    </xf>
    <xf numFmtId="164" fontId="7" fillId="0" borderId="0" xfId="0" applyNumberFormat="1" applyFont="1" applyBorder="1" applyAlignment="1">
      <alignment vertical="top"/>
    </xf>
    <xf numFmtId="164" fontId="7" fillId="0" borderId="0" xfId="0" applyNumberFormat="1" applyFont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9" fillId="0" borderId="0" xfId="1" applyFont="1" applyAlignment="1">
      <alignment horizontal="center"/>
    </xf>
    <xf numFmtId="0" fontId="26" fillId="0" borderId="10" xfId="1" applyFont="1" applyBorder="1" applyAlignment="1">
      <alignment horizontal="center" vertical="top"/>
    </xf>
    <xf numFmtId="0" fontId="26" fillId="0" borderId="34" xfId="1" applyFont="1" applyBorder="1" applyAlignment="1">
      <alignment horizontal="center" vertical="top"/>
    </xf>
    <xf numFmtId="0" fontId="26" fillId="0" borderId="9" xfId="1" applyFont="1" applyBorder="1" applyAlignment="1">
      <alignment horizontal="center" vertical="top"/>
    </xf>
    <xf numFmtId="0" fontId="26" fillId="0" borderId="11" xfId="1" applyFont="1" applyBorder="1" applyAlignment="1">
      <alignment horizontal="center" vertical="top"/>
    </xf>
    <xf numFmtId="0" fontId="23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165" fontId="6" fillId="4" borderId="60" xfId="0" applyNumberFormat="1" applyFont="1" applyFill="1" applyBorder="1" applyAlignment="1">
      <alignment horizontal="right" vertical="top"/>
    </xf>
    <xf numFmtId="165" fontId="6" fillId="4" borderId="50" xfId="0" applyNumberFormat="1" applyFont="1" applyFill="1" applyBorder="1" applyAlignment="1">
      <alignment horizontal="right" vertical="top"/>
    </xf>
    <xf numFmtId="165" fontId="7" fillId="0" borderId="51" xfId="0" applyNumberFormat="1" applyFont="1" applyFill="1" applyBorder="1" applyAlignment="1">
      <alignment horizontal="right" vertical="center"/>
    </xf>
    <xf numFmtId="165" fontId="7" fillId="0" borderId="13" xfId="0" applyNumberFormat="1" applyFont="1" applyBorder="1" applyAlignment="1">
      <alignment horizontal="right" vertical="top"/>
    </xf>
    <xf numFmtId="165" fontId="7" fillId="0" borderId="52" xfId="0" applyNumberFormat="1" applyFont="1" applyBorder="1" applyAlignment="1">
      <alignment horizontal="right" vertical="top"/>
    </xf>
    <xf numFmtId="165" fontId="7" fillId="0" borderId="12" xfId="0" applyNumberFormat="1" applyFont="1" applyFill="1" applyBorder="1" applyAlignment="1">
      <alignment horizontal="right" vertical="top" wrapText="1"/>
    </xf>
    <xf numFmtId="165" fontId="7" fillId="2" borderId="29" xfId="0" applyNumberFormat="1" applyFont="1" applyFill="1" applyBorder="1" applyAlignment="1">
      <alignment horizontal="right" vertical="top"/>
    </xf>
    <xf numFmtId="165" fontId="7" fillId="0" borderId="2" xfId="0" applyNumberFormat="1" applyFont="1" applyFill="1" applyBorder="1" applyAlignment="1">
      <alignment horizontal="right" vertical="top"/>
    </xf>
    <xf numFmtId="165" fontId="7" fillId="0" borderId="8" xfId="0" applyNumberFormat="1" applyFont="1" applyBorder="1" applyAlignment="1">
      <alignment horizontal="right" vertical="top"/>
    </xf>
    <xf numFmtId="165" fontId="7" fillId="2" borderId="17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/>
    </xf>
    <xf numFmtId="0" fontId="37" fillId="0" borderId="19" xfId="0" applyFont="1" applyFill="1" applyBorder="1" applyAlignment="1">
      <alignment vertical="top" wrapText="1"/>
    </xf>
    <xf numFmtId="0" fontId="34" fillId="7" borderId="63" xfId="0" applyFont="1" applyFill="1" applyBorder="1" applyAlignment="1">
      <alignment horizontal="center" vertical="top"/>
    </xf>
    <xf numFmtId="165" fontId="6" fillId="7" borderId="56" xfId="0" applyNumberFormat="1" applyFont="1" applyFill="1" applyBorder="1" applyAlignment="1">
      <alignment horizontal="right" vertical="top"/>
    </xf>
    <xf numFmtId="165" fontId="6" fillId="7" borderId="20" xfId="0" applyNumberFormat="1" applyFont="1" applyFill="1" applyBorder="1" applyAlignment="1">
      <alignment horizontal="right" vertical="top"/>
    </xf>
    <xf numFmtId="165" fontId="6" fillId="7" borderId="64" xfId="0" applyNumberFormat="1" applyFont="1" applyFill="1" applyBorder="1" applyAlignment="1">
      <alignment horizontal="right" vertical="top"/>
    </xf>
    <xf numFmtId="165" fontId="6" fillId="7" borderId="4" xfId="0" applyNumberFormat="1" applyFont="1" applyFill="1" applyBorder="1" applyAlignment="1">
      <alignment horizontal="right" vertical="top"/>
    </xf>
    <xf numFmtId="0" fontId="6" fillId="7" borderId="4" xfId="0" applyFont="1" applyFill="1" applyBorder="1" applyAlignment="1">
      <alignment horizontal="right" vertical="top"/>
    </xf>
    <xf numFmtId="165" fontId="6" fillId="7" borderId="65" xfId="0" applyNumberFormat="1" applyFont="1" applyFill="1" applyBorder="1" applyAlignment="1">
      <alignment horizontal="right" vertical="top"/>
    </xf>
    <xf numFmtId="165" fontId="6" fillId="7" borderId="32" xfId="0" applyNumberFormat="1" applyFont="1" applyFill="1" applyBorder="1" applyAlignment="1">
      <alignment horizontal="right" vertical="top"/>
    </xf>
    <xf numFmtId="165" fontId="6" fillId="7" borderId="33" xfId="0" applyNumberFormat="1" applyFont="1" applyFill="1" applyBorder="1" applyAlignment="1">
      <alignment horizontal="right" vertical="top"/>
    </xf>
    <xf numFmtId="165" fontId="6" fillId="7" borderId="66" xfId="0" applyNumberFormat="1" applyFont="1" applyFill="1" applyBorder="1" applyAlignment="1">
      <alignment horizontal="right" vertical="top"/>
    </xf>
    <xf numFmtId="165" fontId="6" fillId="7" borderId="56" xfId="0" applyNumberFormat="1" applyFont="1" applyFill="1" applyBorder="1" applyAlignment="1">
      <alignment horizontal="right" vertical="center"/>
    </xf>
    <xf numFmtId="165" fontId="6" fillId="7" borderId="20" xfId="0" applyNumberFormat="1" applyFont="1" applyFill="1" applyBorder="1" applyAlignment="1">
      <alignment horizontal="right" vertical="center"/>
    </xf>
    <xf numFmtId="165" fontId="6" fillId="7" borderId="62" xfId="0" applyNumberFormat="1" applyFont="1" applyFill="1" applyBorder="1" applyAlignment="1">
      <alignment horizontal="right" vertical="center"/>
    </xf>
    <xf numFmtId="165" fontId="7" fillId="7" borderId="24" xfId="0" applyNumberFormat="1" applyFont="1" applyFill="1" applyBorder="1" applyAlignment="1">
      <alignment horizontal="right" vertical="top"/>
    </xf>
    <xf numFmtId="165" fontId="7" fillId="7" borderId="26" xfId="0" applyNumberFormat="1" applyFont="1" applyFill="1" applyBorder="1" applyAlignment="1">
      <alignment horizontal="right" vertical="top"/>
    </xf>
    <xf numFmtId="165" fontId="7" fillId="7" borderId="27" xfId="0" applyNumberFormat="1" applyFont="1" applyFill="1" applyBorder="1" applyAlignment="1">
      <alignment horizontal="right" vertical="top"/>
    </xf>
    <xf numFmtId="165" fontId="7" fillId="7" borderId="40" xfId="0" applyNumberFormat="1" applyFont="1" applyFill="1" applyBorder="1" applyAlignment="1">
      <alignment horizontal="right" vertical="top"/>
    </xf>
    <xf numFmtId="165" fontId="7" fillId="7" borderId="41" xfId="0" applyNumberFormat="1" applyFont="1" applyFill="1" applyBorder="1" applyAlignment="1">
      <alignment horizontal="right" vertical="top"/>
    </xf>
    <xf numFmtId="165" fontId="7" fillId="7" borderId="8" xfId="0" applyNumberFormat="1" applyFont="1" applyFill="1" applyBorder="1" applyAlignment="1">
      <alignment horizontal="right" vertical="top"/>
    </xf>
    <xf numFmtId="165" fontId="7" fillId="7" borderId="5" xfId="0" applyNumberFormat="1" applyFont="1" applyFill="1" applyBorder="1" applyAlignment="1">
      <alignment horizontal="right" vertical="top"/>
    </xf>
    <xf numFmtId="165" fontId="7" fillId="7" borderId="42" xfId="0" applyNumberFormat="1" applyFont="1" applyFill="1" applyBorder="1" applyAlignment="1">
      <alignment horizontal="right" vertical="top"/>
    </xf>
    <xf numFmtId="165" fontId="7" fillId="7" borderId="33" xfId="0" applyNumberFormat="1" applyFont="1" applyFill="1" applyBorder="1" applyAlignment="1">
      <alignment horizontal="right" vertical="top"/>
    </xf>
    <xf numFmtId="165" fontId="7" fillId="7" borderId="10" xfId="0" applyNumberFormat="1" applyFont="1" applyFill="1" applyBorder="1" applyAlignment="1">
      <alignment horizontal="right" vertical="top"/>
    </xf>
    <xf numFmtId="165" fontId="7" fillId="7" borderId="53" xfId="0" applyNumberFormat="1" applyFont="1" applyFill="1" applyBorder="1" applyAlignment="1">
      <alignment horizontal="right" vertical="top"/>
    </xf>
    <xf numFmtId="165" fontId="7" fillId="7" borderId="39" xfId="0" applyNumberFormat="1" applyFont="1" applyFill="1" applyBorder="1" applyAlignment="1">
      <alignment horizontal="right" vertical="top"/>
    </xf>
    <xf numFmtId="165" fontId="7" fillId="7" borderId="19" xfId="0" applyNumberFormat="1" applyFont="1" applyFill="1" applyBorder="1" applyAlignment="1">
      <alignment horizontal="right" vertical="top"/>
    </xf>
    <xf numFmtId="165" fontId="7" fillId="7" borderId="67" xfId="0" applyNumberFormat="1" applyFont="1" applyFill="1" applyBorder="1" applyAlignment="1">
      <alignment horizontal="right" vertical="top"/>
    </xf>
    <xf numFmtId="165" fontId="7" fillId="7" borderId="3" xfId="0" applyNumberFormat="1" applyFont="1" applyFill="1" applyBorder="1" applyAlignment="1">
      <alignment horizontal="right" vertical="top"/>
    </xf>
    <xf numFmtId="165" fontId="7" fillId="7" borderId="31" xfId="0" applyNumberFormat="1" applyFont="1" applyFill="1" applyBorder="1" applyAlignment="1">
      <alignment horizontal="right" vertical="top"/>
    </xf>
    <xf numFmtId="165" fontId="7" fillId="7" borderId="68" xfId="0" applyNumberFormat="1" applyFont="1" applyFill="1" applyBorder="1" applyAlignment="1">
      <alignment horizontal="right" vertical="top"/>
    </xf>
    <xf numFmtId="165" fontId="7" fillId="7" borderId="36" xfId="0" applyNumberFormat="1" applyFont="1" applyFill="1" applyBorder="1" applyAlignment="1">
      <alignment horizontal="right" vertical="top"/>
    </xf>
    <xf numFmtId="165" fontId="7" fillId="7" borderId="34" xfId="0" applyNumberFormat="1" applyFont="1" applyFill="1" applyBorder="1" applyAlignment="1">
      <alignment horizontal="right" vertical="top"/>
    </xf>
    <xf numFmtId="165" fontId="7" fillId="7" borderId="1" xfId="0" applyNumberFormat="1" applyFont="1" applyFill="1" applyBorder="1" applyAlignment="1">
      <alignment horizontal="right" vertical="top"/>
    </xf>
    <xf numFmtId="165" fontId="7" fillId="7" borderId="47" xfId="0" applyNumberFormat="1" applyFont="1" applyFill="1" applyBorder="1" applyAlignment="1">
      <alignment horizontal="right" vertical="top"/>
    </xf>
    <xf numFmtId="165" fontId="7" fillId="7" borderId="52" xfId="0" applyNumberFormat="1" applyFont="1" applyFill="1" applyBorder="1" applyAlignment="1">
      <alignment horizontal="right" vertical="top"/>
    </xf>
    <xf numFmtId="165" fontId="7" fillId="7" borderId="39" xfId="0" applyNumberFormat="1" applyFont="1" applyFill="1" applyBorder="1" applyAlignment="1">
      <alignment horizontal="right" vertical="center"/>
    </xf>
    <xf numFmtId="165" fontId="7" fillId="7" borderId="27" xfId="0" applyNumberFormat="1" applyFont="1" applyFill="1" applyBorder="1" applyAlignment="1">
      <alignment horizontal="right" vertical="center"/>
    </xf>
    <xf numFmtId="165" fontId="7" fillId="7" borderId="28" xfId="0" applyNumberFormat="1" applyFont="1" applyFill="1" applyBorder="1" applyAlignment="1">
      <alignment horizontal="right" vertical="center"/>
    </xf>
    <xf numFmtId="165" fontId="7" fillId="7" borderId="41" xfId="0" applyNumberFormat="1" applyFont="1" applyFill="1" applyBorder="1" applyAlignment="1">
      <alignment horizontal="right" vertical="center"/>
    </xf>
    <xf numFmtId="165" fontId="7" fillId="7" borderId="5" xfId="0" applyNumberFormat="1" applyFont="1" applyFill="1" applyBorder="1" applyAlignment="1">
      <alignment horizontal="right" vertical="center"/>
    </xf>
    <xf numFmtId="165" fontId="7" fillId="7" borderId="6" xfId="0" applyNumberFormat="1" applyFont="1" applyFill="1" applyBorder="1" applyAlignment="1">
      <alignment horizontal="right" vertical="center"/>
    </xf>
    <xf numFmtId="0" fontId="6" fillId="7" borderId="63" xfId="0" applyFont="1" applyFill="1" applyBorder="1" applyAlignment="1">
      <alignment horizontal="right" vertical="top"/>
    </xf>
    <xf numFmtId="0" fontId="34" fillId="7" borderId="30" xfId="0" applyFont="1" applyFill="1" applyBorder="1" applyAlignment="1">
      <alignment horizontal="center" vertical="top"/>
    </xf>
    <xf numFmtId="0" fontId="34" fillId="7" borderId="4" xfId="0" applyFont="1" applyFill="1" applyBorder="1" applyAlignment="1">
      <alignment horizontal="center" vertical="top"/>
    </xf>
    <xf numFmtId="165" fontId="6" fillId="7" borderId="69" xfId="0" applyNumberFormat="1" applyFont="1" applyFill="1" applyBorder="1" applyAlignment="1">
      <alignment horizontal="right" vertical="top"/>
    </xf>
    <xf numFmtId="165" fontId="6" fillId="7" borderId="48" xfId="0" applyNumberFormat="1" applyFont="1" applyFill="1" applyBorder="1" applyAlignment="1">
      <alignment horizontal="right" vertical="top"/>
    </xf>
    <xf numFmtId="165" fontId="6" fillId="7" borderId="70" xfId="0" applyNumberFormat="1" applyFont="1" applyFill="1" applyBorder="1" applyAlignment="1">
      <alignment horizontal="right" vertical="top"/>
    </xf>
    <xf numFmtId="165" fontId="6" fillId="7" borderId="62" xfId="0" applyNumberFormat="1" applyFont="1" applyFill="1" applyBorder="1" applyAlignment="1">
      <alignment horizontal="right" vertical="top"/>
    </xf>
    <xf numFmtId="165" fontId="7" fillId="7" borderId="51" xfId="0" applyNumberFormat="1" applyFont="1" applyFill="1" applyBorder="1" applyAlignment="1">
      <alignment horizontal="right" vertical="top"/>
    </xf>
    <xf numFmtId="165" fontId="7" fillId="7" borderId="11" xfId="0" applyNumberFormat="1" applyFont="1" applyFill="1" applyBorder="1" applyAlignment="1">
      <alignment horizontal="right" vertical="top"/>
    </xf>
    <xf numFmtId="165" fontId="7" fillId="7" borderId="28" xfId="0" applyNumberFormat="1" applyFont="1" applyFill="1" applyBorder="1" applyAlignment="1">
      <alignment horizontal="right" vertical="top"/>
    </xf>
    <xf numFmtId="165" fontId="7" fillId="7" borderId="9" xfId="0" applyNumberFormat="1" applyFont="1" applyFill="1" applyBorder="1" applyAlignment="1">
      <alignment horizontal="right" vertical="top"/>
    </xf>
    <xf numFmtId="165" fontId="7" fillId="7" borderId="71" xfId="0" applyNumberFormat="1" applyFont="1" applyFill="1" applyBorder="1" applyAlignment="1">
      <alignment horizontal="right" vertical="top"/>
    </xf>
    <xf numFmtId="165" fontId="7" fillId="7" borderId="13" xfId="0" applyNumberFormat="1" applyFont="1" applyFill="1" applyBorder="1" applyAlignment="1">
      <alignment horizontal="right" vertical="top"/>
    </xf>
    <xf numFmtId="165" fontId="6" fillId="7" borderId="11" xfId="0" applyNumberFormat="1" applyFont="1" applyFill="1" applyBorder="1" applyAlignment="1">
      <alignment horizontal="right" vertical="top"/>
    </xf>
    <xf numFmtId="165" fontId="6" fillId="7" borderId="47" xfId="0" applyNumberFormat="1" applyFont="1" applyFill="1" applyBorder="1" applyAlignment="1">
      <alignment horizontal="right" vertical="top"/>
    </xf>
    <xf numFmtId="165" fontId="6" fillId="7" borderId="5" xfId="0" applyNumberFormat="1" applyFont="1" applyFill="1" applyBorder="1" applyAlignment="1">
      <alignment horizontal="right" vertical="top"/>
    </xf>
    <xf numFmtId="165" fontId="6" fillId="7" borderId="6" xfId="0" applyNumberFormat="1" applyFont="1" applyFill="1" applyBorder="1" applyAlignment="1">
      <alignment horizontal="right" vertical="top"/>
    </xf>
    <xf numFmtId="0" fontId="6" fillId="7" borderId="72" xfId="0" applyFont="1" applyFill="1" applyBorder="1" applyAlignment="1">
      <alignment horizontal="right" vertical="top"/>
    </xf>
    <xf numFmtId="165" fontId="38" fillId="7" borderId="19" xfId="0" applyNumberFormat="1" applyFont="1" applyFill="1" applyBorder="1" applyAlignment="1">
      <alignment horizontal="right" vertical="top"/>
    </xf>
    <xf numFmtId="0" fontId="2" fillId="7" borderId="38" xfId="0" applyFont="1" applyFill="1" applyBorder="1" applyAlignment="1">
      <alignment horizontal="left" vertical="center" wrapText="1"/>
    </xf>
    <xf numFmtId="165" fontId="9" fillId="7" borderId="29" xfId="0" applyNumberFormat="1" applyFont="1" applyFill="1" applyBorder="1" applyAlignment="1">
      <alignment horizontal="right" vertical="top" wrapText="1"/>
    </xf>
    <xf numFmtId="165" fontId="9" fillId="7" borderId="54" xfId="0" applyNumberFormat="1" applyFont="1" applyFill="1" applyBorder="1" applyAlignment="1">
      <alignment horizontal="right" vertical="top" wrapText="1"/>
    </xf>
    <xf numFmtId="165" fontId="10" fillId="7" borderId="12" xfId="0" applyNumberFormat="1" applyFont="1" applyFill="1" applyBorder="1" applyAlignment="1">
      <alignment horizontal="right" vertical="top" wrapText="1"/>
    </xf>
    <xf numFmtId="165" fontId="10" fillId="7" borderId="17" xfId="0" applyNumberFormat="1" applyFont="1" applyFill="1" applyBorder="1" applyAlignment="1">
      <alignment horizontal="right" vertical="top" wrapText="1"/>
    </xf>
    <xf numFmtId="165" fontId="10" fillId="7" borderId="12" xfId="0" applyNumberFormat="1" applyFont="1" applyFill="1" applyBorder="1" applyAlignment="1">
      <alignment horizontal="right" vertical="top"/>
    </xf>
    <xf numFmtId="165" fontId="36" fillId="0" borderId="17" xfId="0" applyNumberFormat="1" applyFont="1" applyFill="1" applyBorder="1" applyAlignment="1">
      <alignment horizontal="right" vertical="top" wrapText="1"/>
    </xf>
    <xf numFmtId="165" fontId="36" fillId="7" borderId="17" xfId="0" applyNumberFormat="1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horizontal="left" vertical="center" wrapText="1"/>
    </xf>
    <xf numFmtId="165" fontId="9" fillId="7" borderId="17" xfId="0" applyNumberFormat="1" applyFont="1" applyFill="1" applyBorder="1" applyAlignment="1">
      <alignment horizontal="right" vertical="top" wrapText="1"/>
    </xf>
    <xf numFmtId="165" fontId="10" fillId="0" borderId="12" xfId="0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left" vertical="center" wrapText="1"/>
    </xf>
    <xf numFmtId="165" fontId="9" fillId="5" borderId="17" xfId="0" applyNumberFormat="1" applyFont="1" applyFill="1" applyBorder="1" applyAlignment="1">
      <alignment horizontal="right" vertical="top" wrapText="1"/>
    </xf>
    <xf numFmtId="165" fontId="36" fillId="0" borderId="17" xfId="0" applyNumberFormat="1" applyFont="1" applyBorder="1" applyAlignment="1">
      <alignment horizontal="right" vertical="top" wrapText="1"/>
    </xf>
    <xf numFmtId="0" fontId="2" fillId="5" borderId="2" xfId="0" applyFont="1" applyFill="1" applyBorder="1" applyAlignment="1">
      <alignment horizontal="left" vertical="top" wrapText="1"/>
    </xf>
    <xf numFmtId="165" fontId="7" fillId="0" borderId="7" xfId="0" applyNumberFormat="1" applyFont="1" applyFill="1" applyBorder="1" applyAlignment="1">
      <alignment horizontal="right" vertical="top"/>
    </xf>
    <xf numFmtId="165" fontId="7" fillId="0" borderId="17" xfId="0" applyNumberFormat="1" applyFont="1" applyFill="1" applyBorder="1" applyAlignment="1">
      <alignment horizontal="right" vertical="top"/>
    </xf>
    <xf numFmtId="165" fontId="7" fillId="7" borderId="6" xfId="0" applyNumberFormat="1" applyFont="1" applyFill="1" applyBorder="1" applyAlignment="1">
      <alignment horizontal="right" vertical="top"/>
    </xf>
    <xf numFmtId="165" fontId="7" fillId="2" borderId="12" xfId="0" applyNumberFormat="1" applyFont="1" applyFill="1" applyBorder="1" applyAlignment="1">
      <alignment horizontal="right" vertical="top"/>
    </xf>
    <xf numFmtId="165" fontId="7" fillId="0" borderId="30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Border="1" applyAlignment="1">
      <alignment vertical="top"/>
    </xf>
    <xf numFmtId="165" fontId="6" fillId="4" borderId="24" xfId="0" applyNumberFormat="1" applyFont="1" applyFill="1" applyBorder="1" applyAlignment="1">
      <alignment horizontal="right" vertical="top"/>
    </xf>
    <xf numFmtId="165" fontId="6" fillId="4" borderId="19" xfId="0" applyNumberFormat="1" applyFont="1" applyFill="1" applyBorder="1" applyAlignment="1">
      <alignment horizontal="right" vertical="top"/>
    </xf>
    <xf numFmtId="165" fontId="6" fillId="4" borderId="43" xfId="0" applyNumberFormat="1" applyFont="1" applyFill="1" applyBorder="1" applyAlignment="1">
      <alignment horizontal="right" vertical="top"/>
    </xf>
    <xf numFmtId="165" fontId="6" fillId="5" borderId="69" xfId="0" applyNumberFormat="1" applyFont="1" applyFill="1" applyBorder="1" applyAlignment="1">
      <alignment horizontal="right" vertical="top"/>
    </xf>
    <xf numFmtId="165" fontId="6" fillId="5" borderId="48" xfId="0" applyNumberFormat="1" applyFont="1" applyFill="1" applyBorder="1" applyAlignment="1">
      <alignment horizontal="right" vertical="top"/>
    </xf>
    <xf numFmtId="165" fontId="6" fillId="5" borderId="70" xfId="0" applyNumberFormat="1" applyFont="1" applyFill="1" applyBorder="1" applyAlignment="1">
      <alignment horizontal="right" vertical="top"/>
    </xf>
    <xf numFmtId="165" fontId="6" fillId="3" borderId="21" xfId="0" applyNumberFormat="1" applyFont="1" applyFill="1" applyBorder="1" applyAlignment="1">
      <alignment horizontal="right" vertical="top"/>
    </xf>
    <xf numFmtId="165" fontId="6" fillId="3" borderId="50" xfId="0" applyNumberFormat="1" applyFont="1" applyFill="1" applyBorder="1" applyAlignment="1">
      <alignment horizontal="right" vertical="top"/>
    </xf>
    <xf numFmtId="165" fontId="6" fillId="3" borderId="60" xfId="0" applyNumberFormat="1" applyFont="1" applyFill="1" applyBorder="1" applyAlignment="1">
      <alignment horizontal="right" vertical="top"/>
    </xf>
    <xf numFmtId="165" fontId="6" fillId="3" borderId="82" xfId="0" applyNumberFormat="1" applyFont="1" applyFill="1" applyBorder="1" applyAlignment="1">
      <alignment horizontal="right" vertical="top"/>
    </xf>
    <xf numFmtId="165" fontId="6" fillId="7" borderId="72" xfId="0" applyNumberFormat="1" applyFont="1" applyFill="1" applyBorder="1" applyAlignment="1">
      <alignment horizontal="right" vertical="top"/>
    </xf>
    <xf numFmtId="165" fontId="6" fillId="7" borderId="63" xfId="0" applyNumberFormat="1" applyFont="1" applyFill="1" applyBorder="1" applyAlignment="1">
      <alignment horizontal="right" vertical="center"/>
    </xf>
    <xf numFmtId="165" fontId="6" fillId="4" borderId="23" xfId="0" applyNumberFormat="1" applyFont="1" applyFill="1" applyBorder="1" applyAlignment="1">
      <alignment horizontal="right" vertical="top"/>
    </xf>
    <xf numFmtId="165" fontId="6" fillId="5" borderId="72" xfId="0" applyNumberFormat="1" applyFont="1" applyFill="1" applyBorder="1" applyAlignment="1">
      <alignment horizontal="right" vertical="top"/>
    </xf>
    <xf numFmtId="165" fontId="7" fillId="0" borderId="38" xfId="0" applyNumberFormat="1" applyFont="1" applyFill="1" applyBorder="1" applyAlignment="1">
      <alignment horizontal="right" vertical="top" wrapText="1"/>
    </xf>
    <xf numFmtId="165" fontId="7" fillId="0" borderId="2" xfId="0" applyNumberFormat="1" applyFont="1" applyFill="1" applyBorder="1" applyAlignment="1">
      <alignment horizontal="right" vertical="top" wrapText="1"/>
    </xf>
    <xf numFmtId="165" fontId="6" fillId="7" borderId="3" xfId="0" applyNumberFormat="1" applyFont="1" applyFill="1" applyBorder="1" applyAlignment="1">
      <alignment horizontal="right" vertical="top"/>
    </xf>
    <xf numFmtId="165" fontId="6" fillId="7" borderId="0" xfId="0" applyNumberFormat="1" applyFont="1" applyFill="1" applyBorder="1" applyAlignment="1">
      <alignment horizontal="right" vertical="top"/>
    </xf>
    <xf numFmtId="165" fontId="6" fillId="7" borderId="4" xfId="0" applyNumberFormat="1" applyFont="1" applyFill="1" applyBorder="1" applyAlignment="1">
      <alignment horizontal="right" vertical="center"/>
    </xf>
    <xf numFmtId="165" fontId="6" fillId="4" borderId="81" xfId="0" applyNumberFormat="1" applyFont="1" applyFill="1" applyBorder="1" applyAlignment="1">
      <alignment horizontal="right" vertical="top"/>
    </xf>
    <xf numFmtId="165" fontId="6" fillId="7" borderId="63" xfId="0" applyNumberFormat="1" applyFont="1" applyFill="1" applyBorder="1" applyAlignment="1">
      <alignment horizontal="right" vertical="top"/>
    </xf>
    <xf numFmtId="165" fontId="6" fillId="7" borderId="30" xfId="0" applyNumberFormat="1" applyFont="1" applyFill="1" applyBorder="1" applyAlignment="1">
      <alignment horizontal="right" vertical="top"/>
    </xf>
    <xf numFmtId="165" fontId="6" fillId="7" borderId="35" xfId="0" applyNumberFormat="1" applyFont="1" applyFill="1" applyBorder="1" applyAlignment="1">
      <alignment horizontal="right" vertical="top"/>
    </xf>
    <xf numFmtId="165" fontId="6" fillId="4" borderId="82" xfId="0" applyNumberFormat="1" applyFont="1" applyFill="1" applyBorder="1" applyAlignment="1">
      <alignment horizontal="right" vertical="top"/>
    </xf>
    <xf numFmtId="165" fontId="38" fillId="7" borderId="3" xfId="0" applyNumberFormat="1" applyFont="1" applyFill="1" applyBorder="1" applyAlignment="1">
      <alignment horizontal="right" vertical="top"/>
    </xf>
    <xf numFmtId="165" fontId="38" fillId="7" borderId="31" xfId="0" applyNumberFormat="1" applyFont="1" applyFill="1" applyBorder="1" applyAlignment="1">
      <alignment horizontal="right" vertical="top"/>
    </xf>
    <xf numFmtId="49" fontId="6" fillId="4" borderId="27" xfId="0" applyNumberFormat="1" applyFont="1" applyFill="1" applyBorder="1" applyAlignment="1">
      <alignment horizontal="center" vertical="top"/>
    </xf>
    <xf numFmtId="49" fontId="6" fillId="4" borderId="11" xfId="0" applyNumberFormat="1" applyFont="1" applyFill="1" applyBorder="1" applyAlignment="1">
      <alignment horizontal="center" vertical="top"/>
    </xf>
    <xf numFmtId="49" fontId="6" fillId="4" borderId="20" xfId="0" applyNumberFormat="1" applyFont="1" applyFill="1" applyBorder="1" applyAlignment="1">
      <alignment horizontal="center" vertical="top"/>
    </xf>
    <xf numFmtId="49" fontId="6" fillId="3" borderId="24" xfId="0" applyNumberFormat="1" applyFont="1" applyFill="1" applyBorder="1" applyAlignment="1">
      <alignment horizontal="center" vertical="top"/>
    </xf>
    <xf numFmtId="49" fontId="6" fillId="3" borderId="37" xfId="0" applyNumberFormat="1" applyFont="1" applyFill="1" applyBorder="1" applyAlignment="1">
      <alignment horizontal="center" vertical="top"/>
    </xf>
    <xf numFmtId="49" fontId="6" fillId="3" borderId="69" xfId="0" applyNumberFormat="1" applyFont="1" applyFill="1" applyBorder="1" applyAlignment="1">
      <alignment horizontal="center" vertical="top"/>
    </xf>
    <xf numFmtId="49" fontId="6" fillId="4" borderId="19" xfId="0" applyNumberFormat="1" applyFont="1" applyFill="1" applyBorder="1" applyAlignment="1">
      <alignment horizontal="center" vertical="top"/>
    </xf>
    <xf numFmtId="49" fontId="6" fillId="4" borderId="10" xfId="0" applyNumberFormat="1" applyFont="1" applyFill="1" applyBorder="1" applyAlignment="1">
      <alignment horizontal="center" vertical="top"/>
    </xf>
    <xf numFmtId="49" fontId="6" fillId="4" borderId="48" xfId="0" applyNumberFormat="1" applyFont="1" applyFill="1" applyBorder="1" applyAlignment="1">
      <alignment horizontal="center" vertical="top"/>
    </xf>
    <xf numFmtId="0" fontId="34" fillId="0" borderId="19" xfId="0" applyFont="1" applyFill="1" applyBorder="1" applyAlignment="1">
      <alignment horizontal="center" vertical="center" textRotation="90" wrapText="1"/>
    </xf>
    <xf numFmtId="0" fontId="34" fillId="0" borderId="10" xfId="0" applyFont="1" applyFill="1" applyBorder="1" applyAlignment="1">
      <alignment horizontal="center" vertical="center" textRotation="90" wrapText="1"/>
    </xf>
    <xf numFmtId="0" fontId="34" fillId="0" borderId="48" xfId="0" applyFont="1" applyFill="1" applyBorder="1" applyAlignment="1">
      <alignment horizontal="center" vertical="center" textRotation="90" wrapText="1"/>
    </xf>
    <xf numFmtId="0" fontId="34" fillId="0" borderId="19" xfId="0" applyFont="1" applyBorder="1" applyAlignment="1">
      <alignment horizontal="center" vertical="center" textRotation="90"/>
    </xf>
    <xf numFmtId="0" fontId="34" fillId="0" borderId="10" xfId="0" applyFont="1" applyBorder="1" applyAlignment="1">
      <alignment horizontal="center" vertical="center" textRotation="90"/>
    </xf>
    <xf numFmtId="0" fontId="34" fillId="0" borderId="48" xfId="0" applyFont="1" applyBorder="1" applyAlignment="1">
      <alignment horizontal="center" vertical="center" textRotation="90"/>
    </xf>
    <xf numFmtId="0" fontId="6" fillId="0" borderId="19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center" vertical="center" textRotation="90"/>
    </xf>
    <xf numFmtId="0" fontId="6" fillId="0" borderId="48" xfId="0" applyFont="1" applyFill="1" applyBorder="1" applyAlignment="1">
      <alignment horizontal="center" vertical="center" textRotation="90"/>
    </xf>
    <xf numFmtId="49" fontId="6" fillId="3" borderId="39" xfId="0" applyNumberFormat="1" applyFont="1" applyFill="1" applyBorder="1" applyAlignment="1">
      <alignment horizontal="center" vertical="top"/>
    </xf>
    <xf numFmtId="49" fontId="6" fillId="3" borderId="56" xfId="0" applyNumberFormat="1" applyFont="1" applyFill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4" borderId="50" xfId="0" applyNumberFormat="1" applyFont="1" applyFill="1" applyBorder="1" applyAlignment="1">
      <alignment horizontal="right" vertical="top"/>
    </xf>
    <xf numFmtId="49" fontId="6" fillId="4" borderId="22" xfId="0" applyNumberFormat="1" applyFont="1" applyFill="1" applyBorder="1" applyAlignment="1">
      <alignment horizontal="right" vertical="top"/>
    </xf>
    <xf numFmtId="49" fontId="6" fillId="3" borderId="51" xfId="0" applyNumberFormat="1" applyFont="1" applyFill="1" applyBorder="1" applyAlignment="1">
      <alignment horizontal="center" vertical="top"/>
    </xf>
    <xf numFmtId="49" fontId="6" fillId="4" borderId="22" xfId="0" applyNumberFormat="1" applyFont="1" applyFill="1" applyBorder="1" applyAlignment="1">
      <alignment horizontal="left" vertical="top"/>
    </xf>
    <xf numFmtId="49" fontId="6" fillId="4" borderId="59" xfId="0" applyNumberFormat="1" applyFont="1" applyFill="1" applyBorder="1" applyAlignment="1">
      <alignment horizontal="left" vertical="top"/>
    </xf>
    <xf numFmtId="49" fontId="6" fillId="4" borderId="75" xfId="0" applyNumberFormat="1" applyFont="1" applyFill="1" applyBorder="1" applyAlignment="1">
      <alignment horizontal="left" vertical="top"/>
    </xf>
    <xf numFmtId="49" fontId="6" fillId="3" borderId="50" xfId="0" applyNumberFormat="1" applyFont="1" applyFill="1" applyBorder="1" applyAlignment="1">
      <alignment horizontal="left" vertical="top"/>
    </xf>
    <xf numFmtId="49" fontId="6" fillId="3" borderId="48" xfId="0" applyNumberFormat="1" applyFont="1" applyFill="1" applyBorder="1" applyAlignment="1">
      <alignment horizontal="left" vertical="top"/>
    </xf>
    <xf numFmtId="49" fontId="6" fillId="3" borderId="77" xfId="0" applyNumberFormat="1" applyFont="1" applyFill="1" applyBorder="1" applyAlignment="1">
      <alignment horizontal="left" vertical="top"/>
    </xf>
    <xf numFmtId="49" fontId="28" fillId="0" borderId="38" xfId="0" applyNumberFormat="1" applyFont="1" applyBorder="1" applyAlignment="1">
      <alignment horizontal="center" vertical="top"/>
    </xf>
    <xf numFmtId="49" fontId="28" fillId="0" borderId="1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48" xfId="0" applyNumberFormat="1" applyFont="1" applyBorder="1" applyAlignment="1">
      <alignment horizontal="center" vertical="top"/>
    </xf>
    <xf numFmtId="49" fontId="28" fillId="4" borderId="22" xfId="0" applyNumberFormat="1" applyFont="1" applyFill="1" applyBorder="1" applyAlignment="1">
      <alignment horizontal="left" vertical="top"/>
    </xf>
    <xf numFmtId="0" fontId="13" fillId="0" borderId="59" xfId="0" applyFont="1" applyBorder="1" applyAlignment="1">
      <alignment horizontal="left" vertical="top"/>
    </xf>
    <xf numFmtId="0" fontId="13" fillId="0" borderId="75" xfId="0" applyFont="1" applyBorder="1" applyAlignment="1">
      <alignment horizontal="left" vertical="top"/>
    </xf>
    <xf numFmtId="49" fontId="33" fillId="0" borderId="67" xfId="0" applyNumberFormat="1" applyFont="1" applyBorder="1" applyAlignment="1">
      <alignment horizontal="center" vertical="top" wrapText="1"/>
    </xf>
    <xf numFmtId="49" fontId="33" fillId="0" borderId="53" xfId="0" applyNumberFormat="1" applyFont="1" applyBorder="1" applyAlignment="1">
      <alignment horizontal="center" vertical="top" wrapText="1"/>
    </xf>
    <xf numFmtId="0" fontId="13" fillId="0" borderId="19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49" fontId="28" fillId="0" borderId="23" xfId="0" applyNumberFormat="1" applyFont="1" applyBorder="1" applyAlignment="1">
      <alignment horizontal="center" vertical="top"/>
    </xf>
    <xf numFmtId="49" fontId="28" fillId="0" borderId="35" xfId="0" applyNumberFormat="1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textRotation="90"/>
    </xf>
    <xf numFmtId="0" fontId="34" fillId="0" borderId="11" xfId="0" applyFont="1" applyBorder="1" applyAlignment="1">
      <alignment horizontal="center" vertical="top" textRotation="90"/>
    </xf>
    <xf numFmtId="0" fontId="34" fillId="0" borderId="20" xfId="0" applyFont="1" applyBorder="1" applyAlignment="1">
      <alignment horizontal="center" vertical="top" textRotation="90"/>
    </xf>
    <xf numFmtId="49" fontId="28" fillId="0" borderId="29" xfId="0" applyNumberFormat="1" applyFont="1" applyBorder="1" applyAlignment="1">
      <alignment horizontal="center" vertical="top"/>
    </xf>
    <xf numFmtId="49" fontId="28" fillId="0" borderId="12" xfId="0" applyNumberFormat="1" applyFont="1" applyBorder="1" applyAlignment="1">
      <alignment horizontal="center" vertical="top"/>
    </xf>
    <xf numFmtId="49" fontId="28" fillId="0" borderId="63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72" xfId="0" applyFont="1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textRotation="90" wrapText="1"/>
    </xf>
    <xf numFmtId="0" fontId="33" fillId="0" borderId="73" xfId="0" applyFont="1" applyFill="1" applyBorder="1" applyAlignment="1">
      <alignment horizontal="center" vertical="center" textRotation="90" wrapText="1"/>
    </xf>
    <xf numFmtId="0" fontId="33" fillId="0" borderId="65" xfId="0" applyFont="1" applyBorder="1" applyAlignment="1">
      <alignment horizontal="center" vertical="center" textRotation="90" wrapText="1"/>
    </xf>
    <xf numFmtId="0" fontId="33" fillId="0" borderId="70" xfId="0" applyFont="1" applyBorder="1" applyAlignment="1">
      <alignment horizontal="center" vertical="center" textRotation="90" wrapText="1"/>
    </xf>
    <xf numFmtId="0" fontId="33" fillId="0" borderId="32" xfId="0" applyFont="1" applyBorder="1" applyAlignment="1">
      <alignment horizontal="center" vertical="center" textRotation="90" wrapText="1"/>
    </xf>
    <xf numFmtId="0" fontId="33" fillId="0" borderId="69" xfId="0" applyFont="1" applyBorder="1" applyAlignment="1">
      <alignment horizontal="center" vertical="center" textRotation="90" wrapText="1"/>
    </xf>
    <xf numFmtId="0" fontId="33" fillId="0" borderId="68" xfId="0" applyFont="1" applyFill="1" applyBorder="1" applyAlignment="1">
      <alignment horizontal="center" vertical="center" textRotation="90" wrapText="1"/>
    </xf>
    <xf numFmtId="0" fontId="33" fillId="0" borderId="77" xfId="0" applyFont="1" applyFill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textRotation="90" wrapText="1"/>
    </xf>
    <xf numFmtId="0" fontId="33" fillId="0" borderId="35" xfId="0" applyFont="1" applyBorder="1" applyAlignment="1">
      <alignment horizontal="center" vertical="center" textRotation="90" wrapText="1"/>
    </xf>
    <xf numFmtId="0" fontId="33" fillId="0" borderId="72" xfId="0" applyFont="1" applyBorder="1" applyAlignment="1">
      <alignment horizontal="center" vertical="center" textRotation="90" wrapText="1"/>
    </xf>
    <xf numFmtId="0" fontId="33" fillId="0" borderId="27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 wrapText="1"/>
    </xf>
    <xf numFmtId="0" fontId="33" fillId="0" borderId="20" xfId="0" applyFont="1" applyBorder="1" applyAlignment="1">
      <alignment horizontal="center" vertical="center" textRotation="90" wrapText="1"/>
    </xf>
    <xf numFmtId="0" fontId="33" fillId="0" borderId="28" xfId="0" applyFont="1" applyBorder="1" applyAlignment="1">
      <alignment horizontal="center" vertical="center" textRotation="90" wrapText="1"/>
    </xf>
    <xf numFmtId="0" fontId="33" fillId="0" borderId="6" xfId="0" applyFont="1" applyBorder="1" applyAlignment="1">
      <alignment horizontal="center" vertical="center" textRotation="90" wrapText="1"/>
    </xf>
    <xf numFmtId="0" fontId="33" fillId="0" borderId="78" xfId="0" applyFont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48" xfId="0" applyFont="1" applyBorder="1" applyAlignment="1">
      <alignment horizontal="center" vertical="center" textRotation="90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textRotation="90" wrapText="1"/>
    </xf>
    <xf numFmtId="0" fontId="33" fillId="0" borderId="41" xfId="0" applyFont="1" applyBorder="1" applyAlignment="1">
      <alignment horizontal="center" vertical="center" textRotation="90" wrapText="1"/>
    </xf>
    <xf numFmtId="0" fontId="33" fillId="0" borderId="56" xfId="0" applyFont="1" applyBorder="1" applyAlignment="1">
      <alignment horizontal="center" vertical="center" textRotation="90" wrapText="1"/>
    </xf>
    <xf numFmtId="49" fontId="7" fillId="0" borderId="67" xfId="0" applyNumberFormat="1" applyFont="1" applyBorder="1" applyAlignment="1">
      <alignment horizontal="center" vertical="top"/>
    </xf>
    <xf numFmtId="49" fontId="7" fillId="0" borderId="53" xfId="0" applyNumberFormat="1" applyFont="1" applyBorder="1" applyAlignment="1">
      <alignment horizontal="center" vertical="top"/>
    </xf>
    <xf numFmtId="49" fontId="7" fillId="0" borderId="52" xfId="0" applyNumberFormat="1" applyFont="1" applyBorder="1" applyAlignment="1">
      <alignment horizontal="center" vertical="top"/>
    </xf>
    <xf numFmtId="0" fontId="6" fillId="4" borderId="50" xfId="0" applyFont="1" applyFill="1" applyBorder="1" applyAlignment="1">
      <alignment horizontal="right" vertical="top"/>
    </xf>
    <xf numFmtId="0" fontId="6" fillId="4" borderId="22" xfId="0" applyFont="1" applyFill="1" applyBorder="1" applyAlignment="1">
      <alignment horizontal="right" vertical="top"/>
    </xf>
    <xf numFmtId="49" fontId="7" fillId="0" borderId="71" xfId="0" applyNumberFormat="1" applyFont="1" applyFill="1" applyBorder="1" applyAlignment="1">
      <alignment horizontal="left" vertical="top"/>
    </xf>
    <xf numFmtId="49" fontId="7" fillId="0" borderId="28" xfId="0" applyNumberFormat="1" applyFont="1" applyBorder="1" applyAlignment="1">
      <alignment horizontal="center" vertical="top"/>
    </xf>
    <xf numFmtId="49" fontId="7" fillId="0" borderId="47" xfId="0" applyNumberFormat="1" applyFont="1" applyBorder="1" applyAlignment="1">
      <alignment horizontal="center" vertical="top"/>
    </xf>
    <xf numFmtId="49" fontId="7" fillId="0" borderId="78" xfId="0" applyNumberFormat="1" applyFont="1" applyBorder="1" applyAlignment="1">
      <alignment horizontal="center" vertical="top"/>
    </xf>
    <xf numFmtId="49" fontId="6" fillId="3" borderId="60" xfId="0" applyNumberFormat="1" applyFont="1" applyFill="1" applyBorder="1" applyAlignment="1">
      <alignment horizontal="right" vertical="top"/>
    </xf>
    <xf numFmtId="0" fontId="6" fillId="3" borderId="50" xfId="0" applyFont="1" applyFill="1" applyBorder="1" applyAlignment="1">
      <alignment horizontal="right" vertical="top"/>
    </xf>
    <xf numFmtId="0" fontId="6" fillId="3" borderId="22" xfId="0" applyFont="1" applyFill="1" applyBorder="1" applyAlignment="1">
      <alignment horizontal="right" vertical="top"/>
    </xf>
    <xf numFmtId="0" fontId="33" fillId="0" borderId="23" xfId="0" applyNumberFormat="1" applyFont="1" applyBorder="1" applyAlignment="1">
      <alignment horizontal="center" vertical="center" textRotation="90" wrapText="1"/>
    </xf>
    <xf numFmtId="0" fontId="33" fillId="0" borderId="35" xfId="0" applyNumberFormat="1" applyFont="1" applyBorder="1" applyAlignment="1">
      <alignment horizontal="center" vertical="center" textRotation="90" wrapText="1"/>
    </xf>
    <xf numFmtId="0" fontId="33" fillId="0" borderId="72" xfId="0" applyNumberFormat="1" applyFont="1" applyBorder="1" applyAlignment="1">
      <alignment horizontal="center" vertical="center" textRotation="90" wrapText="1"/>
    </xf>
    <xf numFmtId="0" fontId="28" fillId="5" borderId="81" xfId="0" applyFont="1" applyFill="1" applyBorder="1" applyAlignment="1">
      <alignment horizontal="left" vertical="top" wrapText="1"/>
    </xf>
    <xf numFmtId="0" fontId="28" fillId="5" borderId="59" xfId="0" applyFont="1" applyFill="1" applyBorder="1" applyAlignment="1">
      <alignment horizontal="left" vertical="top" wrapText="1"/>
    </xf>
    <xf numFmtId="0" fontId="28" fillId="5" borderId="75" xfId="0" applyFont="1" applyFill="1" applyBorder="1" applyAlignment="1">
      <alignment horizontal="left" vertical="top" wrapText="1"/>
    </xf>
    <xf numFmtId="49" fontId="6" fillId="4" borderId="59" xfId="0" applyNumberFormat="1" applyFont="1" applyFill="1" applyBorder="1" applyAlignment="1">
      <alignment horizontal="right" vertical="top"/>
    </xf>
    <xf numFmtId="49" fontId="6" fillId="4" borderId="75" xfId="0" applyNumberFormat="1" applyFont="1" applyFill="1" applyBorder="1" applyAlignment="1">
      <alignment horizontal="right" vertical="top"/>
    </xf>
    <xf numFmtId="49" fontId="28" fillId="3" borderId="22" xfId="0" applyNumberFormat="1" applyFont="1" applyFill="1" applyBorder="1" applyAlignment="1">
      <alignment horizontal="left" vertical="top"/>
    </xf>
    <xf numFmtId="0" fontId="13" fillId="0" borderId="59" xfId="0" applyFont="1" applyBorder="1" applyAlignment="1">
      <alignment vertical="top"/>
    </xf>
    <xf numFmtId="0" fontId="13" fillId="0" borderId="75" xfId="0" applyFont="1" applyBorder="1" applyAlignment="1">
      <alignment vertical="top"/>
    </xf>
    <xf numFmtId="0" fontId="13" fillId="2" borderId="10" xfId="0" applyFont="1" applyFill="1" applyBorder="1" applyAlignment="1">
      <alignment horizontal="left" vertical="top" wrapText="1"/>
    </xf>
    <xf numFmtId="0" fontId="13" fillId="2" borderId="48" xfId="0" applyFont="1" applyFill="1" applyBorder="1" applyAlignment="1">
      <alignment horizontal="left" vertical="top" wrapText="1"/>
    </xf>
    <xf numFmtId="0" fontId="13" fillId="0" borderId="48" xfId="0" applyFont="1" applyFill="1" applyBorder="1" applyAlignment="1">
      <alignment horizontal="left" vertical="top" wrapText="1"/>
    </xf>
    <xf numFmtId="49" fontId="32" fillId="6" borderId="81" xfId="0" applyNumberFormat="1" applyFont="1" applyFill="1" applyBorder="1" applyAlignment="1">
      <alignment horizontal="left" vertical="top" wrapText="1"/>
    </xf>
    <xf numFmtId="49" fontId="32" fillId="6" borderId="59" xfId="0" applyNumberFormat="1" applyFont="1" applyFill="1" applyBorder="1" applyAlignment="1">
      <alignment horizontal="left" vertical="top" wrapText="1"/>
    </xf>
    <xf numFmtId="49" fontId="32" fillId="6" borderId="75" xfId="0" applyNumberFormat="1" applyFont="1" applyFill="1" applyBorder="1" applyAlignment="1">
      <alignment horizontal="left" vertical="top" wrapText="1"/>
    </xf>
    <xf numFmtId="49" fontId="28" fillId="0" borderId="72" xfId="0" applyNumberFormat="1" applyFont="1" applyBorder="1" applyAlignment="1">
      <alignment horizontal="center" vertical="top"/>
    </xf>
    <xf numFmtId="49" fontId="33" fillId="0" borderId="77" xfId="0" applyNumberFormat="1" applyFont="1" applyBorder="1" applyAlignment="1">
      <alignment horizontal="center" vertical="top" wrapText="1"/>
    </xf>
    <xf numFmtId="165" fontId="6" fillId="5" borderId="38" xfId="0" applyNumberFormat="1" applyFont="1" applyFill="1" applyBorder="1" applyAlignment="1">
      <alignment horizontal="center" vertical="top" wrapText="1"/>
    </xf>
    <xf numFmtId="165" fontId="28" fillId="5" borderId="26" xfId="0" applyNumberFormat="1" applyFont="1" applyFill="1" applyBorder="1"/>
    <xf numFmtId="165" fontId="28" fillId="5" borderId="54" xfId="0" applyNumberFormat="1" applyFont="1" applyFill="1" applyBorder="1"/>
    <xf numFmtId="165" fontId="7" fillId="0" borderId="1" xfId="0" applyNumberFormat="1" applyFont="1" applyFill="1" applyBorder="1" applyAlignment="1">
      <alignment horizontal="center" vertical="top" wrapText="1"/>
    </xf>
    <xf numFmtId="165" fontId="13" fillId="0" borderId="46" xfId="0" applyNumberFormat="1" applyFont="1" applyFill="1" applyBorder="1"/>
    <xf numFmtId="165" fontId="13" fillId="0" borderId="14" xfId="0" applyNumberFormat="1" applyFont="1" applyFill="1" applyBorder="1"/>
    <xf numFmtId="165" fontId="7" fillId="0" borderId="2" xfId="0" applyNumberFormat="1" applyFont="1" applyBorder="1" applyAlignment="1">
      <alignment horizontal="center" vertical="top" wrapText="1"/>
    </xf>
    <xf numFmtId="165" fontId="7" fillId="0" borderId="7" xfId="0" applyNumberFormat="1" applyFont="1" applyBorder="1" applyAlignment="1">
      <alignment horizontal="center" vertical="top" wrapText="1"/>
    </xf>
    <xf numFmtId="165" fontId="7" fillId="0" borderId="79" xfId="0" applyNumberFormat="1" applyFont="1" applyBorder="1" applyAlignment="1">
      <alignment horizontal="center" vertical="top" wrapText="1"/>
    </xf>
    <xf numFmtId="165" fontId="28" fillId="7" borderId="76" xfId="0" applyNumberFormat="1" applyFont="1" applyFill="1" applyBorder="1" applyAlignment="1">
      <alignment horizontal="center" vertical="top" wrapText="1"/>
    </xf>
    <xf numFmtId="165" fontId="28" fillId="7" borderId="61" xfId="0" applyNumberFormat="1" applyFont="1" applyFill="1" applyBorder="1" applyAlignment="1">
      <alignment horizontal="center" vertical="top" wrapText="1"/>
    </xf>
    <xf numFmtId="165" fontId="28" fillId="7" borderId="74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165" fontId="7" fillId="0" borderId="7" xfId="0" applyNumberFormat="1" applyFont="1" applyFill="1" applyBorder="1" applyAlignment="1">
      <alignment horizontal="center" vertical="top" wrapText="1"/>
    </xf>
    <xf numFmtId="165" fontId="7" fillId="0" borderId="79" xfId="0" applyNumberFormat="1" applyFont="1" applyFill="1" applyBorder="1" applyAlignment="1">
      <alignment horizontal="center" vertical="top" wrapText="1"/>
    </xf>
    <xf numFmtId="165" fontId="6" fillId="5" borderId="2" xfId="0" applyNumberFormat="1" applyFont="1" applyFill="1" applyBorder="1" applyAlignment="1">
      <alignment horizontal="center" vertical="top" wrapText="1"/>
    </xf>
    <xf numFmtId="165" fontId="6" fillId="5" borderId="7" xfId="0" applyNumberFormat="1" applyFont="1" applyFill="1" applyBorder="1" applyAlignment="1">
      <alignment horizontal="center" vertical="top" wrapText="1"/>
    </xf>
    <xf numFmtId="165" fontId="6" fillId="5" borderId="79" xfId="0" applyNumberFormat="1" applyFont="1" applyFill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top" wrapText="1"/>
    </xf>
    <xf numFmtId="0" fontId="7" fillId="0" borderId="51" xfId="0" applyFont="1" applyBorder="1" applyAlignment="1">
      <alignment horizontal="left" vertical="top" wrapText="1"/>
    </xf>
    <xf numFmtId="0" fontId="13" fillId="0" borderId="11" xfId="0" applyFont="1" applyBorder="1" applyAlignment="1">
      <alignment vertical="top" wrapText="1"/>
    </xf>
    <xf numFmtId="0" fontId="13" fillId="0" borderId="47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/>
    </xf>
    <xf numFmtId="0" fontId="28" fillId="0" borderId="81" xfId="0" applyFont="1" applyBorder="1" applyAlignment="1">
      <alignment horizontal="center" vertical="center" wrapText="1"/>
    </xf>
    <xf numFmtId="0" fontId="13" fillId="0" borderId="59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79" xfId="0" applyFont="1" applyFill="1" applyBorder="1" applyAlignment="1">
      <alignment horizontal="left" vertical="top" wrapText="1"/>
    </xf>
    <xf numFmtId="0" fontId="33" fillId="0" borderId="19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3" fillId="0" borderId="48" xfId="0" applyFont="1" applyFill="1" applyBorder="1" applyAlignment="1">
      <alignment horizontal="center" vertical="top" wrapText="1"/>
    </xf>
    <xf numFmtId="49" fontId="33" fillId="0" borderId="57" xfId="0" applyNumberFormat="1" applyFont="1" applyBorder="1" applyAlignment="1">
      <alignment horizontal="center" vertical="top" wrapText="1"/>
    </xf>
    <xf numFmtId="49" fontId="33" fillId="0" borderId="55" xfId="0" applyNumberFormat="1" applyFont="1" applyBorder="1" applyAlignment="1">
      <alignment horizontal="center" vertical="top" wrapText="1"/>
    </xf>
    <xf numFmtId="49" fontId="33" fillId="0" borderId="74" xfId="0" applyNumberFormat="1" applyFont="1" applyBorder="1" applyAlignment="1">
      <alignment horizontal="center" vertical="top" wrapText="1"/>
    </xf>
    <xf numFmtId="0" fontId="6" fillId="5" borderId="41" xfId="0" applyFont="1" applyFill="1" applyBorder="1" applyAlignment="1">
      <alignment horizontal="right" vertical="top" wrapText="1"/>
    </xf>
    <xf numFmtId="0" fontId="13" fillId="5" borderId="5" xfId="0" applyFont="1" applyFill="1" applyBorder="1" applyAlignment="1">
      <alignment vertical="top" wrapText="1"/>
    </xf>
    <xf numFmtId="0" fontId="13" fillId="5" borderId="6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28" fillId="0" borderId="7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13" fillId="2" borderId="46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center" vertical="top" wrapText="1"/>
    </xf>
    <xf numFmtId="165" fontId="7" fillId="0" borderId="46" xfId="0" applyNumberFormat="1" applyFont="1" applyBorder="1" applyAlignment="1">
      <alignment horizontal="center" vertical="top" wrapText="1"/>
    </xf>
    <xf numFmtId="165" fontId="7" fillId="0" borderId="14" xfId="0" applyNumberFormat="1" applyFont="1" applyBorder="1" applyAlignment="1">
      <alignment horizontal="center" vertical="top" wrapText="1"/>
    </xf>
    <xf numFmtId="0" fontId="6" fillId="7" borderId="69" xfId="0" applyFont="1" applyFill="1" applyBorder="1" applyAlignment="1">
      <alignment horizontal="right" vertical="top" wrapText="1"/>
    </xf>
    <xf numFmtId="0" fontId="13" fillId="7" borderId="48" xfId="0" applyFont="1" applyFill="1" applyBorder="1" applyAlignment="1">
      <alignment vertical="top" wrapText="1"/>
    </xf>
    <xf numFmtId="0" fontId="13" fillId="7" borderId="73" xfId="0" applyFont="1" applyFill="1" applyBorder="1" applyAlignment="1">
      <alignment vertical="top" wrapText="1"/>
    </xf>
    <xf numFmtId="0" fontId="13" fillId="2" borderId="25" xfId="0" applyFont="1" applyFill="1" applyBorder="1" applyAlignment="1">
      <alignment horizontal="left" vertical="top" wrapText="1"/>
    </xf>
    <xf numFmtId="0" fontId="13" fillId="2" borderId="34" xfId="0" applyFont="1" applyFill="1" applyBorder="1" applyAlignment="1">
      <alignment horizontal="left" vertical="top" wrapText="1"/>
    </xf>
    <xf numFmtId="0" fontId="13" fillId="2" borderId="73" xfId="0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/>
    </xf>
    <xf numFmtId="0" fontId="13" fillId="0" borderId="48" xfId="0" applyFont="1" applyBorder="1" applyAlignment="1">
      <alignment horizontal="center" vertical="top"/>
    </xf>
    <xf numFmtId="0" fontId="13" fillId="2" borderId="19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49" fontId="33" fillId="0" borderId="40" xfId="0" applyNumberFormat="1" applyFont="1" applyBorder="1" applyAlignment="1">
      <alignment horizontal="center" vertical="top" wrapText="1"/>
    </xf>
    <xf numFmtId="49" fontId="33" fillId="0" borderId="66" xfId="0" applyNumberFormat="1" applyFont="1" applyBorder="1" applyAlignment="1">
      <alignment horizontal="center" vertical="top" wrapText="1"/>
    </xf>
    <xf numFmtId="49" fontId="28" fillId="0" borderId="26" xfId="0" applyNumberFormat="1" applyFont="1" applyBorder="1" applyAlignment="1">
      <alignment horizontal="center" vertical="top"/>
    </xf>
    <xf numFmtId="49" fontId="28" fillId="0" borderId="0" xfId="0" applyNumberFormat="1" applyFont="1" applyBorder="1" applyAlignment="1">
      <alignment horizontal="center" vertical="top"/>
    </xf>
    <xf numFmtId="49" fontId="28" fillId="0" borderId="64" xfId="0" applyNumberFormat="1" applyFont="1" applyBorder="1" applyAlignment="1">
      <alignment horizontal="center" vertical="top"/>
    </xf>
    <xf numFmtId="49" fontId="28" fillId="0" borderId="44" xfId="0" applyNumberFormat="1" applyFont="1" applyBorder="1" applyAlignment="1">
      <alignment horizontal="center" vertical="top"/>
    </xf>
    <xf numFmtId="49" fontId="28" fillId="0" borderId="36" xfId="0" applyNumberFormat="1" applyFont="1" applyBorder="1" applyAlignment="1">
      <alignment horizontal="center" vertical="top"/>
    </xf>
    <xf numFmtId="49" fontId="28" fillId="0" borderId="76" xfId="0" applyNumberFormat="1" applyFont="1" applyBorder="1" applyAlignment="1">
      <alignment horizontal="center" vertical="top"/>
    </xf>
    <xf numFmtId="49" fontId="7" fillId="0" borderId="77" xfId="0" applyNumberFormat="1" applyFont="1" applyBorder="1" applyAlignment="1">
      <alignment horizontal="center" vertical="top"/>
    </xf>
    <xf numFmtId="0" fontId="6" fillId="5" borderId="39" xfId="0" applyFont="1" applyFill="1" applyBorder="1" applyAlignment="1">
      <alignment horizontal="right" vertical="top" wrapText="1"/>
    </xf>
    <xf numFmtId="0" fontId="13" fillId="5" borderId="27" xfId="0" applyFont="1" applyFill="1" applyBorder="1" applyAlignment="1">
      <alignment vertical="top" wrapText="1"/>
    </xf>
    <xf numFmtId="0" fontId="13" fillId="5" borderId="40" xfId="0" applyFont="1" applyFill="1" applyBorder="1" applyAlignment="1">
      <alignment vertical="top" wrapText="1"/>
    </xf>
    <xf numFmtId="0" fontId="13" fillId="0" borderId="25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73" xfId="0" applyFont="1" applyFill="1" applyBorder="1" applyAlignment="1">
      <alignment horizontal="left" vertical="top" wrapText="1"/>
    </xf>
    <xf numFmtId="0" fontId="7" fillId="0" borderId="59" xfId="0" applyFont="1" applyBorder="1" applyAlignment="1">
      <alignment vertical="top"/>
    </xf>
    <xf numFmtId="0" fontId="7" fillId="0" borderId="61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75" xfId="0" applyFont="1" applyBorder="1" applyAlignment="1">
      <alignment vertical="top"/>
    </xf>
    <xf numFmtId="49" fontId="28" fillId="0" borderId="61" xfId="0" applyNumberFormat="1" applyFont="1" applyBorder="1" applyAlignment="1">
      <alignment horizontal="center" vertical="top"/>
    </xf>
    <xf numFmtId="0" fontId="28" fillId="0" borderId="25" xfId="0" applyFont="1" applyFill="1" applyBorder="1" applyAlignment="1">
      <alignment horizontal="left" vertical="top" wrapText="1"/>
    </xf>
    <xf numFmtId="0" fontId="28" fillId="0" borderId="34" xfId="0" applyFont="1" applyFill="1" applyBorder="1" applyAlignment="1">
      <alignment horizontal="left" vertical="top" wrapText="1"/>
    </xf>
    <xf numFmtId="0" fontId="28" fillId="0" borderId="73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49" fontId="4" fillId="0" borderId="71" xfId="0" applyNumberFormat="1" applyFont="1" applyBorder="1" applyAlignment="1">
      <alignment horizontal="left" vertical="top" wrapText="1"/>
    </xf>
    <xf numFmtId="0" fontId="0" fillId="0" borderId="71" xfId="0" applyBorder="1" applyAlignment="1">
      <alignment vertical="top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center"/>
    </xf>
    <xf numFmtId="0" fontId="29" fillId="0" borderId="9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9" fontId="20" fillId="0" borderId="11" xfId="1" applyNumberFormat="1" applyFont="1" applyBorder="1" applyAlignment="1">
      <alignment horizontal="left"/>
    </xf>
    <xf numFmtId="0" fontId="20" fillId="0" borderId="11" xfId="1" applyFont="1" applyBorder="1" applyAlignment="1">
      <alignment horizontal="center" vertical="top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6"/>
  <sheetViews>
    <sheetView tabSelected="1" zoomScaleNormal="100" zoomScaleSheetLayoutView="100" workbookViewId="0"/>
  </sheetViews>
  <sheetFormatPr defaultRowHeight="12"/>
  <cols>
    <col min="1" max="3" width="2.7109375" style="66" customWidth="1"/>
    <col min="4" max="4" width="60.7109375" style="66" customWidth="1"/>
    <col min="5" max="7" width="2.7109375" style="66" customWidth="1"/>
    <col min="8" max="8" width="6.7109375" style="66" customWidth="1"/>
    <col min="9" max="22" width="7.7109375" style="66" customWidth="1"/>
    <col min="23" max="16384" width="9.140625" style="66"/>
  </cols>
  <sheetData>
    <row r="1" spans="1:23">
      <c r="V1" s="235" t="s">
        <v>176</v>
      </c>
    </row>
    <row r="2" spans="1:23" ht="27" customHeight="1">
      <c r="A2" s="397" t="s">
        <v>175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</row>
    <row r="3" spans="1:23" ht="15" customHeight="1">
      <c r="A3" s="397" t="s">
        <v>153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</row>
    <row r="4" spans="1:23" ht="12" customHeight="1" thickBot="1">
      <c r="V4" s="66" t="s">
        <v>0</v>
      </c>
    </row>
    <row r="5" spans="1:23" s="67" customFormat="1" ht="36.75" customHeight="1">
      <c r="A5" s="431" t="s">
        <v>3</v>
      </c>
      <c r="B5" s="417" t="s">
        <v>4</v>
      </c>
      <c r="C5" s="417" t="s">
        <v>5</v>
      </c>
      <c r="D5" s="423" t="s">
        <v>22</v>
      </c>
      <c r="E5" s="426" t="s">
        <v>6</v>
      </c>
      <c r="F5" s="420" t="s">
        <v>69</v>
      </c>
      <c r="G5" s="446" t="s">
        <v>7</v>
      </c>
      <c r="H5" s="414" t="s">
        <v>8</v>
      </c>
      <c r="I5" s="429" t="s">
        <v>185</v>
      </c>
      <c r="J5" s="403"/>
      <c r="K5" s="403"/>
      <c r="L5" s="430"/>
      <c r="M5" s="429" t="s">
        <v>105</v>
      </c>
      <c r="N5" s="403"/>
      <c r="O5" s="403"/>
      <c r="P5" s="430"/>
      <c r="Q5" s="402" t="s">
        <v>106</v>
      </c>
      <c r="R5" s="403"/>
      <c r="S5" s="403"/>
      <c r="T5" s="404"/>
      <c r="U5" s="399" t="s">
        <v>107</v>
      </c>
      <c r="V5" s="399" t="s">
        <v>85</v>
      </c>
    </row>
    <row r="6" spans="1:23" s="67" customFormat="1" ht="15" customHeight="1">
      <c r="A6" s="432"/>
      <c r="B6" s="418"/>
      <c r="C6" s="418"/>
      <c r="D6" s="424"/>
      <c r="E6" s="427"/>
      <c r="F6" s="421"/>
      <c r="G6" s="447"/>
      <c r="H6" s="415"/>
      <c r="I6" s="409" t="s">
        <v>9</v>
      </c>
      <c r="J6" s="413" t="s">
        <v>10</v>
      </c>
      <c r="K6" s="413"/>
      <c r="L6" s="411" t="s">
        <v>36</v>
      </c>
      <c r="M6" s="409" t="s">
        <v>9</v>
      </c>
      <c r="N6" s="413" t="s">
        <v>10</v>
      </c>
      <c r="O6" s="413"/>
      <c r="P6" s="411" t="s">
        <v>36</v>
      </c>
      <c r="Q6" s="407" t="s">
        <v>9</v>
      </c>
      <c r="R6" s="413" t="s">
        <v>10</v>
      </c>
      <c r="S6" s="413"/>
      <c r="T6" s="405" t="s">
        <v>36</v>
      </c>
      <c r="U6" s="400"/>
      <c r="V6" s="400"/>
    </row>
    <row r="7" spans="1:23" s="67" customFormat="1" ht="93" customHeight="1" thickBot="1">
      <c r="A7" s="433"/>
      <c r="B7" s="419"/>
      <c r="C7" s="419"/>
      <c r="D7" s="425"/>
      <c r="E7" s="428"/>
      <c r="F7" s="422"/>
      <c r="G7" s="448"/>
      <c r="H7" s="416"/>
      <c r="I7" s="410"/>
      <c r="J7" s="68" t="s">
        <v>9</v>
      </c>
      <c r="K7" s="69" t="s">
        <v>23</v>
      </c>
      <c r="L7" s="412"/>
      <c r="M7" s="410"/>
      <c r="N7" s="68" t="s">
        <v>9</v>
      </c>
      <c r="O7" s="69" t="s">
        <v>23</v>
      </c>
      <c r="P7" s="412"/>
      <c r="Q7" s="408"/>
      <c r="R7" s="68" t="s">
        <v>9</v>
      </c>
      <c r="S7" s="69" t="s">
        <v>23</v>
      </c>
      <c r="T7" s="406"/>
      <c r="U7" s="401"/>
      <c r="V7" s="401"/>
    </row>
    <row r="8" spans="1:23" ht="15.75" customHeight="1" thickBot="1">
      <c r="A8" s="460" t="s">
        <v>35</v>
      </c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2"/>
    </row>
    <row r="9" spans="1:23" ht="15.75" customHeight="1" thickBot="1">
      <c r="A9" s="449" t="s">
        <v>64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  <c r="U9" s="450"/>
      <c r="V9" s="451"/>
    </row>
    <row r="10" spans="1:23" s="71" customFormat="1" ht="15.75" customHeight="1" thickBot="1">
      <c r="A10" s="70" t="s">
        <v>11</v>
      </c>
      <c r="B10" s="454" t="s">
        <v>33</v>
      </c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6"/>
    </row>
    <row r="11" spans="1:23" s="71" customFormat="1" ht="15.75" customHeight="1" thickBot="1">
      <c r="A11" s="70" t="s">
        <v>11</v>
      </c>
      <c r="B11" s="72" t="s">
        <v>11</v>
      </c>
      <c r="C11" s="382" t="s">
        <v>167</v>
      </c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4"/>
    </row>
    <row r="12" spans="1:23" s="67" customFormat="1" ht="39.75" customHeight="1">
      <c r="A12" s="362" t="s">
        <v>11</v>
      </c>
      <c r="B12" s="344" t="s">
        <v>11</v>
      </c>
      <c r="C12" s="364" t="s">
        <v>11</v>
      </c>
      <c r="D12" s="64" t="s">
        <v>114</v>
      </c>
      <c r="E12" s="353"/>
      <c r="F12" s="524" t="s">
        <v>15</v>
      </c>
      <c r="G12" s="526" t="s">
        <v>83</v>
      </c>
      <c r="H12" s="73" t="s">
        <v>14</v>
      </c>
      <c r="I12" s="74">
        <f>J12+L12</f>
        <v>36.200000000000003</v>
      </c>
      <c r="J12" s="75">
        <v>36.200000000000003</v>
      </c>
      <c r="K12" s="75"/>
      <c r="L12" s="76"/>
      <c r="M12" s="74">
        <f>N12+P12</f>
        <v>15</v>
      </c>
      <c r="N12" s="77">
        <v>15</v>
      </c>
      <c r="O12" s="78"/>
      <c r="P12" s="79"/>
      <c r="Q12" s="250">
        <f>R12+T12</f>
        <v>15</v>
      </c>
      <c r="R12" s="251">
        <v>15</v>
      </c>
      <c r="S12" s="252"/>
      <c r="T12" s="253"/>
      <c r="U12" s="332">
        <v>23.3</v>
      </c>
      <c r="V12" s="80"/>
    </row>
    <row r="13" spans="1:23" s="67" customFormat="1" ht="15.75" customHeight="1">
      <c r="A13" s="348"/>
      <c r="B13" s="351"/>
      <c r="C13" s="365"/>
      <c r="D13" s="81" t="s">
        <v>155</v>
      </c>
      <c r="E13" s="354"/>
      <c r="F13" s="386"/>
      <c r="G13" s="527"/>
      <c r="H13" s="152" t="s">
        <v>34</v>
      </c>
      <c r="I13" s="232">
        <f>J13+L13</f>
        <v>205.1</v>
      </c>
      <c r="J13" s="155">
        <v>205.1</v>
      </c>
      <c r="K13" s="155"/>
      <c r="L13" s="155"/>
      <c r="M13" s="104">
        <f>N13+P13</f>
        <v>85</v>
      </c>
      <c r="N13" s="233">
        <v>85</v>
      </c>
      <c r="O13" s="107"/>
      <c r="P13" s="108"/>
      <c r="Q13" s="254">
        <f>R13+T13</f>
        <v>85</v>
      </c>
      <c r="R13" s="255">
        <v>85</v>
      </c>
      <c r="S13" s="256"/>
      <c r="T13" s="257"/>
      <c r="U13" s="333">
        <v>131.9</v>
      </c>
      <c r="V13" s="234"/>
    </row>
    <row r="14" spans="1:23" s="67" customFormat="1" ht="15.75" customHeight="1">
      <c r="A14" s="348"/>
      <c r="B14" s="351"/>
      <c r="C14" s="365"/>
      <c r="D14" s="457" t="s">
        <v>154</v>
      </c>
      <c r="E14" s="354"/>
      <c r="F14" s="386"/>
      <c r="G14" s="527"/>
      <c r="H14" s="91"/>
      <c r="I14" s="232">
        <f>J14+L14</f>
        <v>0</v>
      </c>
      <c r="J14" s="93"/>
      <c r="K14" s="93"/>
      <c r="L14" s="93"/>
      <c r="M14" s="104">
        <f>N14+P14</f>
        <v>0</v>
      </c>
      <c r="N14" s="86"/>
      <c r="O14" s="87"/>
      <c r="P14" s="88"/>
      <c r="Q14" s="254">
        <f>R14+T14</f>
        <v>0</v>
      </c>
      <c r="R14" s="258"/>
      <c r="S14" s="259"/>
      <c r="T14" s="260"/>
      <c r="U14" s="119"/>
      <c r="V14" s="90"/>
    </row>
    <row r="15" spans="1:23" s="67" customFormat="1" ht="15.75" customHeight="1" thickBot="1">
      <c r="A15" s="363"/>
      <c r="B15" s="346"/>
      <c r="C15" s="366"/>
      <c r="D15" s="458"/>
      <c r="E15" s="355"/>
      <c r="F15" s="525"/>
      <c r="G15" s="528"/>
      <c r="H15" s="237" t="s">
        <v>17</v>
      </c>
      <c r="I15" s="238">
        <f>SUM(I12:I14)</f>
        <v>241.3</v>
      </c>
      <c r="J15" s="239">
        <f t="shared" ref="J15:V15" si="0">SUM(J12:J14)</f>
        <v>241.3</v>
      </c>
      <c r="K15" s="239">
        <f t="shared" si="0"/>
        <v>0</v>
      </c>
      <c r="L15" s="240">
        <f t="shared" si="0"/>
        <v>0</v>
      </c>
      <c r="M15" s="238">
        <f t="shared" si="0"/>
        <v>100</v>
      </c>
      <c r="N15" s="239">
        <f t="shared" si="0"/>
        <v>100</v>
      </c>
      <c r="O15" s="239">
        <f t="shared" si="0"/>
        <v>0</v>
      </c>
      <c r="P15" s="240">
        <f t="shared" si="0"/>
        <v>0</v>
      </c>
      <c r="Q15" s="238">
        <f t="shared" si="0"/>
        <v>100</v>
      </c>
      <c r="R15" s="239">
        <f t="shared" si="0"/>
        <v>100</v>
      </c>
      <c r="S15" s="239">
        <f t="shared" si="0"/>
        <v>0</v>
      </c>
      <c r="T15" s="240">
        <f t="shared" si="0"/>
        <v>0</v>
      </c>
      <c r="U15" s="241">
        <f t="shared" si="0"/>
        <v>155.20000000000002</v>
      </c>
      <c r="V15" s="338">
        <f t="shared" si="0"/>
        <v>0</v>
      </c>
      <c r="W15" s="95"/>
    </row>
    <row r="16" spans="1:23" ht="15.75" customHeight="1">
      <c r="A16" s="362" t="s">
        <v>11</v>
      </c>
      <c r="B16" s="344" t="s">
        <v>11</v>
      </c>
      <c r="C16" s="364" t="s">
        <v>12</v>
      </c>
      <c r="D16" s="62" t="s">
        <v>97</v>
      </c>
      <c r="E16" s="391" t="s">
        <v>96</v>
      </c>
      <c r="F16" s="440" t="s">
        <v>15</v>
      </c>
      <c r="G16" s="394" t="s">
        <v>83</v>
      </c>
      <c r="H16" s="96" t="s">
        <v>14</v>
      </c>
      <c r="I16" s="97">
        <f>J16+L16</f>
        <v>0</v>
      </c>
      <c r="J16" s="98"/>
      <c r="K16" s="98"/>
      <c r="L16" s="99"/>
      <c r="M16" s="97">
        <f>N16+P16</f>
        <v>20</v>
      </c>
      <c r="N16" s="98">
        <v>20</v>
      </c>
      <c r="O16" s="98"/>
      <c r="P16" s="100"/>
      <c r="Q16" s="261">
        <f>R16+T16</f>
        <v>0</v>
      </c>
      <c r="R16" s="252"/>
      <c r="S16" s="252"/>
      <c r="T16" s="253"/>
      <c r="U16" s="101">
        <v>20</v>
      </c>
      <c r="V16" s="102">
        <v>20</v>
      </c>
    </row>
    <row r="17" spans="1:23" ht="15.75" customHeight="1">
      <c r="A17" s="370"/>
      <c r="B17" s="345"/>
      <c r="C17" s="367"/>
      <c r="D17" s="388" t="s">
        <v>156</v>
      </c>
      <c r="E17" s="392"/>
      <c r="F17" s="441"/>
      <c r="G17" s="395"/>
      <c r="H17" s="103"/>
      <c r="I17" s="104">
        <f>J17+L17</f>
        <v>0</v>
      </c>
      <c r="J17" s="105"/>
      <c r="K17" s="105"/>
      <c r="L17" s="106"/>
      <c r="M17" s="104">
        <f>N17+P17</f>
        <v>0</v>
      </c>
      <c r="N17" s="107"/>
      <c r="O17" s="107"/>
      <c r="P17" s="108"/>
      <c r="Q17" s="254">
        <f>R17+T17</f>
        <v>0</v>
      </c>
      <c r="R17" s="256"/>
      <c r="S17" s="256"/>
      <c r="T17" s="257"/>
      <c r="U17" s="312"/>
      <c r="V17" s="313"/>
    </row>
    <row r="18" spans="1:23" ht="15.75" customHeight="1" thickBot="1">
      <c r="A18" s="363"/>
      <c r="B18" s="346"/>
      <c r="C18" s="366"/>
      <c r="D18" s="459"/>
      <c r="E18" s="393"/>
      <c r="F18" s="442"/>
      <c r="G18" s="396"/>
      <c r="H18" s="242" t="s">
        <v>17</v>
      </c>
      <c r="I18" s="238">
        <f t="shared" ref="I18:V18" si="1">SUM(I16:I17)</f>
        <v>0</v>
      </c>
      <c r="J18" s="239">
        <f t="shared" si="1"/>
        <v>0</v>
      </c>
      <c r="K18" s="239">
        <f t="shared" si="1"/>
        <v>0</v>
      </c>
      <c r="L18" s="243">
        <f t="shared" si="1"/>
        <v>0</v>
      </c>
      <c r="M18" s="238">
        <f t="shared" si="1"/>
        <v>20</v>
      </c>
      <c r="N18" s="239">
        <f t="shared" si="1"/>
        <v>20</v>
      </c>
      <c r="O18" s="239">
        <f t="shared" si="1"/>
        <v>0</v>
      </c>
      <c r="P18" s="243">
        <f t="shared" si="1"/>
        <v>0</v>
      </c>
      <c r="Q18" s="238">
        <f t="shared" si="1"/>
        <v>0</v>
      </c>
      <c r="R18" s="239">
        <f t="shared" si="1"/>
        <v>0</v>
      </c>
      <c r="S18" s="239">
        <f t="shared" si="1"/>
        <v>0</v>
      </c>
      <c r="T18" s="243">
        <f t="shared" si="1"/>
        <v>0</v>
      </c>
      <c r="U18" s="334">
        <f t="shared" si="1"/>
        <v>20</v>
      </c>
      <c r="V18" s="339">
        <f t="shared" si="1"/>
        <v>20</v>
      </c>
    </row>
    <row r="19" spans="1:23" s="67" customFormat="1" ht="39" customHeight="1">
      <c r="A19" s="347" t="s">
        <v>11</v>
      </c>
      <c r="B19" s="350" t="s">
        <v>11</v>
      </c>
      <c r="C19" s="380" t="s">
        <v>13</v>
      </c>
      <c r="D19" s="64" t="s">
        <v>157</v>
      </c>
      <c r="E19" s="353" t="s">
        <v>78</v>
      </c>
      <c r="F19" s="385" t="s">
        <v>15</v>
      </c>
      <c r="G19" s="529" t="s">
        <v>83</v>
      </c>
      <c r="H19" s="73" t="s">
        <v>14</v>
      </c>
      <c r="I19" s="109">
        <f>J19+L19</f>
        <v>0</v>
      </c>
      <c r="J19" s="110"/>
      <c r="K19" s="110"/>
      <c r="L19" s="111"/>
      <c r="M19" s="74">
        <f>N19+P19</f>
        <v>20.369999999999997</v>
      </c>
      <c r="N19" s="110">
        <v>19.2</v>
      </c>
      <c r="O19" s="110">
        <v>2.5</v>
      </c>
      <c r="P19" s="111">
        <f>11.7-10.53</f>
        <v>1.17</v>
      </c>
      <c r="Q19" s="250">
        <f>R19+T19</f>
        <v>0</v>
      </c>
      <c r="R19" s="262"/>
      <c r="S19" s="262"/>
      <c r="T19" s="263"/>
      <c r="U19" s="112">
        <f>6.1+0.1</f>
        <v>6.1999999999999993</v>
      </c>
      <c r="V19" s="113"/>
    </row>
    <row r="20" spans="1:23" s="67" customFormat="1" ht="27.75" customHeight="1">
      <c r="A20" s="348"/>
      <c r="B20" s="351"/>
      <c r="C20" s="365"/>
      <c r="D20" s="81" t="s">
        <v>168</v>
      </c>
      <c r="E20" s="354"/>
      <c r="F20" s="386"/>
      <c r="G20" s="530"/>
      <c r="H20" s="82" t="s">
        <v>34</v>
      </c>
      <c r="I20" s="114">
        <f>J20+L20</f>
        <v>0</v>
      </c>
      <c r="J20" s="115"/>
      <c r="K20" s="115"/>
      <c r="L20" s="115"/>
      <c r="M20" s="83">
        <f>N20+P20</f>
        <v>183.63</v>
      </c>
      <c r="N20" s="115">
        <v>173.1</v>
      </c>
      <c r="O20" s="115">
        <v>22.8</v>
      </c>
      <c r="P20" s="115">
        <v>10.53</v>
      </c>
      <c r="Q20" s="264">
        <f>R20+T20</f>
        <v>0</v>
      </c>
      <c r="R20" s="265"/>
      <c r="S20" s="265"/>
      <c r="T20" s="266"/>
      <c r="U20" s="116">
        <f>54.7+1.3</f>
        <v>56</v>
      </c>
      <c r="V20" s="117"/>
    </row>
    <row r="21" spans="1:23" s="67" customFormat="1" ht="15.75" customHeight="1">
      <c r="A21" s="348"/>
      <c r="B21" s="351"/>
      <c r="C21" s="365"/>
      <c r="D21" s="81" t="s">
        <v>108</v>
      </c>
      <c r="E21" s="354"/>
      <c r="F21" s="386"/>
      <c r="G21" s="530"/>
      <c r="H21" s="91"/>
      <c r="I21" s="118"/>
      <c r="J21" s="88"/>
      <c r="K21" s="88"/>
      <c r="L21" s="88"/>
      <c r="M21" s="92"/>
      <c r="N21" s="88"/>
      <c r="O21" s="88"/>
      <c r="P21" s="88"/>
      <c r="Q21" s="267"/>
      <c r="R21" s="268"/>
      <c r="S21" s="268"/>
      <c r="T21" s="260"/>
      <c r="U21" s="119"/>
      <c r="V21" s="90"/>
    </row>
    <row r="22" spans="1:23" s="67" customFormat="1" ht="15.75" customHeight="1">
      <c r="A22" s="348"/>
      <c r="B22" s="351"/>
      <c r="C22" s="365"/>
      <c r="D22" s="81" t="s">
        <v>99</v>
      </c>
      <c r="E22" s="354"/>
      <c r="F22" s="386"/>
      <c r="G22" s="530"/>
      <c r="H22" s="91"/>
      <c r="I22" s="118"/>
      <c r="J22" s="88"/>
      <c r="K22" s="88"/>
      <c r="L22" s="88"/>
      <c r="M22" s="92"/>
      <c r="N22" s="88"/>
      <c r="O22" s="88"/>
      <c r="P22" s="88"/>
      <c r="Q22" s="267"/>
      <c r="R22" s="268"/>
      <c r="S22" s="268"/>
      <c r="T22" s="260"/>
      <c r="U22" s="119"/>
      <c r="V22" s="90"/>
    </row>
    <row r="23" spans="1:23" s="67" customFormat="1" ht="15.75" customHeight="1">
      <c r="A23" s="348"/>
      <c r="B23" s="351"/>
      <c r="C23" s="365"/>
      <c r="D23" s="81" t="s">
        <v>98</v>
      </c>
      <c r="E23" s="354"/>
      <c r="F23" s="386"/>
      <c r="G23" s="530"/>
      <c r="H23" s="91"/>
      <c r="I23" s="120"/>
      <c r="J23" s="121"/>
      <c r="K23" s="121"/>
      <c r="L23" s="121"/>
      <c r="M23" s="122"/>
      <c r="N23" s="121"/>
      <c r="O23" s="121"/>
      <c r="P23" s="121"/>
      <c r="Q23" s="269"/>
      <c r="R23" s="270"/>
      <c r="S23" s="270"/>
      <c r="T23" s="271"/>
      <c r="U23" s="123"/>
      <c r="V23" s="124"/>
    </row>
    <row r="24" spans="1:23" s="67" customFormat="1" ht="15.75" customHeight="1" thickBot="1">
      <c r="A24" s="349"/>
      <c r="B24" s="352"/>
      <c r="C24" s="381"/>
      <c r="D24" s="125"/>
      <c r="E24" s="355"/>
      <c r="F24" s="464"/>
      <c r="G24" s="531"/>
      <c r="H24" s="237" t="s">
        <v>17</v>
      </c>
      <c r="I24" s="245">
        <f>SUM(I19:I23)</f>
        <v>0</v>
      </c>
      <c r="J24" s="245">
        <f t="shared" ref="J24:V24" si="2">SUM(J19:J23)</f>
        <v>0</v>
      </c>
      <c r="K24" s="245">
        <f t="shared" si="2"/>
        <v>0</v>
      </c>
      <c r="L24" s="246">
        <f t="shared" si="2"/>
        <v>0</v>
      </c>
      <c r="M24" s="238">
        <f t="shared" si="2"/>
        <v>204</v>
      </c>
      <c r="N24" s="245">
        <f t="shared" si="2"/>
        <v>192.29999999999998</v>
      </c>
      <c r="O24" s="245">
        <f t="shared" si="2"/>
        <v>25.3</v>
      </c>
      <c r="P24" s="246">
        <f t="shared" si="2"/>
        <v>11.7</v>
      </c>
      <c r="Q24" s="245">
        <f t="shared" si="2"/>
        <v>0</v>
      </c>
      <c r="R24" s="245">
        <f t="shared" si="2"/>
        <v>0</v>
      </c>
      <c r="S24" s="245">
        <f t="shared" si="2"/>
        <v>0</v>
      </c>
      <c r="T24" s="246">
        <f t="shared" si="2"/>
        <v>0</v>
      </c>
      <c r="U24" s="335">
        <f t="shared" si="2"/>
        <v>62.2</v>
      </c>
      <c r="V24" s="340">
        <f t="shared" si="2"/>
        <v>0</v>
      </c>
      <c r="W24" s="95"/>
    </row>
    <row r="25" spans="1:23" s="67" customFormat="1" ht="15.75" customHeight="1">
      <c r="A25" s="347" t="s">
        <v>11</v>
      </c>
      <c r="B25" s="350" t="s">
        <v>11</v>
      </c>
      <c r="C25" s="380" t="s">
        <v>15</v>
      </c>
      <c r="D25" s="536" t="s">
        <v>100</v>
      </c>
      <c r="E25" s="497"/>
      <c r="F25" s="500" t="s">
        <v>15</v>
      </c>
      <c r="G25" s="389" t="s">
        <v>83</v>
      </c>
      <c r="H25" s="126" t="s">
        <v>14</v>
      </c>
      <c r="I25" s="127">
        <f>J25+L25</f>
        <v>0</v>
      </c>
      <c r="J25" s="128"/>
      <c r="K25" s="128"/>
      <c r="L25" s="129"/>
      <c r="M25" s="227">
        <f>N25+P25</f>
        <v>0</v>
      </c>
      <c r="N25" s="128"/>
      <c r="O25" s="130"/>
      <c r="P25" s="131"/>
      <c r="Q25" s="272">
        <f>R25+T25</f>
        <v>0</v>
      </c>
      <c r="R25" s="273"/>
      <c r="S25" s="273"/>
      <c r="T25" s="274"/>
      <c r="U25" s="132"/>
      <c r="V25" s="133"/>
    </row>
    <row r="26" spans="1:23" s="67" customFormat="1" ht="15.75" customHeight="1">
      <c r="A26" s="348"/>
      <c r="B26" s="351"/>
      <c r="C26" s="365"/>
      <c r="D26" s="537"/>
      <c r="E26" s="498"/>
      <c r="F26" s="501"/>
      <c r="G26" s="390"/>
      <c r="H26" s="126" t="s">
        <v>87</v>
      </c>
      <c r="I26" s="134">
        <f>J26+L26</f>
        <v>0</v>
      </c>
      <c r="J26" s="135"/>
      <c r="K26" s="135"/>
      <c r="L26" s="136"/>
      <c r="M26" s="134">
        <f>N26+P26</f>
        <v>50</v>
      </c>
      <c r="N26" s="137">
        <v>50</v>
      </c>
      <c r="O26" s="137"/>
      <c r="P26" s="138"/>
      <c r="Q26" s="275">
        <f>R26+T26</f>
        <v>0</v>
      </c>
      <c r="R26" s="276"/>
      <c r="S26" s="276"/>
      <c r="T26" s="277"/>
      <c r="U26" s="139"/>
      <c r="V26" s="140"/>
    </row>
    <row r="27" spans="1:23" s="67" customFormat="1" ht="15.75" customHeight="1" thickBot="1">
      <c r="A27" s="349"/>
      <c r="B27" s="352"/>
      <c r="C27" s="381"/>
      <c r="D27" s="538"/>
      <c r="E27" s="499"/>
      <c r="F27" s="502"/>
      <c r="G27" s="463"/>
      <c r="H27" s="237" t="s">
        <v>17</v>
      </c>
      <c r="I27" s="247">
        <f>SUM(I25:I26)</f>
        <v>0</v>
      </c>
      <c r="J27" s="248">
        <f t="shared" ref="J27:V27" si="3">SUM(J25:J26)</f>
        <v>0</v>
      </c>
      <c r="K27" s="248">
        <f t="shared" si="3"/>
        <v>0</v>
      </c>
      <c r="L27" s="249">
        <f t="shared" si="3"/>
        <v>0</v>
      </c>
      <c r="M27" s="247">
        <f t="shared" si="3"/>
        <v>50</v>
      </c>
      <c r="N27" s="248">
        <f t="shared" si="3"/>
        <v>50</v>
      </c>
      <c r="O27" s="248">
        <f t="shared" si="3"/>
        <v>0</v>
      </c>
      <c r="P27" s="249">
        <f t="shared" si="3"/>
        <v>0</v>
      </c>
      <c r="Q27" s="247">
        <f t="shared" si="3"/>
        <v>0</v>
      </c>
      <c r="R27" s="248">
        <f t="shared" si="3"/>
        <v>0</v>
      </c>
      <c r="S27" s="248">
        <f t="shared" si="3"/>
        <v>0</v>
      </c>
      <c r="T27" s="249">
        <f t="shared" si="3"/>
        <v>0</v>
      </c>
      <c r="U27" s="336">
        <f t="shared" si="3"/>
        <v>0</v>
      </c>
      <c r="V27" s="329">
        <f t="shared" si="3"/>
        <v>0</v>
      </c>
      <c r="W27" s="95"/>
    </row>
    <row r="28" spans="1:23" ht="15.75" customHeight="1" thickBot="1">
      <c r="A28" s="141" t="s">
        <v>11</v>
      </c>
      <c r="B28" s="142" t="s">
        <v>11</v>
      </c>
      <c r="C28" s="369" t="s">
        <v>18</v>
      </c>
      <c r="D28" s="452"/>
      <c r="E28" s="452"/>
      <c r="F28" s="452"/>
      <c r="G28" s="452"/>
      <c r="H28" s="453"/>
      <c r="I28" s="143">
        <f>SUM(I27,I24,I18,I15)</f>
        <v>241.3</v>
      </c>
      <c r="J28" s="226">
        <f t="shared" ref="J28:U28" si="4">SUM(J27,J24,J18,J15)</f>
        <v>241.3</v>
      </c>
      <c r="K28" s="226">
        <f t="shared" si="4"/>
        <v>0</v>
      </c>
      <c r="L28" s="225">
        <f t="shared" si="4"/>
        <v>0</v>
      </c>
      <c r="M28" s="143">
        <f t="shared" si="4"/>
        <v>374</v>
      </c>
      <c r="N28" s="226">
        <f t="shared" si="4"/>
        <v>362.29999999999995</v>
      </c>
      <c r="O28" s="226">
        <f t="shared" si="4"/>
        <v>25.3</v>
      </c>
      <c r="P28" s="225">
        <f t="shared" si="4"/>
        <v>11.7</v>
      </c>
      <c r="Q28" s="143">
        <f t="shared" si="4"/>
        <v>100</v>
      </c>
      <c r="R28" s="226">
        <f t="shared" si="4"/>
        <v>100</v>
      </c>
      <c r="S28" s="226">
        <f t="shared" si="4"/>
        <v>0</v>
      </c>
      <c r="T28" s="225">
        <f t="shared" si="4"/>
        <v>0</v>
      </c>
      <c r="U28" s="337">
        <f t="shared" si="4"/>
        <v>237.40000000000003</v>
      </c>
      <c r="V28" s="341">
        <f>SUM(V15,V18,V24,V27)</f>
        <v>20</v>
      </c>
    </row>
    <row r="29" spans="1:23" ht="15.75" customHeight="1" thickBot="1">
      <c r="A29" s="141" t="s">
        <v>11</v>
      </c>
      <c r="B29" s="144" t="s">
        <v>12</v>
      </c>
      <c r="C29" s="371" t="s">
        <v>73</v>
      </c>
      <c r="D29" s="539"/>
      <c r="E29" s="539"/>
      <c r="F29" s="539"/>
      <c r="G29" s="539"/>
      <c r="H29" s="539"/>
      <c r="I29" s="540"/>
      <c r="J29" s="540"/>
      <c r="K29" s="540"/>
      <c r="L29" s="540"/>
      <c r="M29" s="540"/>
      <c r="N29" s="540"/>
      <c r="O29" s="540"/>
      <c r="P29" s="540"/>
      <c r="Q29" s="541"/>
      <c r="R29" s="541"/>
      <c r="S29" s="541"/>
      <c r="T29" s="541"/>
      <c r="U29" s="539"/>
      <c r="V29" s="542"/>
    </row>
    <row r="30" spans="1:23" ht="15.75" customHeight="1">
      <c r="A30" s="362" t="s">
        <v>11</v>
      </c>
      <c r="B30" s="344" t="s">
        <v>12</v>
      </c>
      <c r="C30" s="364" t="s">
        <v>11</v>
      </c>
      <c r="D30" s="544" t="s">
        <v>152</v>
      </c>
      <c r="E30" s="353" t="s">
        <v>77</v>
      </c>
      <c r="F30" s="524" t="s">
        <v>81</v>
      </c>
      <c r="G30" s="526" t="s">
        <v>83</v>
      </c>
      <c r="H30" s="146" t="s">
        <v>14</v>
      </c>
      <c r="I30" s="147">
        <f>J30+L30</f>
        <v>28</v>
      </c>
      <c r="J30" s="148">
        <v>28</v>
      </c>
      <c r="K30" s="148"/>
      <c r="L30" s="149"/>
      <c r="M30" s="147">
        <f>N30+P30</f>
        <v>27.4</v>
      </c>
      <c r="N30" s="150">
        <v>27.4</v>
      </c>
      <c r="O30" s="150"/>
      <c r="P30" s="151"/>
      <c r="Q30" s="261">
        <f>R30+T30</f>
        <v>60.4</v>
      </c>
      <c r="R30" s="252">
        <f>27.4+33</f>
        <v>60.4</v>
      </c>
      <c r="S30" s="252"/>
      <c r="T30" s="253"/>
      <c r="U30" s="231">
        <v>16.399999999999999</v>
      </c>
      <c r="V30" s="231"/>
    </row>
    <row r="31" spans="1:23" ht="15.75" customHeight="1">
      <c r="A31" s="348"/>
      <c r="B31" s="351"/>
      <c r="C31" s="365"/>
      <c r="D31" s="545"/>
      <c r="E31" s="354"/>
      <c r="F31" s="386"/>
      <c r="G31" s="527"/>
      <c r="H31" s="152" t="s">
        <v>110</v>
      </c>
      <c r="I31" s="147">
        <f>J31+L31</f>
        <v>0</v>
      </c>
      <c r="J31" s="148"/>
      <c r="K31" s="148"/>
      <c r="L31" s="149"/>
      <c r="M31" s="147">
        <f>N31+P31</f>
        <v>2279.6999999999998</v>
      </c>
      <c r="N31" s="150"/>
      <c r="O31" s="150"/>
      <c r="P31" s="151">
        <v>2279.6999999999998</v>
      </c>
      <c r="Q31" s="285">
        <f>R31+T31</f>
        <v>2279.6999999999998</v>
      </c>
      <c r="R31" s="286"/>
      <c r="S31" s="286"/>
      <c r="T31" s="271">
        <v>2279.6999999999998</v>
      </c>
      <c r="U31" s="153">
        <v>1701.2</v>
      </c>
      <c r="V31" s="153"/>
    </row>
    <row r="32" spans="1:23" ht="15.75" customHeight="1">
      <c r="A32" s="348"/>
      <c r="B32" s="351"/>
      <c r="C32" s="365"/>
      <c r="D32" s="545"/>
      <c r="E32" s="354"/>
      <c r="F32" s="386"/>
      <c r="G32" s="527"/>
      <c r="H32" s="152" t="s">
        <v>16</v>
      </c>
      <c r="I32" s="147">
        <f>J32+L32</f>
        <v>600</v>
      </c>
      <c r="J32" s="148"/>
      <c r="K32" s="148"/>
      <c r="L32" s="149">
        <v>600</v>
      </c>
      <c r="M32" s="147">
        <f>N32+P32</f>
        <v>0</v>
      </c>
      <c r="N32" s="150"/>
      <c r="O32" s="150"/>
      <c r="P32" s="151"/>
      <c r="Q32" s="285">
        <f>R32+T32</f>
        <v>0</v>
      </c>
      <c r="R32" s="286"/>
      <c r="S32" s="286"/>
      <c r="T32" s="271"/>
      <c r="U32" s="153"/>
      <c r="V32" s="153"/>
    </row>
    <row r="33" spans="1:23" ht="15.75" customHeight="1">
      <c r="A33" s="348"/>
      <c r="B33" s="351"/>
      <c r="C33" s="365"/>
      <c r="D33" s="545"/>
      <c r="E33" s="354"/>
      <c r="F33" s="386"/>
      <c r="G33" s="527"/>
      <c r="H33" s="91" t="s">
        <v>34</v>
      </c>
      <c r="I33" s="147">
        <f>J33+L33</f>
        <v>3295.5</v>
      </c>
      <c r="J33" s="105"/>
      <c r="K33" s="105"/>
      <c r="L33" s="106">
        <v>3295.5</v>
      </c>
      <c r="M33" s="147">
        <f>N33+P33</f>
        <v>3856.6</v>
      </c>
      <c r="N33" s="150"/>
      <c r="O33" s="154"/>
      <c r="P33" s="155">
        <v>3856.6</v>
      </c>
      <c r="Q33" s="285">
        <f>R33+T33</f>
        <v>3856.6</v>
      </c>
      <c r="R33" s="256"/>
      <c r="S33" s="256"/>
      <c r="T33" s="257">
        <v>3856.6</v>
      </c>
      <c r="U33" s="153">
        <v>2307.8000000000002</v>
      </c>
      <c r="V33" s="153"/>
    </row>
    <row r="34" spans="1:23" ht="15.75" customHeight="1" thickBot="1">
      <c r="A34" s="349"/>
      <c r="B34" s="352"/>
      <c r="C34" s="381"/>
      <c r="D34" s="546"/>
      <c r="E34" s="355"/>
      <c r="F34" s="464"/>
      <c r="G34" s="543"/>
      <c r="H34" s="278" t="s">
        <v>17</v>
      </c>
      <c r="I34" s="238">
        <f>SUM(I30:I33)</f>
        <v>3923.5</v>
      </c>
      <c r="J34" s="239">
        <f t="shared" ref="J34:V34" si="5">SUM(J30:J33)</f>
        <v>28</v>
      </c>
      <c r="K34" s="239">
        <f t="shared" si="5"/>
        <v>0</v>
      </c>
      <c r="L34" s="240">
        <f t="shared" si="5"/>
        <v>3895.5</v>
      </c>
      <c r="M34" s="238">
        <f t="shared" si="5"/>
        <v>6163.7</v>
      </c>
      <c r="N34" s="239">
        <f t="shared" si="5"/>
        <v>27.4</v>
      </c>
      <c r="O34" s="239">
        <f t="shared" si="5"/>
        <v>0</v>
      </c>
      <c r="P34" s="240">
        <f t="shared" si="5"/>
        <v>6136.2999999999993</v>
      </c>
      <c r="Q34" s="238">
        <f t="shared" si="5"/>
        <v>6196.7</v>
      </c>
      <c r="R34" s="239">
        <f t="shared" si="5"/>
        <v>60.4</v>
      </c>
      <c r="S34" s="239">
        <f t="shared" si="5"/>
        <v>0</v>
      </c>
      <c r="T34" s="240">
        <f t="shared" si="5"/>
        <v>6136.2999999999993</v>
      </c>
      <c r="U34" s="241">
        <f t="shared" si="5"/>
        <v>4025.4000000000005</v>
      </c>
      <c r="V34" s="338">
        <f t="shared" si="5"/>
        <v>0</v>
      </c>
    </row>
    <row r="35" spans="1:23" s="67" customFormat="1" ht="15.75" customHeight="1">
      <c r="A35" s="347" t="s">
        <v>11</v>
      </c>
      <c r="B35" s="350" t="s">
        <v>12</v>
      </c>
      <c r="C35" s="380" t="s">
        <v>12</v>
      </c>
      <c r="D35" s="387" t="s">
        <v>95</v>
      </c>
      <c r="E35" s="353"/>
      <c r="F35" s="385" t="s">
        <v>15</v>
      </c>
      <c r="G35" s="389" t="s">
        <v>83</v>
      </c>
      <c r="H35" s="162" t="s">
        <v>16</v>
      </c>
      <c r="I35" s="97">
        <f>J35+L35</f>
        <v>0</v>
      </c>
      <c r="J35" s="78"/>
      <c r="K35" s="78"/>
      <c r="L35" s="79"/>
      <c r="M35" s="97">
        <f>N35+P35</f>
        <v>0</v>
      </c>
      <c r="N35" s="78"/>
      <c r="O35" s="78"/>
      <c r="P35" s="100"/>
      <c r="Q35" s="261">
        <f>R35+T35</f>
        <v>0</v>
      </c>
      <c r="R35" s="251"/>
      <c r="S35" s="252"/>
      <c r="T35" s="287"/>
      <c r="U35" s="80">
        <v>170</v>
      </c>
      <c r="V35" s="80">
        <v>170</v>
      </c>
    </row>
    <row r="36" spans="1:23" s="67" customFormat="1" ht="15.75" customHeight="1">
      <c r="A36" s="348"/>
      <c r="B36" s="351"/>
      <c r="C36" s="365"/>
      <c r="D36" s="388"/>
      <c r="E36" s="354"/>
      <c r="F36" s="386"/>
      <c r="G36" s="390"/>
      <c r="H36" s="82" t="s">
        <v>14</v>
      </c>
      <c r="I36" s="104">
        <f>J36+L36</f>
        <v>0</v>
      </c>
      <c r="J36" s="158"/>
      <c r="K36" s="87"/>
      <c r="L36" s="88"/>
      <c r="M36" s="104">
        <f>N36+P36</f>
        <v>156</v>
      </c>
      <c r="N36" s="86">
        <v>156</v>
      </c>
      <c r="O36" s="87"/>
      <c r="P36" s="159"/>
      <c r="Q36" s="254">
        <f>R36+T36</f>
        <v>0</v>
      </c>
      <c r="R36" s="288"/>
      <c r="S36" s="259"/>
      <c r="T36" s="268"/>
      <c r="U36" s="89"/>
      <c r="V36" s="90"/>
    </row>
    <row r="37" spans="1:23" s="67" customFormat="1" ht="15.75" customHeight="1" thickBot="1">
      <c r="A37" s="348"/>
      <c r="B37" s="351"/>
      <c r="C37" s="365"/>
      <c r="D37" s="388"/>
      <c r="E37" s="354"/>
      <c r="F37" s="386"/>
      <c r="G37" s="390"/>
      <c r="H37" s="279" t="s">
        <v>17</v>
      </c>
      <c r="I37" s="238">
        <f>SUM(I35:I36)</f>
        <v>0</v>
      </c>
      <c r="J37" s="239">
        <f t="shared" ref="J37:V37" si="6">SUM(J35:J36)</f>
        <v>0</v>
      </c>
      <c r="K37" s="239">
        <f t="shared" si="6"/>
        <v>0</v>
      </c>
      <c r="L37" s="243">
        <f t="shared" si="6"/>
        <v>0</v>
      </c>
      <c r="M37" s="238">
        <f t="shared" si="6"/>
        <v>156</v>
      </c>
      <c r="N37" s="239">
        <f t="shared" si="6"/>
        <v>156</v>
      </c>
      <c r="O37" s="239">
        <f t="shared" si="6"/>
        <v>0</v>
      </c>
      <c r="P37" s="243">
        <f t="shared" si="6"/>
        <v>0</v>
      </c>
      <c r="Q37" s="238">
        <f t="shared" si="6"/>
        <v>0</v>
      </c>
      <c r="R37" s="239">
        <f t="shared" si="6"/>
        <v>0</v>
      </c>
      <c r="S37" s="239">
        <f t="shared" si="6"/>
        <v>0</v>
      </c>
      <c r="T37" s="243">
        <f t="shared" si="6"/>
        <v>0</v>
      </c>
      <c r="U37" s="244">
        <f t="shared" si="6"/>
        <v>170</v>
      </c>
      <c r="V37" s="339">
        <f t="shared" si="6"/>
        <v>170</v>
      </c>
      <c r="W37" s="95"/>
    </row>
    <row r="38" spans="1:23" s="67" customFormat="1" ht="27" customHeight="1">
      <c r="A38" s="347" t="s">
        <v>11</v>
      </c>
      <c r="B38" s="350" t="s">
        <v>12</v>
      </c>
      <c r="C38" s="380" t="s">
        <v>13</v>
      </c>
      <c r="D38" s="64" t="s">
        <v>102</v>
      </c>
      <c r="E38" s="353" t="s">
        <v>76</v>
      </c>
      <c r="F38" s="385" t="s">
        <v>15</v>
      </c>
      <c r="G38" s="529" t="s">
        <v>83</v>
      </c>
      <c r="H38" s="156" t="s">
        <v>14</v>
      </c>
      <c r="I38" s="74">
        <f>J38+L38</f>
        <v>26.6</v>
      </c>
      <c r="J38" s="110">
        <v>26.6</v>
      </c>
      <c r="K38" s="78"/>
      <c r="L38" s="100"/>
      <c r="M38" s="74">
        <f>N38+P38</f>
        <v>10</v>
      </c>
      <c r="N38" s="78">
        <v>10</v>
      </c>
      <c r="O38" s="78"/>
      <c r="P38" s="100"/>
      <c r="Q38" s="250">
        <f>R38+T38</f>
        <v>10</v>
      </c>
      <c r="R38" s="289">
        <v>10</v>
      </c>
      <c r="S38" s="252"/>
      <c r="T38" s="253"/>
      <c r="U38" s="80">
        <v>129.6</v>
      </c>
      <c r="V38" s="80"/>
    </row>
    <row r="39" spans="1:23" s="67" customFormat="1" ht="27" customHeight="1">
      <c r="A39" s="348"/>
      <c r="B39" s="351"/>
      <c r="C39" s="365"/>
      <c r="D39" s="81" t="s">
        <v>158</v>
      </c>
      <c r="E39" s="354"/>
      <c r="F39" s="386"/>
      <c r="G39" s="530"/>
      <c r="H39" s="157" t="s">
        <v>34</v>
      </c>
      <c r="I39" s="83">
        <f>J39+L39</f>
        <v>150.9</v>
      </c>
      <c r="J39" s="158">
        <v>150.9</v>
      </c>
      <c r="K39" s="86"/>
      <c r="L39" s="159"/>
      <c r="M39" s="85">
        <f>N39+P39</f>
        <v>56.7</v>
      </c>
      <c r="N39" s="86">
        <v>56.7</v>
      </c>
      <c r="O39" s="87"/>
      <c r="P39" s="159"/>
      <c r="Q39" s="264">
        <f>R39+T39</f>
        <v>56.7</v>
      </c>
      <c r="R39" s="288">
        <v>56.7</v>
      </c>
      <c r="S39" s="258"/>
      <c r="T39" s="260"/>
      <c r="U39" s="89">
        <v>734.2</v>
      </c>
      <c r="V39" s="90"/>
    </row>
    <row r="40" spans="1:23" s="67" customFormat="1" ht="27" customHeight="1">
      <c r="A40" s="348"/>
      <c r="B40" s="351"/>
      <c r="C40" s="365"/>
      <c r="D40" s="81" t="s">
        <v>169</v>
      </c>
      <c r="E40" s="354"/>
      <c r="F40" s="386"/>
      <c r="G40" s="530"/>
      <c r="H40" s="160"/>
      <c r="I40" s="92"/>
      <c r="J40" s="87"/>
      <c r="K40" s="86"/>
      <c r="L40" s="159"/>
      <c r="M40" s="94"/>
      <c r="N40" s="86"/>
      <c r="O40" s="87"/>
      <c r="P40" s="159"/>
      <c r="Q40" s="267"/>
      <c r="R40" s="259"/>
      <c r="S40" s="258"/>
      <c r="T40" s="260"/>
      <c r="U40" s="89"/>
      <c r="V40" s="90"/>
    </row>
    <row r="41" spans="1:23" s="67" customFormat="1" ht="15" customHeight="1">
      <c r="A41" s="348"/>
      <c r="B41" s="351"/>
      <c r="C41" s="365"/>
      <c r="D41" s="81" t="s">
        <v>101</v>
      </c>
      <c r="E41" s="354"/>
      <c r="F41" s="386"/>
      <c r="G41" s="530"/>
      <c r="H41" s="160"/>
      <c r="I41" s="92"/>
      <c r="J41" s="87"/>
      <c r="K41" s="86"/>
      <c r="L41" s="159"/>
      <c r="M41" s="94"/>
      <c r="N41" s="86"/>
      <c r="O41" s="87"/>
      <c r="P41" s="159"/>
      <c r="Q41" s="267"/>
      <c r="R41" s="259"/>
      <c r="S41" s="258"/>
      <c r="T41" s="260"/>
      <c r="U41" s="89"/>
      <c r="V41" s="90"/>
    </row>
    <row r="42" spans="1:23" s="67" customFormat="1" ht="15" customHeight="1">
      <c r="A42" s="348"/>
      <c r="B42" s="351"/>
      <c r="C42" s="365"/>
      <c r="D42" s="81" t="s">
        <v>170</v>
      </c>
      <c r="E42" s="354"/>
      <c r="F42" s="386"/>
      <c r="G42" s="530"/>
      <c r="H42" s="160"/>
      <c r="I42" s="92"/>
      <c r="J42" s="87"/>
      <c r="K42" s="86"/>
      <c r="L42" s="159"/>
      <c r="M42" s="94"/>
      <c r="N42" s="86"/>
      <c r="O42" s="87"/>
      <c r="P42" s="159"/>
      <c r="Q42" s="267"/>
      <c r="R42" s="259"/>
      <c r="S42" s="258"/>
      <c r="T42" s="260"/>
      <c r="U42" s="89"/>
      <c r="V42" s="90"/>
    </row>
    <row r="43" spans="1:23" s="67" customFormat="1" ht="27" customHeight="1">
      <c r="A43" s="348"/>
      <c r="B43" s="351"/>
      <c r="C43" s="365"/>
      <c r="D43" s="81" t="s">
        <v>173</v>
      </c>
      <c r="E43" s="354"/>
      <c r="F43" s="386"/>
      <c r="G43" s="530"/>
      <c r="H43" s="160"/>
      <c r="I43" s="92"/>
      <c r="J43" s="87"/>
      <c r="K43" s="86"/>
      <c r="L43" s="159"/>
      <c r="M43" s="94"/>
      <c r="N43" s="86"/>
      <c r="O43" s="87"/>
      <c r="P43" s="159"/>
      <c r="Q43" s="267"/>
      <c r="R43" s="259"/>
      <c r="S43" s="258"/>
      <c r="T43" s="260"/>
      <c r="U43" s="89"/>
      <c r="V43" s="90"/>
    </row>
    <row r="44" spans="1:23" s="67" customFormat="1" ht="27" customHeight="1">
      <c r="A44" s="348"/>
      <c r="B44" s="351"/>
      <c r="C44" s="365"/>
      <c r="D44" s="81" t="s">
        <v>174</v>
      </c>
      <c r="E44" s="354"/>
      <c r="F44" s="386"/>
      <c r="G44" s="530"/>
      <c r="H44" s="160"/>
      <c r="I44" s="92"/>
      <c r="J44" s="87"/>
      <c r="K44" s="86"/>
      <c r="L44" s="159"/>
      <c r="M44" s="94"/>
      <c r="N44" s="86"/>
      <c r="O44" s="87"/>
      <c r="P44" s="159"/>
      <c r="Q44" s="267"/>
      <c r="R44" s="259"/>
      <c r="S44" s="258"/>
      <c r="T44" s="260"/>
      <c r="U44" s="89"/>
      <c r="V44" s="90"/>
    </row>
    <row r="45" spans="1:23" s="67" customFormat="1" ht="27" customHeight="1">
      <c r="A45" s="348"/>
      <c r="B45" s="351"/>
      <c r="C45" s="365"/>
      <c r="D45" s="81" t="s">
        <v>136</v>
      </c>
      <c r="E45" s="354"/>
      <c r="F45" s="386"/>
      <c r="G45" s="530"/>
      <c r="H45" s="160"/>
      <c r="I45" s="122"/>
      <c r="J45" s="161"/>
      <c r="K45" s="228"/>
      <c r="L45" s="229"/>
      <c r="M45" s="147"/>
      <c r="N45" s="228"/>
      <c r="O45" s="161"/>
      <c r="P45" s="229"/>
      <c r="Q45" s="269"/>
      <c r="R45" s="286"/>
      <c r="S45" s="290"/>
      <c r="T45" s="271"/>
      <c r="U45" s="230"/>
      <c r="V45" s="124"/>
    </row>
    <row r="46" spans="1:23" s="67" customFormat="1" ht="15.75" customHeight="1" thickBot="1">
      <c r="A46" s="349"/>
      <c r="B46" s="352"/>
      <c r="C46" s="381"/>
      <c r="D46" s="125"/>
      <c r="E46" s="355"/>
      <c r="F46" s="464"/>
      <c r="G46" s="531"/>
      <c r="H46" s="280" t="s">
        <v>17</v>
      </c>
      <c r="I46" s="281">
        <f>SUM(I38:I45)</f>
        <v>177.5</v>
      </c>
      <c r="J46" s="282">
        <f t="shared" ref="J46:V46" si="7">SUM(J38:J45)</f>
        <v>177.5</v>
      </c>
      <c r="K46" s="282">
        <f t="shared" si="7"/>
        <v>0</v>
      </c>
      <c r="L46" s="283">
        <f t="shared" si="7"/>
        <v>0</v>
      </c>
      <c r="M46" s="281">
        <f t="shared" si="7"/>
        <v>66.7</v>
      </c>
      <c r="N46" s="282">
        <f t="shared" si="7"/>
        <v>66.7</v>
      </c>
      <c r="O46" s="282">
        <f t="shared" si="7"/>
        <v>0</v>
      </c>
      <c r="P46" s="283">
        <f t="shared" si="7"/>
        <v>0</v>
      </c>
      <c r="Q46" s="281">
        <f t="shared" si="7"/>
        <v>66.7</v>
      </c>
      <c r="R46" s="282">
        <f t="shared" si="7"/>
        <v>66.7</v>
      </c>
      <c r="S46" s="282">
        <f t="shared" si="7"/>
        <v>0</v>
      </c>
      <c r="T46" s="283">
        <f t="shared" si="7"/>
        <v>0</v>
      </c>
      <c r="U46" s="281">
        <f t="shared" si="7"/>
        <v>863.80000000000007</v>
      </c>
      <c r="V46" s="328">
        <f t="shared" si="7"/>
        <v>0</v>
      </c>
      <c r="W46" s="95"/>
    </row>
    <row r="47" spans="1:23" ht="15.75" customHeight="1">
      <c r="A47" s="347" t="s">
        <v>11</v>
      </c>
      <c r="B47" s="350" t="s">
        <v>12</v>
      </c>
      <c r="C47" s="380" t="s">
        <v>15</v>
      </c>
      <c r="D47" s="522" t="s">
        <v>184</v>
      </c>
      <c r="E47" s="359" t="s">
        <v>75</v>
      </c>
      <c r="F47" s="434" t="s">
        <v>15</v>
      </c>
      <c r="G47" s="389" t="s">
        <v>83</v>
      </c>
      <c r="H47" s="163" t="s">
        <v>14</v>
      </c>
      <c r="I47" s="97">
        <f>J47+L47</f>
        <v>110.1</v>
      </c>
      <c r="J47" s="98">
        <v>110.1</v>
      </c>
      <c r="K47" s="98"/>
      <c r="L47" s="99"/>
      <c r="M47" s="97">
        <f>N47+P47</f>
        <v>2.9</v>
      </c>
      <c r="N47" s="164">
        <v>2.9</v>
      </c>
      <c r="O47" s="165"/>
      <c r="P47" s="166"/>
      <c r="Q47" s="261">
        <f>R47+T47</f>
        <v>2.9</v>
      </c>
      <c r="R47" s="252">
        <v>2.9</v>
      </c>
      <c r="S47" s="252"/>
      <c r="T47" s="287"/>
      <c r="U47" s="102"/>
      <c r="V47" s="102"/>
    </row>
    <row r="48" spans="1:23" ht="15.75" customHeight="1">
      <c r="A48" s="348"/>
      <c r="B48" s="351"/>
      <c r="C48" s="365"/>
      <c r="D48" s="457"/>
      <c r="E48" s="360"/>
      <c r="F48" s="435"/>
      <c r="G48" s="390"/>
      <c r="H48" s="167"/>
      <c r="I48" s="104">
        <f>J48+L48</f>
        <v>0</v>
      </c>
      <c r="J48" s="105"/>
      <c r="K48" s="105"/>
      <c r="L48" s="106"/>
      <c r="M48" s="104">
        <f>N48+P48</f>
        <v>0</v>
      </c>
      <c r="N48" s="150"/>
      <c r="O48" s="154"/>
      <c r="P48" s="168"/>
      <c r="Q48" s="254">
        <f>R48+T48</f>
        <v>0</v>
      </c>
      <c r="R48" s="256"/>
      <c r="S48" s="256"/>
      <c r="T48" s="314"/>
      <c r="U48" s="315"/>
      <c r="V48" s="315"/>
    </row>
    <row r="49" spans="1:33" ht="15.75" customHeight="1" thickBot="1">
      <c r="A49" s="348"/>
      <c r="B49" s="351"/>
      <c r="C49" s="365"/>
      <c r="D49" s="523"/>
      <c r="E49" s="360"/>
      <c r="F49" s="436"/>
      <c r="G49" s="395"/>
      <c r="H49" s="278" t="s">
        <v>17</v>
      </c>
      <c r="I49" s="238">
        <f>SUM(I47:I48)</f>
        <v>110.1</v>
      </c>
      <c r="J49" s="239">
        <f t="shared" ref="J49:V49" si="8">SUM(J47:J48)</f>
        <v>110.1</v>
      </c>
      <c r="K49" s="239">
        <f t="shared" si="8"/>
        <v>0</v>
      </c>
      <c r="L49" s="284">
        <f t="shared" si="8"/>
        <v>0</v>
      </c>
      <c r="M49" s="238">
        <f t="shared" si="8"/>
        <v>2.9</v>
      </c>
      <c r="N49" s="239">
        <f t="shared" si="8"/>
        <v>2.9</v>
      </c>
      <c r="O49" s="239">
        <f t="shared" si="8"/>
        <v>0</v>
      </c>
      <c r="P49" s="284">
        <f t="shared" si="8"/>
        <v>0</v>
      </c>
      <c r="Q49" s="238">
        <f t="shared" si="8"/>
        <v>2.9</v>
      </c>
      <c r="R49" s="239">
        <f t="shared" si="8"/>
        <v>2.9</v>
      </c>
      <c r="S49" s="239">
        <f t="shared" si="8"/>
        <v>0</v>
      </c>
      <c r="T49" s="284">
        <f t="shared" si="8"/>
        <v>0</v>
      </c>
      <c r="U49" s="238">
        <f t="shared" si="8"/>
        <v>0</v>
      </c>
      <c r="V49" s="338">
        <f t="shared" si="8"/>
        <v>0</v>
      </c>
    </row>
    <row r="50" spans="1:33" ht="15.75" customHeight="1">
      <c r="A50" s="348"/>
      <c r="B50" s="351"/>
      <c r="C50" s="520"/>
      <c r="D50" s="457" t="s">
        <v>111</v>
      </c>
      <c r="E50" s="360"/>
      <c r="F50" s="435" t="s">
        <v>15</v>
      </c>
      <c r="G50" s="390" t="s">
        <v>83</v>
      </c>
      <c r="H50" s="169" t="s">
        <v>14</v>
      </c>
      <c r="I50" s="97">
        <f>J50+L50</f>
        <v>30.6</v>
      </c>
      <c r="J50" s="148">
        <v>30.6</v>
      </c>
      <c r="K50" s="170"/>
      <c r="L50" s="171"/>
      <c r="M50" s="97">
        <f>N50+P50</f>
        <v>0</v>
      </c>
      <c r="N50" s="172"/>
      <c r="O50" s="148"/>
      <c r="P50" s="171"/>
      <c r="Q50" s="261">
        <f>R50+T50</f>
        <v>0</v>
      </c>
      <c r="R50" s="290"/>
      <c r="S50" s="291"/>
      <c r="T50" s="292"/>
      <c r="U50" s="102"/>
      <c r="V50" s="102"/>
    </row>
    <row r="51" spans="1:33" ht="15.75" customHeight="1">
      <c r="A51" s="348"/>
      <c r="B51" s="351"/>
      <c r="C51" s="520"/>
      <c r="D51" s="457"/>
      <c r="E51" s="360"/>
      <c r="F51" s="435"/>
      <c r="G51" s="390"/>
      <c r="H51" s="152" t="s">
        <v>34</v>
      </c>
      <c r="I51" s="104">
        <f>J51+L51</f>
        <v>173.3</v>
      </c>
      <c r="J51" s="105">
        <v>173.3</v>
      </c>
      <c r="K51" s="173"/>
      <c r="L51" s="174"/>
      <c r="M51" s="104">
        <f>N51+P51</f>
        <v>0</v>
      </c>
      <c r="N51" s="175"/>
      <c r="O51" s="173"/>
      <c r="P51" s="174"/>
      <c r="Q51" s="254">
        <f>R51+T51</f>
        <v>0</v>
      </c>
      <c r="R51" s="255"/>
      <c r="S51" s="293"/>
      <c r="T51" s="294"/>
      <c r="U51" s="153"/>
      <c r="V51" s="176"/>
    </row>
    <row r="52" spans="1:33" ht="15.75" customHeight="1" thickBot="1">
      <c r="A52" s="349"/>
      <c r="B52" s="352"/>
      <c r="C52" s="521"/>
      <c r="D52" s="458"/>
      <c r="E52" s="361"/>
      <c r="F52" s="532"/>
      <c r="G52" s="463"/>
      <c r="H52" s="278" t="s">
        <v>17</v>
      </c>
      <c r="I52" s="238">
        <f>SUM(I50:I51)</f>
        <v>203.9</v>
      </c>
      <c r="J52" s="239">
        <f t="shared" ref="J52:V52" si="9">SUM(J50:J51)</f>
        <v>203.9</v>
      </c>
      <c r="K52" s="239">
        <f t="shared" si="9"/>
        <v>0</v>
      </c>
      <c r="L52" s="284">
        <f t="shared" si="9"/>
        <v>0</v>
      </c>
      <c r="M52" s="238">
        <f t="shared" si="9"/>
        <v>0</v>
      </c>
      <c r="N52" s="239">
        <f t="shared" si="9"/>
        <v>0</v>
      </c>
      <c r="O52" s="239">
        <f t="shared" si="9"/>
        <v>0</v>
      </c>
      <c r="P52" s="284">
        <f t="shared" si="9"/>
        <v>0</v>
      </c>
      <c r="Q52" s="238">
        <f t="shared" si="9"/>
        <v>0</v>
      </c>
      <c r="R52" s="239">
        <f t="shared" si="9"/>
        <v>0</v>
      </c>
      <c r="S52" s="239">
        <f t="shared" si="9"/>
        <v>0</v>
      </c>
      <c r="T52" s="284">
        <f t="shared" si="9"/>
        <v>0</v>
      </c>
      <c r="U52" s="238">
        <f t="shared" si="9"/>
        <v>0</v>
      </c>
      <c r="V52" s="338">
        <f t="shared" si="9"/>
        <v>0</v>
      </c>
    </row>
    <row r="53" spans="1:33" ht="15.75" customHeight="1" thickBot="1">
      <c r="A53" s="141" t="s">
        <v>11</v>
      </c>
      <c r="B53" s="142" t="s">
        <v>12</v>
      </c>
      <c r="C53" s="368" t="s">
        <v>18</v>
      </c>
      <c r="D53" s="368"/>
      <c r="E53" s="368"/>
      <c r="F53" s="368"/>
      <c r="G53" s="368"/>
      <c r="H53" s="369"/>
      <c r="I53" s="318">
        <f>SUM(I52,I49,I46,I37,I34)</f>
        <v>4415</v>
      </c>
      <c r="J53" s="318">
        <f t="shared" ref="J53:V53" si="10">SUM(J52,J49,J46,J37,J34)</f>
        <v>519.5</v>
      </c>
      <c r="K53" s="318">
        <f t="shared" si="10"/>
        <v>0</v>
      </c>
      <c r="L53" s="318">
        <f t="shared" si="10"/>
        <v>3895.5</v>
      </c>
      <c r="M53" s="318">
        <f t="shared" si="10"/>
        <v>6389.3</v>
      </c>
      <c r="N53" s="318">
        <f t="shared" si="10"/>
        <v>253.00000000000003</v>
      </c>
      <c r="O53" s="318">
        <f t="shared" si="10"/>
        <v>0</v>
      </c>
      <c r="P53" s="318">
        <f t="shared" si="10"/>
        <v>6136.2999999999993</v>
      </c>
      <c r="Q53" s="318">
        <f t="shared" si="10"/>
        <v>6266.3</v>
      </c>
      <c r="R53" s="318">
        <f t="shared" si="10"/>
        <v>130</v>
      </c>
      <c r="S53" s="318">
        <f t="shared" si="10"/>
        <v>0</v>
      </c>
      <c r="T53" s="318">
        <f t="shared" si="10"/>
        <v>6136.2999999999993</v>
      </c>
      <c r="U53" s="318">
        <f t="shared" si="10"/>
        <v>5059.2000000000007</v>
      </c>
      <c r="V53" s="330">
        <f t="shared" si="10"/>
        <v>170</v>
      </c>
    </row>
    <row r="54" spans="1:33" ht="15.75" customHeight="1" thickBot="1">
      <c r="A54" s="141" t="s">
        <v>11</v>
      </c>
      <c r="B54" s="177"/>
      <c r="C54" s="443" t="s">
        <v>19</v>
      </c>
      <c r="D54" s="444"/>
      <c r="E54" s="444"/>
      <c r="F54" s="444"/>
      <c r="G54" s="444"/>
      <c r="H54" s="445"/>
      <c r="I54" s="324">
        <f t="shared" ref="I54:V54" si="11">SUM(I53,I28)</f>
        <v>4656.3</v>
      </c>
      <c r="J54" s="325">
        <f t="shared" si="11"/>
        <v>760.8</v>
      </c>
      <c r="K54" s="325">
        <f t="shared" si="11"/>
        <v>0</v>
      </c>
      <c r="L54" s="326">
        <f t="shared" si="11"/>
        <v>3895.5</v>
      </c>
      <c r="M54" s="324">
        <f t="shared" si="11"/>
        <v>6763.3</v>
      </c>
      <c r="N54" s="325">
        <f t="shared" si="11"/>
        <v>615.29999999999995</v>
      </c>
      <c r="O54" s="325">
        <f t="shared" si="11"/>
        <v>25.3</v>
      </c>
      <c r="P54" s="326">
        <f t="shared" si="11"/>
        <v>6147.9999999999991</v>
      </c>
      <c r="Q54" s="324">
        <f t="shared" si="11"/>
        <v>6366.3</v>
      </c>
      <c r="R54" s="325">
        <f t="shared" si="11"/>
        <v>230</v>
      </c>
      <c r="S54" s="325">
        <f t="shared" si="11"/>
        <v>0</v>
      </c>
      <c r="T54" s="326">
        <f t="shared" si="11"/>
        <v>6136.2999999999993</v>
      </c>
      <c r="U54" s="324">
        <f t="shared" si="11"/>
        <v>5296.6</v>
      </c>
      <c r="V54" s="327">
        <f t="shared" si="11"/>
        <v>190</v>
      </c>
      <c r="Z54" s="145"/>
      <c r="AA54" s="145"/>
      <c r="AB54" s="145"/>
      <c r="AC54" s="145"/>
      <c r="AD54" s="145"/>
      <c r="AE54" s="145"/>
      <c r="AF54" s="145"/>
      <c r="AG54" s="145"/>
    </row>
    <row r="55" spans="1:33" ht="15.75" customHeight="1" thickBot="1">
      <c r="A55" s="141" t="s">
        <v>12</v>
      </c>
      <c r="B55" s="374" t="s">
        <v>68</v>
      </c>
      <c r="C55" s="374"/>
      <c r="D55" s="374"/>
      <c r="E55" s="374"/>
      <c r="F55" s="374"/>
      <c r="G55" s="374"/>
      <c r="H55" s="374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6"/>
    </row>
    <row r="56" spans="1:33" ht="15.75" customHeight="1" thickBot="1">
      <c r="A56" s="141" t="s">
        <v>12</v>
      </c>
      <c r="B56" s="142" t="s">
        <v>11</v>
      </c>
      <c r="C56" s="371" t="s">
        <v>88</v>
      </c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3"/>
    </row>
    <row r="57" spans="1:33" ht="27" customHeight="1">
      <c r="A57" s="362" t="s">
        <v>12</v>
      </c>
      <c r="B57" s="344" t="s">
        <v>11</v>
      </c>
      <c r="C57" s="364" t="s">
        <v>11</v>
      </c>
      <c r="D57" s="236" t="s">
        <v>159</v>
      </c>
      <c r="E57" s="356" t="s">
        <v>93</v>
      </c>
      <c r="F57" s="440" t="s">
        <v>15</v>
      </c>
      <c r="G57" s="377" t="s">
        <v>83</v>
      </c>
      <c r="H57" s="73" t="s">
        <v>14</v>
      </c>
      <c r="I57" s="74">
        <f>J57+L57</f>
        <v>0</v>
      </c>
      <c r="J57" s="75"/>
      <c r="K57" s="75"/>
      <c r="L57" s="76"/>
      <c r="M57" s="74">
        <f>N57+P57</f>
        <v>7.8</v>
      </c>
      <c r="N57" s="75">
        <v>7.8</v>
      </c>
      <c r="O57" s="75"/>
      <c r="P57" s="111"/>
      <c r="Q57" s="250">
        <f>R57+T57</f>
        <v>32.1</v>
      </c>
      <c r="R57" s="262">
        <f>52.1-20</f>
        <v>32.1</v>
      </c>
      <c r="S57" s="296">
        <v>1</v>
      </c>
      <c r="T57" s="263"/>
      <c r="U57" s="178">
        <v>50.1</v>
      </c>
      <c r="V57" s="179"/>
    </row>
    <row r="58" spans="1:33" ht="15.75" customHeight="1">
      <c r="A58" s="370"/>
      <c r="B58" s="345"/>
      <c r="C58" s="367"/>
      <c r="D58" s="63" t="s">
        <v>91</v>
      </c>
      <c r="E58" s="357"/>
      <c r="F58" s="441"/>
      <c r="G58" s="378"/>
      <c r="H58" s="180" t="s">
        <v>34</v>
      </c>
      <c r="I58" s="83">
        <f>J58+L58</f>
        <v>0</v>
      </c>
      <c r="J58" s="84"/>
      <c r="K58" s="84"/>
      <c r="L58" s="84"/>
      <c r="M58" s="83">
        <f>N58+P58</f>
        <v>44.3</v>
      </c>
      <c r="N58" s="115">
        <v>44.3</v>
      </c>
      <c r="O58" s="115"/>
      <c r="P58" s="115"/>
      <c r="Q58" s="342">
        <f>R58+T58</f>
        <v>0</v>
      </c>
      <c r="R58" s="343"/>
      <c r="S58" s="265"/>
      <c r="T58" s="266"/>
      <c r="U58" s="181">
        <v>283.60000000000002</v>
      </c>
      <c r="V58" s="316"/>
    </row>
    <row r="59" spans="1:33" ht="15.75" customHeight="1">
      <c r="A59" s="370"/>
      <c r="B59" s="345"/>
      <c r="C59" s="367"/>
      <c r="D59" s="63" t="s">
        <v>94</v>
      </c>
      <c r="E59" s="357"/>
      <c r="F59" s="441"/>
      <c r="G59" s="378"/>
      <c r="H59" s="182"/>
      <c r="I59" s="92"/>
      <c r="J59" s="93"/>
      <c r="K59" s="93"/>
      <c r="L59" s="93"/>
      <c r="M59" s="92"/>
      <c r="N59" s="88"/>
      <c r="O59" s="88"/>
      <c r="P59" s="88"/>
      <c r="Q59" s="267"/>
      <c r="R59" s="268"/>
      <c r="S59" s="268"/>
      <c r="T59" s="260"/>
      <c r="U59" s="183"/>
      <c r="V59" s="184"/>
    </row>
    <row r="60" spans="1:33" ht="27" customHeight="1">
      <c r="A60" s="370"/>
      <c r="B60" s="345"/>
      <c r="C60" s="367"/>
      <c r="D60" s="63" t="s">
        <v>103</v>
      </c>
      <c r="E60" s="357"/>
      <c r="F60" s="441"/>
      <c r="G60" s="378"/>
      <c r="H60" s="182"/>
      <c r="I60" s="92"/>
      <c r="J60" s="93"/>
      <c r="K60" s="93"/>
      <c r="L60" s="93"/>
      <c r="M60" s="92"/>
      <c r="N60" s="93"/>
      <c r="O60" s="93"/>
      <c r="P60" s="88"/>
      <c r="Q60" s="267"/>
      <c r="R60" s="268"/>
      <c r="S60" s="268"/>
      <c r="T60" s="260"/>
      <c r="U60" s="183"/>
      <c r="V60" s="184"/>
    </row>
    <row r="61" spans="1:33" ht="15.75" customHeight="1">
      <c r="A61" s="370"/>
      <c r="B61" s="345"/>
      <c r="C61" s="367"/>
      <c r="D61" s="63" t="s">
        <v>92</v>
      </c>
      <c r="E61" s="357"/>
      <c r="F61" s="441"/>
      <c r="G61" s="378"/>
      <c r="H61" s="182"/>
      <c r="I61" s="92"/>
      <c r="J61" s="93"/>
      <c r="K61" s="93"/>
      <c r="L61" s="93"/>
      <c r="M61" s="92"/>
      <c r="N61" s="93"/>
      <c r="O61" s="93"/>
      <c r="P61" s="88"/>
      <c r="Q61" s="267"/>
      <c r="R61" s="268"/>
      <c r="S61" s="268"/>
      <c r="T61" s="260"/>
      <c r="U61" s="183"/>
      <c r="V61" s="184"/>
    </row>
    <row r="62" spans="1:33" ht="15.75" customHeight="1">
      <c r="A62" s="370"/>
      <c r="B62" s="345"/>
      <c r="C62" s="367"/>
      <c r="D62" s="63" t="s">
        <v>160</v>
      </c>
      <c r="E62" s="357"/>
      <c r="F62" s="441"/>
      <c r="G62" s="378"/>
      <c r="H62" s="126"/>
      <c r="I62" s="122"/>
      <c r="J62" s="151"/>
      <c r="K62" s="151"/>
      <c r="L62" s="151"/>
      <c r="M62" s="122"/>
      <c r="N62" s="151"/>
      <c r="O62" s="151"/>
      <c r="P62" s="121"/>
      <c r="Q62" s="269"/>
      <c r="R62" s="270"/>
      <c r="S62" s="270"/>
      <c r="T62" s="271"/>
      <c r="U62" s="185"/>
      <c r="V62" s="153"/>
    </row>
    <row r="63" spans="1:33" ht="15.75" customHeight="1" thickBot="1">
      <c r="A63" s="363"/>
      <c r="B63" s="346"/>
      <c r="C63" s="366"/>
      <c r="D63" s="186"/>
      <c r="E63" s="358"/>
      <c r="F63" s="442"/>
      <c r="G63" s="379"/>
      <c r="H63" s="295" t="s">
        <v>17</v>
      </c>
      <c r="I63" s="238">
        <f>SUM(I57:I62)</f>
        <v>0</v>
      </c>
      <c r="J63" s="239">
        <f t="shared" ref="J63:V63" si="12">SUM(J57:J62)</f>
        <v>0</v>
      </c>
      <c r="K63" s="239">
        <f t="shared" si="12"/>
        <v>0</v>
      </c>
      <c r="L63" s="283">
        <f t="shared" si="12"/>
        <v>0</v>
      </c>
      <c r="M63" s="238">
        <f t="shared" si="12"/>
        <v>52.099999999999994</v>
      </c>
      <c r="N63" s="239">
        <f t="shared" si="12"/>
        <v>52.099999999999994</v>
      </c>
      <c r="O63" s="239">
        <f t="shared" si="12"/>
        <v>0</v>
      </c>
      <c r="P63" s="283">
        <f t="shared" si="12"/>
        <v>0</v>
      </c>
      <c r="Q63" s="238">
        <f t="shared" si="12"/>
        <v>32.1</v>
      </c>
      <c r="R63" s="239">
        <f t="shared" si="12"/>
        <v>32.1</v>
      </c>
      <c r="S63" s="239">
        <f t="shared" si="12"/>
        <v>1</v>
      </c>
      <c r="T63" s="283">
        <f t="shared" si="12"/>
        <v>0</v>
      </c>
      <c r="U63" s="281">
        <f t="shared" si="12"/>
        <v>333.70000000000005</v>
      </c>
      <c r="V63" s="328">
        <f t="shared" si="12"/>
        <v>0</v>
      </c>
    </row>
    <row r="64" spans="1:33" s="67" customFormat="1" ht="15.75" customHeight="1">
      <c r="A64" s="347" t="s">
        <v>12</v>
      </c>
      <c r="B64" s="350" t="s">
        <v>11</v>
      </c>
      <c r="C64" s="380" t="s">
        <v>12</v>
      </c>
      <c r="D64" s="517" t="s">
        <v>146</v>
      </c>
      <c r="E64" s="497"/>
      <c r="F64" s="500" t="s">
        <v>15</v>
      </c>
      <c r="G64" s="389" t="s">
        <v>83</v>
      </c>
      <c r="H64" s="126" t="s">
        <v>14</v>
      </c>
      <c r="I64" s="127">
        <f>J64+L64</f>
        <v>0</v>
      </c>
      <c r="J64" s="128"/>
      <c r="K64" s="128"/>
      <c r="L64" s="129"/>
      <c r="M64" s="134">
        <f>N64+P64</f>
        <v>44.5</v>
      </c>
      <c r="N64" s="128">
        <v>44.5</v>
      </c>
      <c r="O64" s="130"/>
      <c r="P64" s="131"/>
      <c r="Q64" s="272">
        <f>R64+T64</f>
        <v>31.5</v>
      </c>
      <c r="R64" s="273">
        <f>44.5-13</f>
        <v>31.5</v>
      </c>
      <c r="S64" s="273"/>
      <c r="T64" s="274"/>
      <c r="U64" s="132">
        <v>44.5</v>
      </c>
      <c r="V64" s="133">
        <v>44.5</v>
      </c>
    </row>
    <row r="65" spans="1:46" s="67" customFormat="1" ht="15.75" customHeight="1">
      <c r="A65" s="348"/>
      <c r="B65" s="351"/>
      <c r="C65" s="365"/>
      <c r="D65" s="518"/>
      <c r="E65" s="498"/>
      <c r="F65" s="501"/>
      <c r="G65" s="390"/>
      <c r="H65" s="126" t="s">
        <v>87</v>
      </c>
      <c r="I65" s="134">
        <f>J65+L65</f>
        <v>0</v>
      </c>
      <c r="J65" s="135"/>
      <c r="K65" s="135"/>
      <c r="L65" s="136"/>
      <c r="M65" s="134">
        <f>N65+P65</f>
        <v>0</v>
      </c>
      <c r="N65" s="137"/>
      <c r="O65" s="137"/>
      <c r="P65" s="138"/>
      <c r="Q65" s="275">
        <f>R65+T65</f>
        <v>0</v>
      </c>
      <c r="R65" s="276"/>
      <c r="S65" s="276"/>
      <c r="T65" s="277"/>
      <c r="U65" s="139"/>
      <c r="V65" s="140"/>
    </row>
    <row r="66" spans="1:46" s="67" customFormat="1" ht="15.75" customHeight="1" thickBot="1">
      <c r="A66" s="349"/>
      <c r="B66" s="352"/>
      <c r="C66" s="381"/>
      <c r="D66" s="519"/>
      <c r="E66" s="499"/>
      <c r="F66" s="502"/>
      <c r="G66" s="463"/>
      <c r="H66" s="237" t="s">
        <v>17</v>
      </c>
      <c r="I66" s="247">
        <f>SUM(I64:I65)</f>
        <v>0</v>
      </c>
      <c r="J66" s="248">
        <f t="shared" ref="J66:V66" si="13">SUM(J64:J65)</f>
        <v>0</v>
      </c>
      <c r="K66" s="248">
        <f t="shared" si="13"/>
        <v>0</v>
      </c>
      <c r="L66" s="249">
        <f t="shared" si="13"/>
        <v>0</v>
      </c>
      <c r="M66" s="247">
        <f t="shared" si="13"/>
        <v>44.5</v>
      </c>
      <c r="N66" s="248">
        <f t="shared" si="13"/>
        <v>44.5</v>
      </c>
      <c r="O66" s="248">
        <f t="shared" si="13"/>
        <v>0</v>
      </c>
      <c r="P66" s="249">
        <f t="shared" si="13"/>
        <v>0</v>
      </c>
      <c r="Q66" s="247">
        <f t="shared" si="13"/>
        <v>31.5</v>
      </c>
      <c r="R66" s="248">
        <f t="shared" si="13"/>
        <v>31.5</v>
      </c>
      <c r="S66" s="248">
        <f t="shared" si="13"/>
        <v>0</v>
      </c>
      <c r="T66" s="249">
        <f t="shared" si="13"/>
        <v>0</v>
      </c>
      <c r="U66" s="247">
        <f t="shared" si="13"/>
        <v>44.5</v>
      </c>
      <c r="V66" s="329">
        <f t="shared" si="13"/>
        <v>44.5</v>
      </c>
      <c r="W66" s="95"/>
    </row>
    <row r="67" spans="1:46" ht="15.75" customHeight="1" thickBot="1">
      <c r="A67" s="141" t="s">
        <v>12</v>
      </c>
      <c r="B67" s="142" t="s">
        <v>11</v>
      </c>
      <c r="C67" s="368" t="s">
        <v>18</v>
      </c>
      <c r="D67" s="437"/>
      <c r="E67" s="437"/>
      <c r="F67" s="437"/>
      <c r="G67" s="437"/>
      <c r="H67" s="438"/>
      <c r="I67" s="318">
        <f>SUM(I66,I63)</f>
        <v>0</v>
      </c>
      <c r="J67" s="319">
        <f t="shared" ref="J67:V67" si="14">SUM(J66,J63)</f>
        <v>0</v>
      </c>
      <c r="K67" s="319">
        <f t="shared" si="14"/>
        <v>0</v>
      </c>
      <c r="L67" s="320">
        <f t="shared" si="14"/>
        <v>0</v>
      </c>
      <c r="M67" s="318">
        <f t="shared" si="14"/>
        <v>96.6</v>
      </c>
      <c r="N67" s="319">
        <f t="shared" si="14"/>
        <v>96.6</v>
      </c>
      <c r="O67" s="319">
        <f t="shared" si="14"/>
        <v>0</v>
      </c>
      <c r="P67" s="320">
        <f t="shared" si="14"/>
        <v>0</v>
      </c>
      <c r="Q67" s="318">
        <f t="shared" si="14"/>
        <v>63.6</v>
      </c>
      <c r="R67" s="319">
        <f t="shared" si="14"/>
        <v>63.6</v>
      </c>
      <c r="S67" s="319">
        <f t="shared" si="14"/>
        <v>1</v>
      </c>
      <c r="T67" s="320">
        <f t="shared" si="14"/>
        <v>0</v>
      </c>
      <c r="U67" s="318">
        <f t="shared" si="14"/>
        <v>378.20000000000005</v>
      </c>
      <c r="V67" s="330">
        <f t="shared" si="14"/>
        <v>44.5</v>
      </c>
    </row>
    <row r="68" spans="1:46" ht="15.75" customHeight="1" thickBot="1">
      <c r="A68" s="141" t="s">
        <v>12</v>
      </c>
      <c r="B68" s="177"/>
      <c r="C68" s="443" t="s">
        <v>19</v>
      </c>
      <c r="D68" s="444"/>
      <c r="E68" s="444"/>
      <c r="F68" s="444"/>
      <c r="G68" s="444"/>
      <c r="H68" s="445"/>
      <c r="I68" s="324">
        <f>I67</f>
        <v>0</v>
      </c>
      <c r="J68" s="325">
        <f t="shared" ref="J68:V68" si="15">J67</f>
        <v>0</v>
      </c>
      <c r="K68" s="325">
        <f t="shared" si="15"/>
        <v>0</v>
      </c>
      <c r="L68" s="326">
        <f t="shared" si="15"/>
        <v>0</v>
      </c>
      <c r="M68" s="324">
        <f t="shared" si="15"/>
        <v>96.6</v>
      </c>
      <c r="N68" s="325">
        <f t="shared" si="15"/>
        <v>96.6</v>
      </c>
      <c r="O68" s="325">
        <f t="shared" si="15"/>
        <v>0</v>
      </c>
      <c r="P68" s="326">
        <f t="shared" si="15"/>
        <v>0</v>
      </c>
      <c r="Q68" s="324">
        <f t="shared" si="15"/>
        <v>63.6</v>
      </c>
      <c r="R68" s="325">
        <f t="shared" si="15"/>
        <v>63.6</v>
      </c>
      <c r="S68" s="325">
        <f t="shared" si="15"/>
        <v>1</v>
      </c>
      <c r="T68" s="326">
        <f t="shared" si="15"/>
        <v>0</v>
      </c>
      <c r="U68" s="324">
        <f t="shared" si="15"/>
        <v>378.20000000000005</v>
      </c>
      <c r="V68" s="327">
        <f t="shared" si="15"/>
        <v>44.5</v>
      </c>
      <c r="Z68" s="145"/>
      <c r="AA68" s="145"/>
      <c r="AB68" s="145"/>
      <c r="AC68" s="145"/>
      <c r="AD68" s="145"/>
      <c r="AE68" s="145"/>
      <c r="AF68" s="145"/>
      <c r="AG68" s="145"/>
    </row>
    <row r="69" spans="1:46" ht="15.75" customHeight="1" thickBot="1">
      <c r="A69" s="187" t="s">
        <v>15</v>
      </c>
      <c r="B69" s="188"/>
      <c r="C69" s="189"/>
      <c r="D69" s="189"/>
      <c r="E69" s="189"/>
      <c r="F69" s="189"/>
      <c r="G69" s="190"/>
      <c r="H69" s="191" t="s">
        <v>20</v>
      </c>
      <c r="I69" s="321">
        <f>SUM(I68,I54)</f>
        <v>4656.3</v>
      </c>
      <c r="J69" s="322">
        <f t="shared" ref="J69:V69" si="16">SUM(J68,J54)</f>
        <v>760.8</v>
      </c>
      <c r="K69" s="322">
        <f t="shared" si="16"/>
        <v>0</v>
      </c>
      <c r="L69" s="323">
        <f t="shared" si="16"/>
        <v>3895.5</v>
      </c>
      <c r="M69" s="321">
        <f t="shared" si="16"/>
        <v>6859.9000000000005</v>
      </c>
      <c r="N69" s="322">
        <f t="shared" si="16"/>
        <v>711.9</v>
      </c>
      <c r="O69" s="322">
        <f t="shared" si="16"/>
        <v>25.3</v>
      </c>
      <c r="P69" s="323">
        <f t="shared" si="16"/>
        <v>6147.9999999999991</v>
      </c>
      <c r="Q69" s="321">
        <f t="shared" si="16"/>
        <v>6429.9000000000005</v>
      </c>
      <c r="R69" s="322">
        <f t="shared" si="16"/>
        <v>293.60000000000002</v>
      </c>
      <c r="S69" s="322">
        <f t="shared" si="16"/>
        <v>1</v>
      </c>
      <c r="T69" s="323">
        <f t="shared" si="16"/>
        <v>6136.2999999999993</v>
      </c>
      <c r="U69" s="321">
        <f t="shared" si="16"/>
        <v>5674.8</v>
      </c>
      <c r="V69" s="331">
        <f t="shared" si="16"/>
        <v>234.5</v>
      </c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</row>
    <row r="70" spans="1:46" s="67" customFormat="1" ht="15.75" customHeight="1">
      <c r="A70" s="439"/>
      <c r="B70" s="439"/>
      <c r="C70" s="439"/>
      <c r="D70" s="439"/>
      <c r="E70" s="439"/>
      <c r="F70" s="439"/>
      <c r="G70" s="439"/>
      <c r="H70" s="439"/>
      <c r="I70" s="192"/>
      <c r="J70" s="192"/>
      <c r="K70" s="192"/>
      <c r="L70" s="192"/>
      <c r="M70" s="192"/>
      <c r="N70" s="192"/>
      <c r="O70" s="192"/>
      <c r="P70" s="192"/>
      <c r="Q70" s="317"/>
      <c r="R70" s="317"/>
      <c r="S70" s="317"/>
      <c r="T70" s="317"/>
      <c r="U70" s="192"/>
      <c r="V70" s="193"/>
    </row>
    <row r="71" spans="1:46" s="67" customFormat="1" ht="15.75" customHeight="1">
      <c r="A71" s="490"/>
      <c r="B71" s="490"/>
      <c r="C71" s="490"/>
      <c r="D71" s="490"/>
      <c r="E71" s="490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0"/>
      <c r="R71" s="490"/>
      <c r="S71" s="490"/>
      <c r="T71" s="490"/>
      <c r="U71" s="490"/>
      <c r="V71" s="490"/>
    </row>
    <row r="72" spans="1:46" s="200" customFormat="1" ht="14.25" customHeight="1">
      <c r="A72" s="194"/>
      <c r="B72" s="195"/>
      <c r="C72" s="486" t="s">
        <v>24</v>
      </c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86"/>
      <c r="R72" s="486"/>
      <c r="S72" s="486"/>
      <c r="T72" s="486"/>
      <c r="U72" s="196"/>
      <c r="V72" s="197"/>
      <c r="W72" s="198"/>
      <c r="X72" s="198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</row>
    <row r="73" spans="1:46" s="200" customFormat="1" ht="14.25" customHeight="1" thickBot="1">
      <c r="A73" s="194"/>
      <c r="B73" s="195"/>
      <c r="C73" s="195"/>
      <c r="D73" s="195"/>
      <c r="E73" s="195"/>
      <c r="F73" s="195"/>
      <c r="G73" s="195"/>
      <c r="H73" s="201"/>
      <c r="I73" s="201"/>
      <c r="J73" s="201"/>
      <c r="K73" s="201"/>
      <c r="L73" s="201"/>
      <c r="M73" s="201"/>
      <c r="N73" s="201"/>
      <c r="O73" s="201"/>
      <c r="P73" s="201"/>
      <c r="Q73" s="202"/>
      <c r="R73" s="193"/>
      <c r="S73" s="196"/>
      <c r="T73" s="203"/>
      <c r="U73" s="197"/>
      <c r="V73" s="196"/>
      <c r="W73" s="198"/>
      <c r="X73" s="198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</row>
    <row r="74" spans="1:46" s="67" customFormat="1" ht="36" customHeight="1" thickBot="1">
      <c r="A74" s="65"/>
      <c r="B74" s="65"/>
      <c r="C74" s="491" t="s">
        <v>21</v>
      </c>
      <c r="D74" s="492"/>
      <c r="E74" s="492"/>
      <c r="F74" s="492"/>
      <c r="G74" s="492"/>
      <c r="H74" s="493"/>
      <c r="I74" s="429" t="s">
        <v>104</v>
      </c>
      <c r="J74" s="403"/>
      <c r="K74" s="403"/>
      <c r="L74" s="404"/>
      <c r="M74" s="429" t="s">
        <v>105</v>
      </c>
      <c r="N74" s="403"/>
      <c r="O74" s="403"/>
      <c r="P74" s="430"/>
      <c r="Q74" s="483" t="s">
        <v>106</v>
      </c>
      <c r="R74" s="484"/>
      <c r="S74" s="484"/>
      <c r="T74" s="485"/>
      <c r="U74" s="204"/>
      <c r="V74" s="204"/>
      <c r="W74" s="205"/>
      <c r="X74" s="65"/>
    </row>
    <row r="75" spans="1:46" s="67" customFormat="1" ht="14.1" customHeight="1">
      <c r="A75" s="65"/>
      <c r="B75" s="65"/>
      <c r="C75" s="533" t="s">
        <v>25</v>
      </c>
      <c r="D75" s="534"/>
      <c r="E75" s="534"/>
      <c r="F75" s="534"/>
      <c r="G75" s="534"/>
      <c r="H75" s="535"/>
      <c r="I75" s="465">
        <f>SUM(I76:L78)</f>
        <v>831.5</v>
      </c>
      <c r="J75" s="466"/>
      <c r="K75" s="466"/>
      <c r="L75" s="467"/>
      <c r="M75" s="465">
        <f>SUM(M76:P78)</f>
        <v>2583.6699999999996</v>
      </c>
      <c r="N75" s="466"/>
      <c r="O75" s="466"/>
      <c r="P75" s="467"/>
      <c r="Q75" s="465">
        <f>SUM(Q76:T78)</f>
        <v>2431.6</v>
      </c>
      <c r="R75" s="466"/>
      <c r="S75" s="466"/>
      <c r="T75" s="467"/>
      <c r="U75" s="206"/>
      <c r="V75" s="207"/>
      <c r="W75" s="65"/>
      <c r="X75" s="65"/>
    </row>
    <row r="76" spans="1:46" s="67" customFormat="1" ht="14.1" customHeight="1">
      <c r="A76" s="65"/>
      <c r="B76" s="65"/>
      <c r="C76" s="487" t="s">
        <v>112</v>
      </c>
      <c r="D76" s="488"/>
      <c r="E76" s="488"/>
      <c r="F76" s="488"/>
      <c r="G76" s="488"/>
      <c r="H76" s="489"/>
      <c r="I76" s="468">
        <f>SUMIF(H12:H69,"SB",I12:I69)</f>
        <v>231.5</v>
      </c>
      <c r="J76" s="469"/>
      <c r="K76" s="469"/>
      <c r="L76" s="470"/>
      <c r="M76" s="468">
        <f>SUMIF(H12:H69,"SB",M12:M69)</f>
        <v>303.96999999999997</v>
      </c>
      <c r="N76" s="469"/>
      <c r="O76" s="469"/>
      <c r="P76" s="470"/>
      <c r="Q76" s="468">
        <f>SUMIF(H12:H69,"SB",Q12:Q69)</f>
        <v>151.9</v>
      </c>
      <c r="R76" s="469"/>
      <c r="S76" s="469"/>
      <c r="T76" s="470"/>
      <c r="U76" s="206"/>
      <c r="V76" s="206"/>
      <c r="W76" s="65"/>
      <c r="X76" s="65"/>
    </row>
    <row r="77" spans="1:46" s="67" customFormat="1" ht="14.1" customHeight="1">
      <c r="A77" s="65"/>
      <c r="B77" s="65"/>
      <c r="C77" s="487" t="s">
        <v>109</v>
      </c>
      <c r="D77" s="488"/>
      <c r="E77" s="488"/>
      <c r="F77" s="488"/>
      <c r="G77" s="488"/>
      <c r="H77" s="489"/>
      <c r="I77" s="471">
        <f>SUMIF(H12:H69,"SB(P)",I12:I69)</f>
        <v>0</v>
      </c>
      <c r="J77" s="472"/>
      <c r="K77" s="472"/>
      <c r="L77" s="473"/>
      <c r="M77" s="471">
        <f>SUMIF(H12:H69,"SB(P)",M12:M69)</f>
        <v>2279.6999999999998</v>
      </c>
      <c r="N77" s="472"/>
      <c r="O77" s="472"/>
      <c r="P77" s="473"/>
      <c r="Q77" s="471">
        <f>SUMIF(H12:H69,"SB(P)",Q12:Q69)</f>
        <v>2279.6999999999998</v>
      </c>
      <c r="R77" s="472"/>
      <c r="S77" s="472"/>
      <c r="T77" s="473"/>
      <c r="U77" s="206"/>
      <c r="V77" s="206"/>
      <c r="W77" s="65"/>
      <c r="X77" s="65"/>
    </row>
    <row r="78" spans="1:46" s="67" customFormat="1" ht="14.1" customHeight="1">
      <c r="A78" s="65"/>
      <c r="B78" s="65"/>
      <c r="C78" s="506" t="s">
        <v>177</v>
      </c>
      <c r="D78" s="507"/>
      <c r="E78" s="507"/>
      <c r="F78" s="507"/>
      <c r="G78" s="507"/>
      <c r="H78" s="507"/>
      <c r="I78" s="477">
        <f>SUMIF(H12:H69,"PF",I12:I69)</f>
        <v>600</v>
      </c>
      <c r="J78" s="478"/>
      <c r="K78" s="478"/>
      <c r="L78" s="479"/>
      <c r="M78" s="477">
        <f>SUMIF(H12:H69,"PF",M12:M69)</f>
        <v>0</v>
      </c>
      <c r="N78" s="478"/>
      <c r="O78" s="478"/>
      <c r="P78" s="479"/>
      <c r="Q78" s="477">
        <f>SUMIF(H12:H69,"PF",Q12:Q69)</f>
        <v>0</v>
      </c>
      <c r="R78" s="478"/>
      <c r="S78" s="478"/>
      <c r="T78" s="479"/>
      <c r="U78" s="206"/>
      <c r="V78" s="206"/>
      <c r="W78" s="65"/>
      <c r="X78" s="65"/>
    </row>
    <row r="79" spans="1:46" s="67" customFormat="1" ht="14.1" customHeight="1">
      <c r="A79" s="65"/>
      <c r="B79" s="65"/>
      <c r="C79" s="503" t="s">
        <v>55</v>
      </c>
      <c r="D79" s="504"/>
      <c r="E79" s="504"/>
      <c r="F79" s="504"/>
      <c r="G79" s="504"/>
      <c r="H79" s="505"/>
      <c r="I79" s="480">
        <f>SUM(I80,I81)</f>
        <v>3824.8</v>
      </c>
      <c r="J79" s="481"/>
      <c r="K79" s="481"/>
      <c r="L79" s="482"/>
      <c r="M79" s="480">
        <f>SUM(M80,M81)</f>
        <v>4276.2299999999996</v>
      </c>
      <c r="N79" s="481"/>
      <c r="O79" s="481"/>
      <c r="P79" s="482"/>
      <c r="Q79" s="480">
        <f>SUM(Q80,Q81)</f>
        <v>3998.2999999999997</v>
      </c>
      <c r="R79" s="481"/>
      <c r="S79" s="481"/>
      <c r="T79" s="482"/>
      <c r="U79" s="206"/>
      <c r="V79" s="206"/>
      <c r="W79" s="65"/>
      <c r="X79" s="65"/>
    </row>
    <row r="80" spans="1:46" s="67" customFormat="1" ht="14.1" customHeight="1">
      <c r="A80" s="65"/>
      <c r="B80" s="65"/>
      <c r="C80" s="508" t="s">
        <v>113</v>
      </c>
      <c r="D80" s="509"/>
      <c r="E80" s="509"/>
      <c r="F80" s="509"/>
      <c r="G80" s="509"/>
      <c r="H80" s="510"/>
      <c r="I80" s="511">
        <f>SUMIF(H12:H69,"ES",I12:I69)</f>
        <v>3824.8</v>
      </c>
      <c r="J80" s="512"/>
      <c r="K80" s="512"/>
      <c r="L80" s="513"/>
      <c r="M80" s="511">
        <f>SUMIF(H12:H69,"ES",M12:M69)</f>
        <v>4226.2299999999996</v>
      </c>
      <c r="N80" s="512"/>
      <c r="O80" s="512"/>
      <c r="P80" s="513"/>
      <c r="Q80" s="511">
        <f>SUMIF(H12:H69,"ES",Q12:Q69)</f>
        <v>3998.2999999999997</v>
      </c>
      <c r="R80" s="512"/>
      <c r="S80" s="512"/>
      <c r="T80" s="513"/>
      <c r="U80" s="206"/>
      <c r="V80" s="206"/>
      <c r="W80" s="65"/>
      <c r="X80" s="65"/>
    </row>
    <row r="81" spans="1:33" s="67" customFormat="1" ht="14.1" customHeight="1">
      <c r="A81" s="65"/>
      <c r="B81" s="65"/>
      <c r="C81" s="494" t="s">
        <v>89</v>
      </c>
      <c r="D81" s="495"/>
      <c r="E81" s="495"/>
      <c r="F81" s="495"/>
      <c r="G81" s="495"/>
      <c r="H81" s="496"/>
      <c r="I81" s="471">
        <f>SUMIF(H12:H69,"Kt",I12:I69)</f>
        <v>0</v>
      </c>
      <c r="J81" s="472"/>
      <c r="K81" s="472"/>
      <c r="L81" s="473"/>
      <c r="M81" s="471">
        <f>SUMIF(H12:H69,"Kt",M12:M69)</f>
        <v>50</v>
      </c>
      <c r="N81" s="472"/>
      <c r="O81" s="472"/>
      <c r="P81" s="473"/>
      <c r="Q81" s="471">
        <f>SUMIF(H12:H69,"Kt",Q12:Q69)</f>
        <v>0</v>
      </c>
      <c r="R81" s="472"/>
      <c r="S81" s="472"/>
      <c r="T81" s="473"/>
      <c r="U81" s="206"/>
      <c r="V81" s="206"/>
      <c r="W81" s="65"/>
      <c r="X81" s="65"/>
    </row>
    <row r="82" spans="1:33" s="67" customFormat="1" ht="15" customHeight="1" thickBot="1">
      <c r="A82" s="65"/>
      <c r="B82" s="65"/>
      <c r="C82" s="514" t="s">
        <v>26</v>
      </c>
      <c r="D82" s="515"/>
      <c r="E82" s="515"/>
      <c r="F82" s="515"/>
      <c r="G82" s="515"/>
      <c r="H82" s="516"/>
      <c r="I82" s="474">
        <f>SUM(I75,I79)</f>
        <v>4656.3</v>
      </c>
      <c r="J82" s="475"/>
      <c r="K82" s="475"/>
      <c r="L82" s="476"/>
      <c r="M82" s="474">
        <f>SUM(M75,M79)</f>
        <v>6859.9</v>
      </c>
      <c r="N82" s="475"/>
      <c r="O82" s="475"/>
      <c r="P82" s="476"/>
      <c r="Q82" s="474">
        <f>SUM(Q75,Q79)</f>
        <v>6429.9</v>
      </c>
      <c r="R82" s="475"/>
      <c r="S82" s="475"/>
      <c r="T82" s="476"/>
      <c r="U82" s="208"/>
      <c r="V82" s="208"/>
      <c r="W82" s="65"/>
      <c r="X82" s="65"/>
    </row>
    <row r="83" spans="1:33" s="67" customFormat="1" ht="15.75">
      <c r="A83" s="65"/>
      <c r="B83" s="65"/>
      <c r="C83" s="65"/>
      <c r="D83" s="65"/>
      <c r="E83" s="65"/>
      <c r="F83" s="65"/>
      <c r="G83" s="209"/>
      <c r="H83" s="210"/>
      <c r="I83" s="65"/>
      <c r="J83" s="65"/>
      <c r="K83" s="209"/>
      <c r="L83" s="211"/>
      <c r="M83" s="65"/>
      <c r="N83" s="65"/>
      <c r="O83" s="65"/>
      <c r="P83" s="65"/>
      <c r="Q83" s="65"/>
      <c r="R83" s="209"/>
      <c r="S83" s="209"/>
      <c r="T83" s="65"/>
      <c r="U83" s="65"/>
      <c r="V83" s="65"/>
      <c r="W83" s="65"/>
      <c r="X83" s="65"/>
    </row>
    <row r="84" spans="1:33" s="67" customFormat="1" ht="11.25">
      <c r="A84" s="65"/>
      <c r="B84" s="65"/>
      <c r="C84" s="65"/>
      <c r="D84" s="65"/>
      <c r="E84" s="65"/>
      <c r="F84" s="65"/>
      <c r="G84" s="212"/>
      <c r="H84" s="210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</row>
    <row r="85" spans="1:33" s="67" customFormat="1" ht="12.75">
      <c r="A85" s="65"/>
      <c r="B85" s="65"/>
      <c r="C85" s="65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</row>
    <row r="86" spans="1:33" s="67" customFormat="1" ht="11.25">
      <c r="A86" s="65"/>
      <c r="B86" s="65"/>
      <c r="C86" s="65"/>
      <c r="D86" s="65"/>
      <c r="E86" s="65"/>
      <c r="F86" s="65"/>
      <c r="G86" s="212"/>
      <c r="H86" s="210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</row>
    <row r="87" spans="1:33" s="67" customFormat="1" ht="15.75">
      <c r="A87" s="65"/>
      <c r="B87" s="65"/>
      <c r="C87" s="65"/>
      <c r="D87" s="65"/>
      <c r="E87" s="65"/>
      <c r="F87" s="65"/>
      <c r="G87" s="209"/>
      <c r="H87" s="210"/>
      <c r="I87" s="65"/>
      <c r="J87" s="65"/>
      <c r="K87" s="65"/>
      <c r="L87" s="65"/>
      <c r="M87" s="65"/>
      <c r="N87" s="65"/>
      <c r="O87" s="65"/>
      <c r="P87" s="65"/>
      <c r="Q87" s="65"/>
      <c r="R87" s="209"/>
      <c r="S87" s="65"/>
      <c r="T87" s="65"/>
      <c r="U87" s="65"/>
      <c r="V87" s="65"/>
      <c r="W87" s="65"/>
      <c r="X87" s="65"/>
    </row>
    <row r="88" spans="1:33" s="67" customFormat="1" ht="11.25">
      <c r="A88" s="65"/>
      <c r="B88" s="65"/>
      <c r="C88" s="65"/>
      <c r="D88" s="65"/>
      <c r="E88" s="65"/>
      <c r="F88" s="65"/>
      <c r="G88" s="212"/>
      <c r="H88" s="210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</row>
    <row r="89" spans="1:33" s="67" customFormat="1" ht="11.25">
      <c r="A89" s="65"/>
      <c r="B89" s="65"/>
      <c r="C89" s="65"/>
      <c r="D89" s="65"/>
      <c r="E89" s="65"/>
      <c r="F89" s="65"/>
      <c r="G89" s="212"/>
      <c r="H89" s="210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</row>
    <row r="90" spans="1:33" s="67" customFormat="1" ht="11.25">
      <c r="A90" s="65"/>
      <c r="B90" s="65"/>
      <c r="C90" s="65"/>
      <c r="D90" s="65"/>
      <c r="E90" s="65"/>
      <c r="F90" s="65"/>
      <c r="G90" s="212"/>
      <c r="H90" s="210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</row>
    <row r="91" spans="1:33" s="67" customFormat="1" ht="11.25">
      <c r="A91" s="65"/>
      <c r="B91" s="65"/>
      <c r="C91" s="65"/>
      <c r="D91" s="65"/>
      <c r="E91" s="65"/>
      <c r="F91" s="65"/>
      <c r="G91" s="212"/>
      <c r="H91" s="210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</row>
    <row r="92" spans="1:33" s="67" customFormat="1" ht="11.25">
      <c r="A92" s="65"/>
      <c r="B92" s="65"/>
      <c r="C92" s="65"/>
      <c r="D92" s="65"/>
      <c r="E92" s="65"/>
      <c r="F92" s="65"/>
      <c r="G92" s="212"/>
      <c r="H92" s="210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</row>
    <row r="93" spans="1:33" s="67" customFormat="1" ht="11.25">
      <c r="A93" s="65"/>
      <c r="B93" s="65"/>
      <c r="C93" s="65"/>
      <c r="D93" s="65"/>
      <c r="E93" s="65"/>
      <c r="F93" s="65"/>
      <c r="G93" s="212"/>
      <c r="H93" s="210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</row>
    <row r="94" spans="1:33">
      <c r="A94" s="145"/>
      <c r="B94" s="145"/>
      <c r="C94" s="145"/>
      <c r="D94" s="145"/>
      <c r="E94" s="145"/>
      <c r="F94" s="145"/>
      <c r="G94" s="214"/>
      <c r="H94" s="145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</row>
    <row r="95" spans="1:33">
      <c r="A95" s="145"/>
      <c r="B95" s="145"/>
      <c r="C95" s="145"/>
      <c r="D95" s="145"/>
      <c r="E95" s="145"/>
      <c r="F95" s="145"/>
      <c r="G95" s="214"/>
      <c r="H95" s="145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</row>
    <row r="96" spans="1:33">
      <c r="A96" s="145"/>
      <c r="B96" s="145"/>
      <c r="C96" s="145"/>
      <c r="D96" s="145"/>
      <c r="E96" s="145"/>
      <c r="F96" s="145"/>
      <c r="G96" s="214"/>
      <c r="H96" s="145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</row>
    <row r="97" spans="1:33">
      <c r="A97" s="145"/>
      <c r="B97" s="145"/>
      <c r="C97" s="145"/>
      <c r="D97" s="145"/>
      <c r="E97" s="145"/>
      <c r="F97" s="145"/>
      <c r="G97" s="214"/>
      <c r="H97" s="145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</row>
    <row r="98" spans="1:33">
      <c r="A98" s="145"/>
      <c r="B98" s="145"/>
      <c r="C98" s="145"/>
      <c r="D98" s="145"/>
      <c r="E98" s="145"/>
      <c r="F98" s="145"/>
      <c r="G98" s="214"/>
      <c r="H98" s="145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</row>
    <row r="99" spans="1:33">
      <c r="A99" s="145"/>
      <c r="B99" s="145"/>
      <c r="C99" s="145"/>
      <c r="D99" s="145"/>
      <c r="E99" s="145"/>
      <c r="F99" s="145"/>
      <c r="G99" s="214"/>
      <c r="H99" s="145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</row>
    <row r="100" spans="1:33">
      <c r="A100" s="145"/>
      <c r="B100" s="145"/>
      <c r="C100" s="145"/>
      <c r="D100" s="145"/>
      <c r="E100" s="145"/>
      <c r="F100" s="145"/>
      <c r="G100" s="214"/>
      <c r="H100" s="145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</row>
    <row r="101" spans="1:33">
      <c r="A101" s="145"/>
      <c r="B101" s="145"/>
      <c r="C101" s="145"/>
      <c r="D101" s="145"/>
      <c r="E101" s="145"/>
      <c r="F101" s="145"/>
      <c r="G101" s="214"/>
      <c r="H101" s="145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</row>
    <row r="102" spans="1:33">
      <c r="A102" s="145"/>
      <c r="B102" s="145"/>
      <c r="C102" s="145"/>
      <c r="D102" s="145"/>
      <c r="E102" s="145"/>
      <c r="F102" s="145"/>
      <c r="G102" s="214"/>
      <c r="H102" s="145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</row>
    <row r="103" spans="1:33">
      <c r="A103" s="145"/>
      <c r="B103" s="145"/>
      <c r="C103" s="145"/>
      <c r="D103" s="145"/>
      <c r="E103" s="145"/>
      <c r="F103" s="145"/>
      <c r="G103" s="214"/>
      <c r="H103" s="145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</row>
    <row r="104" spans="1:33">
      <c r="A104" s="145"/>
      <c r="B104" s="145"/>
      <c r="C104" s="145"/>
      <c r="D104" s="145"/>
      <c r="E104" s="145"/>
      <c r="F104" s="145"/>
      <c r="G104" s="214"/>
      <c r="H104" s="145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</row>
    <row r="105" spans="1:33">
      <c r="A105" s="145"/>
      <c r="B105" s="145"/>
      <c r="C105" s="145"/>
      <c r="D105" s="145"/>
      <c r="E105" s="145"/>
      <c r="F105" s="145"/>
      <c r="G105" s="214"/>
      <c r="H105" s="145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</row>
    <row r="106" spans="1:33">
      <c r="A106" s="145"/>
      <c r="B106" s="145"/>
      <c r="C106" s="145"/>
      <c r="D106" s="145"/>
      <c r="E106" s="145"/>
      <c r="F106" s="145"/>
      <c r="G106" s="214"/>
      <c r="H106" s="145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</row>
    <row r="107" spans="1:33">
      <c r="A107" s="145"/>
      <c r="B107" s="145"/>
      <c r="C107" s="145"/>
      <c r="D107" s="145"/>
      <c r="E107" s="145"/>
      <c r="F107" s="145"/>
      <c r="G107" s="214"/>
      <c r="H107" s="145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</row>
    <row r="108" spans="1:33">
      <c r="A108" s="145"/>
      <c r="B108" s="145"/>
      <c r="C108" s="145"/>
      <c r="D108" s="145"/>
      <c r="E108" s="145"/>
      <c r="F108" s="145"/>
      <c r="G108" s="214"/>
      <c r="H108" s="145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</row>
    <row r="109" spans="1:33">
      <c r="A109" s="145"/>
      <c r="B109" s="145"/>
      <c r="C109" s="145"/>
      <c r="D109" s="145"/>
      <c r="E109" s="145"/>
      <c r="F109" s="145"/>
      <c r="G109" s="214"/>
      <c r="H109" s="145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</row>
    <row r="110" spans="1:33">
      <c r="A110" s="145"/>
      <c r="B110" s="145"/>
      <c r="C110" s="145"/>
      <c r="D110" s="145"/>
      <c r="E110" s="145"/>
      <c r="F110" s="145"/>
      <c r="G110" s="214"/>
      <c r="H110" s="145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</row>
    <row r="111" spans="1:33">
      <c r="A111" s="145"/>
      <c r="B111" s="145"/>
      <c r="C111" s="145"/>
      <c r="D111" s="145"/>
      <c r="E111" s="145"/>
      <c r="F111" s="145"/>
      <c r="G111" s="214"/>
      <c r="H111" s="145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</row>
    <row r="112" spans="1:33">
      <c r="A112" s="145"/>
      <c r="B112" s="145"/>
      <c r="C112" s="145"/>
      <c r="D112" s="145"/>
      <c r="E112" s="145"/>
      <c r="F112" s="145"/>
      <c r="G112" s="214"/>
      <c r="H112" s="145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</row>
    <row r="113" spans="1:22">
      <c r="A113" s="145"/>
      <c r="B113" s="145"/>
      <c r="C113" s="145"/>
      <c r="D113" s="145"/>
      <c r="E113" s="145"/>
      <c r="F113" s="145"/>
      <c r="G113" s="214"/>
      <c r="H113" s="145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</row>
    <row r="114" spans="1:22">
      <c r="A114" s="145"/>
      <c r="B114" s="145"/>
      <c r="C114" s="145"/>
      <c r="D114" s="145"/>
      <c r="E114" s="145"/>
      <c r="F114" s="145"/>
      <c r="G114" s="214"/>
      <c r="H114" s="145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</row>
    <row r="115" spans="1:22">
      <c r="A115" s="145"/>
      <c r="B115" s="145"/>
      <c r="C115" s="145"/>
      <c r="D115" s="145"/>
      <c r="E115" s="145"/>
      <c r="F115" s="145"/>
      <c r="G115" s="214"/>
      <c r="H115" s="145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</row>
    <row r="116" spans="1:22">
      <c r="A116" s="145"/>
      <c r="B116" s="145"/>
      <c r="C116" s="145"/>
      <c r="D116" s="145"/>
      <c r="E116" s="145"/>
      <c r="F116" s="145"/>
      <c r="G116" s="214"/>
      <c r="H116" s="145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</row>
    <row r="117" spans="1:22">
      <c r="A117" s="145"/>
      <c r="B117" s="145"/>
      <c r="C117" s="145"/>
      <c r="D117" s="145"/>
      <c r="E117" s="145"/>
      <c r="F117" s="145"/>
      <c r="G117" s="214"/>
      <c r="H117" s="145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</row>
    <row r="118" spans="1:22">
      <c r="A118" s="145"/>
      <c r="B118" s="145"/>
      <c r="C118" s="145"/>
      <c r="D118" s="145"/>
      <c r="E118" s="145"/>
      <c r="F118" s="145"/>
      <c r="G118" s="214"/>
      <c r="H118" s="145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</row>
    <row r="119" spans="1:22">
      <c r="A119" s="145"/>
      <c r="B119" s="145"/>
      <c r="C119" s="145"/>
      <c r="D119" s="145"/>
      <c r="E119" s="145"/>
      <c r="F119" s="145"/>
      <c r="G119" s="214"/>
      <c r="H119" s="145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</row>
    <row r="120" spans="1:22">
      <c r="A120" s="145"/>
      <c r="B120" s="145"/>
      <c r="C120" s="145"/>
      <c r="D120" s="145"/>
      <c r="E120" s="145"/>
      <c r="F120" s="145"/>
      <c r="G120" s="214"/>
      <c r="H120" s="145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</row>
    <row r="121" spans="1:22">
      <c r="A121" s="145"/>
      <c r="B121" s="145"/>
      <c r="C121" s="145"/>
      <c r="D121" s="145"/>
      <c r="E121" s="145"/>
      <c r="F121" s="145"/>
      <c r="G121" s="214"/>
      <c r="H121" s="145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</row>
    <row r="122" spans="1:22">
      <c r="A122" s="145"/>
      <c r="B122" s="145"/>
      <c r="C122" s="145"/>
      <c r="D122" s="145"/>
      <c r="E122" s="145"/>
      <c r="F122" s="145"/>
      <c r="G122" s="214"/>
      <c r="H122" s="145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</row>
    <row r="123" spans="1:22">
      <c r="A123" s="145"/>
      <c r="B123" s="145"/>
      <c r="C123" s="145"/>
      <c r="D123" s="145"/>
      <c r="E123" s="145"/>
      <c r="F123" s="145"/>
      <c r="G123" s="214"/>
      <c r="H123" s="145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</row>
    <row r="124" spans="1:22">
      <c r="A124" s="145"/>
      <c r="B124" s="145"/>
      <c r="C124" s="145"/>
      <c r="D124" s="145"/>
      <c r="E124" s="145"/>
      <c r="F124" s="145"/>
      <c r="G124" s="214"/>
      <c r="H124" s="145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</row>
    <row r="125" spans="1:22">
      <c r="A125" s="145"/>
      <c r="B125" s="145"/>
      <c r="C125" s="145"/>
      <c r="D125" s="145"/>
      <c r="E125" s="145"/>
      <c r="F125" s="145"/>
      <c r="G125" s="214"/>
      <c r="H125" s="145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</row>
    <row r="126" spans="1:22">
      <c r="A126" s="145"/>
      <c r="B126" s="145"/>
      <c r="C126" s="145"/>
      <c r="D126" s="145"/>
      <c r="E126" s="145"/>
      <c r="F126" s="145"/>
      <c r="G126" s="214"/>
      <c r="H126" s="145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</row>
    <row r="127" spans="1:22">
      <c r="G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</row>
    <row r="128" spans="1:22">
      <c r="G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</row>
    <row r="129" spans="7:22">
      <c r="G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</row>
    <row r="130" spans="7:22">
      <c r="G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</row>
    <row r="131" spans="7:22">
      <c r="G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</row>
    <row r="132" spans="7:22">
      <c r="G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</row>
    <row r="133" spans="7:22">
      <c r="G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</row>
    <row r="134" spans="7:22">
      <c r="G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</row>
    <row r="135" spans="7:22">
      <c r="G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</row>
    <row r="136" spans="7:22">
      <c r="G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</row>
    <row r="137" spans="7:22">
      <c r="G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</row>
    <row r="138" spans="7:22">
      <c r="G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</row>
    <row r="139" spans="7:22">
      <c r="G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</row>
    <row r="140" spans="7:22">
      <c r="G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</row>
    <row r="141" spans="7:22">
      <c r="G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</row>
    <row r="142" spans="7:22">
      <c r="G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</row>
    <row r="143" spans="7:22">
      <c r="G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</row>
    <row r="144" spans="7:22">
      <c r="G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</row>
    <row r="145" spans="7:22">
      <c r="G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</row>
    <row r="146" spans="7:22">
      <c r="G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</row>
    <row r="147" spans="7:22">
      <c r="G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</row>
    <row r="148" spans="7:22">
      <c r="G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</row>
    <row r="149" spans="7:22">
      <c r="G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</row>
    <row r="150" spans="7:22">
      <c r="G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</row>
    <row r="151" spans="7:22">
      <c r="G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</row>
    <row r="152" spans="7:22">
      <c r="G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</row>
    <row r="153" spans="7:22">
      <c r="G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</row>
    <row r="154" spans="7:22">
      <c r="G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</row>
    <row r="155" spans="7:22">
      <c r="G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</row>
    <row r="156" spans="7:22">
      <c r="G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</row>
  </sheetData>
  <mergeCells count="145">
    <mergeCell ref="D64:D66"/>
    <mergeCell ref="C47:C52"/>
    <mergeCell ref="D47:D49"/>
    <mergeCell ref="G47:G49"/>
    <mergeCell ref="D50:D52"/>
    <mergeCell ref="I80:L80"/>
    <mergeCell ref="I75:L75"/>
    <mergeCell ref="F12:F15"/>
    <mergeCell ref="G12:G15"/>
    <mergeCell ref="F19:F24"/>
    <mergeCell ref="G19:G24"/>
    <mergeCell ref="F16:F18"/>
    <mergeCell ref="F50:F52"/>
    <mergeCell ref="C75:H75"/>
    <mergeCell ref="E25:E27"/>
    <mergeCell ref="D25:D27"/>
    <mergeCell ref="C30:C34"/>
    <mergeCell ref="G25:G27"/>
    <mergeCell ref="F25:F27"/>
    <mergeCell ref="C29:V29"/>
    <mergeCell ref="G30:G34"/>
    <mergeCell ref="F30:F34"/>
    <mergeCell ref="D30:D34"/>
    <mergeCell ref="G38:G46"/>
    <mergeCell ref="M79:P79"/>
    <mergeCell ref="C79:H79"/>
    <mergeCell ref="M77:P77"/>
    <mergeCell ref="C78:H78"/>
    <mergeCell ref="C80:H80"/>
    <mergeCell ref="I79:L79"/>
    <mergeCell ref="I78:L78"/>
    <mergeCell ref="M80:P80"/>
    <mergeCell ref="Q82:T82"/>
    <mergeCell ref="Q80:T80"/>
    <mergeCell ref="M78:P78"/>
    <mergeCell ref="I77:L77"/>
    <mergeCell ref="I81:L81"/>
    <mergeCell ref="C82:H82"/>
    <mergeCell ref="I82:L82"/>
    <mergeCell ref="Q75:T75"/>
    <mergeCell ref="Q76:T76"/>
    <mergeCell ref="Q77:T77"/>
    <mergeCell ref="M82:P82"/>
    <mergeCell ref="Q78:T78"/>
    <mergeCell ref="Q79:T79"/>
    <mergeCell ref="Q81:T81"/>
    <mergeCell ref="B64:B66"/>
    <mergeCell ref="C64:C66"/>
    <mergeCell ref="Q74:T74"/>
    <mergeCell ref="M75:P75"/>
    <mergeCell ref="M76:P76"/>
    <mergeCell ref="C72:T72"/>
    <mergeCell ref="C68:H68"/>
    <mergeCell ref="C76:H76"/>
    <mergeCell ref="G64:G66"/>
    <mergeCell ref="A71:V71"/>
    <mergeCell ref="C74:H74"/>
    <mergeCell ref="M81:P81"/>
    <mergeCell ref="C81:H81"/>
    <mergeCell ref="E64:E66"/>
    <mergeCell ref="F64:F66"/>
    <mergeCell ref="C77:H77"/>
    <mergeCell ref="I76:L76"/>
    <mergeCell ref="M74:P74"/>
    <mergeCell ref="I74:L74"/>
    <mergeCell ref="F47:F49"/>
    <mergeCell ref="C67:H67"/>
    <mergeCell ref="A70:H70"/>
    <mergeCell ref="F57:F63"/>
    <mergeCell ref="C54:H54"/>
    <mergeCell ref="A64:A66"/>
    <mergeCell ref="G5:G7"/>
    <mergeCell ref="B5:B7"/>
    <mergeCell ref="A9:V9"/>
    <mergeCell ref="C28:H28"/>
    <mergeCell ref="B10:V10"/>
    <mergeCell ref="E19:E24"/>
    <mergeCell ref="D14:D15"/>
    <mergeCell ref="C25:C27"/>
    <mergeCell ref="D17:D18"/>
    <mergeCell ref="A8:V8"/>
    <mergeCell ref="A16:A18"/>
    <mergeCell ref="B16:B18"/>
    <mergeCell ref="C16:C18"/>
    <mergeCell ref="C19:C24"/>
    <mergeCell ref="G50:G52"/>
    <mergeCell ref="F38:F46"/>
    <mergeCell ref="A30:A34"/>
    <mergeCell ref="A2:V2"/>
    <mergeCell ref="A3:V3"/>
    <mergeCell ref="U5:U7"/>
    <mergeCell ref="Q5:T5"/>
    <mergeCell ref="T6:T7"/>
    <mergeCell ref="Q6:Q7"/>
    <mergeCell ref="I6:I7"/>
    <mergeCell ref="P6:P7"/>
    <mergeCell ref="J6:K6"/>
    <mergeCell ref="L6:L7"/>
    <mergeCell ref="H5:H7"/>
    <mergeCell ref="C5:C7"/>
    <mergeCell ref="F5:F7"/>
    <mergeCell ref="R6:S6"/>
    <mergeCell ref="V5:V7"/>
    <mergeCell ref="D5:D7"/>
    <mergeCell ref="M6:M7"/>
    <mergeCell ref="E5:E7"/>
    <mergeCell ref="M5:P5"/>
    <mergeCell ref="N6:O6"/>
    <mergeCell ref="I5:L5"/>
    <mergeCell ref="A5:A7"/>
    <mergeCell ref="B25:B27"/>
    <mergeCell ref="C11:V11"/>
    <mergeCell ref="E12:E15"/>
    <mergeCell ref="F35:F37"/>
    <mergeCell ref="D35:D37"/>
    <mergeCell ref="E35:E37"/>
    <mergeCell ref="G35:G37"/>
    <mergeCell ref="E16:E18"/>
    <mergeCell ref="E30:E34"/>
    <mergeCell ref="C35:C37"/>
    <mergeCell ref="G16:G18"/>
    <mergeCell ref="B57:B63"/>
    <mergeCell ref="A38:A46"/>
    <mergeCell ref="B38:B46"/>
    <mergeCell ref="E38:E46"/>
    <mergeCell ref="E57:E63"/>
    <mergeCell ref="E47:E52"/>
    <mergeCell ref="A47:A52"/>
    <mergeCell ref="B47:B52"/>
    <mergeCell ref="A12:A15"/>
    <mergeCell ref="B12:B15"/>
    <mergeCell ref="C12:C15"/>
    <mergeCell ref="A35:A37"/>
    <mergeCell ref="B30:B34"/>
    <mergeCell ref="C57:C63"/>
    <mergeCell ref="C53:H53"/>
    <mergeCell ref="A57:A63"/>
    <mergeCell ref="C56:V56"/>
    <mergeCell ref="B55:V55"/>
    <mergeCell ref="G57:G63"/>
    <mergeCell ref="B19:B24"/>
    <mergeCell ref="C38:C46"/>
    <mergeCell ref="A19:A24"/>
    <mergeCell ref="B35:B37"/>
    <mergeCell ref="A25:A27"/>
  </mergeCells>
  <phoneticPr fontId="8" type="noConversion"/>
  <printOptions horizontalCentered="1"/>
  <pageMargins left="0.15748031496062992" right="0.15748031496062992" top="0.59055118110236227" bottom="0.19685039370078741" header="0.23622047244094491" footer="0.23622047244094491"/>
  <pageSetup paperSize="9" scale="75" orientation="landscape" r:id="rId1"/>
  <headerFooter alignWithMargins="0"/>
  <rowBreaks count="2" manualBreakCount="2">
    <brk id="34" max="21" man="1"/>
    <brk id="6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A13" sqref="A13"/>
    </sheetView>
  </sheetViews>
  <sheetFormatPr defaultRowHeight="12.75"/>
  <cols>
    <col min="1" max="1" width="45" customWidth="1"/>
    <col min="2" max="6" width="11.7109375" customWidth="1"/>
  </cols>
  <sheetData>
    <row r="1" spans="1:8" ht="15.75">
      <c r="A1" s="549"/>
      <c r="B1" s="549"/>
      <c r="C1" s="549"/>
      <c r="D1" s="549"/>
      <c r="E1" s="47"/>
      <c r="F1" s="1"/>
    </row>
    <row r="2" spans="1:8" ht="15.75" customHeight="1">
      <c r="A2" s="549" t="s">
        <v>63</v>
      </c>
      <c r="B2" s="549"/>
      <c r="C2" s="549"/>
      <c r="D2" s="549"/>
      <c r="E2" s="549"/>
      <c r="F2" s="549"/>
    </row>
    <row r="3" spans="1:8" ht="16.5" thickBot="1">
      <c r="A3" s="46"/>
      <c r="B3" s="46"/>
      <c r="C3" s="46"/>
      <c r="D3" s="46"/>
      <c r="E3" s="46"/>
      <c r="F3" s="48" t="s">
        <v>0</v>
      </c>
    </row>
    <row r="4" spans="1:8" ht="14.25" customHeight="1">
      <c r="A4" s="555" t="s">
        <v>1</v>
      </c>
      <c r="B4" s="552" t="s">
        <v>104</v>
      </c>
      <c r="C4" s="555" t="s">
        <v>84</v>
      </c>
      <c r="D4" s="552" t="s">
        <v>186</v>
      </c>
      <c r="E4" s="552" t="s">
        <v>65</v>
      </c>
      <c r="F4" s="552" t="s">
        <v>90</v>
      </c>
    </row>
    <row r="5" spans="1:8" ht="9.75" customHeight="1">
      <c r="A5" s="556"/>
      <c r="B5" s="553"/>
      <c r="C5" s="558"/>
      <c r="D5" s="553"/>
      <c r="E5" s="553"/>
      <c r="F5" s="553"/>
    </row>
    <row r="6" spans="1:8">
      <c r="A6" s="556"/>
      <c r="B6" s="553"/>
      <c r="C6" s="558"/>
      <c r="D6" s="553"/>
      <c r="E6" s="553"/>
      <c r="F6" s="553"/>
    </row>
    <row r="7" spans="1:8" ht="32.25" customHeight="1" thickBot="1">
      <c r="A7" s="557"/>
      <c r="B7" s="554"/>
      <c r="C7" s="559"/>
      <c r="D7" s="554"/>
      <c r="E7" s="554"/>
      <c r="F7" s="554"/>
    </row>
    <row r="8" spans="1:8" ht="15.75" customHeight="1">
      <c r="A8" s="297" t="s">
        <v>27</v>
      </c>
      <c r="B8" s="298">
        <f>B9+B11</f>
        <v>4656.3</v>
      </c>
      <c r="C8" s="298">
        <f>C9+C11</f>
        <v>6859.8999999999987</v>
      </c>
      <c r="D8" s="298">
        <f>D9+D11</f>
        <v>6429.9</v>
      </c>
      <c r="E8" s="298">
        <f>'1 lentelė'!U69</f>
        <v>5674.8</v>
      </c>
      <c r="F8" s="299">
        <f>'1 lentelė'!V69</f>
        <v>234.5</v>
      </c>
      <c r="G8" s="3"/>
      <c r="H8" s="2"/>
    </row>
    <row r="9" spans="1:8" ht="15.75" customHeight="1">
      <c r="A9" s="5" t="s">
        <v>28</v>
      </c>
      <c r="B9" s="54">
        <f>'1 lentelė'!J69</f>
        <v>760.8</v>
      </c>
      <c r="C9" s="55">
        <f>'1 lentelė'!N69</f>
        <v>711.9</v>
      </c>
      <c r="D9" s="300">
        <f>'1 lentelė'!R69</f>
        <v>293.60000000000002</v>
      </c>
      <c r="E9" s="54"/>
      <c r="F9" s="56"/>
      <c r="G9" s="2"/>
      <c r="H9" s="2"/>
    </row>
    <row r="10" spans="1:8" ht="15.75" customHeight="1">
      <c r="A10" s="6" t="s">
        <v>29</v>
      </c>
      <c r="B10" s="57">
        <f>'1 lentelė'!K69</f>
        <v>0</v>
      </c>
      <c r="C10" s="58">
        <f>'1 lentelė'!O69</f>
        <v>25.3</v>
      </c>
      <c r="D10" s="301">
        <f>'1 lentelė'!S69</f>
        <v>1</v>
      </c>
      <c r="E10" s="54"/>
      <c r="F10" s="60"/>
      <c r="G10" s="2"/>
      <c r="H10" s="2"/>
    </row>
    <row r="11" spans="1:8" ht="29.25" customHeight="1">
      <c r="A11" s="5" t="s">
        <v>2</v>
      </c>
      <c r="B11" s="54">
        <f>'1 lentelė'!L69</f>
        <v>3895.5</v>
      </c>
      <c r="C11" s="55">
        <f>'1 lentelė'!P69</f>
        <v>6147.9999999999991</v>
      </c>
      <c r="D11" s="301">
        <f>'1 lentelė'!T69</f>
        <v>6136.2999999999993</v>
      </c>
      <c r="E11" s="54"/>
      <c r="F11" s="56"/>
      <c r="G11" s="2"/>
      <c r="H11" s="2"/>
    </row>
    <row r="12" spans="1:8" ht="15.75" customHeight="1">
      <c r="A12" s="305" t="s">
        <v>30</v>
      </c>
      <c r="B12" s="306">
        <f>B13+B20</f>
        <v>4656.3</v>
      </c>
      <c r="C12" s="306">
        <f>C13+C20</f>
        <v>6859.9</v>
      </c>
      <c r="D12" s="306">
        <f>D13+D20</f>
        <v>6429.9</v>
      </c>
      <c r="E12" s="306">
        <f>E13+E20</f>
        <v>5674.8000000000011</v>
      </c>
      <c r="F12" s="306">
        <f>F13+F20</f>
        <v>234.5</v>
      </c>
    </row>
    <row r="13" spans="1:8" ht="15.75" customHeight="1">
      <c r="A13" s="308" t="s">
        <v>31</v>
      </c>
      <c r="B13" s="309">
        <f>SUM(B14:B19)</f>
        <v>831.5</v>
      </c>
      <c r="C13" s="309">
        <f>SUM(C14:C19)</f>
        <v>2583.6699999999996</v>
      </c>
      <c r="D13" s="309">
        <f>SUM(D14:D19)</f>
        <v>2431.6</v>
      </c>
      <c r="E13" s="309">
        <f>SUM(E14:E19)</f>
        <v>2161.3000000000002</v>
      </c>
      <c r="F13" s="309">
        <f>SUM(F14:F19)</f>
        <v>234.5</v>
      </c>
    </row>
    <row r="14" spans="1:8" ht="15.75" customHeight="1">
      <c r="A14" s="6" t="s">
        <v>178</v>
      </c>
      <c r="B14" s="307">
        <f>SUMIF('1 lentelė'!H12:H69,"SB",'1 lentelė'!I12:I69)</f>
        <v>231.5</v>
      </c>
      <c r="C14" s="307">
        <f>SUMIF('1 lentelė'!H12:H69,"SB",'1 lentelė'!M12:M69)</f>
        <v>303.96999999999997</v>
      </c>
      <c r="D14" s="300">
        <f>SUMIF('1 lentelė'!H12:H69,"SB",'1 lentelė'!Q12:Q69)</f>
        <v>151.9</v>
      </c>
      <c r="E14" s="307">
        <f>SUMIF('1 lentelė'!H12:H69,"SB",'1 lentelė'!U12:U69)</f>
        <v>290.10000000000002</v>
      </c>
      <c r="F14" s="54">
        <f>SUMIF('1 lentelė'!H12:H69,"SB",'1 lentelė'!V12:V69)</f>
        <v>64.5</v>
      </c>
    </row>
    <row r="15" spans="1:8" ht="27" customHeight="1">
      <c r="A15" s="6" t="s">
        <v>179</v>
      </c>
      <c r="B15" s="54"/>
      <c r="C15" s="54"/>
      <c r="D15" s="300"/>
      <c r="E15" s="54"/>
      <c r="F15" s="54"/>
    </row>
    <row r="16" spans="1:8" ht="27" customHeight="1">
      <c r="A16" s="6" t="s">
        <v>180</v>
      </c>
      <c r="B16" s="61"/>
      <c r="C16" s="61"/>
      <c r="D16" s="302"/>
      <c r="E16" s="61"/>
      <c r="F16" s="61"/>
    </row>
    <row r="17" spans="1:6" ht="27" customHeight="1">
      <c r="A17" s="6" t="s">
        <v>181</v>
      </c>
      <c r="B17" s="54"/>
      <c r="C17" s="54"/>
      <c r="D17" s="300"/>
      <c r="E17" s="54"/>
      <c r="F17" s="54"/>
    </row>
    <row r="18" spans="1:6" ht="15.75" customHeight="1">
      <c r="A18" s="7" t="s">
        <v>182</v>
      </c>
      <c r="B18" s="59">
        <f>SUMIF('1 lentelė'!H12:H69,"SB(P)",'1 lentelė'!I12:I69)</f>
        <v>0</v>
      </c>
      <c r="C18" s="59">
        <f>SUMIF('1 lentelė'!H12:H69,"SB(P)",'1 lentelė'!M12:M69)</f>
        <v>2279.6999999999998</v>
      </c>
      <c r="D18" s="301">
        <f>SUMIF('1 lentelė'!H12:H69,"SB(P)",'1 lentelė'!Q12:Q69)</f>
        <v>2279.6999999999998</v>
      </c>
      <c r="E18" s="54">
        <f>SUMIF('1 lentelė'!H12:H69,"SB(P)",'1 lentelė'!U12:U69)</f>
        <v>1701.2</v>
      </c>
      <c r="F18" s="54">
        <f>SUMIF('1 lentelė'!H12:H69,"SB(P)",'1 lentelė'!V12:V69)</f>
        <v>0</v>
      </c>
    </row>
    <row r="19" spans="1:6" ht="15.75" customHeight="1">
      <c r="A19" s="7" t="s">
        <v>183</v>
      </c>
      <c r="B19" s="303">
        <f>SUMIF('1 lentelė'!H12:H69,"PF",'1 lentelė'!I12:I69)</f>
        <v>600</v>
      </c>
      <c r="C19" s="303">
        <f>SUMIF('1 lentelė'!H12:H69,"PF",'1 lentelė'!M12:M69)</f>
        <v>0</v>
      </c>
      <c r="D19" s="304">
        <f>SUMIF('1 lentelė'!H12:H69,"PF",'1 lentelė'!Q12:Q69)</f>
        <v>0</v>
      </c>
      <c r="E19" s="310">
        <f>SUMIF('1 lentelė'!H12:H69,"PF",'1 lentelė'!U12:U69)</f>
        <v>170</v>
      </c>
      <c r="F19" s="310">
        <f>SUMIF('1 lentelė'!H12:H69,"PF",'1 lentelė'!V12:V69)</f>
        <v>170</v>
      </c>
    </row>
    <row r="20" spans="1:6" ht="15.75" customHeight="1">
      <c r="A20" s="311" t="s">
        <v>32</v>
      </c>
      <c r="B20" s="309">
        <f>SUM(B21:B23)</f>
        <v>3824.8</v>
      </c>
      <c r="C20" s="309">
        <f>SUM(C21:C23)</f>
        <v>4276.2299999999996</v>
      </c>
      <c r="D20" s="309">
        <f>SUM(D21:D23)</f>
        <v>3998.2999999999997</v>
      </c>
      <c r="E20" s="309">
        <f>SUM(E21:E23)</f>
        <v>3513.5000000000005</v>
      </c>
      <c r="F20" s="309">
        <f>SUM(F21:F23)</f>
        <v>0</v>
      </c>
    </row>
    <row r="21" spans="1:6" ht="15.75" customHeight="1">
      <c r="A21" s="6" t="s">
        <v>61</v>
      </c>
      <c r="B21" s="54">
        <f>SUMIF('1 lentelė'!H12:H69,"ES",'1 lentelė'!I12:I69)</f>
        <v>3824.8</v>
      </c>
      <c r="C21" s="54">
        <f>SUMIF('1 lentelė'!H12:H69,"ES",'1 lentelė'!M12:M69)</f>
        <v>4226.2299999999996</v>
      </c>
      <c r="D21" s="300">
        <f>SUMIF('1 lentelė'!H12:H69,"ES",'1 lentelė'!Q12:Q69)</f>
        <v>3998.2999999999997</v>
      </c>
      <c r="E21" s="54">
        <f>SUMIF('1 lentelė'!H12:H69,"ES",'1 lentelė'!U12:U69)</f>
        <v>3513.5000000000005</v>
      </c>
      <c r="F21" s="54">
        <f>SUMIF('1 lentelė'!H12:H69,"ES",'1 lentelė'!V12:V69)</f>
        <v>0</v>
      </c>
    </row>
    <row r="22" spans="1:6" ht="15.75" customHeight="1">
      <c r="A22" s="8" t="s">
        <v>74</v>
      </c>
      <c r="B22" s="54">
        <f>SUMIF('1 lentelė'!H12:H69,"LRVB",'1 lentelė'!I12:I69)</f>
        <v>0</v>
      </c>
      <c r="C22" s="54">
        <f>SUMIF('1 lentelė'!H12:H69,"LRVB",'1 lentelė'!M12:M69)</f>
        <v>0</v>
      </c>
      <c r="D22" s="300">
        <f>SUMIF('1 lentelė'!H12:H69,"LRVB",'1 lentelė'!Q12:Q69)</f>
        <v>0</v>
      </c>
      <c r="E22" s="54">
        <f>SUMIF('1 lentelė'!H12:H69,"LRVB",'1 lentelė'!U12:U69)</f>
        <v>0</v>
      </c>
      <c r="F22" s="54">
        <f>SUMIF('1 lentelė'!H12:H69,"LRVB",'1 lentelė'!V12:V69)</f>
        <v>0</v>
      </c>
    </row>
    <row r="23" spans="1:6" ht="15.75" customHeight="1" thickBot="1">
      <c r="A23" s="9" t="s">
        <v>79</v>
      </c>
      <c r="B23" s="54">
        <f>SUMIF('1 lentelė'!H12:H69,"Kt",'1 lentelė'!I12:I69)</f>
        <v>0</v>
      </c>
      <c r="C23" s="54">
        <f>SUMIF('1 lentelė'!H12:H69,"Kt",'1 lentelė'!M12:M69)</f>
        <v>50</v>
      </c>
      <c r="D23" s="300">
        <f>SUMIF('1 lentelė'!H12:H69,"Kt",'1 lentelė'!Q12:Q69)</f>
        <v>0</v>
      </c>
      <c r="E23" s="54">
        <f>SUMIF('1 lentelė'!H12:H69,"Kt",'1 lentelė'!U12:U69)</f>
        <v>0</v>
      </c>
      <c r="F23" s="54">
        <f>SUMIF('1 lentelė'!H12:H69,"Kt",'1 lentelė'!V12:V69)</f>
        <v>0</v>
      </c>
    </row>
    <row r="24" spans="1:6" ht="15.75" customHeight="1">
      <c r="A24" s="550"/>
      <c r="B24" s="551"/>
      <c r="C24" s="551"/>
      <c r="D24" s="551"/>
      <c r="E24" s="551"/>
      <c r="F24" s="551"/>
    </row>
    <row r="25" spans="1:6" ht="15.75" customHeight="1">
      <c r="A25" s="547"/>
      <c r="B25" s="548"/>
      <c r="C25" s="548"/>
      <c r="D25" s="548"/>
      <c r="E25" s="548"/>
      <c r="F25" s="548"/>
    </row>
    <row r="28" spans="1:6">
      <c r="A28" s="4"/>
    </row>
  </sheetData>
  <mergeCells count="10">
    <mergeCell ref="A25:F25"/>
    <mergeCell ref="A2:F2"/>
    <mergeCell ref="A24:F24"/>
    <mergeCell ref="A1:D1"/>
    <mergeCell ref="F4:F7"/>
    <mergeCell ref="A4:A7"/>
    <mergeCell ref="B4:B7"/>
    <mergeCell ref="C4:C7"/>
    <mergeCell ref="D4:D7"/>
    <mergeCell ref="E4:E7"/>
  </mergeCells>
  <phoneticPr fontId="8" type="noConversion"/>
  <printOptions horizontalCentered="1"/>
  <pageMargins left="0.78740157480314965" right="0.19685039370078741" top="0.78740157480314965" bottom="0.78740157480314965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B10" sqref="B10"/>
    </sheetView>
  </sheetViews>
  <sheetFormatPr defaultRowHeight="12.75"/>
  <cols>
    <col min="1" max="1" width="12.7109375" customWidth="1"/>
    <col min="2" max="2" width="70.7109375" customWidth="1"/>
    <col min="3" max="3" width="12.7109375" style="224" customWidth="1"/>
    <col min="4" max="7" width="8.7109375" customWidth="1"/>
  </cols>
  <sheetData>
    <row r="1" spans="1:7" ht="18.75" customHeight="1">
      <c r="A1" s="10"/>
      <c r="B1" s="10" t="s">
        <v>37</v>
      </c>
      <c r="C1" s="11"/>
      <c r="D1" s="11"/>
      <c r="E1" s="11"/>
      <c r="F1" s="12"/>
      <c r="G1" s="13" t="s">
        <v>38</v>
      </c>
    </row>
    <row r="2" spans="1:7" ht="30.75" customHeight="1">
      <c r="A2" s="14"/>
      <c r="B2" s="15" t="s">
        <v>39</v>
      </c>
      <c r="C2" s="16" t="s">
        <v>40</v>
      </c>
      <c r="D2" s="17" t="s">
        <v>11</v>
      </c>
      <c r="E2" s="18"/>
      <c r="F2" s="18"/>
      <c r="G2" s="18"/>
    </row>
    <row r="3" spans="1:7" ht="15" customHeight="1">
      <c r="A3" s="14"/>
      <c r="B3" s="19" t="s">
        <v>41</v>
      </c>
      <c r="C3" s="20"/>
      <c r="D3" s="21"/>
      <c r="E3" s="18"/>
      <c r="F3" s="18"/>
      <c r="G3" s="18"/>
    </row>
    <row r="4" spans="1:7" ht="32.25" customHeight="1">
      <c r="A4" s="14"/>
      <c r="B4" s="15" t="s">
        <v>161</v>
      </c>
      <c r="C4" s="16" t="s">
        <v>40</v>
      </c>
      <c r="D4" s="17" t="s">
        <v>15</v>
      </c>
      <c r="E4" s="18"/>
      <c r="F4" s="18"/>
      <c r="G4" s="18"/>
    </row>
    <row r="5" spans="1:7" ht="15.75" customHeight="1">
      <c r="A5" s="22"/>
      <c r="B5" s="19" t="s">
        <v>42</v>
      </c>
      <c r="C5" s="23"/>
      <c r="D5" s="24"/>
      <c r="E5" s="25"/>
      <c r="F5" s="26"/>
      <c r="G5" s="26"/>
    </row>
    <row r="6" spans="1:7" ht="8.25" customHeight="1">
      <c r="A6" s="27"/>
      <c r="B6" s="28"/>
      <c r="C6" s="218"/>
      <c r="D6" s="28"/>
      <c r="E6" s="27"/>
      <c r="F6" s="28"/>
      <c r="G6" s="28"/>
    </row>
    <row r="7" spans="1:7" ht="18.75" customHeight="1">
      <c r="A7" s="563" t="s">
        <v>66</v>
      </c>
      <c r="B7" s="560" t="s">
        <v>43</v>
      </c>
      <c r="C7" s="560" t="s">
        <v>44</v>
      </c>
      <c r="D7" s="560" t="s">
        <v>148</v>
      </c>
      <c r="E7" s="567" t="s">
        <v>56</v>
      </c>
      <c r="F7" s="560" t="s">
        <v>67</v>
      </c>
      <c r="G7" s="560" t="s">
        <v>86</v>
      </c>
    </row>
    <row r="8" spans="1:7" ht="36.75" customHeight="1">
      <c r="A8" s="564"/>
      <c r="B8" s="560"/>
      <c r="C8" s="565" t="s">
        <v>22</v>
      </c>
      <c r="D8" s="566" t="s">
        <v>45</v>
      </c>
      <c r="E8" s="568"/>
      <c r="F8" s="561"/>
      <c r="G8" s="561"/>
    </row>
    <row r="9" spans="1:7" ht="15.75" customHeight="1">
      <c r="A9" s="44" t="s">
        <v>57</v>
      </c>
      <c r="B9" s="29" t="s">
        <v>46</v>
      </c>
      <c r="C9" s="30"/>
      <c r="D9" s="30"/>
      <c r="E9" s="30"/>
      <c r="F9" s="30"/>
      <c r="G9" s="30"/>
    </row>
    <row r="10" spans="1:7" ht="15.75" customHeight="1">
      <c r="A10" s="31"/>
      <c r="B10" s="32" t="s">
        <v>47</v>
      </c>
      <c r="C10" s="33"/>
      <c r="D10" s="33"/>
      <c r="E10" s="33"/>
      <c r="F10" s="33"/>
      <c r="G10" s="33"/>
    </row>
    <row r="11" spans="1:7" ht="15.75" customHeight="1">
      <c r="A11" s="34"/>
      <c r="B11" s="35" t="s">
        <v>58</v>
      </c>
      <c r="C11" s="219" t="s">
        <v>48</v>
      </c>
      <c r="D11" s="41">
        <v>27.5</v>
      </c>
      <c r="E11" s="41">
        <v>33</v>
      </c>
      <c r="F11" s="33">
        <v>34</v>
      </c>
      <c r="G11" s="33">
        <v>35</v>
      </c>
    </row>
    <row r="12" spans="1:7" ht="15.75" customHeight="1">
      <c r="A12" s="34"/>
      <c r="B12" s="35" t="s">
        <v>130</v>
      </c>
      <c r="C12" s="220" t="s">
        <v>49</v>
      </c>
      <c r="D12" s="49">
        <v>4584</v>
      </c>
      <c r="E12" s="49">
        <v>7000</v>
      </c>
      <c r="F12" s="49">
        <v>8000</v>
      </c>
      <c r="G12" s="49">
        <v>9000</v>
      </c>
    </row>
    <row r="13" spans="1:7" ht="15.75" customHeight="1">
      <c r="A13" s="36"/>
      <c r="B13" s="32" t="s">
        <v>50</v>
      </c>
      <c r="C13" s="219"/>
      <c r="D13" s="33"/>
      <c r="E13" s="33"/>
      <c r="F13" s="33"/>
      <c r="G13" s="33"/>
    </row>
    <row r="14" spans="1:7" ht="15.75" customHeight="1">
      <c r="A14" s="36"/>
      <c r="B14" s="35" t="s">
        <v>59</v>
      </c>
      <c r="C14" s="220" t="s">
        <v>51</v>
      </c>
      <c r="D14" s="42">
        <v>10</v>
      </c>
      <c r="E14" s="42">
        <v>9</v>
      </c>
      <c r="F14" s="42">
        <v>9</v>
      </c>
      <c r="G14" s="42">
        <v>9</v>
      </c>
    </row>
    <row r="15" spans="1:7" ht="15.75" customHeight="1">
      <c r="A15" s="36"/>
      <c r="B15" s="45" t="s">
        <v>80</v>
      </c>
      <c r="C15" s="220" t="s">
        <v>60</v>
      </c>
      <c r="D15" s="43">
        <v>11.7</v>
      </c>
      <c r="E15" s="43">
        <v>13.9</v>
      </c>
      <c r="F15" s="43">
        <v>15.1</v>
      </c>
      <c r="G15" s="43">
        <v>15.1</v>
      </c>
    </row>
    <row r="16" spans="1:7" ht="15.75" customHeight="1">
      <c r="A16" s="31"/>
      <c r="B16" s="29" t="s">
        <v>52</v>
      </c>
      <c r="C16" s="221"/>
      <c r="D16" s="33"/>
      <c r="E16" s="33"/>
      <c r="F16" s="33"/>
      <c r="G16" s="33"/>
    </row>
    <row r="17" spans="1:7" ht="15.75" customHeight="1">
      <c r="A17" s="31"/>
      <c r="B17" s="32" t="s">
        <v>47</v>
      </c>
      <c r="C17" s="219"/>
      <c r="D17" s="33"/>
      <c r="E17" s="33"/>
      <c r="F17" s="33"/>
      <c r="G17" s="33"/>
    </row>
    <row r="18" spans="1:7" ht="15.75" customHeight="1">
      <c r="A18" s="31"/>
      <c r="B18" s="32" t="s">
        <v>62</v>
      </c>
      <c r="C18" s="219"/>
      <c r="D18" s="33"/>
      <c r="E18" s="33"/>
      <c r="F18" s="33"/>
      <c r="G18" s="33"/>
    </row>
    <row r="19" spans="1:7" ht="15.75" customHeight="1">
      <c r="A19" s="31"/>
      <c r="B19" s="40" t="s">
        <v>115</v>
      </c>
      <c r="C19" s="219"/>
      <c r="D19" s="33"/>
      <c r="E19" s="33">
        <v>1</v>
      </c>
      <c r="F19" s="33"/>
      <c r="G19" s="33"/>
    </row>
    <row r="20" spans="1:7" ht="28.5" customHeight="1">
      <c r="A20" s="31"/>
      <c r="B20" s="40" t="s">
        <v>171</v>
      </c>
      <c r="C20" s="219" t="s">
        <v>53</v>
      </c>
      <c r="D20" s="33">
        <v>0</v>
      </c>
      <c r="E20" s="33">
        <v>4</v>
      </c>
      <c r="F20" s="33">
        <v>4</v>
      </c>
      <c r="G20" s="33">
        <v>4</v>
      </c>
    </row>
    <row r="21" spans="1:7" ht="15.75" customHeight="1">
      <c r="A21" s="31"/>
      <c r="B21" s="40" t="s">
        <v>172</v>
      </c>
      <c r="C21" s="219" t="s">
        <v>122</v>
      </c>
      <c r="D21" s="33">
        <v>0</v>
      </c>
      <c r="E21" s="33">
        <v>150</v>
      </c>
      <c r="F21" s="33">
        <v>100</v>
      </c>
      <c r="G21" s="33"/>
    </row>
    <row r="22" spans="1:7" ht="15.75" customHeight="1">
      <c r="A22" s="31"/>
      <c r="B22" s="40" t="s">
        <v>116</v>
      </c>
      <c r="C22" s="219" t="s">
        <v>123</v>
      </c>
      <c r="D22" s="33"/>
      <c r="E22" s="33">
        <v>0</v>
      </c>
      <c r="F22" s="33">
        <v>7</v>
      </c>
      <c r="G22" s="33">
        <v>7</v>
      </c>
    </row>
    <row r="23" spans="1:7" ht="15.75" customHeight="1">
      <c r="A23" s="31"/>
      <c r="B23" s="216" t="s">
        <v>117</v>
      </c>
      <c r="C23" s="219" t="s">
        <v>124</v>
      </c>
      <c r="D23" s="33"/>
      <c r="E23" s="33">
        <v>1</v>
      </c>
      <c r="F23" s="33"/>
      <c r="G23" s="33"/>
    </row>
    <row r="24" spans="1:7" ht="15.75" customHeight="1">
      <c r="A24" s="31"/>
      <c r="B24" s="217" t="s">
        <v>118</v>
      </c>
      <c r="C24" s="219" t="s">
        <v>125</v>
      </c>
      <c r="D24" s="33"/>
      <c r="E24" s="33">
        <v>1</v>
      </c>
      <c r="F24" s="33"/>
      <c r="G24" s="33"/>
    </row>
    <row r="25" spans="1:7" ht="15.75" customHeight="1">
      <c r="A25" s="31"/>
      <c r="B25" s="216" t="s">
        <v>119</v>
      </c>
      <c r="C25" s="219" t="s">
        <v>126</v>
      </c>
      <c r="D25" s="33"/>
      <c r="E25" s="33">
        <v>1</v>
      </c>
      <c r="F25" s="33">
        <v>1</v>
      </c>
      <c r="G25" s="33"/>
    </row>
    <row r="26" spans="1:7" ht="15.75" customHeight="1">
      <c r="A26" s="31"/>
      <c r="B26" s="40" t="s">
        <v>120</v>
      </c>
      <c r="C26" s="219" t="s">
        <v>127</v>
      </c>
      <c r="D26" s="33"/>
      <c r="E26" s="33">
        <v>1</v>
      </c>
      <c r="F26" s="33">
        <v>1</v>
      </c>
      <c r="G26" s="33"/>
    </row>
    <row r="27" spans="1:7" ht="15.75" customHeight="1">
      <c r="A27" s="31"/>
      <c r="B27" s="40" t="s">
        <v>121</v>
      </c>
      <c r="C27" s="219" t="s">
        <v>128</v>
      </c>
      <c r="D27" s="33"/>
      <c r="E27" s="33">
        <v>2</v>
      </c>
      <c r="F27" s="33">
        <v>2</v>
      </c>
      <c r="G27" s="33"/>
    </row>
    <row r="28" spans="1:7" ht="15.75" customHeight="1">
      <c r="A28" s="569"/>
      <c r="B28" s="50" t="s">
        <v>135</v>
      </c>
      <c r="C28" s="222" t="s">
        <v>129</v>
      </c>
      <c r="D28" s="570">
        <v>0</v>
      </c>
      <c r="E28" s="570">
        <v>0</v>
      </c>
      <c r="F28" s="570"/>
      <c r="G28" s="570"/>
    </row>
    <row r="29" spans="1:7" ht="15.75" customHeight="1">
      <c r="A29" s="31"/>
      <c r="B29" s="32" t="s">
        <v>70</v>
      </c>
      <c r="C29" s="219"/>
      <c r="D29" s="33"/>
      <c r="E29" s="33"/>
      <c r="F29" s="33"/>
      <c r="G29" s="33"/>
    </row>
    <row r="30" spans="1:7" ht="15.75" customHeight="1">
      <c r="A30" s="34"/>
      <c r="B30" s="35" t="s">
        <v>162</v>
      </c>
      <c r="C30" s="219" t="s">
        <v>71</v>
      </c>
      <c r="D30" s="33"/>
      <c r="E30" s="33"/>
      <c r="F30" s="33">
        <v>1</v>
      </c>
      <c r="G30" s="33"/>
    </row>
    <row r="31" spans="1:7" ht="15.75" customHeight="1">
      <c r="A31" s="34"/>
      <c r="B31" s="35" t="s">
        <v>131</v>
      </c>
      <c r="C31" s="219" t="s">
        <v>72</v>
      </c>
      <c r="D31" s="41"/>
      <c r="E31" s="33"/>
      <c r="F31" s="33"/>
      <c r="G31" s="33">
        <v>30</v>
      </c>
    </row>
    <row r="32" spans="1:7" ht="15.75" customHeight="1">
      <c r="A32" s="34"/>
      <c r="B32" s="35" t="s">
        <v>132</v>
      </c>
      <c r="C32" s="219" t="s">
        <v>137</v>
      </c>
      <c r="D32" s="41"/>
      <c r="E32" s="33"/>
      <c r="F32" s="33">
        <v>480</v>
      </c>
      <c r="G32" s="33">
        <v>960</v>
      </c>
    </row>
    <row r="33" spans="1:7" ht="15.75" customHeight="1">
      <c r="A33" s="34"/>
      <c r="B33" s="35" t="s">
        <v>133</v>
      </c>
      <c r="C33" s="219" t="s">
        <v>138</v>
      </c>
      <c r="D33" s="41"/>
      <c r="E33" s="33"/>
      <c r="F33" s="33"/>
      <c r="G33" s="33">
        <v>6</v>
      </c>
    </row>
    <row r="34" spans="1:7" ht="15.75" customHeight="1">
      <c r="A34" s="34"/>
      <c r="B34" s="35" t="s">
        <v>147</v>
      </c>
      <c r="C34" s="219" t="s">
        <v>139</v>
      </c>
      <c r="D34" s="41"/>
      <c r="E34" s="33"/>
      <c r="F34" s="33">
        <v>1</v>
      </c>
      <c r="G34" s="33"/>
    </row>
    <row r="35" spans="1:7" ht="15.75" customHeight="1">
      <c r="A35" s="34"/>
      <c r="B35" s="35" t="s">
        <v>134</v>
      </c>
      <c r="C35" s="219" t="s">
        <v>140</v>
      </c>
      <c r="D35" s="41"/>
      <c r="E35" s="33"/>
      <c r="F35" s="33">
        <v>2</v>
      </c>
      <c r="G35" s="33">
        <v>4</v>
      </c>
    </row>
    <row r="36" spans="1:7" ht="27" customHeight="1">
      <c r="A36" s="34"/>
      <c r="B36" s="35" t="s">
        <v>163</v>
      </c>
      <c r="C36" s="219" t="s">
        <v>141</v>
      </c>
      <c r="D36" s="41"/>
      <c r="E36" s="33">
        <v>1</v>
      </c>
      <c r="F36" s="33"/>
      <c r="G36" s="33"/>
    </row>
    <row r="37" spans="1:7" ht="15.75" customHeight="1">
      <c r="A37" s="34"/>
      <c r="B37" s="35" t="s">
        <v>165</v>
      </c>
      <c r="C37" s="219" t="s">
        <v>151</v>
      </c>
      <c r="D37" s="41"/>
      <c r="E37" s="33"/>
      <c r="F37" s="33">
        <v>1</v>
      </c>
      <c r="G37" s="33"/>
    </row>
    <row r="38" spans="1:7" ht="15.75" customHeight="1">
      <c r="A38" s="36"/>
      <c r="B38" s="32" t="s">
        <v>50</v>
      </c>
      <c r="C38" s="219"/>
      <c r="D38" s="33"/>
      <c r="E38" s="33"/>
      <c r="F38" s="33"/>
      <c r="G38" s="33"/>
    </row>
    <row r="39" spans="1:7" ht="15.75" customHeight="1">
      <c r="A39" s="36"/>
      <c r="B39" s="32" t="s">
        <v>62</v>
      </c>
      <c r="C39" s="219"/>
      <c r="D39" s="33"/>
      <c r="E39" s="33"/>
      <c r="F39" s="33"/>
      <c r="G39" s="33"/>
    </row>
    <row r="40" spans="1:7" ht="15.75" customHeight="1">
      <c r="A40" s="36"/>
      <c r="B40" s="40" t="s">
        <v>142</v>
      </c>
      <c r="C40" s="219" t="s">
        <v>54</v>
      </c>
      <c r="D40" s="33"/>
      <c r="E40" s="33">
        <v>1</v>
      </c>
      <c r="F40" s="33"/>
      <c r="G40" s="33"/>
    </row>
    <row r="41" spans="1:7" ht="15.75" customHeight="1">
      <c r="A41" s="36"/>
      <c r="B41" s="40" t="s">
        <v>145</v>
      </c>
      <c r="C41" s="219" t="s">
        <v>82</v>
      </c>
      <c r="D41" s="33"/>
      <c r="E41" s="33"/>
      <c r="F41" s="33">
        <v>3</v>
      </c>
      <c r="G41" s="33">
        <v>3</v>
      </c>
    </row>
    <row r="42" spans="1:7" ht="27" customHeight="1">
      <c r="A42" s="36"/>
      <c r="B42" s="40" t="s">
        <v>166</v>
      </c>
      <c r="C42" s="219" t="s">
        <v>143</v>
      </c>
      <c r="D42" s="33"/>
      <c r="E42" s="33"/>
      <c r="F42" s="33">
        <v>1</v>
      </c>
      <c r="G42" s="33">
        <v>2</v>
      </c>
    </row>
    <row r="43" spans="1:7" ht="15.75" customHeight="1">
      <c r="A43" s="36"/>
      <c r="B43" s="40" t="s">
        <v>149</v>
      </c>
      <c r="C43" s="219" t="s">
        <v>144</v>
      </c>
      <c r="D43" s="33"/>
      <c r="E43" s="33"/>
      <c r="F43" s="33">
        <v>1</v>
      </c>
      <c r="G43" s="33"/>
    </row>
    <row r="44" spans="1:7" ht="27" customHeight="1">
      <c r="A44" s="52"/>
      <c r="B44" s="50" t="s">
        <v>164</v>
      </c>
      <c r="C44" s="222" t="s">
        <v>150</v>
      </c>
      <c r="D44" s="53"/>
      <c r="E44" s="53"/>
      <c r="F44" s="222">
        <v>1</v>
      </c>
      <c r="G44" s="53"/>
    </row>
    <row r="45" spans="1:7" ht="15.75" customHeight="1">
      <c r="A45" s="37"/>
      <c r="B45" s="38"/>
      <c r="C45" s="223"/>
      <c r="D45" s="51"/>
      <c r="E45" s="51"/>
      <c r="F45" s="51"/>
      <c r="G45" s="38"/>
    </row>
    <row r="46" spans="1:7" ht="15.75" customHeight="1">
      <c r="A46" s="37"/>
      <c r="B46" s="39"/>
      <c r="C46" s="39"/>
      <c r="D46" s="562"/>
      <c r="E46" s="562"/>
      <c r="F46" s="562"/>
    </row>
    <row r="47" spans="1:7">
      <c r="D47" s="2"/>
      <c r="E47" s="2"/>
      <c r="F47" s="2"/>
    </row>
    <row r="48" spans="1:7">
      <c r="D48" s="2"/>
      <c r="E48" s="2"/>
      <c r="F48" s="2"/>
    </row>
    <row r="49" spans="4:6">
      <c r="D49" s="2"/>
      <c r="E49" s="2"/>
      <c r="F49" s="2"/>
    </row>
  </sheetData>
  <mergeCells count="8">
    <mergeCell ref="G7:G8"/>
    <mergeCell ref="D46:F46"/>
    <mergeCell ref="A7:A8"/>
    <mergeCell ref="B7:B8"/>
    <mergeCell ref="C7:C8"/>
    <mergeCell ref="D7:D8"/>
    <mergeCell ref="E7:E8"/>
    <mergeCell ref="F7:F8"/>
  </mergeCells>
  <phoneticPr fontId="8" type="noConversion"/>
  <printOptions horizontalCentered="1"/>
  <pageMargins left="0.35433070866141736" right="0.15748031496062992" top="0.39370078740157483" bottom="0.39370078740157483" header="0" footer="0"/>
  <pageSetup paperSize="9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1 lentelė</vt:lpstr>
      <vt:lpstr>bendras lėšų poreikis </vt:lpstr>
      <vt:lpstr>vertinimo kriterijai</vt:lpstr>
      <vt:lpstr>'1 lentelė'!Print_Area</vt:lpstr>
      <vt:lpstr>'vertinimo kriterijai'!Print_Area</vt:lpstr>
      <vt:lpstr>'1 lentelė'!Print_Titles</vt:lpstr>
      <vt:lpstr>'vertinimo kriterijai'!Print_Titles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Snieguole Kacerauskaite</cp:lastModifiedBy>
  <cp:lastPrinted>2012-11-30T12:02:37Z</cp:lastPrinted>
  <dcterms:created xsi:type="dcterms:W3CDTF">2004-04-19T12:01:47Z</dcterms:created>
  <dcterms:modified xsi:type="dcterms:W3CDTF">2012-11-30T12:02:48Z</dcterms:modified>
</cp:coreProperties>
</file>