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45" windowWidth="19200" windowHeight="11640" tabRatio="659"/>
  </bookViews>
  <sheets>
    <sheet name="1 lentelė" sheetId="4" r:id="rId1"/>
    <sheet name="bendras lėšų poreikis" sheetId="5" r:id="rId2"/>
    <sheet name="vertinimo kriterijai" sheetId="7" r:id="rId3"/>
  </sheets>
  <definedNames>
    <definedName name="_xlnm._FilterDatabase" localSheetId="0" hidden="1">'1 lentelė'!$A$7:$AR$73</definedName>
    <definedName name="_xlnm.Print_Area" localSheetId="0">'1 lentelė'!$A$1:$V$90</definedName>
    <definedName name="_xlnm.Print_Titles" localSheetId="0">'1 lentelė'!$5:$7</definedName>
    <definedName name="_xlnm.Print_Titles" localSheetId="2">'vertinimo kriterijai'!$7:$8</definedName>
  </definedNames>
  <calcPr calcId="145621"/>
</workbook>
</file>

<file path=xl/calcChain.xml><?xml version="1.0" encoding="utf-8"?>
<calcChain xmlns="http://schemas.openxmlformats.org/spreadsheetml/2006/main">
  <c r="T68" i="4" l="1"/>
  <c r="Q18" i="4" l="1"/>
  <c r="M18" i="4"/>
  <c r="R47" i="4" l="1"/>
  <c r="R46" i="4" l="1"/>
  <c r="T65" i="4" l="1"/>
  <c r="R17" i="4" l="1"/>
  <c r="R37" i="4"/>
  <c r="R24" i="4"/>
  <c r="V41" i="4"/>
  <c r="U41" i="4"/>
  <c r="T41" i="4"/>
  <c r="S41" i="4"/>
  <c r="R41" i="4"/>
  <c r="P41" i="4"/>
  <c r="O41" i="4"/>
  <c r="N41" i="4"/>
  <c r="L41" i="4"/>
  <c r="K41" i="4"/>
  <c r="J41" i="4"/>
  <c r="Q40" i="4"/>
  <c r="M40" i="4"/>
  <c r="I40" i="4"/>
  <c r="Q39" i="4"/>
  <c r="Q41" i="4" s="1"/>
  <c r="M39" i="4"/>
  <c r="I39" i="4"/>
  <c r="I41" i="4" s="1"/>
  <c r="U68" i="4"/>
  <c r="U65" i="4"/>
  <c r="R21" i="4"/>
  <c r="R50" i="4"/>
  <c r="Q20" i="4"/>
  <c r="V17" i="4"/>
  <c r="F16" i="5" s="1"/>
  <c r="U47" i="4"/>
  <c r="Q47" i="4"/>
  <c r="M47" i="4"/>
  <c r="I47" i="4"/>
  <c r="J72" i="4"/>
  <c r="K72" i="4"/>
  <c r="L72" i="4"/>
  <c r="N72" i="4"/>
  <c r="O72" i="4"/>
  <c r="R72" i="4"/>
  <c r="S72" i="4"/>
  <c r="V72" i="4"/>
  <c r="Q71" i="4"/>
  <c r="Q69" i="4"/>
  <c r="M71" i="4"/>
  <c r="M69" i="4"/>
  <c r="I71" i="4"/>
  <c r="I69" i="4"/>
  <c r="T72" i="4"/>
  <c r="Q46" i="4"/>
  <c r="M46" i="4"/>
  <c r="I46" i="4"/>
  <c r="R32" i="4"/>
  <c r="Q45" i="4"/>
  <c r="P68" i="4"/>
  <c r="P72" i="4" s="1"/>
  <c r="V12" i="4"/>
  <c r="F15" i="5" s="1"/>
  <c r="U12" i="4"/>
  <c r="R12" i="4"/>
  <c r="F18" i="5"/>
  <c r="E18" i="5"/>
  <c r="N17" i="4"/>
  <c r="N50" i="4"/>
  <c r="N54" i="4" s="1"/>
  <c r="Q48" i="4"/>
  <c r="M48" i="4"/>
  <c r="I48" i="4"/>
  <c r="I45" i="4"/>
  <c r="M45" i="4"/>
  <c r="J25" i="4"/>
  <c r="J17" i="4"/>
  <c r="J12" i="4"/>
  <c r="F20" i="5"/>
  <c r="E20" i="5"/>
  <c r="D20" i="5"/>
  <c r="C20" i="5"/>
  <c r="B20" i="5"/>
  <c r="Q86" i="4"/>
  <c r="M86" i="4"/>
  <c r="I86" i="4"/>
  <c r="F22" i="5"/>
  <c r="F23" i="5"/>
  <c r="E23" i="5"/>
  <c r="F19" i="5"/>
  <c r="F17" i="5"/>
  <c r="E19" i="5"/>
  <c r="E17" i="5"/>
  <c r="E16" i="5"/>
  <c r="E15" i="5"/>
  <c r="Q70" i="4"/>
  <c r="Q68" i="4"/>
  <c r="Q88" i="4"/>
  <c r="Q67" i="4"/>
  <c r="D18" i="5"/>
  <c r="Q66" i="4"/>
  <c r="Q65" i="4"/>
  <c r="Q72" i="4" s="1"/>
  <c r="M70" i="4"/>
  <c r="M67" i="4"/>
  <c r="C18" i="5" s="1"/>
  <c r="M66" i="4"/>
  <c r="M65" i="4"/>
  <c r="I70" i="4"/>
  <c r="I66" i="4"/>
  <c r="V64" i="4"/>
  <c r="U64" i="4"/>
  <c r="T64" i="4"/>
  <c r="T73" i="4" s="1"/>
  <c r="S64" i="4"/>
  <c r="R64" i="4"/>
  <c r="R73" i="4"/>
  <c r="P64" i="4"/>
  <c r="P73" i="4"/>
  <c r="O64" i="4"/>
  <c r="N64" i="4"/>
  <c r="N73" i="4" s="1"/>
  <c r="L64" i="4"/>
  <c r="L73" i="4" s="1"/>
  <c r="K64" i="4"/>
  <c r="J64" i="4"/>
  <c r="J73" i="4"/>
  <c r="Q63" i="4"/>
  <c r="Q62" i="4"/>
  <c r="Q64" i="4" s="1"/>
  <c r="M63" i="4"/>
  <c r="M62" i="4"/>
  <c r="I63" i="4"/>
  <c r="V59" i="4"/>
  <c r="U59" i="4"/>
  <c r="T59" i="4"/>
  <c r="S59" i="4"/>
  <c r="R59" i="4"/>
  <c r="P59" i="4"/>
  <c r="O59" i="4"/>
  <c r="N59" i="4"/>
  <c r="L59" i="4"/>
  <c r="K59" i="4"/>
  <c r="J59" i="4"/>
  <c r="Q58" i="4"/>
  <c r="Q57" i="4"/>
  <c r="Q56" i="4"/>
  <c r="Q55" i="4"/>
  <c r="M58" i="4"/>
  <c r="M57" i="4"/>
  <c r="M56" i="4"/>
  <c r="M55" i="4"/>
  <c r="M59" i="4" s="1"/>
  <c r="I58" i="4"/>
  <c r="V54" i="4"/>
  <c r="U54" i="4"/>
  <c r="T54" i="4"/>
  <c r="S54" i="4"/>
  <c r="R54" i="4"/>
  <c r="P54" i="4"/>
  <c r="O54" i="4"/>
  <c r="Q53" i="4"/>
  <c r="Q52" i="4"/>
  <c r="Q51" i="4"/>
  <c r="Q50" i="4"/>
  <c r="M53" i="4"/>
  <c r="M52" i="4"/>
  <c r="M51" i="4"/>
  <c r="M50" i="4"/>
  <c r="L54" i="4"/>
  <c r="K54" i="4"/>
  <c r="I53" i="4"/>
  <c r="V49" i="4"/>
  <c r="U49" i="4"/>
  <c r="U60" i="4" s="1"/>
  <c r="T49" i="4"/>
  <c r="S49" i="4"/>
  <c r="S60" i="4" s="1"/>
  <c r="R49" i="4"/>
  <c r="P49" i="4"/>
  <c r="O49" i="4"/>
  <c r="Q44" i="4"/>
  <c r="M44" i="4"/>
  <c r="L49" i="4"/>
  <c r="K49" i="4"/>
  <c r="K60" i="4" s="1"/>
  <c r="V38" i="4"/>
  <c r="U38" i="4"/>
  <c r="T38" i="4"/>
  <c r="S38" i="4"/>
  <c r="R38" i="4"/>
  <c r="P38" i="4"/>
  <c r="O38" i="4"/>
  <c r="N38" i="4"/>
  <c r="L38" i="4"/>
  <c r="K38" i="4"/>
  <c r="J38" i="4"/>
  <c r="Q37" i="4"/>
  <c r="Q36" i="4"/>
  <c r="M37" i="4"/>
  <c r="I37" i="4"/>
  <c r="I36" i="4"/>
  <c r="V35" i="4"/>
  <c r="U35" i="4"/>
  <c r="T35" i="4"/>
  <c r="S35" i="4"/>
  <c r="R35" i="4"/>
  <c r="P35" i="4"/>
  <c r="O35" i="4"/>
  <c r="N35" i="4"/>
  <c r="L35" i="4"/>
  <c r="K35" i="4"/>
  <c r="J35" i="4"/>
  <c r="Q34" i="4"/>
  <c r="Q33" i="4"/>
  <c r="D19" i="5" s="1"/>
  <c r="M34" i="4"/>
  <c r="M33" i="4"/>
  <c r="C19" i="5" s="1"/>
  <c r="I34" i="4"/>
  <c r="V32" i="4"/>
  <c r="U32" i="4"/>
  <c r="T32" i="4"/>
  <c r="S32" i="4"/>
  <c r="P32" i="4"/>
  <c r="O32" i="4"/>
  <c r="N32" i="4"/>
  <c r="L32" i="4"/>
  <c r="K32" i="4"/>
  <c r="J32" i="4"/>
  <c r="Q31" i="4"/>
  <c r="M31" i="4"/>
  <c r="M30" i="4"/>
  <c r="M32" i="4" s="1"/>
  <c r="I31" i="4"/>
  <c r="V29" i="4"/>
  <c r="U29" i="4"/>
  <c r="T29" i="4"/>
  <c r="S29" i="4"/>
  <c r="R29" i="4"/>
  <c r="P29" i="4"/>
  <c r="O29" i="4"/>
  <c r="N29" i="4"/>
  <c r="L29" i="4"/>
  <c r="K29" i="4"/>
  <c r="Q28" i="4"/>
  <c r="Q27" i="4"/>
  <c r="Q26" i="4"/>
  <c r="Q25" i="4"/>
  <c r="Q24" i="4"/>
  <c r="M28" i="4"/>
  <c r="M27" i="4"/>
  <c r="M26" i="4"/>
  <c r="M25" i="4"/>
  <c r="M24" i="4"/>
  <c r="I28" i="4"/>
  <c r="I27" i="4"/>
  <c r="I26" i="4"/>
  <c r="I25" i="4"/>
  <c r="I29" i="4" s="1"/>
  <c r="V21" i="4"/>
  <c r="U21" i="4"/>
  <c r="U22" i="4" s="1"/>
  <c r="T21" i="4"/>
  <c r="S21" i="4"/>
  <c r="P21" i="4"/>
  <c r="O21" i="4"/>
  <c r="O22" i="4" s="1"/>
  <c r="L21" i="4"/>
  <c r="K21" i="4"/>
  <c r="J21" i="4"/>
  <c r="Q17" i="4"/>
  <c r="M19" i="4"/>
  <c r="C23" i="5" s="1"/>
  <c r="I17" i="4"/>
  <c r="Q13" i="4"/>
  <c r="Q12" i="4"/>
  <c r="Q81" i="4" s="1"/>
  <c r="Q14" i="4"/>
  <c r="Q15" i="4"/>
  <c r="M15" i="4"/>
  <c r="M14" i="4"/>
  <c r="M13" i="4"/>
  <c r="T16" i="4"/>
  <c r="T22" i="4" s="1"/>
  <c r="S16" i="4"/>
  <c r="R16" i="4"/>
  <c r="R22" i="4" s="1"/>
  <c r="P16" i="4"/>
  <c r="P22" i="4" s="1"/>
  <c r="O16" i="4"/>
  <c r="L16" i="4"/>
  <c r="K16" i="4"/>
  <c r="J16" i="4"/>
  <c r="I13" i="4"/>
  <c r="I12" i="4"/>
  <c r="V16" i="4"/>
  <c r="V22" i="4" s="1"/>
  <c r="U16" i="4"/>
  <c r="U72" i="4"/>
  <c r="E22" i="5"/>
  <c r="I68" i="4"/>
  <c r="B22" i="5" s="1"/>
  <c r="I88" i="4"/>
  <c r="I67" i="4"/>
  <c r="B18" i="5" s="1"/>
  <c r="I65" i="4"/>
  <c r="I62" i="4"/>
  <c r="I64" i="4" s="1"/>
  <c r="Q19" i="4"/>
  <c r="D23" i="5" s="1"/>
  <c r="I19" i="4"/>
  <c r="B23" i="5" s="1"/>
  <c r="B21" i="5" s="1"/>
  <c r="I89" i="4"/>
  <c r="I87" i="4" s="1"/>
  <c r="D17" i="5"/>
  <c r="I15" i="4"/>
  <c r="I14" i="4"/>
  <c r="I57" i="4"/>
  <c r="I56" i="4"/>
  <c r="I55" i="4"/>
  <c r="J50" i="4"/>
  <c r="J54" i="4" s="1"/>
  <c r="I52" i="4"/>
  <c r="I51" i="4"/>
  <c r="I33" i="4"/>
  <c r="B19" i="5" s="1"/>
  <c r="I30" i="4"/>
  <c r="I32" i="4" s="1"/>
  <c r="S22" i="4"/>
  <c r="P60" i="4"/>
  <c r="J49" i="4"/>
  <c r="I44" i="4"/>
  <c r="I49" i="4" s="1"/>
  <c r="N49" i="4"/>
  <c r="J29" i="4"/>
  <c r="I24" i="4"/>
  <c r="N21" i="4"/>
  <c r="N22" i="4" s="1"/>
  <c r="M17" i="4"/>
  <c r="M12" i="4"/>
  <c r="M81" i="4" s="1"/>
  <c r="N16" i="4"/>
  <c r="I21" i="4"/>
  <c r="J22" i="4"/>
  <c r="L22" i="4"/>
  <c r="I84" i="4"/>
  <c r="M49" i="4"/>
  <c r="M83" i="4"/>
  <c r="K73" i="4"/>
  <c r="O73" i="4"/>
  <c r="S73" i="4"/>
  <c r="M82" i="4"/>
  <c r="Q84" i="4"/>
  <c r="I85" i="4"/>
  <c r="M85" i="4"/>
  <c r="Q85" i="4"/>
  <c r="Q82" i="4"/>
  <c r="M64" i="4"/>
  <c r="C17" i="5"/>
  <c r="M21" i="4"/>
  <c r="Q30" i="4"/>
  <c r="Q32" i="4"/>
  <c r="V73" i="4"/>
  <c r="E21" i="5"/>
  <c r="D22" i="5"/>
  <c r="D15" i="5"/>
  <c r="Q89" i="4" l="1"/>
  <c r="Q87" i="4" s="1"/>
  <c r="I81" i="4"/>
  <c r="Q29" i="4"/>
  <c r="R42" i="4"/>
  <c r="M84" i="4"/>
  <c r="M38" i="4"/>
  <c r="M42" i="4" s="1"/>
  <c r="J42" i="4"/>
  <c r="J74" i="4" s="1"/>
  <c r="Q83" i="4"/>
  <c r="Q80" i="4" s="1"/>
  <c r="Q90" i="4" s="1"/>
  <c r="F14" i="5"/>
  <c r="I16" i="4"/>
  <c r="B17" i="5"/>
  <c r="Q73" i="4"/>
  <c r="I22" i="4"/>
  <c r="I50" i="4"/>
  <c r="B16" i="5" s="1"/>
  <c r="I59" i="4"/>
  <c r="I72" i="4"/>
  <c r="I73" i="4" s="1"/>
  <c r="Q16" i="4"/>
  <c r="M89" i="4"/>
  <c r="D16" i="5"/>
  <c r="D14" i="5" s="1"/>
  <c r="K22" i="4"/>
  <c r="M29" i="4"/>
  <c r="Q35" i="4"/>
  <c r="I38" i="4"/>
  <c r="Q54" i="4"/>
  <c r="M41" i="4"/>
  <c r="L42" i="4"/>
  <c r="O42" i="4"/>
  <c r="S42" i="4"/>
  <c r="D21" i="5"/>
  <c r="C15" i="5"/>
  <c r="M80" i="4"/>
  <c r="I82" i="4"/>
  <c r="C16" i="5"/>
  <c r="B15" i="5"/>
  <c r="B14" i="5" s="1"/>
  <c r="B13" i="5" s="1"/>
  <c r="M16" i="4"/>
  <c r="M22" i="4" s="1"/>
  <c r="N60" i="4"/>
  <c r="I35" i="4"/>
  <c r="Q21" i="4"/>
  <c r="Q22" i="4" s="1"/>
  <c r="U73" i="4"/>
  <c r="K42" i="4"/>
  <c r="N42" i="4"/>
  <c r="P42" i="4"/>
  <c r="P74" i="4" s="1"/>
  <c r="P75" i="4" s="1"/>
  <c r="C12" i="5" s="1"/>
  <c r="M35" i="4"/>
  <c r="Q38" i="4"/>
  <c r="Q42" i="4" s="1"/>
  <c r="M54" i="4"/>
  <c r="M60" i="4" s="1"/>
  <c r="Q59" i="4"/>
  <c r="E14" i="5"/>
  <c r="E13" i="5" s="1"/>
  <c r="Q49" i="4"/>
  <c r="K74" i="4"/>
  <c r="K75" i="4" s="1"/>
  <c r="B11" i="5" s="1"/>
  <c r="J60" i="4"/>
  <c r="S74" i="4"/>
  <c r="S75" i="4" s="1"/>
  <c r="D11" i="5" s="1"/>
  <c r="L60" i="4"/>
  <c r="L74" i="4" s="1"/>
  <c r="L75" i="4" s="1"/>
  <c r="B12" i="5" s="1"/>
  <c r="O60" i="4"/>
  <c r="O74" i="4" s="1"/>
  <c r="O75" i="4" s="1"/>
  <c r="C11" i="5" s="1"/>
  <c r="T60" i="4"/>
  <c r="V60" i="4"/>
  <c r="F21" i="5"/>
  <c r="F13" i="5" s="1"/>
  <c r="R60" i="4"/>
  <c r="R74" i="4" s="1"/>
  <c r="R75" i="4" s="1"/>
  <c r="D10" i="5" s="1"/>
  <c r="I42" i="4"/>
  <c r="U42" i="4"/>
  <c r="U74" i="4" s="1"/>
  <c r="U75" i="4" s="1"/>
  <c r="E9" i="5" s="1"/>
  <c r="T42" i="4"/>
  <c r="T74" i="4" s="1"/>
  <c r="T75" i="4" s="1"/>
  <c r="D12" i="5" s="1"/>
  <c r="V42" i="4"/>
  <c r="M68" i="4"/>
  <c r="J75" i="4" l="1"/>
  <c r="I80" i="4"/>
  <c r="I83" i="4"/>
  <c r="C14" i="5"/>
  <c r="B10" i="5"/>
  <c r="I75" i="4"/>
  <c r="I74" i="4"/>
  <c r="D13" i="5"/>
  <c r="Q60" i="4"/>
  <c r="V74" i="4"/>
  <c r="V75" i="4" s="1"/>
  <c r="F9" i="5" s="1"/>
  <c r="N74" i="4"/>
  <c r="N75" i="4" s="1"/>
  <c r="C10" i="5" s="1"/>
  <c r="C9" i="5" s="1"/>
  <c r="I54" i="4"/>
  <c r="I60" i="4" s="1"/>
  <c r="I90" i="4"/>
  <c r="Q74" i="4"/>
  <c r="Q75" i="4" s="1"/>
  <c r="B9" i="5"/>
  <c r="D9" i="5"/>
  <c r="M88" i="4"/>
  <c r="M87" i="4" s="1"/>
  <c r="M90" i="4" s="1"/>
  <c r="M72" i="4"/>
  <c r="M73" i="4" s="1"/>
  <c r="M74" i="4" s="1"/>
  <c r="M75" i="4" s="1"/>
  <c r="C22" i="5"/>
  <c r="C21" i="5" s="1"/>
  <c r="C13" i="5" s="1"/>
</calcChain>
</file>

<file path=xl/sharedStrings.xml><?xml version="1.0" encoding="utf-8"?>
<sst xmlns="http://schemas.openxmlformats.org/spreadsheetml/2006/main" count="320" uniqueCount="184">
  <si>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</si>
  <si>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</si>
  <si>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</si>
  <si>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</si>
  <si>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</si>
  <si>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</si>
  <si>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</si>
  <si>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</si>
  <si>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</si>
  <si>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</si>
  <si>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04</t>
  </si>
  <si>
    <t>SB</t>
  </si>
  <si>
    <t>Iš viso:</t>
  </si>
  <si>
    <t>02</t>
  </si>
  <si>
    <t>03</t>
  </si>
  <si>
    <t>05</t>
  </si>
  <si>
    <t>Iš viso uždaviniui:</t>
  </si>
  <si>
    <t>Iš viso tikslui:</t>
  </si>
  <si>
    <t>Visuomenės ekologinis švietimas</t>
  </si>
  <si>
    <t>SB(AA)</t>
  </si>
  <si>
    <t>Ekonominės klasifikacijos grupės</t>
  </si>
  <si>
    <t>1.2. turtui įsigyti ir finansiniams įsipareigojimams vykdyti</t>
  </si>
  <si>
    <t>Prižiūrėti, saugoti  ir gausinti miesto gamtinę aplinką</t>
  </si>
  <si>
    <t xml:space="preserve">Iš viso programai: </t>
  </si>
  <si>
    <t>Finansavimo šaltiniai</t>
  </si>
  <si>
    <t>Siekti subalansuotos ir kokybiškos aplinkos Klaipėdos mieste</t>
  </si>
  <si>
    <t>IŠ VISO:</t>
  </si>
  <si>
    <t>1. IŠ VISO LĖŠŲ POREIKIS:</t>
  </si>
  <si>
    <t>1.1. išlaidoms</t>
  </si>
  <si>
    <t>1.1.1. iš jų darbo užmokesčiui</t>
  </si>
  <si>
    <t>2. FINANSAVIMO ŠALTINIAI:</t>
  </si>
  <si>
    <t>2.1. SAVIVALDYBĖS  LĖŠOS, IŠ VISO:</t>
  </si>
  <si>
    <t>2.2. KITI ŠALTINIAI, IŠ VISO:</t>
  </si>
  <si>
    <t>Finansavimo šaltinių suvestinė</t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</si>
  <si>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</si>
  <si>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t>Strateginis tikslas 02. Kurti mieste patrauklią, švarią ir saugią gyvenamąją aplinką</t>
  </si>
  <si>
    <t>ES</t>
  </si>
  <si>
    <r>
      <t xml:space="preserve">Europos Sąjungos paramos lėšos </t>
    </r>
    <r>
      <rPr>
        <b/>
        <sz val="9"/>
        <rFont val="Times New Roman"/>
        <family val="1"/>
        <charset val="186"/>
      </rPr>
      <t>ES</t>
    </r>
  </si>
  <si>
    <t>SAVIVALDYBĖS LĖŠOS, IŠ VISO:</t>
  </si>
  <si>
    <t>KITI ŠALTINIAI, IŠ VISO: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</si>
  <si>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</si>
  <si>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t>Strateginio triukšmo žemėlapio rengimas</t>
  </si>
  <si>
    <t>SB(VB)</t>
  </si>
  <si>
    <r>
      <t xml:space="preserve">Valstybės biudžeto specialiosios tikslinės dotacijos lėšos </t>
    </r>
    <r>
      <rPr>
        <b/>
        <sz val="9"/>
        <rFont val="Times New Roman"/>
        <family val="1"/>
        <charset val="186"/>
      </rPr>
      <t>SB(VB)</t>
    </r>
  </si>
  <si>
    <t xml:space="preserve">P 2.3.3.5. </t>
  </si>
  <si>
    <t>VERTINIMO KRITERIJŲ SUVESTINĖ</t>
  </si>
  <si>
    <t>2 lentelė</t>
  </si>
  <si>
    <t>KURTI MIESTE PATRAUKLIĄ, ŠVARIĄ IR SAUGIĄ GYVENAMĄJĄ APLINKĄ</t>
  </si>
  <si>
    <t xml:space="preserve">Kodas </t>
  </si>
  <si>
    <t>(Savivaldybės strateginio tikslo pavadinimas)</t>
  </si>
  <si>
    <t>(Programos, skirtos šiam strateginiam tikslui įgyvendinti, pavadinimas)</t>
  </si>
  <si>
    <t>Įgyvendinamas įstaigos strateginio tikslo kodas, programos kodas</t>
  </si>
  <si>
    <t>Vertinimo kriterijus</t>
  </si>
  <si>
    <t>Vertinimo kriterijaus kodas</t>
  </si>
  <si>
    <t>2012-ųjų metų planas</t>
  </si>
  <si>
    <t>Pavadinimas</t>
  </si>
  <si>
    <t>Rezultato:</t>
  </si>
  <si>
    <t>1-ajam programos tikslui</t>
  </si>
  <si>
    <t>Produkto:</t>
  </si>
  <si>
    <t>1-ajam uždaviniui</t>
  </si>
  <si>
    <t>2-ajam uždaviniui</t>
  </si>
  <si>
    <t>R-08-01-01</t>
  </si>
  <si>
    <t>R-08-01-02</t>
  </si>
  <si>
    <t>&lt;7</t>
  </si>
  <si>
    <t>R-08-02-03</t>
  </si>
  <si>
    <t>P-08-01-01-01</t>
  </si>
  <si>
    <t>P-08-01-01-02</t>
  </si>
  <si>
    <t>4-ajam uždaviniui</t>
  </si>
  <si>
    <r>
      <t xml:space="preserve">KLAIPĖDOS MIESTO SAVIVALDYBĖS </t>
    </r>
    <r>
      <rPr>
        <b/>
        <sz val="10"/>
        <rFont val="Times New Roman"/>
        <family val="1"/>
        <charset val="186"/>
      </rPr>
      <t>APLINKOS APSAUGOS PROGRAMA</t>
    </r>
  </si>
  <si>
    <r>
      <t xml:space="preserve">Funkcinės klasifikacijos kodas </t>
    </r>
    <r>
      <rPr>
        <b/>
        <sz val="9"/>
        <rFont val="Times New Roman"/>
        <family val="1"/>
      </rPr>
      <t xml:space="preserve"> </t>
    </r>
  </si>
  <si>
    <t>2012-ųjų metų asignavimų planas</t>
  </si>
  <si>
    <t>Turtui įsigyti ir finansiniams įsipareigojimams vykdyti</t>
  </si>
  <si>
    <t>Iš jų darbo užmokesčiui</t>
  </si>
  <si>
    <t>Projektas 2013-iesiems metams</t>
  </si>
  <si>
    <r>
      <t xml:space="preserve">2.1.1.2. Savivaldybės 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</si>
  <si>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2.1.1.1. Savivaldybės biudžeto lėšos </t>
    </r>
    <r>
      <rPr>
        <b/>
        <sz val="10"/>
        <rFont val="Times New Roman"/>
        <family val="1"/>
        <charset val="186"/>
      </rPr>
      <t>SB</t>
    </r>
  </si>
  <si>
    <r>
      <t>2.1.1.5. V</t>
    </r>
    <r>
      <rPr>
        <sz val="10"/>
        <rFont val="Times New Roman"/>
        <family val="1"/>
        <charset val="186"/>
      </rPr>
      <t>alstybės</t>
    </r>
    <r>
      <rPr>
        <sz val="10"/>
        <rFont val="Times New Roman"/>
        <family val="1"/>
      </rPr>
      <t xml:space="preserve"> biudžeto specialiosios tikslinės dotacijos lėšos </t>
    </r>
    <r>
      <rPr>
        <b/>
        <sz val="10"/>
        <rFont val="Times New Roman"/>
        <family val="1"/>
      </rPr>
      <t>SB(VB)</t>
    </r>
  </si>
  <si>
    <t>2013-ųjų metų planas</t>
  </si>
  <si>
    <t>P2.3.2.1.</t>
  </si>
  <si>
    <t xml:space="preserve">P2.3.3.1. </t>
  </si>
  <si>
    <t xml:space="preserve">P2.3.3.6. </t>
  </si>
  <si>
    <t xml:space="preserve">Programos (Nr. 5)  lėšų  poreikis ir numatomi finansavimo šaltiniai       </t>
  </si>
  <si>
    <t>02.05</t>
  </si>
  <si>
    <t>05 Aplinkos apsaugos programa</t>
  </si>
  <si>
    <t>LRVB</t>
  </si>
  <si>
    <r>
      <t xml:space="preserve">Valstybės biudžeto lėšos </t>
    </r>
    <r>
      <rPr>
        <b/>
        <sz val="9"/>
        <rFont val="Times New Roman"/>
        <family val="1"/>
      </rPr>
      <t>LRVB</t>
    </r>
  </si>
  <si>
    <t xml:space="preserve">Aplinkos oro kokybės valdymo programos 2011–2013 m. parengimas </t>
  </si>
  <si>
    <t>6</t>
  </si>
  <si>
    <t xml:space="preserve"> </t>
  </si>
  <si>
    <t>SB(AAL)</t>
  </si>
  <si>
    <t>Miesto vandens telkinių valymas:</t>
  </si>
  <si>
    <t>Prižiūrėti ir vystyti poilsio gamtoje infrastruktūrą</t>
  </si>
  <si>
    <t>Miesto parkų tvarkymas ir kūrimas</t>
  </si>
  <si>
    <t>Komunalinių atliekų tvarkymo organizavimas:</t>
  </si>
  <si>
    <t xml:space="preserve">Tobulinti atliekų tvarkymo sistemą </t>
  </si>
  <si>
    <t>2013-ųjų metų lėšų projektas</t>
  </si>
  <si>
    <r>
      <t>2007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2013 m. Baltijos jūros regiono programos projekto „Klimato kaita: poveikis, kaštai ir prisitaikymas Baltijos jūros regione“ vykdymas
</t>
    </r>
  </si>
  <si>
    <t xml:space="preserve">Vykdyti gamtinės aplinkos stebėsenos ir gyventojų ekologinio švietimo priemones </t>
  </si>
  <si>
    <t>Dviračių takų priežiūra ir plėtra:</t>
  </si>
  <si>
    <t>P2.3.3.2.</t>
  </si>
  <si>
    <t>Klaipėdos miesto savivaldybės aplinkos monitoringo vykdymas pagal Klaipėdos miesto savivaldybės aplinkos monitoringo 2012–2016 m. programą:</t>
  </si>
  <si>
    <t>P2.3.3.4.</t>
  </si>
  <si>
    <t>P2.3.1.1., 2.3.1.2.</t>
  </si>
  <si>
    <t>2.2.6.1.</t>
  </si>
  <si>
    <t>P2.3.2.1., P2.3.2.2.</t>
  </si>
  <si>
    <r>
      <t xml:space="preserve">Savivaldybės aplinkos apsaugos rėmimo specialiosios programos lėšų likutis  </t>
    </r>
    <r>
      <rPr>
        <b/>
        <sz val="9"/>
        <rFont val="Times New Roman"/>
        <family val="1"/>
        <charset val="186"/>
      </rPr>
      <t>SB(AAL)</t>
    </r>
  </si>
  <si>
    <t>2014-ųjų metų lėšų projektas</t>
  </si>
  <si>
    <t>Klaipėdos miesto savivaldybės atliekų tvarkymo plano 2009–2018 m. priemonių vykdymas: antrinių žaliavų rūšiavimo ir perdirbimo plėtra, didelių gabaritų atliekų surinkimo aikštelių įrengimas ir kt.;</t>
  </si>
  <si>
    <t>Komunalinių atliekų tvarkymo trumpalaikės veiksmų programos parengimas;</t>
  </si>
  <si>
    <t>Savavališkai užterštų teritorijų sutvarkymas;</t>
  </si>
  <si>
    <t>Biologinės įvairovės monitoringas;</t>
  </si>
  <si>
    <t>Oro kokybės monitoringas;</t>
  </si>
  <si>
    <t>Dirvožemio monitoringas;</t>
  </si>
  <si>
    <t>Triukšmo monitoringas;</t>
  </si>
  <si>
    <t>Želdynų ir želdinių inventorizavimas, įrašymas į NT registrą, apskaita ir jų duomenų bazių (skaitmeninių ir informacinių) sukūrimas ir tvarkymas;</t>
  </si>
  <si>
    <t>Klaipėdos miesto želdynų ir želdinių  tvarkymo, želdynų kūrimo ir želdinių veisimo programos parengimas;</t>
  </si>
  <si>
    <t>Sanitarinis vandens telkinių valymas;</t>
  </si>
  <si>
    <t>Mumlaukio ežero išvalymas;</t>
  </si>
  <si>
    <t>Sąjūdžio parko reprezentacinės dalies ir prieigų sutvarkymas pagal parengtą projektą;</t>
  </si>
  <si>
    <t>Draugystės parko sutvarkymo projekto parengimas;</t>
  </si>
  <si>
    <t>Dviračių takų priežiūra;</t>
  </si>
  <si>
    <t>Atliekų, kurių turėtojo nustatyti neįmanoma arba kuris nebeegzistuoja, tvarkymas:</t>
  </si>
  <si>
    <r>
      <t xml:space="preserve">2.1.1.3. Savivaldybės aplinkos apsaugos rėmimo specialiosios programos lėšų likutis 2011-01-01  </t>
    </r>
    <r>
      <rPr>
        <b/>
        <sz val="10"/>
        <rFont val="Times New Roman"/>
        <family val="1"/>
        <charset val="186"/>
      </rPr>
      <t>SB(AAL)</t>
    </r>
  </si>
  <si>
    <t>Asignavimai biudžetiniams 
2011-iesiems metams</t>
  </si>
  <si>
    <t>Asignavimų poreikis biudžetiniams 2012-iesiems metams</t>
  </si>
  <si>
    <t>Projektas 2014-iesiems metams</t>
  </si>
  <si>
    <t>5</t>
  </si>
  <si>
    <t>Miesto želdynų tvarkymas ir kūrimas:</t>
  </si>
  <si>
    <t>Lėšų poreikis biudžetiniams 
2012-iesiems metams</t>
  </si>
  <si>
    <t>Medinių laiptų ir takų, vedančių per apsauginį kopagūbrį, priežiūra</t>
  </si>
  <si>
    <t>SB(P)</t>
  </si>
  <si>
    <r>
      <t xml:space="preserve">Paskolos lėšos </t>
    </r>
    <r>
      <rPr>
        <b/>
        <sz val="9"/>
        <rFont val="Times New Roman"/>
        <family val="1"/>
        <charset val="186"/>
      </rPr>
      <t>SB(P)</t>
    </r>
  </si>
  <si>
    <r>
      <t xml:space="preserve">2.1.1.4. Paskolos lėšos </t>
    </r>
    <r>
      <rPr>
        <b/>
        <sz val="10"/>
        <rFont val="Times New Roman"/>
        <family val="1"/>
        <charset val="186"/>
      </rPr>
      <t>SB(P)</t>
    </r>
  </si>
  <si>
    <t>5     6</t>
  </si>
  <si>
    <t>2010-ųjų metų faktas</t>
  </si>
  <si>
    <t>2014-ųjų metų planas</t>
  </si>
  <si>
    <t>2. Priimtų  į sąvartyną atliekų, kurių turėtojo nustatyti neįmanoma arba kuris nebeegzistuoja, kiekis, t</t>
  </si>
  <si>
    <t>1. Priimtų  į sąvartyną komunalinių atliekų kiekis, t</t>
  </si>
  <si>
    <t>3. Dienų skaičius, kai viršijamos ribinės teršalų (KD10) vertės per metus</t>
  </si>
  <si>
    <t>1. Pateikta visuomenei aplinkos monitoringo metinių ataskaitų, vnt.</t>
  </si>
  <si>
    <t>3-ajam uždaviniui</t>
  </si>
  <si>
    <t>P-08-01-02-01</t>
  </si>
  <si>
    <t>P-08-01-03-01</t>
  </si>
  <si>
    <t>2. Pasodinta medžių, krūmų, vnt.</t>
  </si>
  <si>
    <t>P-08-01-03-02</t>
  </si>
  <si>
    <t>P-08-01-04-01</t>
  </si>
  <si>
    <t xml:space="preserve">  TIKSLŲ, UŽDAVINIŲ, PRIEMONIŲ IR PRIEMONIŲ IŠLAIDŲ SUVESTINĖ</t>
  </si>
  <si>
    <t>1. Antrinių žaliavų surinkimo konteinerių tankumas, skiriant po 1 komplektą 600 gyventojų (proc. nuo bendro gyventojų skaičiaus)</t>
  </si>
  <si>
    <t>4. Įrengtų rekreacinės paskirties želdynų plotas, tenkantis vienam gyventojui, kv. m</t>
  </si>
  <si>
    <t>≤33</t>
  </si>
  <si>
    <t>1.Vandens telkinių, kurių būklė pagerinta, plotas, ha</t>
  </si>
  <si>
    <t>5. Vidutinis maksimalus garso lygis triukšmo matavimo taškuose, dbA</t>
  </si>
  <si>
    <t>3-9</t>
  </si>
  <si>
    <t>&lt;3-9</t>
  </si>
  <si>
    <t>6. Dviračių takų ilgis, km</t>
  </si>
  <si>
    <t>R-08-02-04</t>
  </si>
  <si>
    <t>R-08-02-05</t>
  </si>
  <si>
    <t>R-08-02-06</t>
  </si>
  <si>
    <t>81,5</t>
  </si>
  <si>
    <t>2. Rūšiuojamų atliekų surinkimas (proc. nuo bendro komunalinių atliekų kiekio)</t>
  </si>
  <si>
    <t>88,8</t>
  </si>
  <si>
    <t>P2.3.1.5.,2.3.2.2, P6.</t>
  </si>
  <si>
    <t>Komunalinių atliekų surinkimas ir tvarkymas</t>
  </si>
  <si>
    <r>
      <t xml:space="preserve">2.2.1. 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</si>
  <si>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2.2.2. Valstybės biudžeto lėšos </t>
    </r>
    <r>
      <rPr>
        <b/>
        <sz val="10"/>
        <rFont val="Times New Roman"/>
        <family val="1"/>
      </rPr>
      <t>LRVB</t>
    </r>
  </si>
  <si>
    <t>Dviračio tako nuo Paryžiaus Komunos g. iki Jono kalnelio tiltelio (su Gluosnių g. remontu) įrengimas</t>
  </si>
  <si>
    <t>Draugystės parko tvenkinių valymas ir aplinkos sutvarkymas</t>
  </si>
  <si>
    <t>Pavojingų atliekų (dienos šviesos lempų, gyvsidabrio, naftos ir kitų cheminių produktų, netinkamų naudoti vaistų ir kt.) šalinimas;</t>
  </si>
  <si>
    <t>Paviršinių vandens telkinių monitoringas</t>
  </si>
  <si>
    <t>Kuršių marių akvatorijos prie Ledų rago (laivų kapinių) išvalymas;</t>
  </si>
  <si>
    <t>Želdinių tvarkymas ir kūrimas pagal patvirtintą  Klaipėdos miesto želdynų ir želdinių  tvarkymo, želdynų kūrimo ir želdinių veisimo programą</t>
  </si>
  <si>
    <t>Teritorijos prie Šilutės plento apželdinimas pagal parengtą projektą</t>
  </si>
  <si>
    <t>Dviračių ir pėsčiųjų tako dalies nuo Biržos tilto iki Klaipėdos g. tilto įrengimas Danės upės slėnio teritorijoje;</t>
  </si>
  <si>
    <t>1. Nutiesta dviračių ir pėsčiųjų takų, km</t>
  </si>
  <si>
    <t>Dviračių ir pėsčiųjų tako ruože nuo Kauno g. iki Baltijos pr. įrengimo techninio projekto parengimas („Dviračių takų plėtros tinklo sukūrimas Lietuvos ir Rusijos Federacijos pakrančių zonose“);</t>
  </si>
  <si>
    <t>1 lentelė</t>
  </si>
  <si>
    <r>
      <t>2011</t>
    </r>
    <r>
      <rPr>
        <sz val="9"/>
        <rFont val="Arial"/>
        <family val="2"/>
        <charset val="186"/>
      </rPr>
      <t>–</t>
    </r>
    <r>
      <rPr>
        <sz val="9"/>
        <rFont val="Times New Roman"/>
        <family val="1"/>
        <charset val="186"/>
      </rPr>
      <t xml:space="preserve">2014 M. KLAIPĖDOS MIESTO SAVIVALDYBĖS </t>
    </r>
    <r>
      <rPr>
        <b/>
        <sz val="9"/>
        <rFont val="Times New Roman"/>
        <family val="1"/>
      </rPr>
      <t xml:space="preserve">                                   
</t>
    </r>
    <r>
      <rPr>
        <b/>
        <u/>
        <sz val="9"/>
        <rFont val="Times New Roman"/>
        <family val="1"/>
      </rPr>
      <t>APLINKOS APSAUGOS PROGRAMOS (NR. 05)</t>
    </r>
  </si>
  <si>
    <t>4</t>
  </si>
  <si>
    <r>
      <t xml:space="preserve">Savivaldybės privatizavimo fondo lėšos </t>
    </r>
    <r>
      <rPr>
        <b/>
        <sz val="9"/>
        <rFont val="Times New Roman"/>
        <family val="1"/>
        <charset val="186"/>
      </rPr>
      <t>PF</t>
    </r>
  </si>
  <si>
    <t>Asignavimai 2011-iesiems metams</t>
  </si>
  <si>
    <t>2012-ųjų  asignavimų planas</t>
  </si>
  <si>
    <r>
      <t xml:space="preserve">2.1.1.6. Savivaldybės privatizavimo fondo lėšos </t>
    </r>
    <r>
      <rPr>
        <b/>
        <sz val="10"/>
        <rFont val="Times New Roman"/>
        <family val="1"/>
        <charset val="186"/>
      </rPr>
      <t>PF</t>
    </r>
  </si>
  <si>
    <t>Padangų atliekų transportavimas iki atliekų naudotojo</t>
  </si>
  <si>
    <t>Dalyvavimas visuotinėje talkoje „Darom“.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</si>
</sst>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9"/>
      <name val="Arial"/>
      <family val="2"/>
      <charset val="186"/>
    </font>
    <font>
      <sz val="8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u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  <charset val="186"/>
    </font>
    <font>
      <b/>
      <sz val="12"/>
      <name val="Times New Roman Baltic"/>
      <family val="1"/>
      <charset val="186"/>
    </font>
    <font>
      <sz val="10"/>
      <name val="TimesLT"/>
      <charset val="186"/>
    </font>
    <font>
      <sz val="12"/>
      <name val="Arial"/>
      <family val="2"/>
      <charset val="186"/>
    </font>
    <font>
      <b/>
      <sz val="11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0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u/>
      <sz val="10"/>
      <name val="Times New Roman Baltic"/>
      <charset val="186"/>
    </font>
    <font>
      <i/>
      <u/>
      <sz val="10"/>
      <name val="Times New Roman Baltic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vertAlign val="superscript"/>
      <sz val="8"/>
      <name val="Times New Roman Baltic"/>
      <family val="1"/>
      <charset val="186"/>
    </font>
    <font>
      <vertAlign val="superscript"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u/>
      <sz val="9"/>
      <name val="Times New Roman"/>
      <family val="1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theme="1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5" fillId="0" borderId="0"/>
    <xf numFmtId="0" fontId="25" fillId="0" borderId="0"/>
  </cellStyleXfs>
  <cellXfs count="618">
    <xf numFmtId="0" fontId="0" fillId="0" borderId="0" xfId="0"/>
    <xf numFmtId="49" fontId="5" fillId="2" borderId="1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top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9" fontId="5" fillId="2" borderId="5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49" fontId="5" fillId="3" borderId="6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center" vertical="top"/>
    </xf>
    <xf numFmtId="0" fontId="12" fillId="0" borderId="0" xfId="0" applyFont="1"/>
    <xf numFmtId="0" fontId="13" fillId="0" borderId="0" xfId="0" applyFont="1"/>
    <xf numFmtId="0" fontId="7" fillId="0" borderId="0" xfId="0" applyFont="1"/>
    <xf numFmtId="0" fontId="7" fillId="0" borderId="0" xfId="0" applyFont="1" applyAlignment="1"/>
    <xf numFmtId="0" fontId="19" fillId="0" borderId="0" xfId="0" applyFont="1" applyBorder="1"/>
    <xf numFmtId="0" fontId="14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wrapText="1"/>
    </xf>
    <xf numFmtId="0" fontId="7" fillId="0" borderId="7" xfId="0" applyFont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 wrapText="1"/>
    </xf>
    <xf numFmtId="0" fontId="24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2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49" fontId="22" fillId="0" borderId="9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7" fillId="0" borderId="0" xfId="2" applyFont="1" applyAlignment="1">
      <alignment horizontal="center" vertical="center" wrapText="1"/>
    </xf>
    <xf numFmtId="49" fontId="28" fillId="0" borderId="0" xfId="2" applyNumberFormat="1" applyFont="1" applyAlignment="1" applyProtection="1">
      <alignment horizontal="center" vertical="top"/>
    </xf>
    <xf numFmtId="0" fontId="29" fillId="0" borderId="0" xfId="2" applyFont="1"/>
    <xf numFmtId="0" fontId="29" fillId="0" borderId="0" xfId="2" applyFont="1" applyAlignment="1">
      <alignment horizontal="center"/>
    </xf>
    <xf numFmtId="49" fontId="30" fillId="0" borderId="13" xfId="2" applyNumberFormat="1" applyFont="1" applyBorder="1" applyAlignment="1">
      <alignment horizontal="center"/>
    </xf>
    <xf numFmtId="0" fontId="31" fillId="0" borderId="13" xfId="2" applyFont="1" applyBorder="1" applyAlignment="1">
      <alignment horizontal="left" vertical="top" wrapText="1"/>
    </xf>
    <xf numFmtId="0" fontId="30" fillId="0" borderId="13" xfId="2" applyFont="1" applyBorder="1" applyAlignment="1">
      <alignment horizontal="center" vertical="top"/>
    </xf>
    <xf numFmtId="0" fontId="30" fillId="0" borderId="14" xfId="2" applyFont="1" applyBorder="1" applyAlignment="1">
      <alignment horizontal="center" vertical="top"/>
    </xf>
    <xf numFmtId="49" fontId="30" fillId="0" borderId="7" xfId="2" applyNumberFormat="1" applyFont="1" applyBorder="1" applyAlignment="1">
      <alignment horizontal="left"/>
    </xf>
    <xf numFmtId="0" fontId="32" fillId="0" borderId="7" xfId="2" applyFont="1" applyBorder="1" applyAlignment="1">
      <alignment horizontal="left" vertical="top" wrapText="1"/>
    </xf>
    <xf numFmtId="0" fontId="30" fillId="0" borderId="7" xfId="2" applyFont="1" applyBorder="1" applyAlignment="1">
      <alignment horizontal="center" vertical="top"/>
    </xf>
    <xf numFmtId="0" fontId="30" fillId="0" borderId="0" xfId="2" applyFont="1" applyBorder="1" applyAlignment="1">
      <alignment horizontal="center" vertical="top"/>
    </xf>
    <xf numFmtId="0" fontId="12" fillId="0" borderId="7" xfId="0" applyFont="1" applyBorder="1" applyAlignment="1">
      <alignment horizontal="center" vertical="center"/>
    </xf>
    <xf numFmtId="0" fontId="31" fillId="0" borderId="7" xfId="2" applyFont="1" applyBorder="1" applyAlignment="1">
      <alignment horizontal="left" vertical="top" wrapText="1"/>
    </xf>
    <xf numFmtId="0" fontId="33" fillId="0" borderId="7" xfId="2" applyFont="1" applyBorder="1" applyAlignment="1">
      <alignment horizontal="left" vertical="top" wrapText="1"/>
    </xf>
    <xf numFmtId="0" fontId="30" fillId="0" borderId="7" xfId="2" applyFont="1" applyBorder="1" applyAlignment="1">
      <alignment horizontal="left"/>
    </xf>
    <xf numFmtId="0" fontId="30" fillId="0" borderId="7" xfId="2" applyFont="1" applyBorder="1" applyAlignment="1">
      <alignment horizontal="left" vertical="top" wrapText="1"/>
    </xf>
    <xf numFmtId="0" fontId="30" fillId="0" borderId="7" xfId="2" applyFont="1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/>
    </xf>
    <xf numFmtId="0" fontId="30" fillId="0" borderId="15" xfId="2" applyFont="1" applyBorder="1" applyAlignment="1">
      <alignment horizontal="center" vertical="top"/>
    </xf>
    <xf numFmtId="0" fontId="30" fillId="0" borderId="15" xfId="2" applyFont="1" applyBorder="1" applyAlignment="1">
      <alignment horizontal="center"/>
    </xf>
    <xf numFmtId="0" fontId="35" fillId="0" borderId="0" xfId="2" applyFont="1" applyAlignment="1">
      <alignment vertical="center"/>
    </xf>
    <xf numFmtId="0" fontId="35" fillId="0" borderId="0" xfId="3" applyFont="1" applyBorder="1"/>
    <xf numFmtId="0" fontId="35" fillId="0" borderId="0" xfId="3" applyFont="1" applyBorder="1" applyAlignment="1">
      <alignment horizontal="center"/>
    </xf>
    <xf numFmtId="0" fontId="36" fillId="0" borderId="0" xfId="3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49" fontId="12" fillId="0" borderId="7" xfId="0" applyNumberFormat="1" applyFont="1" applyBorder="1" applyAlignment="1">
      <alignment vertical="top" wrapText="1"/>
    </xf>
    <xf numFmtId="0" fontId="21" fillId="0" borderId="0" xfId="0" applyFont="1"/>
    <xf numFmtId="0" fontId="23" fillId="0" borderId="0" xfId="0" applyFont="1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8" fillId="0" borderId="0" xfId="0" applyFont="1"/>
    <xf numFmtId="0" fontId="38" fillId="0" borderId="7" xfId="0" applyFont="1" applyBorder="1"/>
    <xf numFmtId="0" fontId="38" fillId="0" borderId="0" xfId="0" applyFont="1" applyBorder="1"/>
    <xf numFmtId="0" fontId="7" fillId="0" borderId="17" xfId="0" applyFont="1" applyFill="1" applyBorder="1" applyAlignment="1">
      <alignment horizontal="center" vertical="top"/>
    </xf>
    <xf numFmtId="0" fontId="21" fillId="0" borderId="0" xfId="0" applyFont="1" applyFill="1"/>
    <xf numFmtId="0" fontId="7" fillId="0" borderId="0" xfId="0" applyFont="1" applyBorder="1" applyAlignment="1">
      <alignment horizontal="right" vertical="top" wrapText="1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vertical="top"/>
    </xf>
    <xf numFmtId="0" fontId="11" fillId="0" borderId="18" xfId="0" applyFont="1" applyFill="1" applyBorder="1" applyAlignment="1">
      <alignment horizontal="center" vertical="center" textRotation="90" wrapText="1"/>
    </xf>
    <xf numFmtId="0" fontId="22" fillId="0" borderId="0" xfId="0" applyFont="1" applyFill="1" applyAlignment="1">
      <alignment horizontal="left"/>
    </xf>
    <xf numFmtId="49" fontId="13" fillId="3" borderId="3" xfId="0" applyNumberFormat="1" applyFont="1" applyFill="1" applyBorder="1" applyAlignment="1">
      <alignment horizontal="left" vertical="top"/>
    </xf>
    <xf numFmtId="49" fontId="13" fillId="3" borderId="4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164" fontId="21" fillId="0" borderId="0" xfId="0" applyNumberFormat="1" applyFont="1"/>
    <xf numFmtId="0" fontId="7" fillId="0" borderId="19" xfId="0" applyFont="1" applyFill="1" applyBorder="1" applyAlignment="1">
      <alignment horizontal="center" vertical="top" wrapText="1"/>
    </xf>
    <xf numFmtId="0" fontId="1" fillId="0" borderId="0" xfId="0" applyFont="1"/>
    <xf numFmtId="0" fontId="12" fillId="0" borderId="20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34" fillId="0" borderId="7" xfId="2" applyFont="1" applyFill="1" applyBorder="1" applyAlignment="1">
      <alignment horizontal="left" vertical="top" wrapText="1"/>
    </xf>
    <xf numFmtId="0" fontId="34" fillId="0" borderId="15" xfId="2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13" fillId="0" borderId="22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center" vertical="top"/>
    </xf>
    <xf numFmtId="0" fontId="7" fillId="5" borderId="27" xfId="0" applyFont="1" applyFill="1" applyBorder="1" applyAlignment="1">
      <alignment horizontal="center" vertical="top" wrapText="1"/>
    </xf>
    <xf numFmtId="0" fontId="7" fillId="5" borderId="28" xfId="0" applyFont="1" applyFill="1" applyBorder="1" applyAlignment="1">
      <alignment horizontal="center" vertical="top" wrapText="1"/>
    </xf>
    <xf numFmtId="0" fontId="7" fillId="5" borderId="29" xfId="0" applyFont="1" applyFill="1" applyBorder="1" applyAlignment="1">
      <alignment horizontal="center" vertical="top" wrapText="1"/>
    </xf>
    <xf numFmtId="0" fontId="7" fillId="5" borderId="19" xfId="0" applyFont="1" applyFill="1" applyBorder="1" applyAlignment="1">
      <alignment horizontal="center" vertical="top" wrapText="1"/>
    </xf>
    <xf numFmtId="0" fontId="7" fillId="5" borderId="21" xfId="0" applyFont="1" applyFill="1" applyBorder="1" applyAlignment="1">
      <alignment horizontal="center" vertical="top" wrapText="1"/>
    </xf>
    <xf numFmtId="0" fontId="7" fillId="5" borderId="30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64" fontId="7" fillId="5" borderId="31" xfId="0" applyNumberFormat="1" applyFont="1" applyFill="1" applyBorder="1" applyAlignment="1">
      <alignment horizontal="right" vertical="top"/>
    </xf>
    <xf numFmtId="164" fontId="7" fillId="5" borderId="32" xfId="0" applyNumberFormat="1" applyFont="1" applyFill="1" applyBorder="1" applyAlignment="1">
      <alignment horizontal="right" vertical="top"/>
    </xf>
    <xf numFmtId="164" fontId="7" fillId="5" borderId="33" xfId="0" applyNumberFormat="1" applyFont="1" applyFill="1" applyBorder="1" applyAlignment="1">
      <alignment horizontal="right" vertical="top"/>
    </xf>
    <xf numFmtId="164" fontId="7" fillId="5" borderId="15" xfId="0" applyNumberFormat="1" applyFont="1" applyFill="1" applyBorder="1" applyAlignment="1">
      <alignment horizontal="right" vertical="top"/>
    </xf>
    <xf numFmtId="164" fontId="7" fillId="5" borderId="12" xfId="0" applyNumberFormat="1" applyFont="1" applyFill="1" applyBorder="1" applyAlignment="1">
      <alignment horizontal="right" vertical="top"/>
    </xf>
    <xf numFmtId="164" fontId="7" fillId="5" borderId="9" xfId="0" applyNumberFormat="1" applyFont="1" applyFill="1" applyBorder="1" applyAlignment="1">
      <alignment horizontal="right" vertical="top"/>
    </xf>
    <xf numFmtId="164" fontId="7" fillId="5" borderId="29" xfId="0" applyNumberFormat="1" applyFont="1" applyFill="1" applyBorder="1" applyAlignment="1">
      <alignment horizontal="right" vertical="top"/>
    </xf>
    <xf numFmtId="164" fontId="7" fillId="5" borderId="31" xfId="0" applyNumberFormat="1" applyFont="1" applyFill="1" applyBorder="1" applyAlignment="1">
      <alignment vertical="top"/>
    </xf>
    <xf numFmtId="164" fontId="7" fillId="5" borderId="32" xfId="0" applyNumberFormat="1" applyFont="1" applyFill="1" applyBorder="1" applyAlignment="1">
      <alignment vertical="top"/>
    </xf>
    <xf numFmtId="164" fontId="7" fillId="5" borderId="33" xfId="0" applyNumberFormat="1" applyFont="1" applyFill="1" applyBorder="1" applyAlignment="1">
      <alignment vertical="top"/>
    </xf>
    <xf numFmtId="164" fontId="7" fillId="5" borderId="15" xfId="0" applyNumberFormat="1" applyFont="1" applyFill="1" applyBorder="1" applyAlignment="1">
      <alignment vertical="top"/>
    </xf>
    <xf numFmtId="164" fontId="7" fillId="5" borderId="12" xfId="0" applyNumberFormat="1" applyFont="1" applyFill="1" applyBorder="1" applyAlignment="1">
      <alignment vertical="top"/>
    </xf>
    <xf numFmtId="164" fontId="7" fillId="5" borderId="9" xfId="0" applyNumberFormat="1" applyFont="1" applyFill="1" applyBorder="1" applyAlignment="1">
      <alignment vertical="top"/>
    </xf>
    <xf numFmtId="164" fontId="7" fillId="5" borderId="29" xfId="0" applyNumberFormat="1" applyFont="1" applyFill="1" applyBorder="1" applyAlignment="1">
      <alignment vertical="top"/>
    </xf>
    <xf numFmtId="0" fontId="7" fillId="0" borderId="27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 vertical="top" wrapText="1"/>
    </xf>
    <xf numFmtId="164" fontId="7" fillId="5" borderId="34" xfId="0" applyNumberFormat="1" applyFont="1" applyFill="1" applyBorder="1" applyAlignment="1">
      <alignment horizontal="right" vertical="top"/>
    </xf>
    <xf numFmtId="164" fontId="7" fillId="5" borderId="13" xfId="0" applyNumberFormat="1" applyFont="1" applyFill="1" applyBorder="1" applyAlignment="1">
      <alignment horizontal="right" vertical="top"/>
    </xf>
    <xf numFmtId="164" fontId="7" fillId="0" borderId="31" xfId="0" applyNumberFormat="1" applyFont="1" applyFill="1" applyBorder="1" applyAlignment="1">
      <alignment horizontal="right" vertical="top"/>
    </xf>
    <xf numFmtId="164" fontId="7" fillId="0" borderId="32" xfId="0" applyNumberFormat="1" applyFont="1" applyFill="1" applyBorder="1" applyAlignment="1">
      <alignment horizontal="right" vertical="top"/>
    </xf>
    <xf numFmtId="164" fontId="7" fillId="0" borderId="35" xfId="0" applyNumberFormat="1" applyFont="1" applyFill="1" applyBorder="1" applyAlignment="1">
      <alignment horizontal="right" vertical="top"/>
    </xf>
    <xf numFmtId="164" fontId="7" fillId="0" borderId="19" xfId="0" applyNumberFormat="1" applyFont="1" applyFill="1" applyBorder="1" applyAlignment="1">
      <alignment horizontal="right" vertical="top"/>
    </xf>
    <xf numFmtId="164" fontId="7" fillId="0" borderId="27" xfId="0" applyNumberFormat="1" applyFont="1" applyFill="1" applyBorder="1" applyAlignment="1">
      <alignment horizontal="right" vertical="top"/>
    </xf>
    <xf numFmtId="164" fontId="7" fillId="0" borderId="20" xfId="0" applyNumberFormat="1" applyFont="1" applyFill="1" applyBorder="1" applyAlignment="1">
      <alignment horizontal="right" vertical="top"/>
    </xf>
    <xf numFmtId="164" fontId="7" fillId="0" borderId="7" xfId="0" applyNumberFormat="1" applyFont="1" applyFill="1" applyBorder="1" applyAlignment="1">
      <alignment horizontal="right" vertical="top"/>
    </xf>
    <xf numFmtId="164" fontId="7" fillId="0" borderId="36" xfId="0" applyNumberFormat="1" applyFont="1" applyFill="1" applyBorder="1" applyAlignment="1">
      <alignment horizontal="right" vertical="top"/>
    </xf>
    <xf numFmtId="164" fontId="7" fillId="0" borderId="17" xfId="0" applyNumberFormat="1" applyFont="1" applyFill="1" applyBorder="1" applyAlignment="1">
      <alignment horizontal="right" vertical="top"/>
    </xf>
    <xf numFmtId="164" fontId="7" fillId="0" borderId="23" xfId="0" applyNumberFormat="1" applyFont="1" applyFill="1" applyBorder="1" applyAlignment="1">
      <alignment horizontal="right" vertical="top"/>
    </xf>
    <xf numFmtId="164" fontId="7" fillId="0" borderId="19" xfId="0" applyNumberFormat="1" applyFont="1" applyFill="1" applyBorder="1" applyAlignment="1">
      <alignment horizontal="right" vertical="top" wrapText="1"/>
    </xf>
    <xf numFmtId="164" fontId="7" fillId="0" borderId="17" xfId="0" applyNumberFormat="1" applyFont="1" applyFill="1" applyBorder="1" applyAlignment="1">
      <alignment horizontal="right" vertical="top" wrapText="1"/>
    </xf>
    <xf numFmtId="164" fontId="7" fillId="0" borderId="37" xfId="0" applyNumberFormat="1" applyFont="1" applyFill="1" applyBorder="1" applyAlignment="1">
      <alignment horizontal="right" vertical="top"/>
    </xf>
    <xf numFmtId="164" fontId="7" fillId="0" borderId="38" xfId="0" applyNumberFormat="1" applyFont="1" applyFill="1" applyBorder="1" applyAlignment="1">
      <alignment horizontal="right" vertical="top"/>
    </xf>
    <xf numFmtId="164" fontId="7" fillId="0" borderId="25" xfId="0" applyNumberFormat="1" applyFont="1" applyFill="1" applyBorder="1" applyAlignment="1">
      <alignment horizontal="right" vertical="top"/>
    </xf>
    <xf numFmtId="164" fontId="7" fillId="0" borderId="0" xfId="0" applyNumberFormat="1" applyFont="1" applyFill="1" applyBorder="1" applyAlignment="1">
      <alignment horizontal="right" vertical="top"/>
    </xf>
    <xf numFmtId="164" fontId="7" fillId="0" borderId="39" xfId="0" applyNumberFormat="1" applyFont="1" applyFill="1" applyBorder="1" applyAlignment="1">
      <alignment horizontal="right" vertical="top"/>
    </xf>
    <xf numFmtId="164" fontId="7" fillId="5" borderId="40" xfId="0" applyNumberFormat="1" applyFont="1" applyFill="1" applyBorder="1" applyAlignment="1">
      <alignment horizontal="right" vertical="top"/>
    </xf>
    <xf numFmtId="164" fontId="7" fillId="0" borderId="27" xfId="0" applyNumberFormat="1" applyFont="1" applyFill="1" applyBorder="1" applyAlignment="1">
      <alignment horizontal="right" vertical="top" wrapText="1"/>
    </xf>
    <xf numFmtId="164" fontId="7" fillId="0" borderId="23" xfId="0" applyNumberFormat="1" applyFont="1" applyFill="1" applyBorder="1" applyAlignment="1">
      <alignment horizontal="right" vertical="top" wrapText="1"/>
    </xf>
    <xf numFmtId="164" fontId="7" fillId="0" borderId="41" xfId="0" applyNumberFormat="1" applyFont="1" applyFill="1" applyBorder="1" applyAlignment="1">
      <alignment horizontal="right" vertical="top" wrapText="1"/>
    </xf>
    <xf numFmtId="164" fontId="18" fillId="0" borderId="28" xfId="0" applyNumberFormat="1" applyFont="1" applyBorder="1" applyAlignment="1">
      <alignment horizontal="right" vertical="top" wrapText="1"/>
    </xf>
    <xf numFmtId="164" fontId="18" fillId="0" borderId="33" xfId="0" applyNumberFormat="1" applyFont="1" applyBorder="1" applyAlignment="1">
      <alignment horizontal="right" vertical="top" wrapText="1"/>
    </xf>
    <xf numFmtId="164" fontId="18" fillId="0" borderId="41" xfId="0" applyNumberFormat="1" applyFont="1" applyBorder="1" applyAlignment="1">
      <alignment horizontal="right" vertical="top" wrapText="1"/>
    </xf>
    <xf numFmtId="164" fontId="18" fillId="0" borderId="42" xfId="0" applyNumberFormat="1" applyFont="1" applyBorder="1" applyAlignment="1">
      <alignment horizontal="right" vertical="top" wrapText="1"/>
    </xf>
    <xf numFmtId="164" fontId="18" fillId="0" borderId="43" xfId="0" applyNumberFormat="1" applyFont="1" applyBorder="1" applyAlignment="1">
      <alignment horizontal="right" vertical="top" wrapText="1"/>
    </xf>
    <xf numFmtId="164" fontId="18" fillId="0" borderId="44" xfId="0" applyNumberFormat="1" applyFont="1" applyBorder="1" applyAlignment="1">
      <alignment horizontal="right" vertical="top"/>
    </xf>
    <xf numFmtId="164" fontId="18" fillId="0" borderId="23" xfId="0" applyNumberFormat="1" applyFont="1" applyBorder="1" applyAlignment="1">
      <alignment horizontal="right" vertical="top" wrapText="1"/>
    </xf>
    <xf numFmtId="164" fontId="18" fillId="0" borderId="20" xfId="0" applyNumberFormat="1" applyFont="1" applyBorder="1" applyAlignment="1">
      <alignment horizontal="right" vertical="top" wrapText="1"/>
    </xf>
    <xf numFmtId="164" fontId="18" fillId="0" borderId="17" xfId="0" applyNumberFormat="1" applyFont="1" applyBorder="1" applyAlignment="1">
      <alignment horizontal="right" vertical="top" wrapText="1"/>
    </xf>
    <xf numFmtId="164" fontId="17" fillId="4" borderId="45" xfId="0" applyNumberFormat="1" applyFont="1" applyFill="1" applyBorder="1" applyAlignment="1">
      <alignment horizontal="right" vertical="top" wrapText="1"/>
    </xf>
    <xf numFmtId="164" fontId="18" fillId="0" borderId="29" xfId="0" applyNumberFormat="1" applyFont="1" applyBorder="1" applyAlignment="1">
      <alignment horizontal="right" vertical="top" wrapText="1"/>
    </xf>
    <xf numFmtId="164" fontId="18" fillId="0" borderId="29" xfId="0" applyNumberFormat="1" applyFont="1" applyFill="1" applyBorder="1" applyAlignment="1">
      <alignment horizontal="right" vertical="top" wrapText="1"/>
    </xf>
    <xf numFmtId="0" fontId="21" fillId="0" borderId="46" xfId="0" applyFont="1" applyBorder="1" applyAlignment="1">
      <alignment vertical="top" wrapText="1"/>
    </xf>
    <xf numFmtId="164" fontId="18" fillId="0" borderId="27" xfId="0" applyNumberFormat="1" applyFont="1" applyBorder="1" applyAlignment="1">
      <alignment horizontal="right" vertical="top" wrapText="1"/>
    </xf>
    <xf numFmtId="164" fontId="18" fillId="0" borderId="47" xfId="0" applyNumberFormat="1" applyFont="1" applyBorder="1" applyAlignment="1">
      <alignment horizontal="right" vertical="top" wrapText="1"/>
    </xf>
    <xf numFmtId="164" fontId="17" fillId="0" borderId="29" xfId="0" applyNumberFormat="1" applyFont="1" applyBorder="1" applyAlignment="1">
      <alignment horizontal="right" vertical="top" wrapText="1"/>
    </xf>
    <xf numFmtId="0" fontId="13" fillId="0" borderId="28" xfId="0" applyFont="1" applyBorder="1" applyAlignment="1">
      <alignment horizontal="left" vertical="top" wrapText="1" indent="1"/>
    </xf>
    <xf numFmtId="0" fontId="12" fillId="0" borderId="28" xfId="0" applyFont="1" applyBorder="1" applyAlignment="1">
      <alignment horizontal="left" vertical="top" wrapText="1" indent="2"/>
    </xf>
    <xf numFmtId="0" fontId="13" fillId="0" borderId="23" xfId="0" applyFont="1" applyBorder="1" applyAlignment="1">
      <alignment horizontal="left" vertical="top" wrapText="1" indent="1"/>
    </xf>
    <xf numFmtId="0" fontId="13" fillId="4" borderId="45" xfId="0" applyFont="1" applyFill="1" applyBorder="1" applyAlignment="1">
      <alignment horizontal="right" vertical="center" wrapText="1"/>
    </xf>
    <xf numFmtId="0" fontId="12" fillId="0" borderId="29" xfId="0" applyFont="1" applyBorder="1" applyAlignment="1">
      <alignment horizontal="left" vertical="top" wrapText="1" indent="2"/>
    </xf>
    <xf numFmtId="0" fontId="3" fillId="0" borderId="28" xfId="0" applyFont="1" applyBorder="1" applyAlignment="1">
      <alignment horizontal="left" vertical="top" wrapText="1" indent="2"/>
    </xf>
    <xf numFmtId="0" fontId="12" fillId="0" borderId="47" xfId="0" applyFont="1" applyBorder="1" applyAlignment="1">
      <alignment horizontal="left" vertical="top" wrapText="1" indent="2"/>
    </xf>
    <xf numFmtId="0" fontId="13" fillId="4" borderId="45" xfId="0" applyFont="1" applyFill="1" applyBorder="1" applyAlignment="1">
      <alignment horizontal="left" vertical="top" wrapText="1"/>
    </xf>
    <xf numFmtId="164" fontId="7" fillId="5" borderId="48" xfId="0" applyNumberFormat="1" applyFont="1" applyFill="1" applyBorder="1" applyAlignment="1">
      <alignment horizontal="right" vertical="top"/>
    </xf>
    <xf numFmtId="164" fontId="7" fillId="5" borderId="49" xfId="0" applyNumberFormat="1" applyFont="1" applyFill="1" applyBorder="1" applyAlignment="1">
      <alignment horizontal="right" vertical="top"/>
    </xf>
    <xf numFmtId="164" fontId="6" fillId="6" borderId="47" xfId="0" applyNumberFormat="1" applyFont="1" applyFill="1" applyBorder="1" applyAlignment="1">
      <alignment vertical="top"/>
    </xf>
    <xf numFmtId="164" fontId="6" fillId="2" borderId="4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vertical="top"/>
    </xf>
    <xf numFmtId="164" fontId="6" fillId="2" borderId="50" xfId="0" applyNumberFormat="1" applyFont="1" applyFill="1" applyBorder="1" applyAlignment="1">
      <alignment vertical="top"/>
    </xf>
    <xf numFmtId="164" fontId="7" fillId="5" borderId="35" xfId="0" applyNumberFormat="1" applyFont="1" applyFill="1" applyBorder="1" applyAlignment="1">
      <alignment vertical="top"/>
    </xf>
    <xf numFmtId="164" fontId="7" fillId="5" borderId="38" xfId="0" applyNumberFormat="1" applyFont="1" applyFill="1" applyBorder="1" applyAlignment="1">
      <alignment vertical="top"/>
    </xf>
    <xf numFmtId="164" fontId="7" fillId="5" borderId="27" xfId="0" applyNumberFormat="1" applyFont="1" applyFill="1" applyBorder="1" applyAlignment="1">
      <alignment vertical="top"/>
    </xf>
    <xf numFmtId="164" fontId="7" fillId="5" borderId="51" xfId="0" applyNumberFormat="1" applyFont="1" applyFill="1" applyBorder="1" applyAlignment="1">
      <alignment vertical="top"/>
    </xf>
    <xf numFmtId="164" fontId="7" fillId="5" borderId="52" xfId="0" applyNumberFormat="1" applyFont="1" applyFill="1" applyBorder="1" applyAlignment="1">
      <alignment vertical="top"/>
    </xf>
    <xf numFmtId="164" fontId="7" fillId="5" borderId="28" xfId="0" applyNumberFormat="1" applyFont="1" applyFill="1" applyBorder="1" applyAlignment="1">
      <alignment vertical="top"/>
    </xf>
    <xf numFmtId="164" fontId="7" fillId="5" borderId="48" xfId="0" applyNumberFormat="1" applyFont="1" applyFill="1" applyBorder="1" applyAlignment="1">
      <alignment vertical="top"/>
    </xf>
    <xf numFmtId="164" fontId="7" fillId="5" borderId="10" xfId="0" applyNumberFormat="1" applyFont="1" applyFill="1" applyBorder="1" applyAlignment="1">
      <alignment vertical="top"/>
    </xf>
    <xf numFmtId="164" fontId="6" fillId="2" borderId="4" xfId="0" applyNumberFormat="1" applyFont="1" applyFill="1" applyBorder="1" applyAlignment="1">
      <alignment horizontal="right" vertical="top"/>
    </xf>
    <xf numFmtId="164" fontId="6" fillId="2" borderId="1" xfId="0" applyNumberFormat="1" applyFont="1" applyFill="1" applyBorder="1" applyAlignment="1">
      <alignment horizontal="right" vertical="top"/>
    </xf>
    <xf numFmtId="164" fontId="6" fillId="2" borderId="50" xfId="0" applyNumberFormat="1" applyFont="1" applyFill="1" applyBorder="1" applyAlignment="1">
      <alignment horizontal="right" vertical="top"/>
    </xf>
    <xf numFmtId="164" fontId="7" fillId="5" borderId="35" xfId="0" applyNumberFormat="1" applyFont="1" applyFill="1" applyBorder="1" applyAlignment="1">
      <alignment horizontal="right" vertical="top"/>
    </xf>
    <xf numFmtId="164" fontId="7" fillId="5" borderId="27" xfId="0" applyNumberFormat="1" applyFont="1" applyFill="1" applyBorder="1" applyAlignment="1">
      <alignment horizontal="right" vertical="top"/>
    </xf>
    <xf numFmtId="164" fontId="7" fillId="5" borderId="53" xfId="0" applyNumberFormat="1" applyFont="1" applyFill="1" applyBorder="1" applyAlignment="1">
      <alignment horizontal="right" vertical="top"/>
    </xf>
    <xf numFmtId="164" fontId="7" fillId="0" borderId="33" xfId="0" applyNumberFormat="1" applyFont="1" applyFill="1" applyBorder="1" applyAlignment="1">
      <alignment horizontal="right" vertical="top"/>
    </xf>
    <xf numFmtId="164" fontId="7" fillId="0" borderId="15" xfId="0" applyNumberFormat="1" applyFont="1" applyFill="1" applyBorder="1" applyAlignment="1">
      <alignment horizontal="right" vertical="top"/>
    </xf>
    <xf numFmtId="164" fontId="7" fillId="0" borderId="51" xfId="0" applyNumberFormat="1" applyFont="1" applyFill="1" applyBorder="1" applyAlignment="1">
      <alignment horizontal="right" vertical="top"/>
    </xf>
    <xf numFmtId="164" fontId="7" fillId="0" borderId="28" xfId="0" applyNumberFormat="1" applyFont="1" applyFill="1" applyBorder="1" applyAlignment="1">
      <alignment horizontal="right" vertical="top"/>
    </xf>
    <xf numFmtId="164" fontId="7" fillId="0" borderId="41" xfId="0" applyNumberFormat="1" applyFont="1" applyFill="1" applyBorder="1" applyAlignment="1">
      <alignment horizontal="right" vertical="top"/>
    </xf>
    <xf numFmtId="164" fontId="6" fillId="2" borderId="54" xfId="0" applyNumberFormat="1" applyFont="1" applyFill="1" applyBorder="1" applyAlignment="1">
      <alignment horizontal="right" vertical="top"/>
    </xf>
    <xf numFmtId="164" fontId="7" fillId="5" borderId="51" xfId="0" applyNumberFormat="1" applyFont="1" applyFill="1" applyBorder="1" applyAlignment="1">
      <alignment horizontal="right" vertical="top"/>
    </xf>
    <xf numFmtId="164" fontId="7" fillId="5" borderId="38" xfId="0" applyNumberFormat="1" applyFont="1" applyFill="1" applyBorder="1" applyAlignment="1">
      <alignment horizontal="right" vertical="top"/>
    </xf>
    <xf numFmtId="164" fontId="7" fillId="5" borderId="28" xfId="0" applyNumberFormat="1" applyFont="1" applyFill="1" applyBorder="1" applyAlignment="1">
      <alignment horizontal="right" vertical="top"/>
    </xf>
    <xf numFmtId="164" fontId="7" fillId="5" borderId="10" xfId="0" applyNumberFormat="1" applyFont="1" applyFill="1" applyBorder="1" applyAlignment="1">
      <alignment horizontal="right" vertical="top"/>
    </xf>
    <xf numFmtId="164" fontId="7" fillId="5" borderId="55" xfId="0" applyNumberFormat="1" applyFont="1" applyFill="1" applyBorder="1" applyAlignment="1">
      <alignment horizontal="right" vertical="top"/>
    </xf>
    <xf numFmtId="164" fontId="7" fillId="5" borderId="56" xfId="0" applyNumberFormat="1" applyFont="1" applyFill="1" applyBorder="1" applyAlignment="1">
      <alignment horizontal="right" vertical="top"/>
    </xf>
    <xf numFmtId="164" fontId="7" fillId="5" borderId="57" xfId="0" applyNumberFormat="1" applyFont="1" applyFill="1" applyBorder="1" applyAlignment="1">
      <alignment horizontal="right" vertical="top"/>
    </xf>
    <xf numFmtId="164" fontId="7" fillId="0" borderId="60" xfId="0" applyNumberFormat="1" applyFont="1" applyFill="1" applyBorder="1" applyAlignment="1">
      <alignment horizontal="right" vertical="top"/>
    </xf>
    <xf numFmtId="164" fontId="7" fillId="0" borderId="10" xfId="0" applyNumberFormat="1" applyFont="1" applyFill="1" applyBorder="1" applyAlignment="1">
      <alignment horizontal="right" vertical="top"/>
    </xf>
    <xf numFmtId="0" fontId="12" fillId="5" borderId="23" xfId="0" applyFont="1" applyFill="1" applyBorder="1" applyAlignment="1">
      <alignment horizontal="left" vertical="top" wrapText="1"/>
    </xf>
    <xf numFmtId="0" fontId="7" fillId="5" borderId="53" xfId="0" applyFont="1" applyFill="1" applyBorder="1" applyAlignment="1">
      <alignment horizontal="center" vertical="top" wrapText="1"/>
    </xf>
    <xf numFmtId="164" fontId="7" fillId="5" borderId="34" xfId="0" applyNumberFormat="1" applyFont="1" applyFill="1" applyBorder="1" applyAlignment="1">
      <alignment vertical="top"/>
    </xf>
    <xf numFmtId="164" fontId="7" fillId="5" borderId="13" xfId="0" applyNumberFormat="1" applyFont="1" applyFill="1" applyBorder="1" applyAlignment="1">
      <alignment vertical="top"/>
    </xf>
    <xf numFmtId="164" fontId="7" fillId="5" borderId="49" xfId="0" applyNumberFormat="1" applyFont="1" applyFill="1" applyBorder="1" applyAlignment="1">
      <alignment vertical="top"/>
    </xf>
    <xf numFmtId="164" fontId="7" fillId="5" borderId="53" xfId="0" applyNumberFormat="1" applyFont="1" applyFill="1" applyBorder="1" applyAlignment="1">
      <alignment vertical="top"/>
    </xf>
    <xf numFmtId="0" fontId="12" fillId="0" borderId="23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vertical="top" wrapText="1"/>
    </xf>
    <xf numFmtId="164" fontId="7" fillId="5" borderId="52" xfId="0" applyNumberFormat="1" applyFont="1" applyFill="1" applyBorder="1" applyAlignment="1">
      <alignment horizontal="right" vertical="top"/>
    </xf>
    <xf numFmtId="0" fontId="12" fillId="5" borderId="39" xfId="0" applyFont="1" applyFill="1" applyBorder="1" applyAlignment="1">
      <alignment horizontal="left" vertical="top" wrapText="1"/>
    </xf>
    <xf numFmtId="0" fontId="21" fillId="0" borderId="61" xfId="0" applyFont="1" applyBorder="1"/>
    <xf numFmtId="0" fontId="12" fillId="5" borderId="7" xfId="0" applyFont="1" applyFill="1" applyBorder="1" applyAlignment="1">
      <alignment horizontal="left" vertical="top" wrapText="1"/>
    </xf>
    <xf numFmtId="0" fontId="12" fillId="5" borderId="39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/>
    <xf numFmtId="0" fontId="12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top" wrapText="1"/>
    </xf>
    <xf numFmtId="0" fontId="12" fillId="5" borderId="20" xfId="0" applyFont="1" applyFill="1" applyBorder="1" applyAlignment="1">
      <alignment horizontal="center" vertical="top" wrapText="1"/>
    </xf>
    <xf numFmtId="49" fontId="12" fillId="5" borderId="7" xfId="0" applyNumberFormat="1" applyFont="1" applyFill="1" applyBorder="1" applyAlignment="1">
      <alignment horizontal="center" vertical="top" wrapText="1"/>
    </xf>
    <xf numFmtId="49" fontId="12" fillId="5" borderId="20" xfId="0" applyNumberFormat="1" applyFont="1" applyFill="1" applyBorder="1" applyAlignment="1">
      <alignment horizontal="center" vertical="top" wrapText="1"/>
    </xf>
    <xf numFmtId="49" fontId="12" fillId="5" borderId="0" xfId="0" applyNumberFormat="1" applyFont="1" applyFill="1" applyBorder="1" applyAlignment="1">
      <alignment horizontal="center" vertical="top" wrapText="1"/>
    </xf>
    <xf numFmtId="0" fontId="12" fillId="0" borderId="27" xfId="0" applyFont="1" applyBorder="1" applyAlignment="1">
      <alignment horizontal="left" vertical="top" wrapText="1" indent="2"/>
    </xf>
    <xf numFmtId="0" fontId="42" fillId="0" borderId="23" xfId="0" applyFont="1" applyFill="1" applyBorder="1" applyAlignment="1">
      <alignment horizontal="left" vertical="top" wrapText="1"/>
    </xf>
    <xf numFmtId="0" fontId="40" fillId="0" borderId="0" xfId="0" applyFont="1" applyAlignment="1">
      <alignment vertical="top"/>
    </xf>
    <xf numFmtId="0" fontId="5" fillId="8" borderId="47" xfId="0" applyFont="1" applyFill="1" applyBorder="1" applyAlignment="1">
      <alignment horizontal="center" vertical="top" wrapText="1"/>
    </xf>
    <xf numFmtId="164" fontId="6" fillId="8" borderId="73" xfId="0" applyNumberFormat="1" applyFont="1" applyFill="1" applyBorder="1" applyAlignment="1">
      <alignment vertical="top"/>
    </xf>
    <xf numFmtId="164" fontId="6" fillId="8" borderId="18" xfId="0" applyNumberFormat="1" applyFont="1" applyFill="1" applyBorder="1" applyAlignment="1">
      <alignment vertical="top"/>
    </xf>
    <xf numFmtId="164" fontId="6" fillId="8" borderId="74" xfId="0" applyNumberFormat="1" applyFont="1" applyFill="1" applyBorder="1" applyAlignment="1">
      <alignment vertical="top"/>
    </xf>
    <xf numFmtId="164" fontId="6" fillId="8" borderId="47" xfId="0" applyNumberFormat="1" applyFont="1" applyFill="1" applyBorder="1" applyAlignment="1">
      <alignment vertical="top"/>
    </xf>
    <xf numFmtId="164" fontId="6" fillId="8" borderId="34" xfId="0" applyNumberFormat="1" applyFont="1" applyFill="1" applyBorder="1" applyAlignment="1">
      <alignment vertical="top"/>
    </xf>
    <xf numFmtId="164" fontId="6" fillId="8" borderId="13" xfId="0" applyNumberFormat="1" applyFont="1" applyFill="1" applyBorder="1" applyAlignment="1">
      <alignment vertical="top"/>
    </xf>
    <xf numFmtId="164" fontId="6" fillId="8" borderId="49" xfId="0" applyNumberFormat="1" applyFont="1" applyFill="1" applyBorder="1" applyAlignment="1">
      <alignment vertical="top"/>
    </xf>
    <xf numFmtId="164" fontId="7" fillId="8" borderId="37" xfId="0" applyNumberFormat="1" applyFont="1" applyFill="1" applyBorder="1" applyAlignment="1">
      <alignment vertical="top"/>
    </xf>
    <xf numFmtId="164" fontId="7" fillId="8" borderId="32" xfId="0" applyNumberFormat="1" applyFont="1" applyFill="1" applyBorder="1" applyAlignment="1">
      <alignment vertical="top"/>
    </xf>
    <xf numFmtId="164" fontId="7" fillId="8" borderId="38" xfId="0" applyNumberFormat="1" applyFont="1" applyFill="1" applyBorder="1" applyAlignment="1">
      <alignment vertical="top"/>
    </xf>
    <xf numFmtId="164" fontId="7" fillId="8" borderId="69" xfId="0" applyNumberFormat="1" applyFont="1" applyFill="1" applyBorder="1" applyAlignment="1">
      <alignment vertical="top"/>
    </xf>
    <xf numFmtId="164" fontId="7" fillId="8" borderId="15" xfId="0" applyNumberFormat="1" applyFont="1" applyFill="1" applyBorder="1" applyAlignment="1">
      <alignment vertical="top"/>
    </xf>
    <xf numFmtId="164" fontId="7" fillId="8" borderId="52" xfId="0" applyNumberFormat="1" applyFont="1" applyFill="1" applyBorder="1" applyAlignment="1">
      <alignment vertical="top"/>
    </xf>
    <xf numFmtId="164" fontId="7" fillId="8" borderId="58" xfId="0" applyNumberFormat="1" applyFont="1" applyFill="1" applyBorder="1" applyAlignment="1">
      <alignment vertical="top"/>
    </xf>
    <xf numFmtId="164" fontId="7" fillId="8" borderId="9" xfId="0" applyNumberFormat="1" applyFont="1" applyFill="1" applyBorder="1" applyAlignment="1">
      <alignment vertical="top"/>
    </xf>
    <xf numFmtId="164" fontId="7" fillId="8" borderId="10" xfId="0" applyNumberFormat="1" applyFont="1" applyFill="1" applyBorder="1" applyAlignment="1">
      <alignment vertical="top"/>
    </xf>
    <xf numFmtId="164" fontId="7" fillId="8" borderId="13" xfId="0" applyNumberFormat="1" applyFont="1" applyFill="1" applyBorder="1" applyAlignment="1">
      <alignment vertical="top"/>
    </xf>
    <xf numFmtId="164" fontId="7" fillId="8" borderId="56" xfId="0" applyNumberFormat="1" applyFont="1" applyFill="1" applyBorder="1" applyAlignment="1">
      <alignment vertical="top"/>
    </xf>
    <xf numFmtId="0" fontId="5" fillId="8" borderId="75" xfId="0" applyFont="1" applyFill="1" applyBorder="1" applyAlignment="1">
      <alignment horizontal="center" vertical="top" wrapText="1"/>
    </xf>
    <xf numFmtId="164" fontId="6" fillId="8" borderId="73" xfId="0" applyNumberFormat="1" applyFont="1" applyFill="1" applyBorder="1" applyAlignment="1">
      <alignment horizontal="right" vertical="top"/>
    </xf>
    <xf numFmtId="164" fontId="6" fillId="8" borderId="18" xfId="0" applyNumberFormat="1" applyFont="1" applyFill="1" applyBorder="1" applyAlignment="1">
      <alignment horizontal="right" vertical="top"/>
    </xf>
    <xf numFmtId="164" fontId="6" fillId="8" borderId="74" xfId="0" applyNumberFormat="1" applyFont="1" applyFill="1" applyBorder="1" applyAlignment="1">
      <alignment horizontal="right" vertical="top"/>
    </xf>
    <xf numFmtId="164" fontId="6" fillId="8" borderId="47" xfId="0" applyNumberFormat="1" applyFont="1" applyFill="1" applyBorder="1" applyAlignment="1">
      <alignment horizontal="right" vertical="top"/>
    </xf>
    <xf numFmtId="0" fontId="5" fillId="8" borderId="71" xfId="0" applyFont="1" applyFill="1" applyBorder="1" applyAlignment="1">
      <alignment horizontal="center" vertical="top"/>
    </xf>
    <xf numFmtId="164" fontId="6" fillId="8" borderId="64" xfId="0" applyNumberFormat="1" applyFont="1" applyFill="1" applyBorder="1" applyAlignment="1">
      <alignment horizontal="right" vertical="top"/>
    </xf>
    <xf numFmtId="164" fontId="6" fillId="8" borderId="2" xfId="0" applyNumberFormat="1" applyFont="1" applyFill="1" applyBorder="1" applyAlignment="1">
      <alignment horizontal="right" vertical="top"/>
    </xf>
    <xf numFmtId="164" fontId="6" fillId="8" borderId="63" xfId="0" applyNumberFormat="1" applyFont="1" applyFill="1" applyBorder="1" applyAlignment="1">
      <alignment horizontal="right" vertical="top"/>
    </xf>
    <xf numFmtId="164" fontId="6" fillId="8" borderId="24" xfId="0" applyNumberFormat="1" applyFont="1" applyFill="1" applyBorder="1" applyAlignment="1">
      <alignment horizontal="right" vertical="top"/>
    </xf>
    <xf numFmtId="164" fontId="6" fillId="8" borderId="71" xfId="0" applyNumberFormat="1" applyFont="1" applyFill="1" applyBorder="1" applyAlignment="1">
      <alignment horizontal="right" vertical="top"/>
    </xf>
    <xf numFmtId="0" fontId="5" fillId="8" borderId="75" xfId="0" applyFont="1" applyFill="1" applyBorder="1" applyAlignment="1">
      <alignment horizontal="center" vertical="top"/>
    </xf>
    <xf numFmtId="164" fontId="6" fillId="8" borderId="75" xfId="0" applyNumberFormat="1" applyFont="1" applyFill="1" applyBorder="1" applyAlignment="1">
      <alignment horizontal="right" vertical="top"/>
    </xf>
    <xf numFmtId="0" fontId="6" fillId="8" borderId="75" xfId="0" applyFont="1" applyFill="1" applyBorder="1" applyAlignment="1">
      <alignment horizontal="center" vertical="top" wrapText="1"/>
    </xf>
    <xf numFmtId="164" fontId="6" fillId="8" borderId="75" xfId="0" applyNumberFormat="1" applyFont="1" applyFill="1" applyBorder="1" applyAlignment="1">
      <alignment horizontal="right" vertical="top" wrapText="1"/>
    </xf>
    <xf numFmtId="164" fontId="6" fillId="8" borderId="76" xfId="0" applyNumberFormat="1" applyFont="1" applyFill="1" applyBorder="1" applyAlignment="1">
      <alignment horizontal="right" vertical="top"/>
    </xf>
    <xf numFmtId="164" fontId="6" fillId="8" borderId="77" xfId="0" applyNumberFormat="1" applyFont="1" applyFill="1" applyBorder="1" applyAlignment="1">
      <alignment horizontal="right" vertical="top"/>
    </xf>
    <xf numFmtId="164" fontId="7" fillId="8" borderId="31" xfId="0" applyNumberFormat="1" applyFont="1" applyFill="1" applyBorder="1" applyAlignment="1">
      <alignment horizontal="right" vertical="top"/>
    </xf>
    <xf numFmtId="164" fontId="7" fillId="8" borderId="32" xfId="0" applyNumberFormat="1" applyFont="1" applyFill="1" applyBorder="1" applyAlignment="1">
      <alignment horizontal="right" vertical="top"/>
    </xf>
    <xf numFmtId="164" fontId="7" fillId="8" borderId="38" xfId="0" applyNumberFormat="1" applyFont="1" applyFill="1" applyBorder="1" applyAlignment="1">
      <alignment horizontal="right" vertical="top"/>
    </xf>
    <xf numFmtId="164" fontId="7" fillId="8" borderId="12" xfId="0" applyNumberFormat="1" applyFont="1" applyFill="1" applyBorder="1" applyAlignment="1">
      <alignment horizontal="right" vertical="top"/>
    </xf>
    <xf numFmtId="164" fontId="7" fillId="8" borderId="9" xfId="0" applyNumberFormat="1" applyFont="1" applyFill="1" applyBorder="1" applyAlignment="1">
      <alignment horizontal="right" vertical="top"/>
    </xf>
    <xf numFmtId="164" fontId="7" fillId="8" borderId="10" xfId="0" applyNumberFormat="1" applyFont="1" applyFill="1" applyBorder="1" applyAlignment="1">
      <alignment horizontal="right" vertical="top"/>
    </xf>
    <xf numFmtId="164" fontId="7" fillId="8" borderId="34" xfId="0" applyNumberFormat="1" applyFont="1" applyFill="1" applyBorder="1" applyAlignment="1">
      <alignment horizontal="right" vertical="top"/>
    </xf>
    <xf numFmtId="164" fontId="7" fillId="8" borderId="13" xfId="0" applyNumberFormat="1" applyFont="1" applyFill="1" applyBorder="1" applyAlignment="1">
      <alignment horizontal="right" vertical="top"/>
    </xf>
    <xf numFmtId="164" fontId="7" fillId="8" borderId="56" xfId="0" applyNumberFormat="1" applyFont="1" applyFill="1" applyBorder="1" applyAlignment="1">
      <alignment horizontal="right" vertical="top"/>
    </xf>
    <xf numFmtId="164" fontId="7" fillId="8" borderId="33" xfId="0" applyNumberFormat="1" applyFont="1" applyFill="1" applyBorder="1" applyAlignment="1">
      <alignment horizontal="right" vertical="top"/>
    </xf>
    <xf numFmtId="164" fontId="7" fillId="8" borderId="15" xfId="0" applyNumberFormat="1" applyFont="1" applyFill="1" applyBorder="1" applyAlignment="1">
      <alignment horizontal="right" vertical="top"/>
    </xf>
    <xf numFmtId="164" fontId="7" fillId="8" borderId="52" xfId="0" applyNumberFormat="1" applyFont="1" applyFill="1" applyBorder="1" applyAlignment="1">
      <alignment horizontal="right" vertical="top"/>
    </xf>
    <xf numFmtId="164" fontId="7" fillId="8" borderId="35" xfId="0" applyNumberFormat="1" applyFont="1" applyFill="1" applyBorder="1" applyAlignment="1">
      <alignment horizontal="right" vertical="top"/>
    </xf>
    <xf numFmtId="164" fontId="7" fillId="8" borderId="20" xfId="0" applyNumberFormat="1" applyFont="1" applyFill="1" applyBorder="1" applyAlignment="1">
      <alignment horizontal="right" vertical="top"/>
    </xf>
    <xf numFmtId="164" fontId="7" fillId="8" borderId="7" xfId="0" applyNumberFormat="1" applyFont="1" applyFill="1" applyBorder="1" applyAlignment="1">
      <alignment horizontal="right" vertical="top"/>
    </xf>
    <xf numFmtId="164" fontId="7" fillId="8" borderId="36" xfId="0" applyNumberFormat="1" applyFont="1" applyFill="1" applyBorder="1" applyAlignment="1">
      <alignment horizontal="right" vertical="top"/>
    </xf>
    <xf numFmtId="164" fontId="7" fillId="8" borderId="37" xfId="0" applyNumberFormat="1" applyFont="1" applyFill="1" applyBorder="1" applyAlignment="1">
      <alignment horizontal="right" vertical="top"/>
    </xf>
    <xf numFmtId="164" fontId="7" fillId="8" borderId="25" xfId="0" applyNumberFormat="1" applyFont="1" applyFill="1" applyBorder="1" applyAlignment="1">
      <alignment horizontal="right" vertical="top"/>
    </xf>
    <xf numFmtId="164" fontId="7" fillId="8" borderId="0" xfId="0" applyNumberFormat="1" applyFont="1" applyFill="1" applyBorder="1" applyAlignment="1">
      <alignment horizontal="right" vertical="top"/>
    </xf>
    <xf numFmtId="164" fontId="6" fillId="8" borderId="78" xfId="0" applyNumberFormat="1" applyFont="1" applyFill="1" applyBorder="1" applyAlignment="1">
      <alignment horizontal="right" vertical="top"/>
    </xf>
    <xf numFmtId="164" fontId="6" fillId="8" borderId="59" xfId="0" applyNumberFormat="1" applyFont="1" applyFill="1" applyBorder="1" applyAlignment="1">
      <alignment horizontal="right" vertical="top"/>
    </xf>
    <xf numFmtId="164" fontId="7" fillId="8" borderId="69" xfId="0" applyNumberFormat="1" applyFont="1" applyFill="1" applyBorder="1" applyAlignment="1">
      <alignment horizontal="right" vertical="top"/>
    </xf>
    <xf numFmtId="164" fontId="7" fillId="8" borderId="58" xfId="0" applyNumberFormat="1" applyFont="1" applyFill="1" applyBorder="1" applyAlignment="1">
      <alignment horizontal="right" vertical="top"/>
    </xf>
    <xf numFmtId="164" fontId="7" fillId="8" borderId="72" xfId="0" applyNumberFormat="1" applyFont="1" applyFill="1" applyBorder="1" applyAlignment="1">
      <alignment horizontal="right" vertical="top"/>
    </xf>
    <xf numFmtId="0" fontId="5" fillId="8" borderId="77" xfId="0" applyFont="1" applyFill="1" applyBorder="1" applyAlignment="1">
      <alignment horizontal="center" vertical="top" wrapText="1"/>
    </xf>
    <xf numFmtId="164" fontId="6" fillId="8" borderId="47" xfId="0" applyNumberFormat="1" applyFont="1" applyFill="1" applyBorder="1" applyAlignment="1">
      <alignment horizontal="right" vertical="top" wrapText="1"/>
    </xf>
    <xf numFmtId="164" fontId="6" fillId="8" borderId="21" xfId="0" applyNumberFormat="1" applyFont="1" applyFill="1" applyBorder="1" applyAlignment="1">
      <alignment horizontal="right" vertical="top" wrapText="1"/>
    </xf>
    <xf numFmtId="164" fontId="6" fillId="8" borderId="34" xfId="0" applyNumberFormat="1" applyFont="1" applyFill="1" applyBorder="1" applyAlignment="1">
      <alignment horizontal="right" vertical="top"/>
    </xf>
    <xf numFmtId="164" fontId="7" fillId="8" borderId="32" xfId="0" applyNumberFormat="1" applyFont="1" applyFill="1" applyBorder="1" applyAlignment="1">
      <alignment horizontal="right" vertical="top" wrapText="1"/>
    </xf>
    <xf numFmtId="164" fontId="7" fillId="8" borderId="35" xfId="0" applyNumberFormat="1" applyFont="1" applyFill="1" applyBorder="1" applyAlignment="1">
      <alignment horizontal="right" vertical="top" wrapText="1"/>
    </xf>
    <xf numFmtId="164" fontId="7" fillId="8" borderId="60" xfId="0" applyNumberFormat="1" applyFont="1" applyFill="1" applyBorder="1" applyAlignment="1">
      <alignment horizontal="right" vertical="top"/>
    </xf>
    <xf numFmtId="164" fontId="7" fillId="8" borderId="9" xfId="0" applyNumberFormat="1" applyFont="1" applyFill="1" applyBorder="1" applyAlignment="1">
      <alignment horizontal="right" vertical="top" wrapText="1"/>
    </xf>
    <xf numFmtId="164" fontId="7" fillId="8" borderId="48" xfId="0" applyNumberFormat="1" applyFont="1" applyFill="1" applyBorder="1" applyAlignment="1">
      <alignment horizontal="right" vertical="top" wrapText="1"/>
    </xf>
    <xf numFmtId="0" fontId="13" fillId="8" borderId="45" xfId="0" applyFont="1" applyFill="1" applyBorder="1" applyAlignment="1">
      <alignment horizontal="left" vertical="center" wrapText="1"/>
    </xf>
    <xf numFmtId="164" fontId="17" fillId="8" borderId="45" xfId="0" applyNumberFormat="1" applyFont="1" applyFill="1" applyBorder="1" applyAlignment="1">
      <alignment horizontal="right" vertical="top" wrapText="1"/>
    </xf>
    <xf numFmtId="164" fontId="17" fillId="8" borderId="50" xfId="0" applyNumberFormat="1" applyFont="1" applyFill="1" applyBorder="1" applyAlignment="1">
      <alignment horizontal="right" vertical="top" wrapText="1"/>
    </xf>
    <xf numFmtId="164" fontId="18" fillId="8" borderId="28" xfId="0" applyNumberFormat="1" applyFont="1" applyFill="1" applyBorder="1" applyAlignment="1">
      <alignment horizontal="right" vertical="top" wrapText="1"/>
    </xf>
    <xf numFmtId="164" fontId="18" fillId="8" borderId="29" xfId="0" applyNumberFormat="1" applyFont="1" applyFill="1" applyBorder="1" applyAlignment="1">
      <alignment horizontal="right" vertical="top" wrapText="1"/>
    </xf>
    <xf numFmtId="164" fontId="18" fillId="8" borderId="53" xfId="0" applyNumberFormat="1" applyFont="1" applyFill="1" applyBorder="1" applyAlignment="1">
      <alignment horizontal="right" vertical="top" wrapText="1"/>
    </xf>
    <xf numFmtId="164" fontId="17" fillId="8" borderId="29" xfId="0" applyNumberFormat="1" applyFont="1" applyFill="1" applyBorder="1" applyAlignment="1">
      <alignment horizontal="right" vertical="top" wrapText="1"/>
    </xf>
    <xf numFmtId="164" fontId="18" fillId="8" borderId="27" xfId="0" applyNumberFormat="1" applyFont="1" applyFill="1" applyBorder="1" applyAlignment="1">
      <alignment horizontal="right" vertical="top" wrapText="1"/>
    </xf>
    <xf numFmtId="164" fontId="18" fillId="8" borderId="47" xfId="0" applyNumberFormat="1" applyFont="1" applyFill="1" applyBorder="1" applyAlignment="1">
      <alignment horizontal="right" vertical="top" wrapText="1"/>
    </xf>
    <xf numFmtId="49" fontId="12" fillId="0" borderId="0" xfId="0" applyNumberFormat="1" applyFont="1" applyAlignment="1"/>
    <xf numFmtId="0" fontId="12" fillId="0" borderId="0" xfId="0" applyFont="1" applyAlignment="1"/>
    <xf numFmtId="49" fontId="7" fillId="0" borderId="46" xfId="0" applyNumberFormat="1" applyFont="1" applyBorder="1" applyAlignment="1">
      <alignment vertical="top"/>
    </xf>
    <xf numFmtId="0" fontId="7" fillId="0" borderId="46" xfId="0" applyFont="1" applyBorder="1" applyAlignment="1">
      <alignment vertical="top"/>
    </xf>
    <xf numFmtId="164" fontId="43" fillId="8" borderId="15" xfId="0" applyNumberFormat="1" applyFont="1" applyFill="1" applyBorder="1" applyAlignment="1">
      <alignment horizontal="right" vertical="top"/>
    </xf>
    <xf numFmtId="0" fontId="42" fillId="5" borderId="39" xfId="0" applyFont="1" applyFill="1" applyBorder="1" applyAlignment="1">
      <alignment horizontal="left" vertical="top" wrapText="1"/>
    </xf>
    <xf numFmtId="0" fontId="44" fillId="0" borderId="5" xfId="0" applyFont="1" applyFill="1" applyBorder="1" applyAlignment="1">
      <alignment horizontal="left" vertical="top" wrapText="1"/>
    </xf>
    <xf numFmtId="49" fontId="12" fillId="0" borderId="66" xfId="0" applyNumberFormat="1" applyFont="1" applyBorder="1" applyAlignment="1">
      <alignment horizontal="center" vertical="top" wrapText="1"/>
    </xf>
    <xf numFmtId="49" fontId="12" fillId="0" borderId="36" xfId="0" applyNumberFormat="1" applyFont="1" applyBorder="1" applyAlignment="1">
      <alignment horizontal="center" vertical="top" wrapText="1"/>
    </xf>
    <xf numFmtId="49" fontId="12" fillId="0" borderId="63" xfId="0" applyNumberFormat="1" applyFont="1" applyBorder="1" applyAlignment="1">
      <alignment horizontal="center" vertical="top" wrapText="1"/>
    </xf>
    <xf numFmtId="164" fontId="21" fillId="0" borderId="46" xfId="0" applyNumberFormat="1" applyFont="1" applyBorder="1" applyAlignment="1">
      <alignment vertical="top" wrapText="1"/>
    </xf>
    <xf numFmtId="0" fontId="3" fillId="0" borderId="0" xfId="0" applyNumberFormat="1" applyFont="1" applyAlignment="1">
      <alignment vertical="top"/>
    </xf>
    <xf numFmtId="164" fontId="43" fillId="8" borderId="69" xfId="0" applyNumberFormat="1" applyFont="1" applyFill="1" applyBorder="1" applyAlignment="1">
      <alignment horizontal="right" vertical="top"/>
    </xf>
    <xf numFmtId="164" fontId="43" fillId="8" borderId="31" xfId="0" applyNumberFormat="1" applyFont="1" applyFill="1" applyBorder="1" applyAlignment="1">
      <alignment horizontal="right" vertical="top"/>
    </xf>
    <xf numFmtId="164" fontId="6" fillId="2" borderId="80" xfId="0" applyNumberFormat="1" applyFont="1" applyFill="1" applyBorder="1" applyAlignment="1">
      <alignment horizontal="right" vertical="top"/>
    </xf>
    <xf numFmtId="164" fontId="6" fillId="2" borderId="62" xfId="0" applyNumberFormat="1" applyFont="1" applyFill="1" applyBorder="1" applyAlignment="1">
      <alignment horizontal="right" vertical="top"/>
    </xf>
    <xf numFmtId="164" fontId="6" fillId="2" borderId="46" xfId="0" applyNumberFormat="1" applyFont="1" applyFill="1" applyBorder="1" applyAlignment="1">
      <alignment horizontal="right" vertical="top"/>
    </xf>
    <xf numFmtId="164" fontId="6" fillId="2" borderId="6" xfId="0" applyNumberFormat="1" applyFont="1" applyFill="1" applyBorder="1" applyAlignment="1">
      <alignment horizontal="right" vertical="top"/>
    </xf>
    <xf numFmtId="164" fontId="6" fillId="2" borderId="70" xfId="0" applyNumberFormat="1" applyFont="1" applyFill="1" applyBorder="1" applyAlignment="1">
      <alignment horizontal="right" vertical="top"/>
    </xf>
    <xf numFmtId="164" fontId="6" fillId="2" borderId="66" xfId="0" applyNumberFormat="1" applyFont="1" applyFill="1" applyBorder="1" applyAlignment="1">
      <alignment horizontal="right" vertical="top"/>
    </xf>
    <xf numFmtId="164" fontId="6" fillId="4" borderId="26" xfId="0" applyNumberFormat="1" applyFont="1" applyFill="1" applyBorder="1" applyAlignment="1">
      <alignment horizontal="right" vertical="top"/>
    </xf>
    <xf numFmtId="164" fontId="6" fillId="4" borderId="2" xfId="0" applyNumberFormat="1" applyFont="1" applyFill="1" applyBorder="1" applyAlignment="1">
      <alignment horizontal="right" vertical="top"/>
    </xf>
    <xf numFmtId="164" fontId="6" fillId="4" borderId="65" xfId="0" applyNumberFormat="1" applyFont="1" applyFill="1" applyBorder="1" applyAlignment="1">
      <alignment horizontal="right" vertical="top"/>
    </xf>
    <xf numFmtId="164" fontId="6" fillId="4" borderId="3" xfId="0" applyNumberFormat="1" applyFont="1" applyFill="1" applyBorder="1" applyAlignment="1">
      <alignment horizontal="right" vertical="top"/>
    </xf>
    <xf numFmtId="164" fontId="6" fillId="4" borderId="64" xfId="0" applyNumberFormat="1" applyFont="1" applyFill="1" applyBorder="1" applyAlignment="1">
      <alignment horizontal="right" vertical="top"/>
    </xf>
    <xf numFmtId="164" fontId="6" fillId="4" borderId="63" xfId="0" applyNumberFormat="1" applyFont="1" applyFill="1" applyBorder="1" applyAlignment="1">
      <alignment horizontal="right" vertical="top"/>
    </xf>
    <xf numFmtId="164" fontId="6" fillId="3" borderId="81" xfId="0" applyNumberFormat="1" applyFont="1" applyFill="1" applyBorder="1" applyAlignment="1">
      <alignment horizontal="right" vertical="top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8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50" xfId="0" applyNumberFormat="1" applyFont="1" applyFill="1" applyBorder="1" applyAlignment="1">
      <alignment horizontal="right" vertical="top"/>
    </xf>
    <xf numFmtId="164" fontId="6" fillId="3" borderId="54" xfId="0" applyNumberFormat="1" applyFont="1" applyFill="1" applyBorder="1" applyAlignment="1">
      <alignment horizontal="right" vertical="top"/>
    </xf>
    <xf numFmtId="164" fontId="6" fillId="3" borderId="45" xfId="0" applyNumberFormat="1" applyFont="1" applyFill="1" applyBorder="1" applyAlignment="1">
      <alignment horizontal="right" vertical="top"/>
    </xf>
    <xf numFmtId="164" fontId="6" fillId="2" borderId="22" xfId="0" applyNumberFormat="1" applyFont="1" applyFill="1" applyBorder="1" applyAlignment="1">
      <alignment horizontal="right" vertical="top"/>
    </xf>
    <xf numFmtId="164" fontId="6" fillId="4" borderId="24" xfId="0" applyNumberFormat="1" applyFont="1" applyFill="1" applyBorder="1" applyAlignment="1">
      <alignment horizontal="right" vertical="top"/>
    </xf>
    <xf numFmtId="164" fontId="6" fillId="2" borderId="45" xfId="0" applyNumberFormat="1" applyFont="1" applyFill="1" applyBorder="1" applyAlignment="1">
      <alignment horizontal="right" vertical="top"/>
    </xf>
    <xf numFmtId="164" fontId="6" fillId="2" borderId="45" xfId="0" applyNumberFormat="1" applyFont="1" applyFill="1" applyBorder="1" applyAlignment="1">
      <alignment vertical="top"/>
    </xf>
    <xf numFmtId="164" fontId="11" fillId="0" borderId="0" xfId="0" applyNumberFormat="1" applyFont="1" applyAlignment="1">
      <alignment vertical="top"/>
    </xf>
    <xf numFmtId="164" fontId="45" fillId="0" borderId="46" xfId="0" applyNumberFormat="1" applyFont="1" applyBorder="1" applyAlignment="1">
      <alignment vertical="top" wrapText="1"/>
    </xf>
    <xf numFmtId="0" fontId="44" fillId="0" borderId="22" xfId="0" applyFont="1" applyFill="1" applyBorder="1" applyAlignment="1">
      <alignment horizontal="left" vertical="top" wrapText="1"/>
    </xf>
    <xf numFmtId="164" fontId="43" fillId="8" borderId="69" xfId="0" applyNumberFormat="1" applyFont="1" applyFill="1" applyBorder="1" applyAlignment="1">
      <alignment vertical="top"/>
    </xf>
    <xf numFmtId="164" fontId="43" fillId="8" borderId="15" xfId="0" applyNumberFormat="1" applyFont="1" applyFill="1" applyBorder="1" applyAlignment="1">
      <alignment vertical="top"/>
    </xf>
    <xf numFmtId="164" fontId="43" fillId="8" borderId="20" xfId="0" applyNumberFormat="1" applyFont="1" applyFill="1" applyBorder="1" applyAlignment="1">
      <alignment horizontal="right" vertical="top"/>
    </xf>
    <xf numFmtId="164" fontId="43" fillId="8" borderId="7" xfId="0" applyNumberFormat="1" applyFont="1" applyFill="1" applyBorder="1" applyAlignment="1">
      <alignment horizontal="right" vertical="top"/>
    </xf>
    <xf numFmtId="0" fontId="12" fillId="0" borderId="23" xfId="0" applyFont="1" applyFill="1" applyBorder="1" applyAlignment="1">
      <alignment horizontal="left" vertical="top" wrapText="1"/>
    </xf>
    <xf numFmtId="0" fontId="44" fillId="0" borderId="80" xfId="0" applyFont="1" applyFill="1" applyBorder="1" applyAlignment="1">
      <alignment horizontal="left" vertical="top" wrapText="1"/>
    </xf>
    <xf numFmtId="164" fontId="43" fillId="8" borderId="32" xfId="0" applyNumberFormat="1" applyFont="1" applyFill="1" applyBorder="1" applyAlignment="1">
      <alignment horizontal="right" vertical="top"/>
    </xf>
    <xf numFmtId="164" fontId="43" fillId="8" borderId="37" xfId="0" applyNumberFormat="1" applyFont="1" applyFill="1" applyBorder="1" applyAlignment="1">
      <alignment vertical="top"/>
    </xf>
    <xf numFmtId="164" fontId="43" fillId="8" borderId="32" xfId="0" applyNumberFormat="1" applyFont="1" applyFill="1" applyBorder="1" applyAlignment="1">
      <alignment vertical="top"/>
    </xf>
    <xf numFmtId="49" fontId="6" fillId="2" borderId="62" xfId="0" applyNumberFormat="1" applyFont="1" applyFill="1" applyBorder="1" applyAlignment="1">
      <alignment horizontal="center" vertical="top"/>
    </xf>
    <xf numFmtId="49" fontId="6" fillId="2" borderId="7" xfId="0" applyNumberFormat="1" applyFont="1" applyFill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39" xfId="0" applyNumberFormat="1" applyFont="1" applyBorder="1" applyAlignment="1">
      <alignment horizontal="center" vertical="top" wrapText="1"/>
    </xf>
    <xf numFmtId="0" fontId="21" fillId="0" borderId="61" xfId="0" applyFont="1" applyBorder="1" applyAlignment="1">
      <alignment horizontal="center" vertical="top" wrapText="1"/>
    </xf>
    <xf numFmtId="0" fontId="2" fillId="2" borderId="67" xfId="0" applyFont="1" applyFill="1" applyBorder="1" applyAlignment="1">
      <alignment horizontal="left" vertical="center" wrapText="1"/>
    </xf>
    <xf numFmtId="0" fontId="2" fillId="2" borderId="68" xfId="0" applyFont="1" applyFill="1" applyBorder="1" applyAlignment="1">
      <alignment horizontal="left" vertical="center" wrapText="1"/>
    </xf>
    <xf numFmtId="0" fontId="2" fillId="2" borderId="82" xfId="0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60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49" fontId="5" fillId="3" borderId="6" xfId="0" applyNumberFormat="1" applyFont="1" applyFill="1" applyBorder="1" applyAlignment="1">
      <alignment horizontal="center" vertical="top"/>
    </xf>
    <xf numFmtId="49" fontId="5" fillId="3" borderId="60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12" fillId="0" borderId="66" xfId="0" applyNumberFormat="1" applyFont="1" applyBorder="1" applyAlignment="1">
      <alignment horizontal="center" vertical="top"/>
    </xf>
    <xf numFmtId="49" fontId="12" fillId="0" borderId="36" xfId="0" applyNumberFormat="1" applyFont="1" applyBorder="1" applyAlignment="1">
      <alignment horizontal="center" vertical="top"/>
    </xf>
    <xf numFmtId="49" fontId="12" fillId="0" borderId="63" xfId="0" applyNumberFormat="1" applyFont="1" applyBorder="1" applyAlignment="1">
      <alignment horizontal="center" vertical="top"/>
    </xf>
    <xf numFmtId="49" fontId="12" fillId="0" borderId="35" xfId="0" applyNumberFormat="1" applyFont="1" applyBorder="1" applyAlignment="1">
      <alignment horizontal="center" vertical="top"/>
    </xf>
    <xf numFmtId="49" fontId="12" fillId="0" borderId="48" xfId="0" applyNumberFormat="1" applyFont="1" applyBorder="1" applyAlignment="1">
      <alignment horizontal="center" vertical="top"/>
    </xf>
    <xf numFmtId="49" fontId="12" fillId="0" borderId="49" xfId="0" applyNumberFormat="1" applyFont="1" applyBorder="1" applyAlignment="1">
      <alignment horizontal="center" vertical="top"/>
    </xf>
    <xf numFmtId="0" fontId="40" fillId="0" borderId="37" xfId="0" applyFont="1" applyFill="1" applyBorder="1" applyAlignment="1">
      <alignment horizontal="center" vertical="center" textRotation="90" wrapText="1"/>
    </xf>
    <xf numFmtId="0" fontId="40" fillId="0" borderId="58" xfId="0" applyFont="1" applyFill="1" applyBorder="1" applyAlignment="1">
      <alignment horizontal="center" vertical="center" textRotation="90" wrapText="1"/>
    </xf>
    <xf numFmtId="0" fontId="40" fillId="0" borderId="72" xfId="0" applyFont="1" applyBorder="1" applyAlignment="1">
      <alignment horizontal="center" vertical="center" textRotation="90" wrapText="1"/>
    </xf>
    <xf numFmtId="0" fontId="40" fillId="5" borderId="37" xfId="0" applyFont="1" applyFill="1" applyBorder="1" applyAlignment="1">
      <alignment horizontal="center" vertical="center" textRotation="90"/>
    </xf>
    <xf numFmtId="0" fontId="40" fillId="5" borderId="58" xfId="0" applyFont="1" applyFill="1" applyBorder="1" applyAlignment="1">
      <alignment horizontal="center" vertical="center" textRotation="90"/>
    </xf>
    <xf numFmtId="0" fontId="40" fillId="5" borderId="59" xfId="0" applyFont="1" applyFill="1" applyBorder="1" applyAlignment="1">
      <alignment horizontal="center" vertical="center" textRotation="90"/>
    </xf>
    <xf numFmtId="49" fontId="5" fillId="2" borderId="62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center" wrapText="1"/>
    </xf>
    <xf numFmtId="49" fontId="5" fillId="4" borderId="67" xfId="0" applyNumberFormat="1" applyFont="1" applyFill="1" applyBorder="1" applyAlignment="1">
      <alignment horizontal="right" vertical="top"/>
    </xf>
    <xf numFmtId="49" fontId="5" fillId="4" borderId="68" xfId="0" applyNumberFormat="1" applyFont="1" applyFill="1" applyBorder="1" applyAlignment="1">
      <alignment horizontal="right" vertical="top"/>
    </xf>
    <xf numFmtId="0" fontId="5" fillId="0" borderId="65" xfId="0" applyFont="1" applyBorder="1" applyAlignment="1">
      <alignment horizontal="center" vertical="top" wrapText="1"/>
    </xf>
    <xf numFmtId="49" fontId="7" fillId="0" borderId="32" xfId="0" applyNumberFormat="1" applyFont="1" applyBorder="1" applyAlignment="1">
      <alignment horizontal="center" vertical="top" wrapText="1"/>
    </xf>
    <xf numFmtId="49" fontId="7" fillId="0" borderId="9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49" fontId="6" fillId="0" borderId="66" xfId="0" applyNumberFormat="1" applyFont="1" applyBorder="1" applyAlignment="1">
      <alignment horizontal="center" vertical="top"/>
    </xf>
    <xf numFmtId="49" fontId="6" fillId="0" borderId="36" xfId="0" applyNumberFormat="1" applyFont="1" applyBorder="1" applyAlignment="1">
      <alignment horizontal="center" vertical="top"/>
    </xf>
    <xf numFmtId="49" fontId="6" fillId="0" borderId="63" xfId="0" applyNumberFormat="1" applyFont="1" applyBorder="1" applyAlignment="1">
      <alignment horizontal="center" vertical="top"/>
    </xf>
    <xf numFmtId="49" fontId="5" fillId="2" borderId="67" xfId="0" applyNumberFormat="1" applyFont="1" applyFill="1" applyBorder="1" applyAlignment="1">
      <alignment horizontal="right" vertical="top"/>
    </xf>
    <xf numFmtId="49" fontId="5" fillId="2" borderId="68" xfId="0" applyNumberFormat="1" applyFont="1" applyFill="1" applyBorder="1" applyAlignment="1">
      <alignment horizontal="right" vertical="top"/>
    </xf>
    <xf numFmtId="49" fontId="7" fillId="0" borderId="46" xfId="0" applyNumberFormat="1" applyFont="1" applyFill="1" applyBorder="1" applyAlignment="1">
      <alignment horizontal="left" vertical="top"/>
    </xf>
    <xf numFmtId="0" fontId="40" fillId="5" borderId="6" xfId="0" applyFont="1" applyFill="1" applyBorder="1" applyAlignment="1">
      <alignment horizontal="center" vertical="center" textRotation="90"/>
    </xf>
    <xf numFmtId="0" fontId="40" fillId="5" borderId="60" xfId="0" applyFont="1" applyFill="1" applyBorder="1" applyAlignment="1">
      <alignment horizontal="center" vertical="center" textRotation="90"/>
    </xf>
    <xf numFmtId="0" fontId="40" fillId="5" borderId="3" xfId="0" applyFont="1" applyFill="1" applyBorder="1" applyAlignment="1">
      <alignment horizontal="center" vertical="center" textRotation="90"/>
    </xf>
    <xf numFmtId="0" fontId="7" fillId="0" borderId="37" xfId="0" applyFont="1" applyFill="1" applyBorder="1" applyAlignment="1">
      <alignment horizontal="center" vertical="top" textRotation="90"/>
    </xf>
    <xf numFmtId="0" fontId="7" fillId="0" borderId="60" xfId="0" applyFont="1" applyFill="1" applyBorder="1" applyAlignment="1">
      <alignment horizontal="center" vertical="top" textRotation="90"/>
    </xf>
    <xf numFmtId="0" fontId="7" fillId="0" borderId="59" xfId="0" applyFont="1" applyFill="1" applyBorder="1" applyAlignment="1">
      <alignment horizontal="center" vertical="top" textRotation="90"/>
    </xf>
    <xf numFmtId="0" fontId="42" fillId="0" borderId="55" xfId="0" applyFont="1" applyFill="1" applyBorder="1" applyAlignment="1">
      <alignment horizontal="left" vertical="top" wrapText="1"/>
    </xf>
    <xf numFmtId="0" fontId="42" fillId="0" borderId="25" xfId="0" applyFont="1" applyFill="1" applyBorder="1" applyAlignment="1">
      <alignment horizontal="left" vertical="top" wrapText="1"/>
    </xf>
    <xf numFmtId="0" fontId="42" fillId="0" borderId="76" xfId="0" applyFont="1" applyFill="1" applyBorder="1" applyAlignment="1">
      <alignment horizontal="left" vertical="top" wrapText="1"/>
    </xf>
    <xf numFmtId="0" fontId="40" fillId="0" borderId="69" xfId="0" applyFont="1" applyFill="1" applyBorder="1" applyAlignment="1">
      <alignment horizontal="center" vertical="center" textRotation="90" wrapText="1"/>
    </xf>
    <xf numFmtId="0" fontId="40" fillId="0" borderId="59" xfId="0" applyFont="1" applyBorder="1" applyAlignment="1">
      <alignment horizontal="center" vertical="center" textRotation="90" wrapText="1"/>
    </xf>
    <xf numFmtId="49" fontId="5" fillId="2" borderId="67" xfId="0" applyNumberFormat="1" applyFont="1" applyFill="1" applyBorder="1" applyAlignment="1">
      <alignment horizontal="left" vertical="top"/>
    </xf>
    <xf numFmtId="49" fontId="5" fillId="2" borderId="68" xfId="0" applyNumberFormat="1" applyFont="1" applyFill="1" applyBorder="1" applyAlignment="1">
      <alignment horizontal="left" vertical="top"/>
    </xf>
    <xf numFmtId="49" fontId="5" fillId="2" borderId="82" xfId="0" applyNumberFormat="1" applyFont="1" applyFill="1" applyBorder="1" applyAlignment="1">
      <alignment horizontal="left" vertical="top"/>
    </xf>
    <xf numFmtId="0" fontId="12" fillId="0" borderId="23" xfId="0" applyFont="1" applyFill="1" applyBorder="1" applyAlignment="1">
      <alignment horizontal="left" vertical="top" wrapText="1"/>
    </xf>
    <xf numFmtId="0" fontId="41" fillId="0" borderId="37" xfId="0" applyFont="1" applyFill="1" applyBorder="1" applyAlignment="1">
      <alignment horizontal="center" vertical="center" wrapText="1"/>
    </xf>
    <xf numFmtId="0" fontId="41" fillId="0" borderId="60" xfId="0" applyFont="1" applyFill="1" applyBorder="1" applyAlignment="1">
      <alignment horizontal="center" vertical="center" wrapText="1"/>
    </xf>
    <xf numFmtId="0" fontId="41" fillId="0" borderId="59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/>
    </xf>
    <xf numFmtId="49" fontId="6" fillId="0" borderId="39" xfId="0" applyNumberFormat="1" applyFont="1" applyBorder="1" applyAlignment="1">
      <alignment horizontal="center" vertical="top"/>
    </xf>
    <xf numFmtId="49" fontId="6" fillId="0" borderId="61" xfId="0" applyNumberFormat="1" applyFont="1" applyBorder="1" applyAlignment="1">
      <alignment horizontal="center" vertical="top"/>
    </xf>
    <xf numFmtId="49" fontId="7" fillId="0" borderId="62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39" xfId="0" applyNumberFormat="1" applyFont="1" applyBorder="1" applyAlignment="1">
      <alignment horizontal="center" vertical="top"/>
    </xf>
    <xf numFmtId="0" fontId="10" fillId="0" borderId="78" xfId="0" applyFont="1" applyBorder="1" applyAlignment="1">
      <alignment horizontal="center" vertical="top"/>
    </xf>
    <xf numFmtId="49" fontId="12" fillId="0" borderId="19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49" fontId="12" fillId="0" borderId="75" xfId="0" applyNumberFormat="1" applyFont="1" applyBorder="1" applyAlignment="1">
      <alignment horizontal="center" vertical="top"/>
    </xf>
    <xf numFmtId="0" fontId="40" fillId="0" borderId="55" xfId="0" applyFont="1" applyBorder="1" applyAlignment="1">
      <alignment horizontal="center" vertical="center" textRotation="90"/>
    </xf>
    <xf numFmtId="0" fontId="40" fillId="0" borderId="25" xfId="0" applyFont="1" applyBorder="1" applyAlignment="1">
      <alignment horizontal="center" vertical="center" textRotation="90"/>
    </xf>
    <xf numFmtId="0" fontId="40" fillId="0" borderId="76" xfId="0" applyFont="1" applyBorder="1" applyAlignment="1">
      <alignment horizontal="center" vertical="center" textRotation="90"/>
    </xf>
    <xf numFmtId="0" fontId="12" fillId="0" borderId="25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49" fontId="5" fillId="0" borderId="32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12" fillId="0" borderId="38" xfId="0" applyFont="1" applyFill="1" applyBorder="1" applyAlignment="1">
      <alignment horizontal="left" vertical="top" wrapText="1"/>
    </xf>
    <xf numFmtId="0" fontId="12" fillId="0" borderId="39" xfId="0" applyFont="1" applyFill="1" applyBorder="1" applyAlignment="1">
      <alignment horizontal="left" vertical="top" wrapText="1"/>
    </xf>
    <xf numFmtId="0" fontId="12" fillId="0" borderId="78" xfId="0" applyFont="1" applyFill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5" fillId="2" borderId="82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9" fontId="13" fillId="7" borderId="79" xfId="0" applyNumberFormat="1" applyFont="1" applyFill="1" applyBorder="1" applyAlignment="1">
      <alignment horizontal="left" vertical="top" wrapText="1"/>
    </xf>
    <xf numFmtId="49" fontId="13" fillId="7" borderId="16" xfId="0" applyNumberFormat="1" applyFont="1" applyFill="1" applyBorder="1" applyAlignment="1">
      <alignment horizontal="left" vertical="top" wrapText="1"/>
    </xf>
    <xf numFmtId="49" fontId="13" fillId="7" borderId="41" xfId="0" applyNumberFormat="1" applyFont="1" applyFill="1" applyBorder="1" applyAlignment="1">
      <alignment horizontal="left" vertical="top" wrapText="1"/>
    </xf>
    <xf numFmtId="49" fontId="13" fillId="3" borderId="61" xfId="0" applyNumberFormat="1" applyFont="1" applyFill="1" applyBorder="1" applyAlignment="1">
      <alignment horizontal="left" vertical="top"/>
    </xf>
    <xf numFmtId="49" fontId="13" fillId="3" borderId="65" xfId="0" applyNumberFormat="1" applyFont="1" applyFill="1" applyBorder="1" applyAlignment="1">
      <alignment horizontal="left" vertical="top"/>
    </xf>
    <xf numFmtId="49" fontId="13" fillId="3" borderId="71" xfId="0" applyNumberFormat="1" applyFont="1" applyFill="1" applyBorder="1" applyAlignment="1">
      <alignment horizontal="left" vertical="top"/>
    </xf>
    <xf numFmtId="0" fontId="15" fillId="4" borderId="4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5" fillId="4" borderId="21" xfId="0" applyFont="1" applyFill="1" applyBorder="1" applyAlignment="1">
      <alignment horizontal="left" vertical="top" wrapText="1"/>
    </xf>
    <xf numFmtId="0" fontId="4" fillId="0" borderId="22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11" fillId="0" borderId="49" xfId="0" applyFont="1" applyFill="1" applyBorder="1" applyAlignment="1">
      <alignment horizontal="center" vertical="center" textRotation="90" wrapText="1"/>
    </xf>
    <xf numFmtId="0" fontId="11" fillId="0" borderId="63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/>
    </xf>
    <xf numFmtId="0" fontId="13" fillId="2" borderId="67" xfId="0" applyFont="1" applyFill="1" applyBorder="1" applyAlignment="1">
      <alignment vertical="center" wrapText="1"/>
    </xf>
    <xf numFmtId="0" fontId="13" fillId="2" borderId="68" xfId="0" applyFont="1" applyFill="1" applyBorder="1" applyAlignment="1">
      <alignment vertical="center" wrapText="1"/>
    </xf>
    <xf numFmtId="0" fontId="13" fillId="2" borderId="82" xfId="0" applyFont="1" applyFill="1" applyBorder="1" applyAlignment="1">
      <alignment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62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38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78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top" wrapText="1"/>
    </xf>
    <xf numFmtId="0" fontId="11" fillId="0" borderId="56" xfId="0" applyFont="1" applyFill="1" applyBorder="1" applyAlignment="1">
      <alignment horizontal="center" vertical="center" textRotation="90" wrapText="1"/>
    </xf>
    <xf numFmtId="0" fontId="11" fillId="0" borderId="61" xfId="0" applyFont="1" applyFill="1" applyBorder="1" applyAlignment="1">
      <alignment horizontal="center" vertical="center" textRotation="90" wrapText="1"/>
    </xf>
    <xf numFmtId="0" fontId="11" fillId="0" borderId="37" xfId="0" applyFont="1" applyBorder="1" applyAlignment="1">
      <alignment horizontal="center" vertical="center" textRotation="90" wrapText="1"/>
    </xf>
    <xf numFmtId="0" fontId="11" fillId="0" borderId="58" xfId="0" applyFont="1" applyBorder="1" applyAlignment="1">
      <alignment horizontal="center" vertical="center" textRotation="90" wrapText="1"/>
    </xf>
    <xf numFmtId="0" fontId="11" fillId="0" borderId="59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0" borderId="34" xfId="0" applyFont="1" applyBorder="1" applyAlignment="1">
      <alignment horizontal="center" vertical="center" textRotation="90" wrapText="1"/>
    </xf>
    <xf numFmtId="0" fontId="11" fillId="0" borderId="64" xfId="0" applyFont="1" applyBorder="1" applyAlignment="1">
      <alignment horizontal="center" vertical="center" textRotation="90" wrapText="1"/>
    </xf>
    <xf numFmtId="0" fontId="5" fillId="0" borderId="3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11" fillId="0" borderId="24" xfId="0" applyFont="1" applyBorder="1" applyAlignment="1">
      <alignment horizontal="center" vertical="center" textRotation="90" wrapText="1"/>
    </xf>
    <xf numFmtId="49" fontId="5" fillId="3" borderId="67" xfId="0" applyNumberFormat="1" applyFont="1" applyFill="1" applyBorder="1" applyAlignment="1">
      <alignment horizontal="right" vertical="top"/>
    </xf>
    <xf numFmtId="49" fontId="5" fillId="3" borderId="68" xfId="0" applyNumberFormat="1" applyFont="1" applyFill="1" applyBorder="1" applyAlignment="1">
      <alignment horizontal="right" vertical="top"/>
    </xf>
    <xf numFmtId="49" fontId="13" fillId="2" borderId="5" xfId="0" applyNumberFormat="1" applyFont="1" applyFill="1" applyBorder="1" applyAlignment="1">
      <alignment horizontal="left" vertical="top" wrapText="1"/>
    </xf>
    <xf numFmtId="49" fontId="13" fillId="2" borderId="46" xfId="0" applyNumberFormat="1" applyFont="1" applyFill="1" applyBorder="1" applyAlignment="1">
      <alignment horizontal="left" vertical="top" wrapText="1"/>
    </xf>
    <xf numFmtId="49" fontId="13" fillId="2" borderId="68" xfId="0" applyNumberFormat="1" applyFont="1" applyFill="1" applyBorder="1" applyAlignment="1">
      <alignment horizontal="left" vertical="top" wrapText="1"/>
    </xf>
    <xf numFmtId="49" fontId="13" fillId="2" borderId="82" xfId="0" applyNumberFormat="1" applyFont="1" applyFill="1" applyBorder="1" applyAlignment="1">
      <alignment horizontal="left" vertical="top" wrapText="1"/>
    </xf>
    <xf numFmtId="0" fontId="3" fillId="0" borderId="55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0" fontId="3" fillId="0" borderId="76" xfId="0" applyFont="1" applyFill="1" applyBorder="1" applyAlignment="1">
      <alignment vertical="top" wrapText="1"/>
    </xf>
    <xf numFmtId="0" fontId="3" fillId="0" borderId="22" xfId="0" applyNumberFormat="1" applyFont="1" applyBorder="1" applyAlignment="1">
      <alignment horizontal="center" vertical="center" textRotation="90" wrapText="1"/>
    </xf>
    <xf numFmtId="0" fontId="3" fillId="0" borderId="23" xfId="0" applyNumberFormat="1" applyFont="1" applyBorder="1" applyAlignment="1">
      <alignment horizontal="center" vertical="center" textRotation="90" wrapText="1"/>
    </xf>
    <xf numFmtId="0" fontId="3" fillId="0" borderId="24" xfId="0" applyNumberFormat="1" applyFont="1" applyBorder="1" applyAlignment="1">
      <alignment horizontal="center" vertical="center" textRotation="90" wrapText="1"/>
    </xf>
    <xf numFmtId="49" fontId="7" fillId="0" borderId="15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49" fontId="5" fillId="2" borderId="65" xfId="0" applyNumberFormat="1" applyFont="1" applyFill="1" applyBorder="1" applyAlignment="1">
      <alignment horizontal="right" vertical="top"/>
    </xf>
    <xf numFmtId="49" fontId="7" fillId="0" borderId="32" xfId="0" applyNumberFormat="1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vertical="top"/>
    </xf>
    <xf numFmtId="49" fontId="7" fillId="0" borderId="18" xfId="0" applyNumberFormat="1" applyFont="1" applyFill="1" applyBorder="1" applyAlignment="1">
      <alignment horizontal="center" vertical="top"/>
    </xf>
    <xf numFmtId="49" fontId="12" fillId="0" borderId="35" xfId="0" applyNumberFormat="1" applyFont="1" applyFill="1" applyBorder="1" applyAlignment="1">
      <alignment horizontal="center" vertical="top"/>
    </xf>
    <xf numFmtId="49" fontId="12" fillId="0" borderId="36" xfId="0" applyNumberFormat="1" applyFont="1" applyFill="1" applyBorder="1" applyAlignment="1">
      <alignment horizontal="center" vertical="top"/>
    </xf>
    <xf numFmtId="49" fontId="12" fillId="0" borderId="74" xfId="0" applyNumberFormat="1" applyFont="1" applyFill="1" applyBorder="1" applyAlignment="1">
      <alignment horizontal="center" vertical="top"/>
    </xf>
    <xf numFmtId="49" fontId="12" fillId="0" borderId="66" xfId="0" applyNumberFormat="1" applyFont="1" applyBorder="1" applyAlignment="1">
      <alignment horizontal="center" vertical="top" wrapText="1"/>
    </xf>
    <xf numFmtId="49" fontId="12" fillId="0" borderId="36" xfId="0" applyNumberFormat="1" applyFont="1" applyBorder="1" applyAlignment="1">
      <alignment horizontal="center" vertical="top" wrapText="1"/>
    </xf>
    <xf numFmtId="49" fontId="12" fillId="0" borderId="63" xfId="0" applyNumberFormat="1" applyFont="1" applyBorder="1" applyAlignment="1">
      <alignment horizontal="center" vertical="top" wrapText="1"/>
    </xf>
    <xf numFmtId="0" fontId="12" fillId="0" borderId="8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49" fontId="6" fillId="0" borderId="39" xfId="0" applyNumberFormat="1" applyFont="1" applyBorder="1" applyAlignment="1">
      <alignment horizontal="center" vertical="top" wrapText="1"/>
    </xf>
    <xf numFmtId="0" fontId="20" fillId="0" borderId="61" xfId="0" applyFont="1" applyBorder="1" applyAlignment="1">
      <alignment horizontal="center" vertical="top" wrapText="1"/>
    </xf>
    <xf numFmtId="0" fontId="12" fillId="0" borderId="51" xfId="0" applyNumberFormat="1" applyFont="1" applyBorder="1" applyAlignment="1">
      <alignment horizontal="center" vertical="top"/>
    </xf>
    <xf numFmtId="0" fontId="12" fillId="0" borderId="48" xfId="0" applyNumberFormat="1" applyFont="1" applyBorder="1" applyAlignment="1">
      <alignment horizontal="center" vertical="top"/>
    </xf>
    <xf numFmtId="0" fontId="12" fillId="0" borderId="74" xfId="0" applyNumberFormat="1" applyFont="1" applyBorder="1" applyAlignment="1">
      <alignment horizontal="center" vertical="top"/>
    </xf>
    <xf numFmtId="0" fontId="12" fillId="0" borderId="66" xfId="0" applyNumberFormat="1" applyFont="1" applyBorder="1" applyAlignment="1">
      <alignment horizontal="center" vertical="top" wrapText="1"/>
    </xf>
    <xf numFmtId="0" fontId="12" fillId="0" borderId="36" xfId="0" applyNumberFormat="1" applyFont="1" applyBorder="1" applyAlignment="1">
      <alignment horizontal="center" vertical="top" wrapText="1"/>
    </xf>
    <xf numFmtId="0" fontId="12" fillId="0" borderId="63" xfId="0" applyNumberFormat="1" applyFont="1" applyBorder="1" applyAlignment="1">
      <alignment horizontal="center" vertical="top" wrapText="1"/>
    </xf>
    <xf numFmtId="0" fontId="4" fillId="0" borderId="69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52" xfId="0" applyFont="1" applyBorder="1" applyAlignment="1">
      <alignment horizontal="left" vertical="top"/>
    </xf>
    <xf numFmtId="0" fontId="4" fillId="0" borderId="40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4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164" fontId="7" fillId="0" borderId="79" xfId="0" applyNumberFormat="1" applyFont="1" applyFill="1" applyBorder="1" applyAlignment="1">
      <alignment horizontal="center" vertical="top" wrapText="1"/>
    </xf>
    <xf numFmtId="164" fontId="7" fillId="0" borderId="16" xfId="0" applyNumberFormat="1" applyFont="1" applyFill="1" applyBorder="1" applyAlignment="1">
      <alignment horizontal="center" vertical="top" wrapText="1"/>
    </xf>
    <xf numFmtId="164" fontId="7" fillId="0" borderId="41" xfId="0" applyNumberFormat="1" applyFont="1" applyFill="1" applyBorder="1" applyAlignment="1">
      <alignment horizontal="center" vertical="top" wrapText="1"/>
    </xf>
    <xf numFmtId="164" fontId="6" fillId="4" borderId="81" xfId="0" applyNumberFormat="1" applyFont="1" applyFill="1" applyBorder="1" applyAlignment="1">
      <alignment horizontal="center" vertical="top" wrapText="1"/>
    </xf>
    <xf numFmtId="164" fontId="6" fillId="4" borderId="68" xfId="0" applyNumberFormat="1" applyFont="1" applyFill="1" applyBorder="1" applyAlignment="1">
      <alignment horizontal="center" vertical="top" wrapText="1"/>
    </xf>
    <xf numFmtId="164" fontId="6" fillId="4" borderId="82" xfId="0" applyNumberFormat="1" applyFont="1" applyFill="1" applyBorder="1" applyAlignment="1">
      <alignment horizontal="center" vertical="top" wrapText="1"/>
    </xf>
    <xf numFmtId="164" fontId="7" fillId="0" borderId="40" xfId="0" applyNumberFormat="1" applyFont="1" applyBorder="1" applyAlignment="1">
      <alignment horizontal="center" vertical="top" wrapText="1"/>
    </xf>
    <xf numFmtId="164" fontId="7" fillId="0" borderId="11" xfId="0" applyNumberFormat="1" applyFont="1" applyBorder="1" applyAlignment="1">
      <alignment horizontal="center" vertical="top" wrapText="1"/>
    </xf>
    <xf numFmtId="164" fontId="7" fillId="0" borderId="21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5" fillId="4" borderId="67" xfId="0" applyFont="1" applyFill="1" applyBorder="1" applyAlignment="1">
      <alignment horizontal="right" vertical="top"/>
    </xf>
    <xf numFmtId="0" fontId="5" fillId="0" borderId="81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164" fontId="7" fillId="9" borderId="40" xfId="0" applyNumberFormat="1" applyFont="1" applyFill="1" applyBorder="1" applyAlignment="1">
      <alignment horizontal="center" vertical="top" wrapText="1"/>
    </xf>
    <xf numFmtId="164" fontId="7" fillId="9" borderId="11" xfId="0" applyNumberFormat="1" applyFont="1" applyFill="1" applyBorder="1" applyAlignment="1">
      <alignment horizontal="center" vertical="top" wrapText="1"/>
    </xf>
    <xf numFmtId="164" fontId="7" fillId="9" borderId="21" xfId="0" applyNumberFormat="1" applyFont="1" applyFill="1" applyBorder="1" applyAlignment="1">
      <alignment horizontal="center" vertical="top" wrapText="1"/>
    </xf>
    <xf numFmtId="0" fontId="4" fillId="0" borderId="5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164" fontId="7" fillId="0" borderId="40" xfId="0" applyNumberFormat="1" applyFont="1" applyFill="1" applyBorder="1" applyAlignment="1">
      <alignment horizontal="center" vertical="top" wrapText="1"/>
    </xf>
    <xf numFmtId="164" fontId="7" fillId="0" borderId="11" xfId="0" applyNumberFormat="1" applyFont="1" applyFill="1" applyBorder="1" applyAlignment="1">
      <alignment horizontal="center" vertical="top" wrapText="1"/>
    </xf>
    <xf numFmtId="164" fontId="7" fillId="0" borderId="21" xfId="0" applyNumberFormat="1" applyFont="1" applyFill="1" applyBorder="1" applyAlignment="1">
      <alignment horizontal="center" vertical="top" wrapText="1"/>
    </xf>
    <xf numFmtId="0" fontId="5" fillId="8" borderId="4" xfId="0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right" vertical="top"/>
    </xf>
    <xf numFmtId="0" fontId="5" fillId="8" borderId="67" xfId="0" applyFont="1" applyFill="1" applyBorder="1" applyAlignment="1">
      <alignment horizontal="right" vertical="top"/>
    </xf>
    <xf numFmtId="0" fontId="4" fillId="0" borderId="6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164" fontId="7" fillId="0" borderId="25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5" fillId="8" borderId="81" xfId="0" applyNumberFormat="1" applyFont="1" applyFill="1" applyBorder="1" applyAlignment="1">
      <alignment horizontal="center" vertical="top" wrapText="1"/>
    </xf>
    <xf numFmtId="164" fontId="5" fillId="8" borderId="68" xfId="0" applyNumberFormat="1" applyFont="1" applyFill="1" applyBorder="1" applyAlignment="1">
      <alignment horizontal="center" vertical="top" wrapText="1"/>
    </xf>
    <xf numFmtId="164" fontId="5" fillId="8" borderId="82" xfId="0" applyNumberFormat="1" applyFont="1" applyFill="1" applyBorder="1" applyAlignment="1">
      <alignment horizontal="center" vertical="top" wrapText="1"/>
    </xf>
    <xf numFmtId="164" fontId="7" fillId="0" borderId="76" xfId="0" applyNumberFormat="1" applyFont="1" applyBorder="1" applyAlignment="1">
      <alignment horizontal="center" vertical="top" wrapText="1"/>
    </xf>
    <xf numFmtId="164" fontId="7" fillId="0" borderId="77" xfId="0" applyNumberFormat="1" applyFont="1" applyBorder="1" applyAlignment="1">
      <alignment horizontal="center" vertical="top" wrapText="1"/>
    </xf>
    <xf numFmtId="164" fontId="7" fillId="0" borderId="75" xfId="0" applyNumberFormat="1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right" vertical="top" wrapText="1"/>
    </xf>
    <xf numFmtId="0" fontId="6" fillId="4" borderId="67" xfId="0" applyFont="1" applyFill="1" applyBorder="1" applyAlignment="1">
      <alignment horizontal="right" vertical="top" wrapText="1"/>
    </xf>
    <xf numFmtId="0" fontId="4" fillId="0" borderId="59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78" xfId="0" applyFont="1" applyBorder="1" applyAlignment="1">
      <alignment horizontal="left" vertical="top" wrapText="1"/>
    </xf>
    <xf numFmtId="164" fontId="5" fillId="4" borderId="81" xfId="0" applyNumberFormat="1" applyFont="1" applyFill="1" applyBorder="1" applyAlignment="1">
      <alignment horizontal="center" vertical="top" wrapText="1"/>
    </xf>
    <xf numFmtId="164" fontId="5" fillId="4" borderId="68" xfId="0" applyNumberFormat="1" applyFont="1" applyFill="1" applyBorder="1" applyAlignment="1">
      <alignment horizontal="center" vertical="top" wrapText="1"/>
    </xf>
    <xf numFmtId="164" fontId="5" fillId="4" borderId="82" xfId="0" applyNumberFormat="1" applyFont="1" applyFill="1" applyBorder="1" applyAlignment="1">
      <alignment horizontal="center" vertical="top" wrapText="1"/>
    </xf>
    <xf numFmtId="0" fontId="7" fillId="0" borderId="76" xfId="0" applyFont="1" applyFill="1" applyBorder="1" applyAlignment="1">
      <alignment horizontal="left" vertical="top" wrapText="1"/>
    </xf>
    <xf numFmtId="0" fontId="7" fillId="0" borderId="77" xfId="0" applyFont="1" applyFill="1" applyBorder="1" applyAlignment="1">
      <alignment horizontal="left" vertical="top" wrapText="1"/>
    </xf>
    <xf numFmtId="0" fontId="7" fillId="0" borderId="75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80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7" fillId="0" borderId="0" xfId="3" applyFont="1" applyBorder="1" applyAlignment="1">
      <alignment horizontal="center" vertical="center"/>
    </xf>
    <xf numFmtId="0" fontId="35" fillId="0" borderId="13" xfId="2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4">
    <cellStyle name="Įprastas" xfId="0" builtinId="0"/>
    <cellStyle name="Įprastas 2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"/>
  <sheetViews>
    <sheetView tabSelected="1" zoomScaleNormal="100" zoomScaleSheetLayoutView="100" workbookViewId="0"/>
  </sheetViews>
  <sheetFormatPr defaultRowHeight="12.75"/>
  <cols>
    <col min="1" max="3" width="2.7109375" style="72" customWidth="1"/>
    <col min="4" max="4" width="60.7109375" style="72" customWidth="1"/>
    <col min="5" max="5" width="3.42578125" style="72" customWidth="1"/>
    <col min="6" max="6" width="2.7109375" style="72" customWidth="1"/>
    <col min="7" max="7" width="3" style="72" customWidth="1"/>
    <col min="8" max="8" width="7.7109375" style="117" customWidth="1"/>
    <col min="9" max="22" width="7.7109375" style="72" customWidth="1"/>
    <col min="23" max="16384" width="9.140625" style="72"/>
  </cols>
  <sheetData>
    <row r="1" spans="1:22">
      <c r="V1" s="19" t="s">
        <v>175</v>
      </c>
    </row>
    <row r="2" spans="1:22" ht="26.25" customHeight="1">
      <c r="A2" s="454" t="s">
        <v>176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</row>
    <row r="3" spans="1:22" ht="12.75" customHeight="1">
      <c r="A3" s="454" t="s">
        <v>146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</row>
    <row r="4" spans="1:22" ht="12" customHeight="1" thickBot="1">
      <c r="A4" s="8"/>
      <c r="B4" s="8"/>
      <c r="C4" s="8"/>
      <c r="D4" s="13"/>
      <c r="E4" s="239"/>
      <c r="F4" s="10"/>
      <c r="G4" s="329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0" t="s">
        <v>0</v>
      </c>
    </row>
    <row r="5" spans="1:22" s="85" customFormat="1" ht="36.75" customHeight="1">
      <c r="A5" s="489" t="s">
        <v>1</v>
      </c>
      <c r="B5" s="477" t="s">
        <v>2</v>
      </c>
      <c r="C5" s="477" t="s">
        <v>3</v>
      </c>
      <c r="D5" s="474" t="s">
        <v>55</v>
      </c>
      <c r="E5" s="480" t="s">
        <v>4</v>
      </c>
      <c r="F5" s="483" t="s">
        <v>69</v>
      </c>
      <c r="G5" s="513" t="s">
        <v>5</v>
      </c>
      <c r="H5" s="501" t="s">
        <v>6</v>
      </c>
      <c r="I5" s="499" t="s">
        <v>123</v>
      </c>
      <c r="J5" s="493"/>
      <c r="K5" s="493"/>
      <c r="L5" s="500"/>
      <c r="M5" s="499" t="s">
        <v>128</v>
      </c>
      <c r="N5" s="493"/>
      <c r="O5" s="493"/>
      <c r="P5" s="500"/>
      <c r="Q5" s="492" t="s">
        <v>70</v>
      </c>
      <c r="R5" s="493"/>
      <c r="S5" s="493"/>
      <c r="T5" s="494"/>
      <c r="U5" s="465" t="s">
        <v>95</v>
      </c>
      <c r="V5" s="465" t="s">
        <v>106</v>
      </c>
    </row>
    <row r="6" spans="1:22" s="85" customFormat="1" ht="15" customHeight="1">
      <c r="A6" s="490"/>
      <c r="B6" s="478"/>
      <c r="C6" s="478"/>
      <c r="D6" s="475"/>
      <c r="E6" s="481"/>
      <c r="F6" s="484"/>
      <c r="G6" s="514"/>
      <c r="H6" s="502"/>
      <c r="I6" s="495" t="s">
        <v>7</v>
      </c>
      <c r="J6" s="470" t="s">
        <v>8</v>
      </c>
      <c r="K6" s="470"/>
      <c r="L6" s="468" t="s">
        <v>71</v>
      </c>
      <c r="M6" s="495" t="s">
        <v>7</v>
      </c>
      <c r="N6" s="470" t="s">
        <v>8</v>
      </c>
      <c r="O6" s="470"/>
      <c r="P6" s="468" t="s">
        <v>71</v>
      </c>
      <c r="Q6" s="497" t="s">
        <v>7</v>
      </c>
      <c r="R6" s="470" t="s">
        <v>8</v>
      </c>
      <c r="S6" s="470"/>
      <c r="T6" s="487" t="s">
        <v>71</v>
      </c>
      <c r="U6" s="466"/>
      <c r="V6" s="466"/>
    </row>
    <row r="7" spans="1:22" s="85" customFormat="1" ht="88.5" customHeight="1" thickBot="1">
      <c r="A7" s="491"/>
      <c r="B7" s="479"/>
      <c r="C7" s="479"/>
      <c r="D7" s="476"/>
      <c r="E7" s="482"/>
      <c r="F7" s="485"/>
      <c r="G7" s="515"/>
      <c r="H7" s="503"/>
      <c r="I7" s="496"/>
      <c r="J7" s="84" t="s">
        <v>7</v>
      </c>
      <c r="K7" s="86" t="s">
        <v>72</v>
      </c>
      <c r="L7" s="469"/>
      <c r="M7" s="496"/>
      <c r="N7" s="84" t="s">
        <v>7</v>
      </c>
      <c r="O7" s="86" t="s">
        <v>72</v>
      </c>
      <c r="P7" s="469"/>
      <c r="Q7" s="498"/>
      <c r="R7" s="84" t="s">
        <v>7</v>
      </c>
      <c r="S7" s="86" t="s">
        <v>72</v>
      </c>
      <c r="T7" s="488"/>
      <c r="U7" s="467"/>
      <c r="V7" s="467"/>
    </row>
    <row r="8" spans="1:22" ht="15.75" customHeight="1">
      <c r="A8" s="456" t="s">
        <v>35</v>
      </c>
      <c r="B8" s="457"/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8"/>
    </row>
    <row r="9" spans="1:22" ht="15.75" customHeight="1">
      <c r="A9" s="462" t="s">
        <v>83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4"/>
    </row>
    <row r="10" spans="1:22" ht="15.75" customHeight="1" thickBot="1">
      <c r="A10" s="88" t="s">
        <v>9</v>
      </c>
      <c r="B10" s="459" t="s">
        <v>25</v>
      </c>
      <c r="C10" s="460"/>
      <c r="D10" s="460"/>
      <c r="E10" s="460"/>
      <c r="F10" s="460"/>
      <c r="G10" s="460"/>
      <c r="H10" s="460"/>
      <c r="I10" s="460"/>
      <c r="J10" s="460"/>
      <c r="K10" s="460"/>
      <c r="L10" s="460"/>
      <c r="M10" s="460"/>
      <c r="N10" s="460"/>
      <c r="O10" s="460"/>
      <c r="P10" s="460"/>
      <c r="Q10" s="460"/>
      <c r="R10" s="460"/>
      <c r="S10" s="460"/>
      <c r="T10" s="460"/>
      <c r="U10" s="460"/>
      <c r="V10" s="461"/>
    </row>
    <row r="11" spans="1:22" ht="15.75" customHeight="1" thickBot="1">
      <c r="A11" s="89" t="s">
        <v>9</v>
      </c>
      <c r="B11" s="90" t="s">
        <v>9</v>
      </c>
      <c r="C11" s="471" t="s">
        <v>94</v>
      </c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3"/>
    </row>
    <row r="12" spans="1:22" ht="15.75" customHeight="1">
      <c r="A12" s="376" t="s">
        <v>9</v>
      </c>
      <c r="B12" s="367" t="s">
        <v>9</v>
      </c>
      <c r="C12" s="404" t="s">
        <v>9</v>
      </c>
      <c r="D12" s="102" t="s">
        <v>93</v>
      </c>
      <c r="E12" s="410" t="s">
        <v>103</v>
      </c>
      <c r="F12" s="431" t="s">
        <v>15</v>
      </c>
      <c r="G12" s="382" t="s">
        <v>87</v>
      </c>
      <c r="H12" s="110" t="s">
        <v>11</v>
      </c>
      <c r="I12" s="125">
        <f>J12+L12</f>
        <v>16040</v>
      </c>
      <c r="J12" s="126">
        <f>40+16000</f>
        <v>16040</v>
      </c>
      <c r="K12" s="126"/>
      <c r="L12" s="187"/>
      <c r="M12" s="125">
        <f>N12+P12</f>
        <v>15080</v>
      </c>
      <c r="N12" s="126">
        <v>15080</v>
      </c>
      <c r="O12" s="126"/>
      <c r="P12" s="188"/>
      <c r="Q12" s="248">
        <f>R12+T12</f>
        <v>16000</v>
      </c>
      <c r="R12" s="249">
        <f>15920+40+40</f>
        <v>16000</v>
      </c>
      <c r="S12" s="249"/>
      <c r="T12" s="250"/>
      <c r="U12" s="189">
        <f>15000+40</f>
        <v>15040</v>
      </c>
      <c r="V12" s="189">
        <f>15000+40</f>
        <v>15040</v>
      </c>
    </row>
    <row r="13" spans="1:22" ht="46.5" customHeight="1">
      <c r="A13" s="377"/>
      <c r="B13" s="368"/>
      <c r="C13" s="405"/>
      <c r="D13" s="216" t="s">
        <v>107</v>
      </c>
      <c r="E13" s="411"/>
      <c r="F13" s="432"/>
      <c r="G13" s="383"/>
      <c r="H13" s="111"/>
      <c r="I13" s="127">
        <f>J13+L13</f>
        <v>0</v>
      </c>
      <c r="J13" s="128"/>
      <c r="K13" s="128"/>
      <c r="L13" s="190"/>
      <c r="M13" s="127">
        <f>N13+P13</f>
        <v>0</v>
      </c>
      <c r="N13" s="128"/>
      <c r="O13" s="128"/>
      <c r="P13" s="191"/>
      <c r="Q13" s="251">
        <f>R13+T13</f>
        <v>0</v>
      </c>
      <c r="R13" s="252"/>
      <c r="S13" s="252"/>
      <c r="T13" s="253"/>
      <c r="U13" s="192"/>
      <c r="V13" s="192"/>
    </row>
    <row r="14" spans="1:22" ht="15.75" customHeight="1">
      <c r="A14" s="377"/>
      <c r="B14" s="368"/>
      <c r="C14" s="405"/>
      <c r="D14" s="103" t="s">
        <v>108</v>
      </c>
      <c r="E14" s="411"/>
      <c r="F14" s="432"/>
      <c r="G14" s="383"/>
      <c r="H14" s="112"/>
      <c r="I14" s="129">
        <f>J14+L14</f>
        <v>0</v>
      </c>
      <c r="J14" s="130"/>
      <c r="K14" s="130"/>
      <c r="L14" s="193"/>
      <c r="M14" s="129">
        <f>N14+P14</f>
        <v>0</v>
      </c>
      <c r="N14" s="130"/>
      <c r="O14" s="130"/>
      <c r="P14" s="194"/>
      <c r="Q14" s="254">
        <f>R14+T14</f>
        <v>0</v>
      </c>
      <c r="R14" s="255"/>
      <c r="S14" s="255"/>
      <c r="T14" s="256"/>
      <c r="U14" s="131"/>
      <c r="V14" s="131"/>
    </row>
    <row r="15" spans="1:22" ht="15.75" customHeight="1">
      <c r="A15" s="377"/>
      <c r="B15" s="368"/>
      <c r="C15" s="405"/>
      <c r="D15" s="103" t="s">
        <v>162</v>
      </c>
      <c r="E15" s="411"/>
      <c r="F15" s="432"/>
      <c r="G15" s="383"/>
      <c r="H15" s="112"/>
      <c r="I15" s="129">
        <f>J15+L15</f>
        <v>0</v>
      </c>
      <c r="J15" s="130"/>
      <c r="K15" s="130"/>
      <c r="L15" s="193"/>
      <c r="M15" s="129">
        <f>N15+P15</f>
        <v>0</v>
      </c>
      <c r="N15" s="130"/>
      <c r="O15" s="130"/>
      <c r="P15" s="194"/>
      <c r="Q15" s="254">
        <f>R15+T15</f>
        <v>0</v>
      </c>
      <c r="R15" s="255"/>
      <c r="S15" s="255"/>
      <c r="T15" s="256"/>
      <c r="U15" s="131"/>
      <c r="V15" s="131"/>
    </row>
    <row r="16" spans="1:22" ht="15.75" customHeight="1" thickBot="1">
      <c r="A16" s="378"/>
      <c r="B16" s="369"/>
      <c r="C16" s="406"/>
      <c r="D16" s="104"/>
      <c r="E16" s="412"/>
      <c r="F16" s="433"/>
      <c r="G16" s="384"/>
      <c r="H16" s="240" t="s">
        <v>12</v>
      </c>
      <c r="I16" s="241">
        <f t="shared" ref="I16:V16" si="0">SUM(I12:I15)</f>
        <v>16040</v>
      </c>
      <c r="J16" s="242">
        <f t="shared" si="0"/>
        <v>16040</v>
      </c>
      <c r="K16" s="242">
        <f t="shared" si="0"/>
        <v>0</v>
      </c>
      <c r="L16" s="243">
        <f t="shared" si="0"/>
        <v>0</v>
      </c>
      <c r="M16" s="241">
        <f t="shared" si="0"/>
        <v>15080</v>
      </c>
      <c r="N16" s="242">
        <f t="shared" si="0"/>
        <v>15080</v>
      </c>
      <c r="O16" s="242">
        <f t="shared" si="0"/>
        <v>0</v>
      </c>
      <c r="P16" s="243">
        <f t="shared" si="0"/>
        <v>0</v>
      </c>
      <c r="Q16" s="241">
        <f t="shared" si="0"/>
        <v>16000</v>
      </c>
      <c r="R16" s="242">
        <f t="shared" si="0"/>
        <v>16000</v>
      </c>
      <c r="S16" s="242">
        <f t="shared" si="0"/>
        <v>0</v>
      </c>
      <c r="T16" s="243">
        <f t="shared" si="0"/>
        <v>0</v>
      </c>
      <c r="U16" s="244">
        <f t="shared" si="0"/>
        <v>15040</v>
      </c>
      <c r="V16" s="244">
        <f t="shared" si="0"/>
        <v>15040</v>
      </c>
    </row>
    <row r="17" spans="1:22" ht="26.25" customHeight="1">
      <c r="A17" s="376" t="s">
        <v>9</v>
      </c>
      <c r="B17" s="367" t="s">
        <v>9</v>
      </c>
      <c r="C17" s="404" t="s">
        <v>13</v>
      </c>
      <c r="D17" s="357" t="s">
        <v>121</v>
      </c>
      <c r="E17" s="410"/>
      <c r="F17" s="431" t="s">
        <v>15</v>
      </c>
      <c r="G17" s="382" t="s">
        <v>87</v>
      </c>
      <c r="H17" s="110" t="s">
        <v>19</v>
      </c>
      <c r="I17" s="125">
        <f>J17+L17</f>
        <v>250</v>
      </c>
      <c r="J17" s="126">
        <f>200+50</f>
        <v>250</v>
      </c>
      <c r="K17" s="126"/>
      <c r="L17" s="187"/>
      <c r="M17" s="125">
        <f>N17+P17</f>
        <v>100.5</v>
      </c>
      <c r="N17" s="126">
        <f>50+50.5</f>
        <v>100.5</v>
      </c>
      <c r="O17" s="126"/>
      <c r="P17" s="188"/>
      <c r="Q17" s="365">
        <f>R17+T17</f>
        <v>100.3</v>
      </c>
      <c r="R17" s="366">
        <f>50.5+49.8</f>
        <v>100.3</v>
      </c>
      <c r="S17" s="249"/>
      <c r="T17" s="250"/>
      <c r="U17" s="189">
        <v>45</v>
      </c>
      <c r="V17" s="189">
        <f>300+150</f>
        <v>450</v>
      </c>
    </row>
    <row r="18" spans="1:22" ht="15.75" customHeight="1">
      <c r="A18" s="377"/>
      <c r="B18" s="368"/>
      <c r="C18" s="405"/>
      <c r="D18" s="238" t="s">
        <v>182</v>
      </c>
      <c r="E18" s="411"/>
      <c r="F18" s="432"/>
      <c r="G18" s="383"/>
      <c r="H18" s="111" t="s">
        <v>11</v>
      </c>
      <c r="I18" s="127"/>
      <c r="J18" s="128"/>
      <c r="K18" s="128"/>
      <c r="L18" s="190"/>
      <c r="M18" s="127">
        <f>N18+P18</f>
        <v>517.6</v>
      </c>
      <c r="N18" s="128">
        <v>517.6</v>
      </c>
      <c r="O18" s="128"/>
      <c r="P18" s="191"/>
      <c r="Q18" s="358">
        <f>R18+T18</f>
        <v>3.6</v>
      </c>
      <c r="R18" s="359">
        <v>3.6</v>
      </c>
      <c r="S18" s="252"/>
      <c r="T18" s="253"/>
      <c r="U18" s="192"/>
      <c r="V18" s="192"/>
    </row>
    <row r="19" spans="1:22" ht="16.5" customHeight="1">
      <c r="A19" s="377"/>
      <c r="B19" s="368"/>
      <c r="C19" s="405"/>
      <c r="D19" s="103" t="s">
        <v>109</v>
      </c>
      <c r="E19" s="411"/>
      <c r="F19" s="432"/>
      <c r="G19" s="383"/>
      <c r="H19" s="112" t="s">
        <v>84</v>
      </c>
      <c r="I19" s="129">
        <f>J19+L19</f>
        <v>23.9</v>
      </c>
      <c r="J19" s="130">
        <v>23.9</v>
      </c>
      <c r="K19" s="130"/>
      <c r="L19" s="193"/>
      <c r="M19" s="129">
        <f>N19+P19</f>
        <v>0</v>
      </c>
      <c r="N19" s="130"/>
      <c r="O19" s="130"/>
      <c r="P19" s="194"/>
      <c r="Q19" s="254">
        <f>R19+T19</f>
        <v>28.6</v>
      </c>
      <c r="R19" s="255">
        <v>28.6</v>
      </c>
      <c r="S19" s="255"/>
      <c r="T19" s="256"/>
      <c r="U19" s="131"/>
      <c r="V19" s="131"/>
    </row>
    <row r="20" spans="1:22" ht="29.25" customHeight="1">
      <c r="A20" s="377"/>
      <c r="B20" s="368"/>
      <c r="C20" s="405"/>
      <c r="D20" s="222" t="s">
        <v>167</v>
      </c>
      <c r="E20" s="411"/>
      <c r="F20" s="432"/>
      <c r="G20" s="383"/>
      <c r="H20" s="217" t="s">
        <v>89</v>
      </c>
      <c r="I20" s="218"/>
      <c r="J20" s="219"/>
      <c r="K20" s="219"/>
      <c r="L20" s="220"/>
      <c r="M20" s="218"/>
      <c r="N20" s="219"/>
      <c r="O20" s="219"/>
      <c r="P20" s="193"/>
      <c r="Q20" s="254">
        <f>R20+T20</f>
        <v>50</v>
      </c>
      <c r="R20" s="257">
        <v>50</v>
      </c>
      <c r="S20" s="257"/>
      <c r="T20" s="258"/>
      <c r="U20" s="221"/>
      <c r="V20" s="221"/>
    </row>
    <row r="21" spans="1:22" ht="15.75" customHeight="1" thickBot="1">
      <c r="A21" s="378"/>
      <c r="B21" s="369"/>
      <c r="C21" s="406"/>
      <c r="D21" s="222" t="s">
        <v>183</v>
      </c>
      <c r="E21" s="412"/>
      <c r="F21" s="433"/>
      <c r="G21" s="384"/>
      <c r="H21" s="240" t="s">
        <v>12</v>
      </c>
      <c r="I21" s="245">
        <f t="shared" ref="I21:P21" si="1">SUM(I17:I19)</f>
        <v>273.89999999999998</v>
      </c>
      <c r="J21" s="246">
        <f t="shared" si="1"/>
        <v>273.89999999999998</v>
      </c>
      <c r="K21" s="246">
        <f t="shared" si="1"/>
        <v>0</v>
      </c>
      <c r="L21" s="247">
        <f t="shared" si="1"/>
        <v>0</v>
      </c>
      <c r="M21" s="245">
        <f t="shared" si="1"/>
        <v>618.1</v>
      </c>
      <c r="N21" s="246">
        <f t="shared" si="1"/>
        <v>618.1</v>
      </c>
      <c r="O21" s="246">
        <f t="shared" si="1"/>
        <v>0</v>
      </c>
      <c r="P21" s="247">
        <f t="shared" si="1"/>
        <v>0</v>
      </c>
      <c r="Q21" s="245">
        <f>SUM(Q17:Q20)</f>
        <v>182.5</v>
      </c>
      <c r="R21" s="246">
        <f>SUM(R17:R20)</f>
        <v>182.5</v>
      </c>
      <c r="S21" s="246">
        <f>SUM(S17:S19)</f>
        <v>0</v>
      </c>
      <c r="T21" s="247">
        <f>SUM(T17:T19)</f>
        <v>0</v>
      </c>
      <c r="U21" s="244">
        <f>SUM(U17:U19)</f>
        <v>45</v>
      </c>
      <c r="V21" s="183">
        <f>SUM(V17:V19)</f>
        <v>450</v>
      </c>
    </row>
    <row r="22" spans="1:22" ht="15.75" customHeight="1" thickBot="1">
      <c r="A22" s="6" t="s">
        <v>9</v>
      </c>
      <c r="B22" s="1" t="s">
        <v>9</v>
      </c>
      <c r="C22" s="407" t="s">
        <v>16</v>
      </c>
      <c r="D22" s="408"/>
      <c r="E22" s="408"/>
      <c r="F22" s="408"/>
      <c r="G22" s="408"/>
      <c r="H22" s="408"/>
      <c r="I22" s="184">
        <f t="shared" ref="I22:V22" si="2">SUM(I21,I16)</f>
        <v>16313.9</v>
      </c>
      <c r="J22" s="185">
        <f t="shared" si="2"/>
        <v>16313.9</v>
      </c>
      <c r="K22" s="185">
        <f t="shared" si="2"/>
        <v>0</v>
      </c>
      <c r="L22" s="186">
        <f t="shared" si="2"/>
        <v>0</v>
      </c>
      <c r="M22" s="184">
        <f t="shared" si="2"/>
        <v>15698.1</v>
      </c>
      <c r="N22" s="185">
        <f t="shared" si="2"/>
        <v>15698.1</v>
      </c>
      <c r="O22" s="185">
        <f t="shared" si="2"/>
        <v>0</v>
      </c>
      <c r="P22" s="186">
        <f t="shared" si="2"/>
        <v>0</v>
      </c>
      <c r="Q22" s="184">
        <f t="shared" si="2"/>
        <v>16182.5</v>
      </c>
      <c r="R22" s="185">
        <f t="shared" si="2"/>
        <v>16182.5</v>
      </c>
      <c r="S22" s="185">
        <f t="shared" si="2"/>
        <v>0</v>
      </c>
      <c r="T22" s="186">
        <f t="shared" si="2"/>
        <v>0</v>
      </c>
      <c r="U22" s="184">
        <f t="shared" si="2"/>
        <v>15085</v>
      </c>
      <c r="V22" s="354">
        <f t="shared" si="2"/>
        <v>15490</v>
      </c>
    </row>
    <row r="23" spans="1:22" ht="15.75" customHeight="1" thickBot="1">
      <c r="A23" s="5" t="s">
        <v>9</v>
      </c>
      <c r="B23" s="3" t="s">
        <v>13</v>
      </c>
      <c r="C23" s="373" t="s">
        <v>97</v>
      </c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5"/>
    </row>
    <row r="24" spans="1:22" ht="40.5" customHeight="1">
      <c r="A24" s="376" t="s">
        <v>9</v>
      </c>
      <c r="B24" s="367" t="s">
        <v>13</v>
      </c>
      <c r="C24" s="404" t="s">
        <v>9</v>
      </c>
      <c r="D24" s="363" t="s">
        <v>100</v>
      </c>
      <c r="E24" s="391" t="s">
        <v>99</v>
      </c>
      <c r="F24" s="431" t="s">
        <v>15</v>
      </c>
      <c r="G24" s="382" t="s">
        <v>87</v>
      </c>
      <c r="H24" s="113" t="s">
        <v>19</v>
      </c>
      <c r="I24" s="118">
        <f>J24+L24</f>
        <v>25</v>
      </c>
      <c r="J24" s="119">
        <v>25</v>
      </c>
      <c r="K24" s="119"/>
      <c r="L24" s="198"/>
      <c r="M24" s="118">
        <f>N24+P24</f>
        <v>50</v>
      </c>
      <c r="N24" s="119">
        <v>50</v>
      </c>
      <c r="O24" s="119"/>
      <c r="P24" s="198"/>
      <c r="Q24" s="331">
        <f>R24+T24</f>
        <v>41</v>
      </c>
      <c r="R24" s="364">
        <f>50-9</f>
        <v>41</v>
      </c>
      <c r="S24" s="277"/>
      <c r="T24" s="278"/>
      <c r="U24" s="199">
        <v>50</v>
      </c>
      <c r="V24" s="199">
        <v>150</v>
      </c>
    </row>
    <row r="25" spans="1:22" ht="15.75" customHeight="1">
      <c r="A25" s="377"/>
      <c r="B25" s="368"/>
      <c r="C25" s="405"/>
      <c r="D25" s="107" t="s">
        <v>110</v>
      </c>
      <c r="E25" s="392"/>
      <c r="F25" s="432"/>
      <c r="G25" s="383"/>
      <c r="H25" s="114" t="s">
        <v>11</v>
      </c>
      <c r="I25" s="122">
        <f>J25+L25</f>
        <v>197</v>
      </c>
      <c r="J25" s="123">
        <f>158+39</f>
        <v>197</v>
      </c>
      <c r="K25" s="123"/>
      <c r="L25" s="181"/>
      <c r="M25" s="122">
        <f>N25+P25</f>
        <v>100</v>
      </c>
      <c r="N25" s="123">
        <v>100</v>
      </c>
      <c r="O25" s="123"/>
      <c r="P25" s="181"/>
      <c r="Q25" s="279">
        <f>R25+T25</f>
        <v>0</v>
      </c>
      <c r="R25" s="280"/>
      <c r="S25" s="280"/>
      <c r="T25" s="281"/>
      <c r="U25" s="124">
        <v>100</v>
      </c>
      <c r="V25" s="124">
        <v>100</v>
      </c>
    </row>
    <row r="26" spans="1:22" ht="15.75" customHeight="1">
      <c r="A26" s="377"/>
      <c r="B26" s="368"/>
      <c r="C26" s="405"/>
      <c r="D26" s="107" t="s">
        <v>111</v>
      </c>
      <c r="E26" s="392"/>
      <c r="F26" s="432"/>
      <c r="G26" s="383"/>
      <c r="H26" s="114" t="s">
        <v>89</v>
      </c>
      <c r="I26" s="122">
        <f>J26+L26</f>
        <v>0</v>
      </c>
      <c r="J26" s="123"/>
      <c r="K26" s="123"/>
      <c r="L26" s="181"/>
      <c r="M26" s="122">
        <f>N26+P26</f>
        <v>0</v>
      </c>
      <c r="N26" s="123"/>
      <c r="O26" s="123"/>
      <c r="P26" s="181"/>
      <c r="Q26" s="279">
        <f>R26+T26</f>
        <v>15</v>
      </c>
      <c r="R26" s="280">
        <v>15</v>
      </c>
      <c r="S26" s="280"/>
      <c r="T26" s="281"/>
      <c r="U26" s="124"/>
      <c r="V26" s="124"/>
    </row>
    <row r="27" spans="1:22" ht="15.75" customHeight="1">
      <c r="A27" s="377"/>
      <c r="B27" s="368"/>
      <c r="C27" s="405"/>
      <c r="D27" s="107" t="s">
        <v>112</v>
      </c>
      <c r="E27" s="392"/>
      <c r="F27" s="432"/>
      <c r="G27" s="383"/>
      <c r="H27" s="115"/>
      <c r="I27" s="134">
        <f>J27+L27</f>
        <v>0</v>
      </c>
      <c r="J27" s="135"/>
      <c r="K27" s="135"/>
      <c r="L27" s="182"/>
      <c r="M27" s="134">
        <f>N27+P27</f>
        <v>0</v>
      </c>
      <c r="N27" s="135"/>
      <c r="O27" s="135"/>
      <c r="P27" s="182"/>
      <c r="Q27" s="282">
        <f>R27+T27</f>
        <v>0</v>
      </c>
      <c r="R27" s="283"/>
      <c r="S27" s="283"/>
      <c r="T27" s="284"/>
      <c r="U27" s="200"/>
      <c r="V27" s="200"/>
    </row>
    <row r="28" spans="1:22" ht="15.75" customHeight="1">
      <c r="A28" s="377"/>
      <c r="B28" s="368"/>
      <c r="C28" s="405"/>
      <c r="D28" s="107" t="s">
        <v>113</v>
      </c>
      <c r="E28" s="392"/>
      <c r="F28" s="432"/>
      <c r="G28" s="383"/>
      <c r="H28" s="115"/>
      <c r="I28" s="134">
        <f>J28+L28</f>
        <v>0</v>
      </c>
      <c r="J28" s="135"/>
      <c r="K28" s="135"/>
      <c r="L28" s="182"/>
      <c r="M28" s="134">
        <f>N28+P28</f>
        <v>0</v>
      </c>
      <c r="N28" s="135"/>
      <c r="O28" s="135"/>
      <c r="P28" s="181"/>
      <c r="Q28" s="282">
        <f>R28+T28</f>
        <v>0</v>
      </c>
      <c r="R28" s="283"/>
      <c r="S28" s="283"/>
      <c r="T28" s="284"/>
      <c r="U28" s="200"/>
      <c r="V28" s="200"/>
    </row>
    <row r="29" spans="1:22" ht="15.75" customHeight="1" thickBot="1">
      <c r="A29" s="378"/>
      <c r="B29" s="369"/>
      <c r="C29" s="406"/>
      <c r="D29" s="108" t="s">
        <v>168</v>
      </c>
      <c r="E29" s="393"/>
      <c r="F29" s="433"/>
      <c r="G29" s="384"/>
      <c r="H29" s="259" t="s">
        <v>12</v>
      </c>
      <c r="I29" s="260">
        <f t="shared" ref="I29:V29" si="3">SUM(I24:I28)</f>
        <v>222</v>
      </c>
      <c r="J29" s="261">
        <f t="shared" si="3"/>
        <v>222</v>
      </c>
      <c r="K29" s="261">
        <f t="shared" si="3"/>
        <v>0</v>
      </c>
      <c r="L29" s="262">
        <f t="shared" si="3"/>
        <v>0</v>
      </c>
      <c r="M29" s="260">
        <f t="shared" si="3"/>
        <v>150</v>
      </c>
      <c r="N29" s="261">
        <f t="shared" si="3"/>
        <v>150</v>
      </c>
      <c r="O29" s="261">
        <f t="shared" si="3"/>
        <v>0</v>
      </c>
      <c r="P29" s="262">
        <f t="shared" si="3"/>
        <v>0</v>
      </c>
      <c r="Q29" s="260">
        <f t="shared" si="3"/>
        <v>56</v>
      </c>
      <c r="R29" s="261">
        <f t="shared" si="3"/>
        <v>56</v>
      </c>
      <c r="S29" s="261">
        <f t="shared" si="3"/>
        <v>0</v>
      </c>
      <c r="T29" s="262">
        <f t="shared" si="3"/>
        <v>0</v>
      </c>
      <c r="U29" s="263">
        <f t="shared" si="3"/>
        <v>150</v>
      </c>
      <c r="V29" s="263">
        <f t="shared" si="3"/>
        <v>250</v>
      </c>
    </row>
    <row r="30" spans="1:22" ht="15.75" customHeight="1">
      <c r="A30" s="379" t="s">
        <v>9</v>
      </c>
      <c r="B30" s="394" t="s">
        <v>13</v>
      </c>
      <c r="C30" s="370" t="s">
        <v>13</v>
      </c>
      <c r="D30" s="510" t="s">
        <v>96</v>
      </c>
      <c r="E30" s="388" t="s">
        <v>44</v>
      </c>
      <c r="F30" s="401" t="s">
        <v>15</v>
      </c>
      <c r="G30" s="385" t="s">
        <v>87</v>
      </c>
      <c r="H30" s="26" t="s">
        <v>11</v>
      </c>
      <c r="I30" s="136">
        <f>J30+L30</f>
        <v>309</v>
      </c>
      <c r="J30" s="137">
        <v>24.3</v>
      </c>
      <c r="K30" s="137"/>
      <c r="L30" s="138">
        <v>284.7</v>
      </c>
      <c r="M30" s="136">
        <f>N30+P30</f>
        <v>3.7</v>
      </c>
      <c r="N30" s="137">
        <v>3.7</v>
      </c>
      <c r="O30" s="137"/>
      <c r="P30" s="138"/>
      <c r="Q30" s="276">
        <f>R30+T30</f>
        <v>4.0999999999999996</v>
      </c>
      <c r="R30" s="277">
        <v>4.0999999999999996</v>
      </c>
      <c r="S30" s="277"/>
      <c r="T30" s="278"/>
      <c r="U30" s="140"/>
      <c r="V30" s="139"/>
    </row>
    <row r="31" spans="1:22" ht="15.75" customHeight="1">
      <c r="A31" s="380"/>
      <c r="B31" s="395"/>
      <c r="C31" s="371"/>
      <c r="D31" s="511"/>
      <c r="E31" s="389"/>
      <c r="F31" s="402"/>
      <c r="G31" s="386"/>
      <c r="H31" s="101" t="s">
        <v>89</v>
      </c>
      <c r="I31" s="201">
        <f>J31+L31</f>
        <v>0</v>
      </c>
      <c r="J31" s="202"/>
      <c r="K31" s="202"/>
      <c r="L31" s="203"/>
      <c r="M31" s="201">
        <f>N31+P31</f>
        <v>0</v>
      </c>
      <c r="N31" s="202"/>
      <c r="O31" s="202"/>
      <c r="P31" s="203"/>
      <c r="Q31" s="285">
        <f>R31+T31</f>
        <v>28.6</v>
      </c>
      <c r="R31" s="286"/>
      <c r="S31" s="286"/>
      <c r="T31" s="287">
        <v>28.6</v>
      </c>
      <c r="U31" s="204"/>
      <c r="V31" s="205"/>
    </row>
    <row r="32" spans="1:22" ht="15.75" customHeight="1" thickBot="1">
      <c r="A32" s="381"/>
      <c r="B32" s="396"/>
      <c r="C32" s="372"/>
      <c r="D32" s="512"/>
      <c r="E32" s="390"/>
      <c r="F32" s="403"/>
      <c r="G32" s="387"/>
      <c r="H32" s="264" t="s">
        <v>12</v>
      </c>
      <c r="I32" s="265">
        <f t="shared" ref="I32:V32" si="4">SUM(I30:I31)</f>
        <v>309</v>
      </c>
      <c r="J32" s="266">
        <f t="shared" si="4"/>
        <v>24.3</v>
      </c>
      <c r="K32" s="266">
        <f t="shared" si="4"/>
        <v>0</v>
      </c>
      <c r="L32" s="267">
        <f t="shared" si="4"/>
        <v>284.7</v>
      </c>
      <c r="M32" s="265">
        <f t="shared" si="4"/>
        <v>3.7</v>
      </c>
      <c r="N32" s="266">
        <f t="shared" si="4"/>
        <v>3.7</v>
      </c>
      <c r="O32" s="266">
        <f t="shared" si="4"/>
        <v>0</v>
      </c>
      <c r="P32" s="267">
        <f t="shared" si="4"/>
        <v>0</v>
      </c>
      <c r="Q32" s="265">
        <f t="shared" si="4"/>
        <v>32.700000000000003</v>
      </c>
      <c r="R32" s="266">
        <f t="shared" si="4"/>
        <v>4.0999999999999996</v>
      </c>
      <c r="S32" s="266">
        <f t="shared" si="4"/>
        <v>0</v>
      </c>
      <c r="T32" s="267">
        <f t="shared" si="4"/>
        <v>28.6</v>
      </c>
      <c r="U32" s="268">
        <f t="shared" si="4"/>
        <v>0</v>
      </c>
      <c r="V32" s="269">
        <f t="shared" si="4"/>
        <v>0</v>
      </c>
    </row>
    <row r="33" spans="1:22" ht="15.75" customHeight="1">
      <c r="A33" s="379" t="s">
        <v>9</v>
      </c>
      <c r="B33" s="394" t="s">
        <v>13</v>
      </c>
      <c r="C33" s="532" t="s">
        <v>14</v>
      </c>
      <c r="D33" s="443" t="s">
        <v>41</v>
      </c>
      <c r="E33" s="440" t="s">
        <v>79</v>
      </c>
      <c r="F33" s="431" t="s">
        <v>15</v>
      </c>
      <c r="G33" s="437" t="s">
        <v>87</v>
      </c>
      <c r="H33" s="132" t="s">
        <v>42</v>
      </c>
      <c r="I33" s="136">
        <f>J33+L33</f>
        <v>90</v>
      </c>
      <c r="J33" s="137"/>
      <c r="K33" s="137"/>
      <c r="L33" s="138">
        <v>90</v>
      </c>
      <c r="M33" s="136">
        <f>N33+P33</f>
        <v>86</v>
      </c>
      <c r="N33" s="137"/>
      <c r="O33" s="137"/>
      <c r="P33" s="138">
        <v>86</v>
      </c>
      <c r="Q33" s="276">
        <f>R33+T33</f>
        <v>86</v>
      </c>
      <c r="R33" s="277"/>
      <c r="S33" s="277"/>
      <c r="T33" s="288">
        <v>86</v>
      </c>
      <c r="U33" s="139"/>
      <c r="V33" s="140"/>
    </row>
    <row r="34" spans="1:22" ht="15.75" customHeight="1">
      <c r="A34" s="380"/>
      <c r="B34" s="395"/>
      <c r="C34" s="532"/>
      <c r="D34" s="443"/>
      <c r="E34" s="441"/>
      <c r="F34" s="432"/>
      <c r="G34" s="438"/>
      <c r="H34" s="81"/>
      <c r="I34" s="141">
        <f>J34+L34</f>
        <v>0</v>
      </c>
      <c r="J34" s="142"/>
      <c r="K34" s="142"/>
      <c r="L34" s="143"/>
      <c r="M34" s="141">
        <f>N34+P34</f>
        <v>0</v>
      </c>
      <c r="N34" s="142"/>
      <c r="O34" s="142"/>
      <c r="P34" s="143"/>
      <c r="Q34" s="289">
        <f>R34+T34</f>
        <v>0</v>
      </c>
      <c r="R34" s="290"/>
      <c r="S34" s="290"/>
      <c r="T34" s="291"/>
      <c r="U34" s="144"/>
      <c r="V34" s="145"/>
    </row>
    <row r="35" spans="1:22" ht="15.75" customHeight="1" thickBot="1">
      <c r="A35" s="381"/>
      <c r="B35" s="396"/>
      <c r="C35" s="533"/>
      <c r="D35" s="444"/>
      <c r="E35" s="442"/>
      <c r="F35" s="433"/>
      <c r="G35" s="439"/>
      <c r="H35" s="270" t="s">
        <v>12</v>
      </c>
      <c r="I35" s="260">
        <f t="shared" ref="I35:V35" si="5">SUM(I33:I34)</f>
        <v>90</v>
      </c>
      <c r="J35" s="261">
        <f t="shared" si="5"/>
        <v>0</v>
      </c>
      <c r="K35" s="261">
        <f t="shared" si="5"/>
        <v>0</v>
      </c>
      <c r="L35" s="262">
        <f t="shared" si="5"/>
        <v>90</v>
      </c>
      <c r="M35" s="260">
        <f t="shared" si="5"/>
        <v>86</v>
      </c>
      <c r="N35" s="261">
        <f t="shared" si="5"/>
        <v>0</v>
      </c>
      <c r="O35" s="261">
        <f t="shared" si="5"/>
        <v>0</v>
      </c>
      <c r="P35" s="262">
        <f t="shared" si="5"/>
        <v>86</v>
      </c>
      <c r="Q35" s="260">
        <f t="shared" si="5"/>
        <v>86</v>
      </c>
      <c r="R35" s="261">
        <f t="shared" si="5"/>
        <v>0</v>
      </c>
      <c r="S35" s="261">
        <f t="shared" si="5"/>
        <v>0</v>
      </c>
      <c r="T35" s="262">
        <f t="shared" si="5"/>
        <v>86</v>
      </c>
      <c r="U35" s="271">
        <f t="shared" si="5"/>
        <v>0</v>
      </c>
      <c r="V35" s="263">
        <f t="shared" si="5"/>
        <v>0</v>
      </c>
    </row>
    <row r="36" spans="1:22" ht="15.75" customHeight="1">
      <c r="A36" s="379" t="s">
        <v>9</v>
      </c>
      <c r="B36" s="394" t="s">
        <v>13</v>
      </c>
      <c r="C36" s="434" t="s">
        <v>10</v>
      </c>
      <c r="D36" s="416" t="s">
        <v>18</v>
      </c>
      <c r="E36" s="419" t="s">
        <v>80</v>
      </c>
      <c r="F36" s="516" t="s">
        <v>15</v>
      </c>
      <c r="G36" s="534">
        <v>6</v>
      </c>
      <c r="H36" s="116" t="s">
        <v>19</v>
      </c>
      <c r="I36" s="136">
        <f>J36+L36</f>
        <v>35</v>
      </c>
      <c r="J36" s="137">
        <v>35</v>
      </c>
      <c r="K36" s="137"/>
      <c r="L36" s="138"/>
      <c r="M36" s="136"/>
      <c r="N36" s="137"/>
      <c r="O36" s="137"/>
      <c r="P36" s="138"/>
      <c r="Q36" s="276">
        <f>R36+T36</f>
        <v>0</v>
      </c>
      <c r="R36" s="277"/>
      <c r="S36" s="277"/>
      <c r="T36" s="288"/>
      <c r="U36" s="146">
        <v>10</v>
      </c>
      <c r="V36" s="140">
        <v>40</v>
      </c>
    </row>
    <row r="37" spans="1:22" ht="15.75" customHeight="1">
      <c r="A37" s="380"/>
      <c r="B37" s="395"/>
      <c r="C37" s="435"/>
      <c r="D37" s="417"/>
      <c r="E37" s="389"/>
      <c r="F37" s="517"/>
      <c r="G37" s="535"/>
      <c r="H37" s="109" t="s">
        <v>89</v>
      </c>
      <c r="I37" s="141">
        <f>J37+L37</f>
        <v>0</v>
      </c>
      <c r="J37" s="142"/>
      <c r="K37" s="142"/>
      <c r="L37" s="143"/>
      <c r="M37" s="141">
        <f>N37+P37</f>
        <v>15</v>
      </c>
      <c r="N37" s="142">
        <v>15</v>
      </c>
      <c r="O37" s="142"/>
      <c r="P37" s="143"/>
      <c r="Q37" s="360">
        <f>R37+T37</f>
        <v>7.5</v>
      </c>
      <c r="R37" s="361">
        <f>15-7.5</f>
        <v>7.5</v>
      </c>
      <c r="S37" s="290"/>
      <c r="T37" s="291"/>
      <c r="U37" s="147"/>
      <c r="V37" s="145"/>
    </row>
    <row r="38" spans="1:22" ht="15.75" customHeight="1" thickBot="1">
      <c r="A38" s="381"/>
      <c r="B38" s="396"/>
      <c r="C38" s="436"/>
      <c r="D38" s="418"/>
      <c r="E38" s="420"/>
      <c r="F38" s="518"/>
      <c r="G38" s="536"/>
      <c r="H38" s="272" t="s">
        <v>12</v>
      </c>
      <c r="I38" s="260">
        <f t="shared" ref="I38:V38" si="6">SUM(I36:I37)</f>
        <v>35</v>
      </c>
      <c r="J38" s="261">
        <f t="shared" si="6"/>
        <v>35</v>
      </c>
      <c r="K38" s="261">
        <f t="shared" si="6"/>
        <v>0</v>
      </c>
      <c r="L38" s="262">
        <f t="shared" si="6"/>
        <v>0</v>
      </c>
      <c r="M38" s="260">
        <f t="shared" si="6"/>
        <v>15</v>
      </c>
      <c r="N38" s="261">
        <f t="shared" si="6"/>
        <v>15</v>
      </c>
      <c r="O38" s="261">
        <f t="shared" si="6"/>
        <v>0</v>
      </c>
      <c r="P38" s="262">
        <f t="shared" si="6"/>
        <v>0</v>
      </c>
      <c r="Q38" s="260">
        <f t="shared" si="6"/>
        <v>7.5</v>
      </c>
      <c r="R38" s="261">
        <f t="shared" si="6"/>
        <v>7.5</v>
      </c>
      <c r="S38" s="261">
        <f t="shared" si="6"/>
        <v>0</v>
      </c>
      <c r="T38" s="262">
        <f t="shared" si="6"/>
        <v>0</v>
      </c>
      <c r="U38" s="273">
        <f t="shared" si="6"/>
        <v>10</v>
      </c>
      <c r="V38" s="263">
        <f t="shared" si="6"/>
        <v>40</v>
      </c>
    </row>
    <row r="39" spans="1:22" ht="15.75" customHeight="1">
      <c r="A39" s="376" t="s">
        <v>9</v>
      </c>
      <c r="B39" s="367" t="s">
        <v>13</v>
      </c>
      <c r="C39" s="428" t="s">
        <v>15</v>
      </c>
      <c r="D39" s="529" t="s">
        <v>86</v>
      </c>
      <c r="E39" s="413" t="s">
        <v>101</v>
      </c>
      <c r="F39" s="520" t="s">
        <v>15</v>
      </c>
      <c r="G39" s="523" t="s">
        <v>87</v>
      </c>
      <c r="H39" s="92" t="s">
        <v>19</v>
      </c>
      <c r="I39" s="148">
        <f>J39+L39</f>
        <v>11.8</v>
      </c>
      <c r="J39" s="137">
        <v>11.8</v>
      </c>
      <c r="K39" s="137"/>
      <c r="L39" s="138"/>
      <c r="M39" s="148">
        <f>N39+P39</f>
        <v>0</v>
      </c>
      <c r="N39" s="137"/>
      <c r="O39" s="137"/>
      <c r="P39" s="149"/>
      <c r="Q39" s="292">
        <f>R39+T39</f>
        <v>0</v>
      </c>
      <c r="R39" s="277"/>
      <c r="S39" s="277"/>
      <c r="T39" s="288"/>
      <c r="U39" s="140"/>
      <c r="V39" s="139"/>
    </row>
    <row r="40" spans="1:22" ht="15.75" customHeight="1">
      <c r="A40" s="377"/>
      <c r="B40" s="368"/>
      <c r="C40" s="429"/>
      <c r="D40" s="530"/>
      <c r="E40" s="414"/>
      <c r="F40" s="521"/>
      <c r="G40" s="524"/>
      <c r="H40" s="133"/>
      <c r="I40" s="150">
        <f>J40+L40</f>
        <v>0</v>
      </c>
      <c r="J40" s="142"/>
      <c r="K40" s="151"/>
      <c r="L40" s="143"/>
      <c r="M40" s="150">
        <f>N40+P40</f>
        <v>0</v>
      </c>
      <c r="N40" s="152"/>
      <c r="O40" s="142"/>
      <c r="P40" s="152"/>
      <c r="Q40" s="293">
        <f>R40+T40</f>
        <v>0</v>
      </c>
      <c r="R40" s="290"/>
      <c r="S40" s="294"/>
      <c r="T40" s="291"/>
      <c r="U40" s="145"/>
      <c r="V40" s="144"/>
    </row>
    <row r="41" spans="1:22" ht="15.75" customHeight="1" thickBot="1">
      <c r="A41" s="378"/>
      <c r="B41" s="369"/>
      <c r="C41" s="430"/>
      <c r="D41" s="531"/>
      <c r="E41" s="415"/>
      <c r="F41" s="522"/>
      <c r="G41" s="525"/>
      <c r="H41" s="259" t="s">
        <v>12</v>
      </c>
      <c r="I41" s="274">
        <f>SUM(I39:I40)</f>
        <v>11.8</v>
      </c>
      <c r="J41" s="261">
        <f t="shared" ref="J41:V41" si="7">SUM(J39:J40)</f>
        <v>11.8</v>
      </c>
      <c r="K41" s="275">
        <f t="shared" si="7"/>
        <v>0</v>
      </c>
      <c r="L41" s="262">
        <f t="shared" si="7"/>
        <v>0</v>
      </c>
      <c r="M41" s="274">
        <f t="shared" si="7"/>
        <v>0</v>
      </c>
      <c r="N41" s="261">
        <f t="shared" si="7"/>
        <v>0</v>
      </c>
      <c r="O41" s="275">
        <f t="shared" si="7"/>
        <v>0</v>
      </c>
      <c r="P41" s="262">
        <f t="shared" si="7"/>
        <v>0</v>
      </c>
      <c r="Q41" s="274">
        <f t="shared" si="7"/>
        <v>0</v>
      </c>
      <c r="R41" s="261">
        <f t="shared" si="7"/>
        <v>0</v>
      </c>
      <c r="S41" s="275">
        <f t="shared" si="7"/>
        <v>0</v>
      </c>
      <c r="T41" s="262">
        <f t="shared" si="7"/>
        <v>0</v>
      </c>
      <c r="U41" s="263">
        <f t="shared" si="7"/>
        <v>0</v>
      </c>
      <c r="V41" s="271">
        <f t="shared" si="7"/>
        <v>0</v>
      </c>
    </row>
    <row r="42" spans="1:22" ht="15.75" customHeight="1" thickBot="1">
      <c r="A42" s="6" t="s">
        <v>9</v>
      </c>
      <c r="B42" s="1" t="s">
        <v>13</v>
      </c>
      <c r="C42" s="407" t="s">
        <v>16</v>
      </c>
      <c r="D42" s="408"/>
      <c r="E42" s="519"/>
      <c r="F42" s="519"/>
      <c r="G42" s="519"/>
      <c r="H42" s="408"/>
      <c r="I42" s="195">
        <f t="shared" ref="I42:V42" si="8">SUM(I38,I35,I32,I29)</f>
        <v>656</v>
      </c>
      <c r="J42" s="196">
        <f>SUM(J38,J35,J32,J29,J41)</f>
        <v>293.10000000000002</v>
      </c>
      <c r="K42" s="196">
        <f t="shared" si="8"/>
        <v>0</v>
      </c>
      <c r="L42" s="197">
        <f t="shared" si="8"/>
        <v>374.7</v>
      </c>
      <c r="M42" s="195">
        <f t="shared" si="8"/>
        <v>254.7</v>
      </c>
      <c r="N42" s="196">
        <f t="shared" si="8"/>
        <v>168.7</v>
      </c>
      <c r="O42" s="196">
        <f t="shared" si="8"/>
        <v>0</v>
      </c>
      <c r="P42" s="197">
        <f t="shared" si="8"/>
        <v>86</v>
      </c>
      <c r="Q42" s="195">
        <f t="shared" si="8"/>
        <v>182.2</v>
      </c>
      <c r="R42" s="196">
        <f t="shared" si="8"/>
        <v>67.599999999999994</v>
      </c>
      <c r="S42" s="196">
        <f t="shared" si="8"/>
        <v>0</v>
      </c>
      <c r="T42" s="197">
        <f t="shared" si="8"/>
        <v>114.6</v>
      </c>
      <c r="U42" s="195">
        <f t="shared" si="8"/>
        <v>160</v>
      </c>
      <c r="V42" s="353">
        <f t="shared" si="8"/>
        <v>290</v>
      </c>
    </row>
    <row r="43" spans="1:22" ht="15.75" customHeight="1" thickBot="1">
      <c r="A43" s="14" t="s">
        <v>9</v>
      </c>
      <c r="B43" s="12" t="s">
        <v>14</v>
      </c>
      <c r="C43" s="506" t="s">
        <v>22</v>
      </c>
      <c r="D43" s="507"/>
      <c r="E43" s="507"/>
      <c r="F43" s="507"/>
      <c r="G43" s="507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8"/>
      <c r="T43" s="508"/>
      <c r="U43" s="508"/>
      <c r="V43" s="509"/>
    </row>
    <row r="44" spans="1:22" ht="15.75" customHeight="1">
      <c r="A44" s="376" t="s">
        <v>9</v>
      </c>
      <c r="B44" s="367" t="s">
        <v>14</v>
      </c>
      <c r="C44" s="428" t="s">
        <v>9</v>
      </c>
      <c r="D44" s="324" t="s">
        <v>90</v>
      </c>
      <c r="E44" s="410" t="s">
        <v>78</v>
      </c>
      <c r="F44" s="431" t="s">
        <v>15</v>
      </c>
      <c r="G44" s="526" t="s">
        <v>133</v>
      </c>
      <c r="H44" s="111" t="s">
        <v>11</v>
      </c>
      <c r="I44" s="120">
        <f>J44+L44</f>
        <v>0</v>
      </c>
      <c r="J44" s="121"/>
      <c r="K44" s="121"/>
      <c r="L44" s="207"/>
      <c r="M44" s="120">
        <f>N44+P44</f>
        <v>0</v>
      </c>
      <c r="N44" s="121"/>
      <c r="O44" s="121"/>
      <c r="P44" s="208"/>
      <c r="Q44" s="292">
        <f t="shared" ref="Q44:Q48" si="9">R44+T44</f>
        <v>0</v>
      </c>
      <c r="R44" s="286"/>
      <c r="S44" s="286"/>
      <c r="T44" s="287"/>
      <c r="U44" s="209">
        <v>286.8</v>
      </c>
      <c r="V44" s="209"/>
    </row>
    <row r="45" spans="1:22" ht="15.75" customHeight="1">
      <c r="A45" s="377"/>
      <c r="B45" s="368"/>
      <c r="C45" s="429"/>
      <c r="D45" s="225" t="s">
        <v>116</v>
      </c>
      <c r="E45" s="411"/>
      <c r="F45" s="432"/>
      <c r="G45" s="527"/>
      <c r="H45" s="111" t="s">
        <v>19</v>
      </c>
      <c r="I45" s="120">
        <f>J45+L45</f>
        <v>353.7</v>
      </c>
      <c r="J45" s="121">
        <v>353.7</v>
      </c>
      <c r="K45" s="121"/>
      <c r="L45" s="207"/>
      <c r="M45" s="120">
        <f>N45+P45</f>
        <v>0</v>
      </c>
      <c r="N45" s="121"/>
      <c r="O45" s="121"/>
      <c r="P45" s="224"/>
      <c r="Q45" s="297">
        <f>R45+T45</f>
        <v>0</v>
      </c>
      <c r="R45" s="286"/>
      <c r="S45" s="286"/>
      <c r="T45" s="287"/>
      <c r="U45" s="209">
        <v>136.19999999999999</v>
      </c>
      <c r="V45" s="209"/>
    </row>
    <row r="46" spans="1:22" ht="15.75" customHeight="1">
      <c r="A46" s="377"/>
      <c r="B46" s="368"/>
      <c r="C46" s="429"/>
      <c r="D46" s="225" t="s">
        <v>117</v>
      </c>
      <c r="E46" s="411"/>
      <c r="F46" s="432"/>
      <c r="G46" s="527"/>
      <c r="H46" s="111" t="s">
        <v>89</v>
      </c>
      <c r="I46" s="120">
        <f>J46+L46</f>
        <v>0</v>
      </c>
      <c r="J46" s="121"/>
      <c r="K46" s="121"/>
      <c r="L46" s="207"/>
      <c r="M46" s="120">
        <f>N46+P46</f>
        <v>0</v>
      </c>
      <c r="N46" s="121"/>
      <c r="O46" s="121"/>
      <c r="P46" s="224"/>
      <c r="Q46" s="330">
        <f>R46+T46</f>
        <v>251.8</v>
      </c>
      <c r="R46" s="322">
        <f>244.3+7.5</f>
        <v>251.8</v>
      </c>
      <c r="S46" s="286"/>
      <c r="T46" s="287"/>
      <c r="U46" s="209"/>
      <c r="V46" s="209"/>
    </row>
    <row r="47" spans="1:22" ht="15.75" customHeight="1">
      <c r="A47" s="377"/>
      <c r="B47" s="368"/>
      <c r="C47" s="429"/>
      <c r="D47" s="323" t="s">
        <v>169</v>
      </c>
      <c r="E47" s="411"/>
      <c r="F47" s="432"/>
      <c r="G47" s="527"/>
      <c r="H47" s="111" t="s">
        <v>19</v>
      </c>
      <c r="I47" s="120">
        <f>J47+L47</f>
        <v>294.8</v>
      </c>
      <c r="J47" s="121">
        <v>294.8</v>
      </c>
      <c r="K47" s="121"/>
      <c r="L47" s="207"/>
      <c r="M47" s="120">
        <f>N47+P47</f>
        <v>443.8</v>
      </c>
      <c r="N47" s="121">
        <v>443.8</v>
      </c>
      <c r="O47" s="121"/>
      <c r="P47" s="224"/>
      <c r="Q47" s="330">
        <f>R47+T47</f>
        <v>213</v>
      </c>
      <c r="R47" s="322">
        <f>253.8-122.4+81.6</f>
        <v>213</v>
      </c>
      <c r="S47" s="286"/>
      <c r="T47" s="287"/>
      <c r="U47" s="209">
        <f>45+300</f>
        <v>345</v>
      </c>
      <c r="V47" s="209">
        <v>63.7</v>
      </c>
    </row>
    <row r="48" spans="1:22" ht="15.75" customHeight="1">
      <c r="A48" s="377"/>
      <c r="B48" s="368"/>
      <c r="C48" s="429"/>
      <c r="D48" s="323" t="s">
        <v>166</v>
      </c>
      <c r="E48" s="411"/>
      <c r="F48" s="432"/>
      <c r="G48" s="527"/>
      <c r="H48" s="112" t="s">
        <v>36</v>
      </c>
      <c r="I48" s="122">
        <f>J48+L48</f>
        <v>2937.2</v>
      </c>
      <c r="J48" s="123">
        <v>2937.2</v>
      </c>
      <c r="K48" s="123"/>
      <c r="L48" s="181"/>
      <c r="M48" s="122">
        <f>N48+P48</f>
        <v>2284.1999999999998</v>
      </c>
      <c r="N48" s="123">
        <v>2284.1999999999998</v>
      </c>
      <c r="O48" s="123"/>
      <c r="P48" s="210"/>
      <c r="Q48" s="298">
        <f t="shared" si="9"/>
        <v>2284.1999999999998</v>
      </c>
      <c r="R48" s="280">
        <v>2284.1999999999998</v>
      </c>
      <c r="S48" s="280"/>
      <c r="T48" s="281"/>
      <c r="U48" s="124">
        <v>3806.7</v>
      </c>
      <c r="V48" s="124"/>
    </row>
    <row r="49" spans="1:22" ht="15.75" customHeight="1" thickBot="1">
      <c r="A49" s="378"/>
      <c r="B49" s="369"/>
      <c r="C49" s="430"/>
      <c r="D49" s="226"/>
      <c r="E49" s="412"/>
      <c r="F49" s="433"/>
      <c r="G49" s="528"/>
      <c r="H49" s="240" t="s">
        <v>12</v>
      </c>
      <c r="I49" s="260">
        <f t="shared" ref="I49:V49" si="10">SUM(I44:I48)</f>
        <v>3585.7</v>
      </c>
      <c r="J49" s="261">
        <f t="shared" si="10"/>
        <v>3585.7</v>
      </c>
      <c r="K49" s="261">
        <f t="shared" si="10"/>
        <v>0</v>
      </c>
      <c r="L49" s="262">
        <f t="shared" si="10"/>
        <v>0</v>
      </c>
      <c r="M49" s="260">
        <f t="shared" si="10"/>
        <v>2728</v>
      </c>
      <c r="N49" s="261">
        <f t="shared" si="10"/>
        <v>2728</v>
      </c>
      <c r="O49" s="261">
        <f t="shared" si="10"/>
        <v>0</v>
      </c>
      <c r="P49" s="295">
        <f t="shared" si="10"/>
        <v>0</v>
      </c>
      <c r="Q49" s="296">
        <f t="shared" si="10"/>
        <v>2749</v>
      </c>
      <c r="R49" s="261">
        <f t="shared" si="10"/>
        <v>2749</v>
      </c>
      <c r="S49" s="261">
        <f t="shared" si="10"/>
        <v>0</v>
      </c>
      <c r="T49" s="262">
        <f t="shared" si="10"/>
        <v>0</v>
      </c>
      <c r="U49" s="263">
        <f t="shared" si="10"/>
        <v>4574.7</v>
      </c>
      <c r="V49" s="263">
        <f t="shared" si="10"/>
        <v>63.7</v>
      </c>
    </row>
    <row r="50" spans="1:22" ht="15.75" customHeight="1">
      <c r="A50" s="377" t="s">
        <v>9</v>
      </c>
      <c r="B50" s="368" t="s">
        <v>14</v>
      </c>
      <c r="C50" s="405" t="s">
        <v>13</v>
      </c>
      <c r="D50" s="105" t="s">
        <v>127</v>
      </c>
      <c r="E50" s="411" t="s">
        <v>161</v>
      </c>
      <c r="F50" s="432" t="s">
        <v>15</v>
      </c>
      <c r="G50" s="383" t="s">
        <v>87</v>
      </c>
      <c r="H50" s="110" t="s">
        <v>19</v>
      </c>
      <c r="I50" s="118">
        <f>J50+L50</f>
        <v>279</v>
      </c>
      <c r="J50" s="119">
        <f>92+102</f>
        <v>194</v>
      </c>
      <c r="K50" s="119"/>
      <c r="L50" s="198">
        <v>85</v>
      </c>
      <c r="M50" s="118">
        <f>N50+P50</f>
        <v>167.8</v>
      </c>
      <c r="N50" s="119">
        <f>92.5+75.3</f>
        <v>167.8</v>
      </c>
      <c r="O50" s="119"/>
      <c r="P50" s="208"/>
      <c r="Q50" s="292">
        <f>R50+T50</f>
        <v>261.3</v>
      </c>
      <c r="R50" s="277">
        <f>184.5+76.8</f>
        <v>261.3</v>
      </c>
      <c r="S50" s="277"/>
      <c r="T50" s="278"/>
      <c r="U50" s="199">
        <v>63.6</v>
      </c>
      <c r="V50" s="199">
        <v>180</v>
      </c>
    </row>
    <row r="51" spans="1:22" ht="27" customHeight="1">
      <c r="A51" s="377"/>
      <c r="B51" s="368"/>
      <c r="C51" s="405"/>
      <c r="D51" s="103" t="s">
        <v>114</v>
      </c>
      <c r="E51" s="411"/>
      <c r="F51" s="432"/>
      <c r="G51" s="383"/>
      <c r="H51" s="112" t="s">
        <v>11</v>
      </c>
      <c r="I51" s="122">
        <f>J51+L51</f>
        <v>0</v>
      </c>
      <c r="J51" s="123"/>
      <c r="K51" s="123"/>
      <c r="L51" s="181"/>
      <c r="M51" s="122">
        <f>N51+P51</f>
        <v>74.7</v>
      </c>
      <c r="N51" s="123">
        <v>74.7</v>
      </c>
      <c r="O51" s="123"/>
      <c r="P51" s="210"/>
      <c r="Q51" s="298">
        <f>R51+T51</f>
        <v>0</v>
      </c>
      <c r="R51" s="280"/>
      <c r="S51" s="280"/>
      <c r="T51" s="281"/>
      <c r="U51" s="124"/>
      <c r="V51" s="124"/>
    </row>
    <row r="52" spans="1:22" ht="27" customHeight="1">
      <c r="A52" s="377"/>
      <c r="B52" s="368"/>
      <c r="C52" s="405"/>
      <c r="D52" s="103" t="s">
        <v>115</v>
      </c>
      <c r="E52" s="411"/>
      <c r="F52" s="432"/>
      <c r="G52" s="383"/>
      <c r="H52" s="112" t="s">
        <v>89</v>
      </c>
      <c r="I52" s="122">
        <f>J52+L52</f>
        <v>0</v>
      </c>
      <c r="J52" s="123"/>
      <c r="K52" s="123"/>
      <c r="L52" s="181"/>
      <c r="M52" s="122">
        <f>N52+P52</f>
        <v>0</v>
      </c>
      <c r="N52" s="123"/>
      <c r="O52" s="123"/>
      <c r="P52" s="210"/>
      <c r="Q52" s="298">
        <f>R52+T52</f>
        <v>0</v>
      </c>
      <c r="R52" s="280"/>
      <c r="S52" s="280"/>
      <c r="T52" s="281"/>
      <c r="U52" s="124"/>
      <c r="V52" s="124"/>
    </row>
    <row r="53" spans="1:22" ht="27" customHeight="1">
      <c r="A53" s="377"/>
      <c r="B53" s="368"/>
      <c r="C53" s="405"/>
      <c r="D53" s="103" t="s">
        <v>170</v>
      </c>
      <c r="E53" s="411"/>
      <c r="F53" s="432"/>
      <c r="G53" s="383"/>
      <c r="H53" s="112"/>
      <c r="I53" s="134">
        <f>J53+L53</f>
        <v>0</v>
      </c>
      <c r="J53" s="135"/>
      <c r="K53" s="135"/>
      <c r="L53" s="182"/>
      <c r="M53" s="134">
        <f>N53+P53</f>
        <v>0</v>
      </c>
      <c r="N53" s="135"/>
      <c r="O53" s="135"/>
      <c r="P53" s="210"/>
      <c r="Q53" s="299">
        <f>R53+T53</f>
        <v>0</v>
      </c>
      <c r="R53" s="283"/>
      <c r="S53" s="283"/>
      <c r="T53" s="284"/>
      <c r="U53" s="200"/>
      <c r="V53" s="200"/>
    </row>
    <row r="54" spans="1:22" ht="15.75" customHeight="1" thickBot="1">
      <c r="A54" s="378"/>
      <c r="B54" s="369"/>
      <c r="C54" s="406"/>
      <c r="D54" s="104"/>
      <c r="E54" s="412"/>
      <c r="F54" s="433"/>
      <c r="G54" s="384"/>
      <c r="H54" s="240" t="s">
        <v>12</v>
      </c>
      <c r="I54" s="260">
        <f t="shared" ref="I54:V54" si="11">SUM(I50:I53)</f>
        <v>279</v>
      </c>
      <c r="J54" s="261">
        <f t="shared" si="11"/>
        <v>194</v>
      </c>
      <c r="K54" s="261">
        <f t="shared" si="11"/>
        <v>0</v>
      </c>
      <c r="L54" s="262">
        <f t="shared" si="11"/>
        <v>85</v>
      </c>
      <c r="M54" s="260">
        <f t="shared" si="11"/>
        <v>242.5</v>
      </c>
      <c r="N54" s="261">
        <f t="shared" si="11"/>
        <v>242.5</v>
      </c>
      <c r="O54" s="261">
        <f t="shared" si="11"/>
        <v>0</v>
      </c>
      <c r="P54" s="295">
        <f t="shared" si="11"/>
        <v>0</v>
      </c>
      <c r="Q54" s="296">
        <f t="shared" si="11"/>
        <v>261.3</v>
      </c>
      <c r="R54" s="261">
        <f t="shared" si="11"/>
        <v>261.3</v>
      </c>
      <c r="S54" s="261">
        <f t="shared" si="11"/>
        <v>0</v>
      </c>
      <c r="T54" s="262">
        <f t="shared" si="11"/>
        <v>0</v>
      </c>
      <c r="U54" s="263">
        <f t="shared" si="11"/>
        <v>63.6</v>
      </c>
      <c r="V54" s="263">
        <f t="shared" si="11"/>
        <v>180</v>
      </c>
    </row>
    <row r="55" spans="1:22" ht="15.75" customHeight="1">
      <c r="A55" s="376" t="s">
        <v>9</v>
      </c>
      <c r="B55" s="367" t="s">
        <v>14</v>
      </c>
      <c r="C55" s="404" t="s">
        <v>14</v>
      </c>
      <c r="D55" s="102" t="s">
        <v>92</v>
      </c>
      <c r="E55" s="410" t="s">
        <v>102</v>
      </c>
      <c r="F55" s="431" t="s">
        <v>15</v>
      </c>
      <c r="G55" s="382" t="s">
        <v>177</v>
      </c>
      <c r="H55" s="110" t="s">
        <v>19</v>
      </c>
      <c r="I55" s="118">
        <f>J55+L55</f>
        <v>88</v>
      </c>
      <c r="J55" s="119"/>
      <c r="K55" s="119"/>
      <c r="L55" s="198">
        <v>88</v>
      </c>
      <c r="M55" s="118">
        <f>N55+P55</f>
        <v>0</v>
      </c>
      <c r="N55" s="119"/>
      <c r="O55" s="119"/>
      <c r="P55" s="208"/>
      <c r="Q55" s="292">
        <f>R55+T55</f>
        <v>0</v>
      </c>
      <c r="R55" s="277"/>
      <c r="S55" s="277"/>
      <c r="T55" s="278"/>
      <c r="U55" s="211"/>
      <c r="V55" s="199"/>
    </row>
    <row r="56" spans="1:22" ht="26.25" customHeight="1">
      <c r="A56" s="377"/>
      <c r="B56" s="368"/>
      <c r="C56" s="405"/>
      <c r="D56" s="216" t="s">
        <v>118</v>
      </c>
      <c r="E56" s="411"/>
      <c r="F56" s="432"/>
      <c r="G56" s="383"/>
      <c r="H56" s="112" t="s">
        <v>89</v>
      </c>
      <c r="I56" s="122">
        <f>J56+L56</f>
        <v>35.6</v>
      </c>
      <c r="J56" s="123"/>
      <c r="K56" s="123"/>
      <c r="L56" s="181">
        <v>35.6</v>
      </c>
      <c r="M56" s="122">
        <f>N56+P56</f>
        <v>0</v>
      </c>
      <c r="N56" s="123"/>
      <c r="O56" s="123"/>
      <c r="P56" s="210"/>
      <c r="Q56" s="298">
        <f>R56+T56</f>
        <v>44</v>
      </c>
      <c r="R56" s="280">
        <v>44</v>
      </c>
      <c r="S56" s="280"/>
      <c r="T56" s="281"/>
      <c r="U56" s="153"/>
      <c r="V56" s="124"/>
    </row>
    <row r="57" spans="1:22" ht="15.75" customHeight="1">
      <c r="A57" s="377"/>
      <c r="B57" s="368"/>
      <c r="C57" s="405"/>
      <c r="D57" s="216" t="s">
        <v>119</v>
      </c>
      <c r="E57" s="411"/>
      <c r="F57" s="432"/>
      <c r="G57" s="383"/>
      <c r="H57" s="112"/>
      <c r="I57" s="122">
        <f>J57+L57</f>
        <v>0</v>
      </c>
      <c r="J57" s="123"/>
      <c r="K57" s="123"/>
      <c r="L57" s="181"/>
      <c r="M57" s="122">
        <f>N57+P57</f>
        <v>0</v>
      </c>
      <c r="N57" s="123"/>
      <c r="O57" s="123"/>
      <c r="P57" s="210"/>
      <c r="Q57" s="298">
        <f>R57+T57</f>
        <v>0</v>
      </c>
      <c r="R57" s="280"/>
      <c r="S57" s="280"/>
      <c r="T57" s="281"/>
      <c r="U57" s="153"/>
      <c r="V57" s="124"/>
    </row>
    <row r="58" spans="1:22" ht="15.75" customHeight="1">
      <c r="A58" s="377"/>
      <c r="B58" s="368"/>
      <c r="C58" s="405"/>
      <c r="D58" s="216" t="s">
        <v>171</v>
      </c>
      <c r="E58" s="411"/>
      <c r="F58" s="432"/>
      <c r="G58" s="383"/>
      <c r="H58" s="112"/>
      <c r="I58" s="134">
        <f>J58+L58</f>
        <v>0</v>
      </c>
      <c r="J58" s="135"/>
      <c r="K58" s="135"/>
      <c r="L58" s="182"/>
      <c r="M58" s="134">
        <f>N58+P58</f>
        <v>0</v>
      </c>
      <c r="N58" s="135"/>
      <c r="O58" s="135"/>
      <c r="P58" s="212"/>
      <c r="Q58" s="299">
        <f>R58+T58</f>
        <v>0</v>
      </c>
      <c r="R58" s="283"/>
      <c r="S58" s="283"/>
      <c r="T58" s="284"/>
      <c r="U58" s="213"/>
      <c r="V58" s="200"/>
    </row>
    <row r="59" spans="1:22" ht="15.75" customHeight="1" thickBot="1">
      <c r="A59" s="378"/>
      <c r="B59" s="369"/>
      <c r="C59" s="406"/>
      <c r="D59" s="104"/>
      <c r="E59" s="412"/>
      <c r="F59" s="433"/>
      <c r="G59" s="384"/>
      <c r="H59" s="240" t="s">
        <v>12</v>
      </c>
      <c r="I59" s="260">
        <f t="shared" ref="I59:V59" si="12">SUM(I55:I58)</f>
        <v>123.6</v>
      </c>
      <c r="J59" s="261">
        <f t="shared" si="12"/>
        <v>0</v>
      </c>
      <c r="K59" s="261">
        <f t="shared" si="12"/>
        <v>0</v>
      </c>
      <c r="L59" s="262">
        <f t="shared" si="12"/>
        <v>123.6</v>
      </c>
      <c r="M59" s="260">
        <f t="shared" si="12"/>
        <v>0</v>
      </c>
      <c r="N59" s="261">
        <f t="shared" si="12"/>
        <v>0</v>
      </c>
      <c r="O59" s="261">
        <f t="shared" si="12"/>
        <v>0</v>
      </c>
      <c r="P59" s="295">
        <f t="shared" si="12"/>
        <v>0</v>
      </c>
      <c r="Q59" s="296">
        <f t="shared" si="12"/>
        <v>44</v>
      </c>
      <c r="R59" s="261">
        <f t="shared" si="12"/>
        <v>44</v>
      </c>
      <c r="S59" s="261">
        <f t="shared" si="12"/>
        <v>0</v>
      </c>
      <c r="T59" s="262">
        <f t="shared" si="12"/>
        <v>0</v>
      </c>
      <c r="U59" s="274">
        <f t="shared" si="12"/>
        <v>0</v>
      </c>
      <c r="V59" s="263">
        <f t="shared" si="12"/>
        <v>0</v>
      </c>
    </row>
    <row r="60" spans="1:22" ht="15.75" customHeight="1" thickBot="1">
      <c r="A60" s="4" t="s">
        <v>9</v>
      </c>
      <c r="B60" s="2" t="s">
        <v>14</v>
      </c>
      <c r="C60" s="407" t="s">
        <v>16</v>
      </c>
      <c r="D60" s="408"/>
      <c r="E60" s="408"/>
      <c r="F60" s="408"/>
      <c r="G60" s="408"/>
      <c r="H60" s="453"/>
      <c r="I60" s="197">
        <f>SUM(I59,I54,I49)</f>
        <v>3988.2999999999997</v>
      </c>
      <c r="J60" s="197">
        <f t="shared" ref="J60:V60" si="13">SUM(J59,J54,J49)</f>
        <v>3779.7</v>
      </c>
      <c r="K60" s="197">
        <f t="shared" si="13"/>
        <v>0</v>
      </c>
      <c r="L60" s="206">
        <f t="shared" si="13"/>
        <v>208.6</v>
      </c>
      <c r="M60" s="197">
        <f t="shared" si="13"/>
        <v>2970.5</v>
      </c>
      <c r="N60" s="197">
        <f t="shared" si="13"/>
        <v>2970.5</v>
      </c>
      <c r="O60" s="197">
        <f t="shared" si="13"/>
        <v>0</v>
      </c>
      <c r="P60" s="206">
        <f t="shared" si="13"/>
        <v>0</v>
      </c>
      <c r="Q60" s="197">
        <f t="shared" si="13"/>
        <v>3054.3</v>
      </c>
      <c r="R60" s="197">
        <f t="shared" si="13"/>
        <v>3054.3</v>
      </c>
      <c r="S60" s="197">
        <f t="shared" si="13"/>
        <v>0</v>
      </c>
      <c r="T60" s="206">
        <f t="shared" si="13"/>
        <v>0</v>
      </c>
      <c r="U60" s="206">
        <f t="shared" si="13"/>
        <v>4638.3</v>
      </c>
      <c r="V60" s="353">
        <f t="shared" si="13"/>
        <v>243.7</v>
      </c>
    </row>
    <row r="61" spans="1:22" ht="15.75" customHeight="1" thickBot="1">
      <c r="A61" s="6" t="s">
        <v>9</v>
      </c>
      <c r="B61" s="1" t="s">
        <v>10</v>
      </c>
      <c r="C61" s="421" t="s">
        <v>91</v>
      </c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2"/>
      <c r="O61" s="422"/>
      <c r="P61" s="422"/>
      <c r="Q61" s="422"/>
      <c r="R61" s="422"/>
      <c r="S61" s="422"/>
      <c r="T61" s="422"/>
      <c r="U61" s="422"/>
      <c r="V61" s="423"/>
    </row>
    <row r="62" spans="1:22" s="85" customFormat="1" ht="15.75" customHeight="1">
      <c r="A62" s="379" t="s">
        <v>9</v>
      </c>
      <c r="B62" s="394" t="s">
        <v>10</v>
      </c>
      <c r="C62" s="445" t="s">
        <v>9</v>
      </c>
      <c r="D62" s="448" t="s">
        <v>129</v>
      </c>
      <c r="E62" s="425"/>
      <c r="F62" s="401" t="s">
        <v>10</v>
      </c>
      <c r="G62" s="537">
        <v>6</v>
      </c>
      <c r="H62" s="106" t="s">
        <v>19</v>
      </c>
      <c r="I62" s="148">
        <f>J62+L62</f>
        <v>150</v>
      </c>
      <c r="J62" s="137">
        <v>150</v>
      </c>
      <c r="K62" s="137"/>
      <c r="L62" s="138"/>
      <c r="M62" s="148">
        <f>N62+P62</f>
        <v>50</v>
      </c>
      <c r="N62" s="137">
        <v>50</v>
      </c>
      <c r="O62" s="137"/>
      <c r="P62" s="138"/>
      <c r="Q62" s="292">
        <f>R62+T62</f>
        <v>50</v>
      </c>
      <c r="R62" s="278">
        <v>50</v>
      </c>
      <c r="S62" s="304"/>
      <c r="T62" s="305"/>
      <c r="U62" s="154"/>
      <c r="V62" s="146">
        <v>150</v>
      </c>
    </row>
    <row r="63" spans="1:22" s="85" customFormat="1" ht="15.75" customHeight="1">
      <c r="A63" s="380"/>
      <c r="B63" s="395"/>
      <c r="C63" s="446"/>
      <c r="D63" s="449"/>
      <c r="E63" s="426"/>
      <c r="F63" s="451"/>
      <c r="G63" s="538"/>
      <c r="H63" s="100" t="s">
        <v>11</v>
      </c>
      <c r="I63" s="214">
        <f>J63+L63</f>
        <v>0</v>
      </c>
      <c r="J63" s="141"/>
      <c r="K63" s="142"/>
      <c r="L63" s="144"/>
      <c r="M63" s="214">
        <f>N63+P63</f>
        <v>250</v>
      </c>
      <c r="N63" s="141">
        <v>250</v>
      </c>
      <c r="O63" s="142"/>
      <c r="P63" s="215"/>
      <c r="Q63" s="306">
        <f>R63+T63</f>
        <v>0</v>
      </c>
      <c r="R63" s="281"/>
      <c r="S63" s="307"/>
      <c r="T63" s="308"/>
      <c r="U63" s="155"/>
      <c r="V63" s="156"/>
    </row>
    <row r="64" spans="1:22" s="85" customFormat="1" ht="15.75" customHeight="1" thickBot="1">
      <c r="A64" s="381"/>
      <c r="B64" s="396"/>
      <c r="C64" s="447"/>
      <c r="D64" s="450"/>
      <c r="E64" s="427"/>
      <c r="F64" s="452"/>
      <c r="G64" s="539"/>
      <c r="H64" s="300" t="s">
        <v>12</v>
      </c>
      <c r="I64" s="296">
        <f t="shared" ref="I64:V64" si="14">SUM(I62:I63)</f>
        <v>150</v>
      </c>
      <c r="J64" s="260">
        <f t="shared" si="14"/>
        <v>150</v>
      </c>
      <c r="K64" s="261">
        <f t="shared" si="14"/>
        <v>0</v>
      </c>
      <c r="L64" s="271">
        <f t="shared" si="14"/>
        <v>0</v>
      </c>
      <c r="M64" s="296">
        <f t="shared" si="14"/>
        <v>300</v>
      </c>
      <c r="N64" s="260">
        <f t="shared" si="14"/>
        <v>300</v>
      </c>
      <c r="O64" s="261">
        <f t="shared" si="14"/>
        <v>0</v>
      </c>
      <c r="P64" s="271">
        <f t="shared" si="14"/>
        <v>0</v>
      </c>
      <c r="Q64" s="296">
        <f t="shared" si="14"/>
        <v>50</v>
      </c>
      <c r="R64" s="260">
        <f t="shared" si="14"/>
        <v>50</v>
      </c>
      <c r="S64" s="261">
        <f t="shared" si="14"/>
        <v>0</v>
      </c>
      <c r="T64" s="271">
        <f t="shared" si="14"/>
        <v>0</v>
      </c>
      <c r="U64" s="301">
        <f t="shared" si="14"/>
        <v>0</v>
      </c>
      <c r="V64" s="302">
        <f t="shared" si="14"/>
        <v>150</v>
      </c>
    </row>
    <row r="65" spans="1:24" ht="15.75" customHeight="1">
      <c r="A65" s="376" t="s">
        <v>9</v>
      </c>
      <c r="B65" s="367" t="s">
        <v>10</v>
      </c>
      <c r="C65" s="404" t="s">
        <v>13</v>
      </c>
      <c r="D65" s="102" t="s">
        <v>98</v>
      </c>
      <c r="E65" s="411" t="s">
        <v>104</v>
      </c>
      <c r="F65" s="431" t="s">
        <v>15</v>
      </c>
      <c r="G65" s="325"/>
      <c r="H65" s="110" t="s">
        <v>19</v>
      </c>
      <c r="I65" s="118">
        <f t="shared" ref="I65:I71" si="15">J65+L65</f>
        <v>18.399999999999999</v>
      </c>
      <c r="J65" s="119">
        <v>18.399999999999999</v>
      </c>
      <c r="K65" s="119"/>
      <c r="L65" s="198"/>
      <c r="M65" s="118">
        <f t="shared" ref="M65:M71" si="16">N65+P65</f>
        <v>549.9</v>
      </c>
      <c r="N65" s="119">
        <v>23.5</v>
      </c>
      <c r="O65" s="119"/>
      <c r="P65" s="198">
        <v>526.4</v>
      </c>
      <c r="Q65" s="276">
        <f t="shared" ref="Q65:Q71" si="17">R65+T65</f>
        <v>526.4</v>
      </c>
      <c r="R65" s="277"/>
      <c r="S65" s="277"/>
      <c r="T65" s="278">
        <f>526.4</f>
        <v>526.4</v>
      </c>
      <c r="U65" s="199">
        <f>530.2+20+900.6</f>
        <v>1450.8000000000002</v>
      </c>
      <c r="V65" s="199">
        <v>66.3</v>
      </c>
      <c r="W65" s="91"/>
      <c r="X65" s="91"/>
    </row>
    <row r="66" spans="1:24" ht="15.75" customHeight="1">
      <c r="A66" s="377"/>
      <c r="B66" s="368"/>
      <c r="C66" s="405"/>
      <c r="D66" s="103" t="s">
        <v>120</v>
      </c>
      <c r="E66" s="411"/>
      <c r="F66" s="432"/>
      <c r="G66" s="326" t="s">
        <v>87</v>
      </c>
      <c r="H66" s="111" t="s">
        <v>89</v>
      </c>
      <c r="I66" s="120">
        <f t="shared" si="15"/>
        <v>200</v>
      </c>
      <c r="J66" s="121"/>
      <c r="K66" s="121"/>
      <c r="L66" s="207">
        <v>200</v>
      </c>
      <c r="M66" s="120">
        <f t="shared" si="16"/>
        <v>0</v>
      </c>
      <c r="N66" s="121"/>
      <c r="O66" s="121"/>
      <c r="P66" s="207"/>
      <c r="Q66" s="285">
        <f t="shared" si="17"/>
        <v>22</v>
      </c>
      <c r="R66" s="286">
        <v>22</v>
      </c>
      <c r="S66" s="286"/>
      <c r="T66" s="287"/>
      <c r="U66" s="209"/>
      <c r="V66" s="209"/>
    </row>
    <row r="67" spans="1:24" ht="27" customHeight="1">
      <c r="A67" s="377"/>
      <c r="B67" s="368"/>
      <c r="C67" s="405"/>
      <c r="D67" s="362" t="s">
        <v>172</v>
      </c>
      <c r="E67" s="411"/>
      <c r="F67" s="432"/>
      <c r="G67" s="326" t="s">
        <v>126</v>
      </c>
      <c r="H67" s="112" t="s">
        <v>130</v>
      </c>
      <c r="I67" s="122">
        <f t="shared" si="15"/>
        <v>0</v>
      </c>
      <c r="J67" s="123"/>
      <c r="K67" s="123"/>
      <c r="L67" s="181"/>
      <c r="M67" s="122">
        <f t="shared" si="16"/>
        <v>0</v>
      </c>
      <c r="N67" s="123"/>
      <c r="O67" s="123"/>
      <c r="P67" s="181"/>
      <c r="Q67" s="279">
        <f t="shared" si="17"/>
        <v>0</v>
      </c>
      <c r="R67" s="280"/>
      <c r="S67" s="280"/>
      <c r="T67" s="281"/>
      <c r="U67" s="124">
        <v>24.2</v>
      </c>
      <c r="V67" s="124"/>
    </row>
    <row r="68" spans="1:24" ht="18.75" customHeight="1">
      <c r="A68" s="377"/>
      <c r="B68" s="368"/>
      <c r="C68" s="405"/>
      <c r="D68" s="424" t="s">
        <v>174</v>
      </c>
      <c r="E68" s="411"/>
      <c r="F68" s="432"/>
      <c r="G68" s="326" t="s">
        <v>126</v>
      </c>
      <c r="H68" s="112" t="s">
        <v>36</v>
      </c>
      <c r="I68" s="122">
        <f t="shared" si="15"/>
        <v>1275</v>
      </c>
      <c r="J68" s="123"/>
      <c r="K68" s="123"/>
      <c r="L68" s="181">
        <v>1275</v>
      </c>
      <c r="M68" s="122">
        <f t="shared" si="16"/>
        <v>3055.4</v>
      </c>
      <c r="N68" s="123"/>
      <c r="O68" s="123"/>
      <c r="P68" s="181">
        <f>2982.9+72.5</f>
        <v>3055.4</v>
      </c>
      <c r="Q68" s="279">
        <f t="shared" si="17"/>
        <v>2982.9</v>
      </c>
      <c r="R68" s="280"/>
      <c r="S68" s="280"/>
      <c r="T68" s="280">
        <f>2982.9</f>
        <v>2982.9</v>
      </c>
      <c r="U68" s="124">
        <f>3004.3+145+12.8</f>
        <v>3162.1000000000004</v>
      </c>
      <c r="V68" s="124"/>
    </row>
    <row r="69" spans="1:24" ht="18.75" customHeight="1">
      <c r="A69" s="377"/>
      <c r="B69" s="368"/>
      <c r="C69" s="405"/>
      <c r="D69" s="424"/>
      <c r="E69" s="411"/>
      <c r="F69" s="432"/>
      <c r="G69" s="326"/>
      <c r="H69" s="112" t="s">
        <v>84</v>
      </c>
      <c r="I69" s="134">
        <f t="shared" si="15"/>
        <v>0</v>
      </c>
      <c r="J69" s="135"/>
      <c r="K69" s="135"/>
      <c r="L69" s="182"/>
      <c r="M69" s="134">
        <f t="shared" si="16"/>
        <v>3000</v>
      </c>
      <c r="N69" s="135"/>
      <c r="O69" s="135"/>
      <c r="P69" s="181">
        <v>3000</v>
      </c>
      <c r="Q69" s="282">
        <f t="shared" si="17"/>
        <v>3000</v>
      </c>
      <c r="R69" s="283"/>
      <c r="S69" s="283"/>
      <c r="T69" s="284">
        <v>3000</v>
      </c>
      <c r="U69" s="200"/>
      <c r="V69" s="200"/>
    </row>
    <row r="70" spans="1:24" ht="15.75" customHeight="1">
      <c r="A70" s="377"/>
      <c r="B70" s="368"/>
      <c r="C70" s="405"/>
      <c r="D70" s="424" t="s">
        <v>165</v>
      </c>
      <c r="E70" s="411"/>
      <c r="F70" s="432"/>
      <c r="G70" s="326" t="s">
        <v>126</v>
      </c>
      <c r="H70" s="112" t="s">
        <v>89</v>
      </c>
      <c r="I70" s="134">
        <f t="shared" si="15"/>
        <v>0</v>
      </c>
      <c r="J70" s="135"/>
      <c r="K70" s="135"/>
      <c r="L70" s="182"/>
      <c r="M70" s="134">
        <f t="shared" si="16"/>
        <v>0</v>
      </c>
      <c r="N70" s="135"/>
      <c r="O70" s="135"/>
      <c r="P70" s="181"/>
      <c r="Q70" s="282">
        <f t="shared" si="17"/>
        <v>0</v>
      </c>
      <c r="R70" s="283"/>
      <c r="S70" s="283"/>
      <c r="T70" s="284"/>
      <c r="U70" s="200"/>
      <c r="V70" s="200"/>
    </row>
    <row r="71" spans="1:24" ht="15.75" customHeight="1">
      <c r="A71" s="377"/>
      <c r="B71" s="368"/>
      <c r="C71" s="405"/>
      <c r="D71" s="424"/>
      <c r="E71" s="411"/>
      <c r="F71" s="432"/>
      <c r="G71" s="326"/>
      <c r="H71" s="217"/>
      <c r="I71" s="134">
        <f t="shared" si="15"/>
        <v>0</v>
      </c>
      <c r="J71" s="135"/>
      <c r="K71" s="135"/>
      <c r="L71" s="182"/>
      <c r="M71" s="134">
        <f t="shared" si="16"/>
        <v>0</v>
      </c>
      <c r="N71" s="135"/>
      <c r="O71" s="135"/>
      <c r="P71" s="182"/>
      <c r="Q71" s="282">
        <f t="shared" si="17"/>
        <v>0</v>
      </c>
      <c r="R71" s="283"/>
      <c r="S71" s="283"/>
      <c r="T71" s="284"/>
      <c r="U71" s="200"/>
      <c r="V71" s="200"/>
    </row>
    <row r="72" spans="1:24" ht="15.75" customHeight="1" thickBot="1">
      <c r="A72" s="378"/>
      <c r="B72" s="369"/>
      <c r="C72" s="406"/>
      <c r="D72" s="223"/>
      <c r="E72" s="412"/>
      <c r="F72" s="433"/>
      <c r="G72" s="327"/>
      <c r="H72" s="240" t="s">
        <v>12</v>
      </c>
      <c r="I72" s="296">
        <f>SUM(I65:I71)</f>
        <v>1493.4</v>
      </c>
      <c r="J72" s="303">
        <f t="shared" ref="J72:V72" si="18">SUM(J65:J71)</f>
        <v>18.399999999999999</v>
      </c>
      <c r="K72" s="303">
        <f t="shared" si="18"/>
        <v>0</v>
      </c>
      <c r="L72" s="262">
        <f t="shared" si="18"/>
        <v>1475</v>
      </c>
      <c r="M72" s="303">
        <f t="shared" si="18"/>
        <v>6605.3</v>
      </c>
      <c r="N72" s="303">
        <f t="shared" si="18"/>
        <v>23.5</v>
      </c>
      <c r="O72" s="303">
        <f t="shared" si="18"/>
        <v>0</v>
      </c>
      <c r="P72" s="262">
        <f t="shared" si="18"/>
        <v>6581.8</v>
      </c>
      <c r="Q72" s="303">
        <f>SUM(Q65:Q71)</f>
        <v>6531.3</v>
      </c>
      <c r="R72" s="303">
        <f t="shared" si="18"/>
        <v>22</v>
      </c>
      <c r="S72" s="303">
        <f t="shared" si="18"/>
        <v>0</v>
      </c>
      <c r="T72" s="262">
        <f t="shared" si="18"/>
        <v>6509.3</v>
      </c>
      <c r="U72" s="262">
        <f t="shared" si="18"/>
        <v>4637.1000000000004</v>
      </c>
      <c r="V72" s="262">
        <f t="shared" si="18"/>
        <v>66.3</v>
      </c>
    </row>
    <row r="73" spans="1:24" ht="13.5" customHeight="1" thickBot="1">
      <c r="A73" s="4" t="s">
        <v>9</v>
      </c>
      <c r="B73" s="1" t="s">
        <v>10</v>
      </c>
      <c r="C73" s="407" t="s">
        <v>16</v>
      </c>
      <c r="D73" s="408"/>
      <c r="E73" s="408"/>
      <c r="F73" s="408"/>
      <c r="G73" s="408"/>
      <c r="H73" s="408"/>
      <c r="I73" s="332">
        <f>SUM(I72,I64)</f>
        <v>1643.4</v>
      </c>
      <c r="J73" s="333">
        <f t="shared" ref="J73:V73" si="19">SUM(J72,J64)</f>
        <v>168.4</v>
      </c>
      <c r="K73" s="334">
        <f t="shared" si="19"/>
        <v>0</v>
      </c>
      <c r="L73" s="333">
        <f t="shared" si="19"/>
        <v>1475</v>
      </c>
      <c r="M73" s="335">
        <f t="shared" si="19"/>
        <v>6905.3</v>
      </c>
      <c r="N73" s="334">
        <f t="shared" si="19"/>
        <v>323.5</v>
      </c>
      <c r="O73" s="333">
        <f t="shared" si="19"/>
        <v>0</v>
      </c>
      <c r="P73" s="336">
        <f t="shared" si="19"/>
        <v>6581.8</v>
      </c>
      <c r="Q73" s="332">
        <f>SUM(Q72,Q64)</f>
        <v>6581.3</v>
      </c>
      <c r="R73" s="333">
        <f t="shared" si="19"/>
        <v>72</v>
      </c>
      <c r="S73" s="334">
        <f t="shared" si="19"/>
        <v>0</v>
      </c>
      <c r="T73" s="337">
        <f t="shared" si="19"/>
        <v>6509.3</v>
      </c>
      <c r="U73" s="335">
        <f t="shared" si="19"/>
        <v>4637.1000000000004</v>
      </c>
      <c r="V73" s="351">
        <f t="shared" si="19"/>
        <v>216.3</v>
      </c>
    </row>
    <row r="74" spans="1:24" ht="14.25" customHeight="1" thickBot="1">
      <c r="A74" s="6" t="s">
        <v>9</v>
      </c>
      <c r="B74" s="504" t="s">
        <v>17</v>
      </c>
      <c r="C74" s="505"/>
      <c r="D74" s="505"/>
      <c r="E74" s="505"/>
      <c r="F74" s="505"/>
      <c r="G74" s="505"/>
      <c r="H74" s="505"/>
      <c r="I74" s="344">
        <f>J74+L74</f>
        <v>22613.4</v>
      </c>
      <c r="J74" s="345">
        <f>SUM(J22,J42,J60,J73)</f>
        <v>20555.100000000002</v>
      </c>
      <c r="K74" s="346">
        <f t="shared" ref="K74:V74" si="20">SUM(K22,K42,K60,K73)</f>
        <v>0</v>
      </c>
      <c r="L74" s="345">
        <f t="shared" si="20"/>
        <v>2058.3000000000002</v>
      </c>
      <c r="M74" s="347">
        <f t="shared" si="20"/>
        <v>25828.600000000002</v>
      </c>
      <c r="N74" s="346">
        <f t="shared" si="20"/>
        <v>19160.800000000003</v>
      </c>
      <c r="O74" s="345">
        <f t="shared" si="20"/>
        <v>0</v>
      </c>
      <c r="P74" s="348">
        <f t="shared" si="20"/>
        <v>6667.8</v>
      </c>
      <c r="Q74" s="344">
        <f t="shared" si="20"/>
        <v>26000.3</v>
      </c>
      <c r="R74" s="345">
        <f t="shared" si="20"/>
        <v>19376.400000000001</v>
      </c>
      <c r="S74" s="346">
        <f t="shared" si="20"/>
        <v>0</v>
      </c>
      <c r="T74" s="349">
        <f t="shared" si="20"/>
        <v>6623.9000000000005</v>
      </c>
      <c r="U74" s="347">
        <f t="shared" si="20"/>
        <v>24520.400000000001</v>
      </c>
      <c r="V74" s="350">
        <f t="shared" si="20"/>
        <v>16240</v>
      </c>
      <c r="X74" s="91"/>
    </row>
    <row r="75" spans="1:24" ht="15.75" customHeight="1" thickBot="1">
      <c r="A75" s="7" t="s">
        <v>15</v>
      </c>
      <c r="B75" s="398" t="s">
        <v>23</v>
      </c>
      <c r="C75" s="399"/>
      <c r="D75" s="399"/>
      <c r="E75" s="399"/>
      <c r="F75" s="399"/>
      <c r="G75" s="399"/>
      <c r="H75" s="399"/>
      <c r="I75" s="338">
        <f>J75+L75</f>
        <v>22613.4</v>
      </c>
      <c r="J75" s="339">
        <f t="shared" ref="J75:V75" si="21">J74</f>
        <v>20555.100000000002</v>
      </c>
      <c r="K75" s="340">
        <f t="shared" si="21"/>
        <v>0</v>
      </c>
      <c r="L75" s="339">
        <f t="shared" si="21"/>
        <v>2058.3000000000002</v>
      </c>
      <c r="M75" s="341">
        <f t="shared" si="21"/>
        <v>25828.600000000002</v>
      </c>
      <c r="N75" s="340">
        <f t="shared" si="21"/>
        <v>19160.800000000003</v>
      </c>
      <c r="O75" s="339">
        <f t="shared" si="21"/>
        <v>0</v>
      </c>
      <c r="P75" s="342">
        <f t="shared" si="21"/>
        <v>6667.8</v>
      </c>
      <c r="Q75" s="338">
        <f t="shared" si="21"/>
        <v>26000.3</v>
      </c>
      <c r="R75" s="339">
        <f t="shared" si="21"/>
        <v>19376.400000000001</v>
      </c>
      <c r="S75" s="340">
        <f t="shared" si="21"/>
        <v>0</v>
      </c>
      <c r="T75" s="343">
        <f t="shared" si="21"/>
        <v>6623.9000000000005</v>
      </c>
      <c r="U75" s="341">
        <f t="shared" si="21"/>
        <v>24520.400000000001</v>
      </c>
      <c r="V75" s="352">
        <f t="shared" si="21"/>
        <v>16240</v>
      </c>
    </row>
    <row r="76" spans="1:24" s="82" customFormat="1" ht="15.75" customHeight="1">
      <c r="A76" s="409"/>
      <c r="B76" s="409"/>
      <c r="C76" s="409"/>
      <c r="D76" s="409"/>
      <c r="E76" s="409"/>
      <c r="F76" s="409"/>
      <c r="G76" s="409"/>
      <c r="H76" s="409"/>
      <c r="I76" s="169"/>
      <c r="J76" s="169"/>
      <c r="K76" s="169"/>
      <c r="L76" s="169"/>
      <c r="M76" s="169"/>
      <c r="N76" s="169"/>
      <c r="O76" s="169"/>
      <c r="P76" s="169"/>
      <c r="Q76" s="328"/>
      <c r="R76" s="356"/>
      <c r="S76" s="328"/>
      <c r="T76" s="328"/>
      <c r="U76" s="169"/>
      <c r="V76" s="169"/>
    </row>
    <row r="77" spans="1:24" ht="15.75" customHeight="1">
      <c r="A77" s="8"/>
      <c r="B77" s="397" t="s">
        <v>33</v>
      </c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11"/>
      <c r="V77" s="11"/>
    </row>
    <row r="78" spans="1:24" ht="12" customHeight="1" thickBot="1">
      <c r="A78" s="15"/>
      <c r="B78" s="16"/>
      <c r="C78" s="16"/>
      <c r="J78" s="91"/>
      <c r="K78" s="17"/>
      <c r="L78" s="17"/>
      <c r="O78" s="83"/>
      <c r="P78" s="83"/>
      <c r="Q78" s="400"/>
      <c r="R78" s="400"/>
      <c r="S78" s="400"/>
      <c r="T78" s="400"/>
      <c r="U78" s="17"/>
      <c r="V78" s="17"/>
    </row>
    <row r="79" spans="1:24" ht="34.5" customHeight="1" thickBot="1">
      <c r="A79" s="8"/>
      <c r="B79" s="562" t="s">
        <v>24</v>
      </c>
      <c r="C79" s="563"/>
      <c r="D79" s="563"/>
      <c r="E79" s="563"/>
      <c r="F79" s="563"/>
      <c r="G79" s="563"/>
      <c r="H79" s="564"/>
      <c r="I79" s="499" t="s">
        <v>123</v>
      </c>
      <c r="J79" s="493"/>
      <c r="K79" s="493"/>
      <c r="L79" s="500"/>
      <c r="M79" s="499" t="s">
        <v>124</v>
      </c>
      <c r="N79" s="493"/>
      <c r="O79" s="493"/>
      <c r="P79" s="500"/>
      <c r="Q79" s="556" t="s">
        <v>70</v>
      </c>
      <c r="R79" s="557"/>
      <c r="S79" s="557"/>
      <c r="T79" s="558"/>
      <c r="U79" s="11"/>
      <c r="V79" s="11"/>
    </row>
    <row r="80" spans="1:24" ht="15.75" customHeight="1" thickBot="1">
      <c r="A80" s="8"/>
      <c r="B80" s="559" t="s">
        <v>38</v>
      </c>
      <c r="C80" s="560"/>
      <c r="D80" s="560"/>
      <c r="E80" s="560"/>
      <c r="F80" s="560"/>
      <c r="G80" s="560"/>
      <c r="H80" s="561"/>
      <c r="I80" s="550">
        <f>SUM(I81:L86)</f>
        <v>18377.3</v>
      </c>
      <c r="J80" s="551"/>
      <c r="K80" s="551"/>
      <c r="L80" s="552"/>
      <c r="M80" s="550">
        <f>SUM(M81:P86)</f>
        <v>17489</v>
      </c>
      <c r="N80" s="551"/>
      <c r="O80" s="551"/>
      <c r="P80" s="552"/>
      <c r="Q80" s="550">
        <f>SUM(Q81:T86)</f>
        <v>17704.600000000002</v>
      </c>
      <c r="R80" s="551"/>
      <c r="S80" s="551"/>
      <c r="T80" s="552"/>
      <c r="U80" s="355"/>
      <c r="V80" s="11"/>
    </row>
    <row r="81" spans="1:22" ht="15.75" customHeight="1">
      <c r="A81" s="8"/>
      <c r="B81" s="540" t="s">
        <v>40</v>
      </c>
      <c r="C81" s="541"/>
      <c r="D81" s="541"/>
      <c r="E81" s="541"/>
      <c r="F81" s="541"/>
      <c r="G81" s="541"/>
      <c r="H81" s="542"/>
      <c r="I81" s="547">
        <f>SUMIF(H12:H75,"SB",I12:I75)</f>
        <v>16546</v>
      </c>
      <c r="J81" s="548"/>
      <c r="K81" s="548"/>
      <c r="L81" s="549"/>
      <c r="M81" s="547">
        <f>SUMIF(H12:H75,"SB",M12:M75)</f>
        <v>16026.000000000002</v>
      </c>
      <c r="N81" s="548"/>
      <c r="O81" s="548"/>
      <c r="P81" s="549"/>
      <c r="Q81" s="547">
        <f>SUMIF(H12:H75,"SB",Q12:Q75)</f>
        <v>16007.7</v>
      </c>
      <c r="R81" s="548"/>
      <c r="S81" s="548"/>
      <c r="T81" s="549"/>
      <c r="U81" s="11"/>
      <c r="V81" s="11"/>
    </row>
    <row r="82" spans="1:22" ht="15.75" customHeight="1">
      <c r="A82" s="8"/>
      <c r="B82" s="543" t="s">
        <v>43</v>
      </c>
      <c r="C82" s="544"/>
      <c r="D82" s="544"/>
      <c r="E82" s="544"/>
      <c r="F82" s="544"/>
      <c r="G82" s="544"/>
      <c r="H82" s="544"/>
      <c r="I82" s="553">
        <f>SUMIF(H12:H75,"SB(VB)",I12:I75)</f>
        <v>90</v>
      </c>
      <c r="J82" s="554"/>
      <c r="K82" s="554"/>
      <c r="L82" s="555"/>
      <c r="M82" s="553">
        <f>SUMIF(H12:H75,"SB(VB)",M12:M75)</f>
        <v>86</v>
      </c>
      <c r="N82" s="554"/>
      <c r="O82" s="554"/>
      <c r="P82" s="555"/>
      <c r="Q82" s="553">
        <f>SUMIF(H12:H75,"SB(VB)",Q12:Q75)</f>
        <v>86</v>
      </c>
      <c r="R82" s="554"/>
      <c r="S82" s="554"/>
      <c r="T82" s="555"/>
      <c r="U82" s="11"/>
      <c r="V82" s="11"/>
    </row>
    <row r="83" spans="1:22" ht="15.75" customHeight="1">
      <c r="B83" s="545" t="s">
        <v>34</v>
      </c>
      <c r="C83" s="546"/>
      <c r="D83" s="546"/>
      <c r="E83" s="546"/>
      <c r="F83" s="546"/>
      <c r="G83" s="546"/>
      <c r="H83" s="546"/>
      <c r="I83" s="553">
        <f>SUMIF(H12:H75,"SB(AA)",I12:I75)</f>
        <v>1505.7</v>
      </c>
      <c r="J83" s="554"/>
      <c r="K83" s="554"/>
      <c r="L83" s="555"/>
      <c r="M83" s="553">
        <f>SUMIF(H12:H75,"SB(AA)",M12:M75)</f>
        <v>1362</v>
      </c>
      <c r="N83" s="554"/>
      <c r="O83" s="554"/>
      <c r="P83" s="555"/>
      <c r="Q83" s="553">
        <f>SUMIF(H12:H75,"SB(AA)",Q12:Q75)</f>
        <v>1192</v>
      </c>
      <c r="R83" s="554"/>
      <c r="S83" s="554"/>
      <c r="T83" s="555"/>
      <c r="U83" s="11"/>
      <c r="V83" s="8"/>
    </row>
    <row r="84" spans="1:22" ht="15.75" customHeight="1">
      <c r="A84" s="8"/>
      <c r="B84" s="568" t="s">
        <v>105</v>
      </c>
      <c r="C84" s="569"/>
      <c r="D84" s="569"/>
      <c r="E84" s="569"/>
      <c r="F84" s="569"/>
      <c r="G84" s="569"/>
      <c r="H84" s="570"/>
      <c r="I84" s="553">
        <f>SUMIF(H12:H75,"SB(AAL)",I12:I75)</f>
        <v>235.6</v>
      </c>
      <c r="J84" s="554"/>
      <c r="K84" s="554"/>
      <c r="L84" s="555"/>
      <c r="M84" s="553">
        <f>SUMIF(H12:H75,"SB(AAL)",M12:M75)</f>
        <v>15</v>
      </c>
      <c r="N84" s="554"/>
      <c r="O84" s="554"/>
      <c r="P84" s="555"/>
      <c r="Q84" s="565">
        <f>SUMIF(H12:H75,"SB(AAL)",Q12:Q75)</f>
        <v>418.9</v>
      </c>
      <c r="R84" s="566"/>
      <c r="S84" s="566"/>
      <c r="T84" s="567"/>
      <c r="U84" s="8"/>
      <c r="V84" s="8"/>
    </row>
    <row r="85" spans="1:22" ht="15.75" customHeight="1">
      <c r="A85" s="8"/>
      <c r="B85" s="568" t="s">
        <v>131</v>
      </c>
      <c r="C85" s="569"/>
      <c r="D85" s="569"/>
      <c r="E85" s="569"/>
      <c r="F85" s="569"/>
      <c r="G85" s="569"/>
      <c r="H85" s="570"/>
      <c r="I85" s="571">
        <f>SUMIF(H12:H75,"SB(P)",I12:I75)</f>
        <v>0</v>
      </c>
      <c r="J85" s="572"/>
      <c r="K85" s="572"/>
      <c r="L85" s="573"/>
      <c r="M85" s="571">
        <f>SUMIF(H12:H75,"SB(P)",M12:M75)</f>
        <v>0</v>
      </c>
      <c r="N85" s="572"/>
      <c r="O85" s="572"/>
      <c r="P85" s="573"/>
      <c r="Q85" s="571">
        <f>SUMIF(H12:H75,"SB(P)",Q12:Q75)</f>
        <v>0</v>
      </c>
      <c r="R85" s="572"/>
      <c r="S85" s="572"/>
      <c r="T85" s="573"/>
      <c r="U85" s="8"/>
      <c r="V85" s="8"/>
    </row>
    <row r="86" spans="1:22" ht="15.75" customHeight="1" thickBot="1">
      <c r="A86" s="8"/>
      <c r="B86" s="598" t="s">
        <v>178</v>
      </c>
      <c r="C86" s="599"/>
      <c r="D86" s="599"/>
      <c r="E86" s="599"/>
      <c r="F86" s="599"/>
      <c r="G86" s="599"/>
      <c r="H86" s="600"/>
      <c r="I86" s="571">
        <f>SUMIF(H12:H75,"PF",I12:I75)</f>
        <v>0</v>
      </c>
      <c r="J86" s="572"/>
      <c r="K86" s="572"/>
      <c r="L86" s="573"/>
      <c r="M86" s="571">
        <f>SUMIF(H12:H75,"PF",M12:M75)</f>
        <v>0</v>
      </c>
      <c r="N86" s="572"/>
      <c r="O86" s="572"/>
      <c r="P86" s="573"/>
      <c r="Q86" s="571">
        <f>SUMIF(H12:H75,"PF",Q12:Q75)</f>
        <v>0</v>
      </c>
      <c r="R86" s="572"/>
      <c r="S86" s="572"/>
      <c r="T86" s="573"/>
      <c r="U86" s="8"/>
      <c r="V86" s="8"/>
    </row>
    <row r="87" spans="1:22" ht="15.75" customHeight="1" thickBot="1">
      <c r="A87" s="8"/>
      <c r="B87" s="589" t="s">
        <v>39</v>
      </c>
      <c r="C87" s="590"/>
      <c r="D87" s="590"/>
      <c r="E87" s="590"/>
      <c r="F87" s="590"/>
      <c r="G87" s="590"/>
      <c r="H87" s="591"/>
      <c r="I87" s="595">
        <f>SUM(I89,I88)</f>
        <v>4236.0999999999995</v>
      </c>
      <c r="J87" s="596"/>
      <c r="K87" s="596"/>
      <c r="L87" s="597"/>
      <c r="M87" s="595">
        <f>SUM(M89,M88)</f>
        <v>8339.6</v>
      </c>
      <c r="N87" s="596"/>
      <c r="O87" s="596"/>
      <c r="P87" s="597"/>
      <c r="Q87" s="595">
        <f>SUM(Q89,Q88)</f>
        <v>8295.7000000000007</v>
      </c>
      <c r="R87" s="596"/>
      <c r="S87" s="596"/>
      <c r="T87" s="597"/>
      <c r="U87" s="8"/>
      <c r="V87" s="8"/>
    </row>
    <row r="88" spans="1:22" ht="15.75" customHeight="1">
      <c r="A88" s="8"/>
      <c r="B88" s="577" t="s">
        <v>37</v>
      </c>
      <c r="C88" s="578"/>
      <c r="D88" s="578"/>
      <c r="E88" s="578"/>
      <c r="F88" s="578"/>
      <c r="G88" s="578"/>
      <c r="H88" s="579"/>
      <c r="I88" s="580">
        <f>SUMIF(H12:H75,"ES",I12:I75)</f>
        <v>4212.2</v>
      </c>
      <c r="J88" s="581"/>
      <c r="K88" s="581"/>
      <c r="L88" s="582"/>
      <c r="M88" s="580">
        <f>SUMIF(H12:H75,"ES",M12:M75)</f>
        <v>5339.6</v>
      </c>
      <c r="N88" s="581"/>
      <c r="O88" s="581"/>
      <c r="P88" s="582"/>
      <c r="Q88" s="580">
        <f>SUMIF(H12:H75,"ES",Q12:Q75)</f>
        <v>5267.1</v>
      </c>
      <c r="R88" s="581"/>
      <c r="S88" s="581"/>
      <c r="T88" s="582"/>
      <c r="U88" s="8"/>
      <c r="V88" s="8"/>
    </row>
    <row r="89" spans="1:22" ht="15.75" customHeight="1" thickBot="1">
      <c r="A89" s="8"/>
      <c r="B89" s="592" t="s">
        <v>85</v>
      </c>
      <c r="C89" s="593"/>
      <c r="D89" s="593"/>
      <c r="E89" s="593"/>
      <c r="F89" s="593"/>
      <c r="G89" s="593"/>
      <c r="H89" s="594"/>
      <c r="I89" s="586">
        <f>SUMIF(H12:H75,"LRVB",I12:I75)</f>
        <v>23.9</v>
      </c>
      <c r="J89" s="587"/>
      <c r="K89" s="587"/>
      <c r="L89" s="588"/>
      <c r="M89" s="586">
        <f>SUMIF(H12:H75,"LRVB",M12:M75)</f>
        <v>3000</v>
      </c>
      <c r="N89" s="587"/>
      <c r="O89" s="587"/>
      <c r="P89" s="588"/>
      <c r="Q89" s="586">
        <f>SUMIF(H12:H75,"LRVB",Q12:Q75)</f>
        <v>3028.6</v>
      </c>
      <c r="R89" s="587"/>
      <c r="S89" s="587"/>
      <c r="T89" s="588"/>
      <c r="U89" s="8"/>
      <c r="V89" s="8"/>
    </row>
    <row r="90" spans="1:22" ht="15.75" customHeight="1" thickBot="1">
      <c r="A90" s="8"/>
      <c r="B90" s="574" t="s">
        <v>26</v>
      </c>
      <c r="C90" s="575"/>
      <c r="D90" s="575"/>
      <c r="E90" s="575"/>
      <c r="F90" s="575"/>
      <c r="G90" s="575"/>
      <c r="H90" s="576"/>
      <c r="I90" s="583">
        <f>SUM(I80,I87)</f>
        <v>22613.399999999998</v>
      </c>
      <c r="J90" s="584"/>
      <c r="K90" s="584"/>
      <c r="L90" s="585"/>
      <c r="M90" s="583">
        <f>SUM(M80,M87)</f>
        <v>25828.6</v>
      </c>
      <c r="N90" s="584"/>
      <c r="O90" s="584"/>
      <c r="P90" s="585"/>
      <c r="Q90" s="583">
        <f>SUM(Q80,Q87)</f>
        <v>26000.300000000003</v>
      </c>
      <c r="R90" s="584"/>
      <c r="S90" s="584"/>
      <c r="T90" s="585"/>
      <c r="U90" s="8"/>
      <c r="V90" s="8"/>
    </row>
    <row r="92" spans="1:22">
      <c r="I92" s="91"/>
      <c r="K92" s="91"/>
      <c r="N92" s="91"/>
    </row>
    <row r="93" spans="1:22">
      <c r="M93" s="91"/>
      <c r="R93" s="91"/>
    </row>
  </sheetData>
  <mergeCells count="166">
    <mergeCell ref="B90:H90"/>
    <mergeCell ref="B88:H88"/>
    <mergeCell ref="Q88:T88"/>
    <mergeCell ref="M85:P85"/>
    <mergeCell ref="Q85:T85"/>
    <mergeCell ref="I90:L90"/>
    <mergeCell ref="M90:P90"/>
    <mergeCell ref="Q90:T90"/>
    <mergeCell ref="M89:P89"/>
    <mergeCell ref="B87:H87"/>
    <mergeCell ref="B89:H89"/>
    <mergeCell ref="I89:L89"/>
    <mergeCell ref="Q87:T87"/>
    <mergeCell ref="I88:L88"/>
    <mergeCell ref="M88:P88"/>
    <mergeCell ref="Q89:T89"/>
    <mergeCell ref="M87:P87"/>
    <mergeCell ref="I87:L87"/>
    <mergeCell ref="I85:L85"/>
    <mergeCell ref="B86:H86"/>
    <mergeCell ref="Q84:T84"/>
    <mergeCell ref="B84:H84"/>
    <mergeCell ref="B85:H85"/>
    <mergeCell ref="M84:P84"/>
    <mergeCell ref="I86:L86"/>
    <mergeCell ref="M86:P86"/>
    <mergeCell ref="Q86:T86"/>
    <mergeCell ref="Q83:T83"/>
    <mergeCell ref="I84:L84"/>
    <mergeCell ref="I83:L83"/>
    <mergeCell ref="B81:H81"/>
    <mergeCell ref="B82:H82"/>
    <mergeCell ref="B83:H83"/>
    <mergeCell ref="I81:L81"/>
    <mergeCell ref="Q80:T80"/>
    <mergeCell ref="M82:P82"/>
    <mergeCell ref="M79:P79"/>
    <mergeCell ref="I80:L80"/>
    <mergeCell ref="M80:P80"/>
    <mergeCell ref="Q82:T82"/>
    <mergeCell ref="Q81:T81"/>
    <mergeCell ref="I82:L82"/>
    <mergeCell ref="M81:P81"/>
    <mergeCell ref="Q79:T79"/>
    <mergeCell ref="B80:H80"/>
    <mergeCell ref="B79:H79"/>
    <mergeCell ref="M83:P83"/>
    <mergeCell ref="B74:H74"/>
    <mergeCell ref="I79:L79"/>
    <mergeCell ref="C43:V43"/>
    <mergeCell ref="D30:D32"/>
    <mergeCell ref="R6:S6"/>
    <mergeCell ref="G5:G7"/>
    <mergeCell ref="G24:G29"/>
    <mergeCell ref="C24:C29"/>
    <mergeCell ref="F24:F29"/>
    <mergeCell ref="G50:G54"/>
    <mergeCell ref="F36:F38"/>
    <mergeCell ref="G55:G59"/>
    <mergeCell ref="C42:H42"/>
    <mergeCell ref="E44:E49"/>
    <mergeCell ref="F39:F41"/>
    <mergeCell ref="G39:G41"/>
    <mergeCell ref="G44:G49"/>
    <mergeCell ref="C39:C41"/>
    <mergeCell ref="D39:D41"/>
    <mergeCell ref="C33:C35"/>
    <mergeCell ref="G36:G38"/>
    <mergeCell ref="E65:E72"/>
    <mergeCell ref="G62:G64"/>
    <mergeCell ref="F65:F72"/>
    <mergeCell ref="A3:V3"/>
    <mergeCell ref="T6:T7"/>
    <mergeCell ref="N6:O6"/>
    <mergeCell ref="A5:A7"/>
    <mergeCell ref="B5:B7"/>
    <mergeCell ref="Q5:T5"/>
    <mergeCell ref="M6:M7"/>
    <mergeCell ref="Q6:Q7"/>
    <mergeCell ref="M5:P5"/>
    <mergeCell ref="L6:L7"/>
    <mergeCell ref="I6:I7"/>
    <mergeCell ref="I5:L5"/>
    <mergeCell ref="H5:H7"/>
    <mergeCell ref="A2:V2"/>
    <mergeCell ref="A8:V8"/>
    <mergeCell ref="C22:H22"/>
    <mergeCell ref="E17:E21"/>
    <mergeCell ref="F17:F21"/>
    <mergeCell ref="A12:A16"/>
    <mergeCell ref="B12:B16"/>
    <mergeCell ref="B10:V10"/>
    <mergeCell ref="A9:V9"/>
    <mergeCell ref="U5:U7"/>
    <mergeCell ref="P6:P7"/>
    <mergeCell ref="J6:K6"/>
    <mergeCell ref="C11:V11"/>
    <mergeCell ref="D5:D7"/>
    <mergeCell ref="C5:C7"/>
    <mergeCell ref="E5:E7"/>
    <mergeCell ref="V5:V7"/>
    <mergeCell ref="F5:F7"/>
    <mergeCell ref="E12:E16"/>
    <mergeCell ref="C17:C21"/>
    <mergeCell ref="G12:G16"/>
    <mergeCell ref="C12:C16"/>
    <mergeCell ref="F12:F16"/>
    <mergeCell ref="A17:A21"/>
    <mergeCell ref="F33:F35"/>
    <mergeCell ref="C36:C38"/>
    <mergeCell ref="G33:G35"/>
    <mergeCell ref="E33:E35"/>
    <mergeCell ref="D33:D35"/>
    <mergeCell ref="F44:F49"/>
    <mergeCell ref="C62:C64"/>
    <mergeCell ref="D62:D64"/>
    <mergeCell ref="E50:E54"/>
    <mergeCell ref="F55:F59"/>
    <mergeCell ref="F62:F64"/>
    <mergeCell ref="C55:C59"/>
    <mergeCell ref="C60:H60"/>
    <mergeCell ref="F50:F54"/>
    <mergeCell ref="A44:A49"/>
    <mergeCell ref="B44:B49"/>
    <mergeCell ref="C44:C49"/>
    <mergeCell ref="A50:A54"/>
    <mergeCell ref="A62:A64"/>
    <mergeCell ref="B62:B64"/>
    <mergeCell ref="A33:A35"/>
    <mergeCell ref="A36:A38"/>
    <mergeCell ref="B39:B41"/>
    <mergeCell ref="B77:T77"/>
    <mergeCell ref="B75:H75"/>
    <mergeCell ref="Q78:T78"/>
    <mergeCell ref="F30:F32"/>
    <mergeCell ref="B33:B35"/>
    <mergeCell ref="C65:C72"/>
    <mergeCell ref="C73:H73"/>
    <mergeCell ref="A76:H76"/>
    <mergeCell ref="C50:C54"/>
    <mergeCell ref="B36:B38"/>
    <mergeCell ref="E55:E59"/>
    <mergeCell ref="E39:E41"/>
    <mergeCell ref="A39:A41"/>
    <mergeCell ref="D36:D38"/>
    <mergeCell ref="B50:B54"/>
    <mergeCell ref="A55:A59"/>
    <mergeCell ref="B55:B59"/>
    <mergeCell ref="E36:E38"/>
    <mergeCell ref="C61:V61"/>
    <mergeCell ref="A65:A72"/>
    <mergeCell ref="B65:B72"/>
    <mergeCell ref="D70:D71"/>
    <mergeCell ref="E62:E64"/>
    <mergeCell ref="D68:D69"/>
    <mergeCell ref="B17:B21"/>
    <mergeCell ref="C30:C32"/>
    <mergeCell ref="C23:V23"/>
    <mergeCell ref="A24:A29"/>
    <mergeCell ref="B24:B29"/>
    <mergeCell ref="A30:A32"/>
    <mergeCell ref="G17:G21"/>
    <mergeCell ref="G30:G32"/>
    <mergeCell ref="E30:E32"/>
    <mergeCell ref="E24:E29"/>
    <mergeCell ref="B30:B32"/>
  </mergeCells>
  <phoneticPr fontId="8" type="noConversion"/>
  <printOptions horizontalCentered="1"/>
  <pageMargins left="0.15748031496062992" right="0.15748031496062992" top="0.39370078740157483" bottom="0.19685039370078741" header="0" footer="0"/>
  <pageSetup paperSize="9" scale="75" orientation="landscape" r:id="rId1"/>
  <headerFooter alignWithMargins="0"/>
  <rowBreaks count="2" manualBreakCount="2">
    <brk id="35" max="21" man="1"/>
    <brk id="60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zoomScaleSheetLayoutView="100" workbookViewId="0"/>
  </sheetViews>
  <sheetFormatPr defaultRowHeight="12.75"/>
  <cols>
    <col min="1" max="1" width="41.85546875" style="18" customWidth="1"/>
    <col min="2" max="6" width="11.7109375" style="18" customWidth="1"/>
    <col min="7" max="16384" width="9.140625" style="72"/>
  </cols>
  <sheetData>
    <row r="1" spans="1:7" ht="15.75">
      <c r="D1" s="23"/>
      <c r="E1" s="87"/>
      <c r="F1" s="23"/>
    </row>
    <row r="2" spans="1:7" ht="15.75" customHeight="1">
      <c r="A2" s="601" t="s">
        <v>81</v>
      </c>
      <c r="B2" s="601"/>
      <c r="C2" s="601"/>
      <c r="D2" s="601"/>
      <c r="E2" s="601"/>
      <c r="F2" s="601"/>
    </row>
    <row r="3" spans="1:7" ht="15.75" customHeight="1">
      <c r="A3" s="24"/>
      <c r="B3" s="24"/>
      <c r="C3" s="24"/>
      <c r="D3" s="24"/>
      <c r="E3" s="24"/>
      <c r="F3" s="24"/>
    </row>
    <row r="4" spans="1:7" ht="13.5" thickBot="1">
      <c r="F4" s="19" t="s">
        <v>0</v>
      </c>
    </row>
    <row r="5" spans="1:7" customFormat="1" ht="14.25" customHeight="1">
      <c r="A5" s="602" t="s">
        <v>20</v>
      </c>
      <c r="B5" s="602" t="s">
        <v>179</v>
      </c>
      <c r="C5" s="605" t="s">
        <v>124</v>
      </c>
      <c r="D5" s="602" t="s">
        <v>180</v>
      </c>
      <c r="E5" s="602" t="s">
        <v>73</v>
      </c>
      <c r="F5" s="602" t="s">
        <v>125</v>
      </c>
    </row>
    <row r="6" spans="1:7" customFormat="1" ht="9.75" customHeight="1">
      <c r="A6" s="603"/>
      <c r="B6" s="603"/>
      <c r="C6" s="606"/>
      <c r="D6" s="603"/>
      <c r="E6" s="603"/>
      <c r="F6" s="603"/>
    </row>
    <row r="7" spans="1:7" customFormat="1">
      <c r="A7" s="603"/>
      <c r="B7" s="603"/>
      <c r="C7" s="606"/>
      <c r="D7" s="603"/>
      <c r="E7" s="603"/>
      <c r="F7" s="603"/>
    </row>
    <row r="8" spans="1:7" customFormat="1" ht="32.25" customHeight="1" thickBot="1">
      <c r="A8" s="604"/>
      <c r="B8" s="604"/>
      <c r="C8" s="607"/>
      <c r="D8" s="604"/>
      <c r="E8" s="604"/>
      <c r="F8" s="604"/>
    </row>
    <row r="9" spans="1:7" ht="15.75" customHeight="1" thickBot="1">
      <c r="A9" s="309" t="s">
        <v>27</v>
      </c>
      <c r="B9" s="310">
        <f>B10+B12</f>
        <v>22613.4</v>
      </c>
      <c r="C9" s="311">
        <f>C10+C12</f>
        <v>25828.600000000002</v>
      </c>
      <c r="D9" s="310">
        <f>D10+D12</f>
        <v>26000.300000000003</v>
      </c>
      <c r="E9" s="310">
        <f>'1 lentelė'!U75</f>
        <v>24520.400000000001</v>
      </c>
      <c r="F9" s="310">
        <f>'1 lentelė'!V75</f>
        <v>16240</v>
      </c>
    </row>
    <row r="10" spans="1:7" ht="15.75" customHeight="1">
      <c r="A10" s="173" t="s">
        <v>28</v>
      </c>
      <c r="B10" s="157">
        <f>SUM('1 lentelė'!J75)</f>
        <v>20555.100000000002</v>
      </c>
      <c r="C10" s="158">
        <f>SUM('1 lentelė'!N75)</f>
        <v>19160.800000000003</v>
      </c>
      <c r="D10" s="312">
        <f>SUM('1 lentelė'!R75)</f>
        <v>19376.400000000001</v>
      </c>
      <c r="E10" s="157"/>
      <c r="F10" s="159"/>
    </row>
    <row r="11" spans="1:7" ht="15.75" customHeight="1">
      <c r="A11" s="174" t="s">
        <v>29</v>
      </c>
      <c r="B11" s="160">
        <f>'1 lentelė'!K75</f>
        <v>0</v>
      </c>
      <c r="C11" s="161">
        <f>'1 lentelė'!O75</f>
        <v>0</v>
      </c>
      <c r="D11" s="313">
        <f>'1 lentelė'!S75</f>
        <v>0</v>
      </c>
      <c r="E11" s="157"/>
      <c r="F11" s="162"/>
    </row>
    <row r="12" spans="1:7" ht="15.75" customHeight="1" thickBot="1">
      <c r="A12" s="175" t="s">
        <v>21</v>
      </c>
      <c r="B12" s="163">
        <f>SUM('1 lentelė'!L75)</f>
        <v>2058.3000000000002</v>
      </c>
      <c r="C12" s="164">
        <f>SUM('1 lentelė'!P75)</f>
        <v>6667.8</v>
      </c>
      <c r="D12" s="314">
        <f>SUM('1 lentelė'!T75)</f>
        <v>6623.9000000000005</v>
      </c>
      <c r="E12" s="163"/>
      <c r="F12" s="165"/>
    </row>
    <row r="13" spans="1:7" ht="15.75" customHeight="1" thickBot="1">
      <c r="A13" s="309" t="s">
        <v>30</v>
      </c>
      <c r="B13" s="310">
        <f>B14+B21</f>
        <v>22613.399999999998</v>
      </c>
      <c r="C13" s="310">
        <f>C14+C21</f>
        <v>25828.6</v>
      </c>
      <c r="D13" s="310">
        <f>D14+D21</f>
        <v>26000.300000000003</v>
      </c>
      <c r="E13" s="310">
        <f>E14+E21</f>
        <v>24520.400000000001</v>
      </c>
      <c r="F13" s="310">
        <f>F14+F21</f>
        <v>16240</v>
      </c>
    </row>
    <row r="14" spans="1:7" ht="15.75" customHeight="1" thickBot="1">
      <c r="A14" s="176" t="s">
        <v>31</v>
      </c>
      <c r="B14" s="166">
        <f>SUM(B15:B20)</f>
        <v>18377.3</v>
      </c>
      <c r="C14" s="166">
        <f>SUM(C15:C20)</f>
        <v>17489</v>
      </c>
      <c r="D14" s="166">
        <f>SUM(D15:D20)</f>
        <v>17704.600000000002</v>
      </c>
      <c r="E14" s="166">
        <f>SUM(E15:E20)</f>
        <v>17551.600000000002</v>
      </c>
      <c r="F14" s="166">
        <f>SUM(F15:F20)</f>
        <v>16240</v>
      </c>
    </row>
    <row r="15" spans="1:7" ht="27" customHeight="1">
      <c r="A15" s="177" t="s">
        <v>75</v>
      </c>
      <c r="B15" s="167">
        <f>SUMIF('1 lentelė'!H12:H75,"SB",'1 lentelė'!I12:I75)</f>
        <v>16546</v>
      </c>
      <c r="C15" s="167">
        <f>SUMIF('1 lentelė'!H12:H75,"SB",'1 lentelė'!M12:M75)</f>
        <v>16026.000000000002</v>
      </c>
      <c r="D15" s="313">
        <f>SUMIF('1 lentelė'!H12:H75,"SB",'1 lentelė'!Q12:Q75)</f>
        <v>16007.7</v>
      </c>
      <c r="E15" s="168">
        <f>SUMIF('1 lentelė'!H12:H75,"SB",'1 lentelė'!U12:U75)</f>
        <v>15426.8</v>
      </c>
      <c r="F15" s="168">
        <f>SUMIF('1 lentelė'!H12:H75,"SB",'1 lentelė'!V12:V75)</f>
        <v>15140</v>
      </c>
      <c r="G15" s="91"/>
    </row>
    <row r="16" spans="1:7" ht="27" customHeight="1">
      <c r="A16" s="174" t="s">
        <v>74</v>
      </c>
      <c r="B16" s="167">
        <f>SUMIF('1 lentelė'!H12:H75,"SB(AA)",'1 lentelė'!I12:I75)</f>
        <v>1505.7</v>
      </c>
      <c r="C16" s="167">
        <f>SUMIF('1 lentelė'!H12:H75,"SB(AA)",'1 lentelė'!M12:M75)</f>
        <v>1362</v>
      </c>
      <c r="D16" s="313">
        <f>SUMIF('1 lentelė'!H12:H75,"SB(AA)",'1 lentelė'!Q12:Q75)</f>
        <v>1192</v>
      </c>
      <c r="E16" s="167">
        <f>SUMIF('1 lentelė'!H12:H75,"SB(AA)",'1 lentelė'!U12:U75)</f>
        <v>2100.6000000000004</v>
      </c>
      <c r="F16" s="167">
        <f>SUMIF('1 lentelė'!H12:H75,"SB(AA)",'1 lentelė'!V12:V75)</f>
        <v>1100</v>
      </c>
    </row>
    <row r="17" spans="1:6" ht="27" customHeight="1">
      <c r="A17" s="174" t="s">
        <v>122</v>
      </c>
      <c r="B17" s="167">
        <f>SUMIF('1 lentelė'!H12:H75,"SB(AAL)",'1 lentelė'!I12:I75)</f>
        <v>235.6</v>
      </c>
      <c r="C17" s="167">
        <f>SUMIF('1 lentelė'!H12:H75,"SB(AAL)",'1 lentelė'!M12:M75)</f>
        <v>15</v>
      </c>
      <c r="D17" s="313">
        <f>SUMIF('1 lentelė'!H12:H75,"SB(AAL)",'1 lentelė'!Q12:Q75)</f>
        <v>418.9</v>
      </c>
      <c r="E17" s="167">
        <f>SUMIF('1 lentelė'!H12:H75,"SB(AAL)",'1 lentelė'!U12:U75)</f>
        <v>0</v>
      </c>
      <c r="F17" s="167">
        <f>SUMIF('1 lentelė'!H12:H75,"SB(AAL)",'1 lentelė'!V12:V75)</f>
        <v>0</v>
      </c>
    </row>
    <row r="18" spans="1:6" ht="27" customHeight="1">
      <c r="A18" s="174" t="s">
        <v>132</v>
      </c>
      <c r="B18" s="167">
        <f>SUMIF('1 lentelė'!H12:H75,"SB(P)",'1 lentelė'!I12:I75)</f>
        <v>0</v>
      </c>
      <c r="C18" s="167">
        <f>SUMIF('1 lentelė'!H12:H75,"SB(P)",'1 lentelė'!M12:M75)</f>
        <v>0</v>
      </c>
      <c r="D18" s="313">
        <f>SUMIF('1 lentelė'!H12:H75,"SB(P)",'1 lentelė'!Q12:Q75)</f>
        <v>0</v>
      </c>
      <c r="E18" s="167">
        <f>SUMIF('1 lentelė'!H12:H75,"SB(P)",'1 lentelė'!U12:U75)</f>
        <v>24.2</v>
      </c>
      <c r="F18" s="167">
        <f>SUMIF('1 lentelė'!H12:H75,"SB(P)",'1 lentelė'!V12:V75)</f>
        <v>0</v>
      </c>
    </row>
    <row r="19" spans="1:6" ht="27" customHeight="1">
      <c r="A19" s="178" t="s">
        <v>76</v>
      </c>
      <c r="B19" s="167">
        <f>SUMIF('1 lentelė'!H12:H75,"SB(VB)",'1 lentelė'!I12:I75)</f>
        <v>90</v>
      </c>
      <c r="C19" s="167">
        <f>SUMIF('1 lentelė'!H12:H75,"SB(VB)",'1 lentelė'!M12:M75)</f>
        <v>86</v>
      </c>
      <c r="D19" s="313">
        <f>SUMIF('1 lentelė'!H12:H75,"SB(VB)",'1 lentelė'!Q12:Q75)</f>
        <v>86</v>
      </c>
      <c r="E19" s="167">
        <f>SUMIF('1 lentelė'!H12:H75,"SB(VB)",'1 lentelė'!U12:U75)</f>
        <v>0</v>
      </c>
      <c r="F19" s="167">
        <f>SUMIF('1 lentelė'!H12:H75,"SB(VB)",'1 lentelė'!V12:V75)</f>
        <v>0</v>
      </c>
    </row>
    <row r="20" spans="1:6" ht="15.75" customHeight="1" thickBot="1">
      <c r="A20" s="178" t="s">
        <v>181</v>
      </c>
      <c r="B20" s="172">
        <f>SUMIF('1 lentelė'!H12:H75,"PF",'1 lentelė'!I12:I75)</f>
        <v>0</v>
      </c>
      <c r="C20" s="172">
        <f>SUMIF('1 lentelė'!H12:H75,"PF",'1 lentelė'!M12:M75)</f>
        <v>0</v>
      </c>
      <c r="D20" s="315">
        <f>SUMIF('1 lentelė'!H12:H75,"PF",'1 lentelė'!Q12:Q75)</f>
        <v>0</v>
      </c>
      <c r="E20" s="172">
        <f>SUMIF('1 lentelė'!H12:H75,"PF",'1 lentelė'!U12:U75)</f>
        <v>0</v>
      </c>
      <c r="F20" s="172">
        <f>SUMIF('1 lentelė'!H12:H75,"PF",'1 lentelė'!V12:V75)</f>
        <v>0</v>
      </c>
    </row>
    <row r="21" spans="1:6" ht="15.75" customHeight="1" thickBot="1">
      <c r="A21" s="180" t="s">
        <v>32</v>
      </c>
      <c r="B21" s="166">
        <f>B23+B22</f>
        <v>4236.0999999999995</v>
      </c>
      <c r="C21" s="166">
        <f>C23+C22</f>
        <v>8339.6</v>
      </c>
      <c r="D21" s="166">
        <f>D23+D22</f>
        <v>8295.7000000000007</v>
      </c>
      <c r="E21" s="166">
        <f>E23+E22</f>
        <v>6968.8</v>
      </c>
      <c r="F21" s="166">
        <f>F23+F22</f>
        <v>0</v>
      </c>
    </row>
    <row r="22" spans="1:6" ht="15.75" customHeight="1">
      <c r="A22" s="237" t="s">
        <v>163</v>
      </c>
      <c r="B22" s="170">
        <f>SUMIF('1 lentelė'!H12:H75,"ES",'1 lentelė'!I12:I75)</f>
        <v>4212.2</v>
      </c>
      <c r="C22" s="170">
        <f>SUMIF('1 lentelė'!H12:H75,"ES",'1 lentelė'!M12:M75)</f>
        <v>5339.6</v>
      </c>
      <c r="D22" s="316">
        <f>SUMIF('1 lentelė'!H12:H75,"ES",'1 lentelė'!Q12:Q75)</f>
        <v>5267.1</v>
      </c>
      <c r="E22" s="170">
        <f>SUMIF('1 lentelė'!H12:H75,"ES",'1 lentelė'!U12:U75)</f>
        <v>6968.8</v>
      </c>
      <c r="F22" s="170">
        <f>SUMIF('1 lentelė'!H12:H75,"ES",'1 lentelė'!V12:V75)</f>
        <v>0</v>
      </c>
    </row>
    <row r="23" spans="1:6" ht="15.75" customHeight="1" thickBot="1">
      <c r="A23" s="179" t="s">
        <v>164</v>
      </c>
      <c r="B23" s="171">
        <f>SUMIF('1 lentelė'!H12:H75,"LRVB",'1 lentelė'!I12:I75)</f>
        <v>23.9</v>
      </c>
      <c r="C23" s="171">
        <f>SUMIF('1 lentelė'!H12:H75,"LRVB",'1 lentelė'!M12:M75)</f>
        <v>3000</v>
      </c>
      <c r="D23" s="317">
        <f>SUMIF('1 lentelė'!H12:H75,"LRVB",'1 lentelė'!Q12:Q75)</f>
        <v>3028.6</v>
      </c>
      <c r="E23" s="171">
        <f>SUMIF('1 lentelė'!H12:H75,"LRVB",'1 lentelė'!U12:U75)</f>
        <v>0</v>
      </c>
      <c r="F23" s="171">
        <f>SUMIF('1 lentelė'!H12:H75,"LRVB",'1 lentelė'!V12:V75)</f>
        <v>0</v>
      </c>
    </row>
    <row r="24" spans="1:6" ht="15" customHeight="1">
      <c r="A24" s="320"/>
      <c r="B24" s="321"/>
      <c r="C24" s="321"/>
      <c r="D24" s="321"/>
      <c r="E24" s="321"/>
      <c r="F24" s="321"/>
    </row>
    <row r="25" spans="1:6">
      <c r="A25" s="318"/>
      <c r="B25" s="319"/>
      <c r="C25" s="319"/>
      <c r="D25" s="319"/>
      <c r="E25" s="319"/>
      <c r="F25" s="319"/>
    </row>
    <row r="26" spans="1:6">
      <c r="A26" s="20"/>
    </row>
    <row r="27" spans="1:6">
      <c r="A27" s="22"/>
    </row>
    <row r="28" spans="1:6">
      <c r="A28" s="20"/>
      <c r="C28" s="21"/>
      <c r="E28" s="20"/>
    </row>
    <row r="31" spans="1:6">
      <c r="A31" s="20"/>
    </row>
  </sheetData>
  <mergeCells count="7">
    <mergeCell ref="A2:F2"/>
    <mergeCell ref="F5:F8"/>
    <mergeCell ref="E5:E8"/>
    <mergeCell ref="A5:A8"/>
    <mergeCell ref="B5:B8"/>
    <mergeCell ref="C5:C8"/>
    <mergeCell ref="D5:D8"/>
  </mergeCells>
  <phoneticPr fontId="8" type="noConversion"/>
  <pageMargins left="0.78740157480314965" right="0.31496062992125984" top="0.78740157480314965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zoomScaleSheetLayoutView="100" workbookViewId="0"/>
  </sheetViews>
  <sheetFormatPr defaultRowHeight="12.75"/>
  <cols>
    <col min="1" max="1" width="13.7109375" style="78" customWidth="1"/>
    <col min="2" max="2" width="70.7109375" style="78" customWidth="1"/>
    <col min="3" max="3" width="12.7109375" style="78" customWidth="1"/>
    <col min="4" max="7" width="9.7109375" style="78" customWidth="1"/>
    <col min="8" max="16384" width="9.140625" style="78"/>
  </cols>
  <sheetData>
    <row r="1" spans="1:7" s="72" customFormat="1" ht="18.75" customHeight="1">
      <c r="A1" s="27"/>
      <c r="B1" s="27" t="s">
        <v>45</v>
      </c>
      <c r="C1" s="28"/>
      <c r="D1" s="28"/>
      <c r="E1" s="28"/>
      <c r="F1" s="29"/>
      <c r="G1" s="30" t="s">
        <v>46</v>
      </c>
    </row>
    <row r="2" spans="1:7" s="73" customFormat="1" ht="28.5" customHeight="1">
      <c r="A2" s="31"/>
      <c r="B2" s="32" t="s">
        <v>47</v>
      </c>
      <c r="C2" s="33" t="s">
        <v>48</v>
      </c>
      <c r="D2" s="34" t="s">
        <v>13</v>
      </c>
      <c r="E2" s="35"/>
      <c r="F2" s="35"/>
      <c r="G2" s="35"/>
    </row>
    <row r="3" spans="1:7" s="73" customFormat="1" ht="15" customHeight="1">
      <c r="A3" s="31"/>
      <c r="B3" s="36" t="s">
        <v>49</v>
      </c>
      <c r="C3" s="37"/>
      <c r="D3" s="38"/>
      <c r="E3" s="35"/>
      <c r="F3" s="35"/>
      <c r="G3" s="35"/>
    </row>
    <row r="4" spans="1:7" s="73" customFormat="1" ht="25.5" customHeight="1">
      <c r="A4" s="31"/>
      <c r="B4" s="32" t="s">
        <v>68</v>
      </c>
      <c r="C4" s="33" t="s">
        <v>48</v>
      </c>
      <c r="D4" s="34" t="s">
        <v>15</v>
      </c>
      <c r="E4" s="35"/>
      <c r="F4" s="35"/>
      <c r="G4" s="35"/>
    </row>
    <row r="5" spans="1:7" s="72" customFormat="1" ht="15.75" customHeight="1">
      <c r="A5" s="39"/>
      <c r="B5" s="36" t="s">
        <v>50</v>
      </c>
      <c r="C5" s="74"/>
      <c r="D5" s="75"/>
      <c r="E5" s="76"/>
      <c r="F5" s="77"/>
      <c r="G5" s="77"/>
    </row>
    <row r="6" spans="1:7" ht="15.75" customHeight="1">
      <c r="A6" s="40"/>
      <c r="B6" s="41"/>
      <c r="C6" s="42"/>
      <c r="D6" s="41"/>
      <c r="E6" s="40"/>
      <c r="F6" s="41"/>
      <c r="G6" s="41"/>
    </row>
    <row r="7" spans="1:7" s="93" customFormat="1" ht="18.75" customHeight="1">
      <c r="A7" s="611" t="s">
        <v>51</v>
      </c>
      <c r="B7" s="608" t="s">
        <v>52</v>
      </c>
      <c r="C7" s="608" t="s">
        <v>53</v>
      </c>
      <c r="D7" s="614" t="s">
        <v>134</v>
      </c>
      <c r="E7" s="616" t="s">
        <v>54</v>
      </c>
      <c r="F7" s="616" t="s">
        <v>77</v>
      </c>
      <c r="G7" s="608" t="s">
        <v>135</v>
      </c>
    </row>
    <row r="8" spans="1:7" s="93" customFormat="1" ht="42.75" customHeight="1">
      <c r="A8" s="612"/>
      <c r="B8" s="608"/>
      <c r="C8" s="613" t="s">
        <v>55</v>
      </c>
      <c r="D8" s="615"/>
      <c r="E8" s="617"/>
      <c r="F8" s="617"/>
      <c r="G8" s="609"/>
    </row>
    <row r="9" spans="1:7" ht="15.75" customHeight="1">
      <c r="A9" s="43" t="s">
        <v>82</v>
      </c>
      <c r="B9" s="44" t="s">
        <v>56</v>
      </c>
      <c r="C9" s="45"/>
      <c r="D9" s="46"/>
      <c r="E9" s="45"/>
      <c r="F9" s="46"/>
      <c r="G9" s="45"/>
    </row>
    <row r="10" spans="1:7" ht="15.75" customHeight="1">
      <c r="A10" s="47"/>
      <c r="B10" s="48" t="s">
        <v>57</v>
      </c>
      <c r="C10" s="49"/>
      <c r="D10" s="50"/>
      <c r="E10" s="49"/>
      <c r="F10" s="50"/>
      <c r="G10" s="49"/>
    </row>
    <row r="11" spans="1:7" s="72" customFormat="1" ht="30.75" customHeight="1">
      <c r="A11" s="47"/>
      <c r="B11" s="66" t="s">
        <v>147</v>
      </c>
      <c r="C11" s="51" t="s">
        <v>61</v>
      </c>
      <c r="D11" s="65">
        <v>78</v>
      </c>
      <c r="E11" s="65">
        <v>94</v>
      </c>
      <c r="F11" s="94">
        <v>95</v>
      </c>
      <c r="G11" s="65">
        <v>95</v>
      </c>
    </row>
    <row r="12" spans="1:7" s="72" customFormat="1" ht="15.75" customHeight="1">
      <c r="A12" s="47"/>
      <c r="B12" s="227" t="s">
        <v>159</v>
      </c>
      <c r="C12" s="228" t="s">
        <v>62</v>
      </c>
      <c r="D12" s="229">
        <v>12.8</v>
      </c>
      <c r="E12" s="229">
        <v>13.5</v>
      </c>
      <c r="F12" s="229">
        <v>14</v>
      </c>
      <c r="G12" s="229">
        <v>14.5</v>
      </c>
    </row>
    <row r="13" spans="1:7" s="72" customFormat="1" ht="15.75" customHeight="1">
      <c r="A13" s="47"/>
      <c r="B13" s="230" t="s">
        <v>138</v>
      </c>
      <c r="C13" s="231" t="s">
        <v>64</v>
      </c>
      <c r="D13" s="232" t="s">
        <v>149</v>
      </c>
      <c r="E13" s="232" t="s">
        <v>63</v>
      </c>
      <c r="F13" s="233" t="s">
        <v>63</v>
      </c>
      <c r="G13" s="232" t="s">
        <v>63</v>
      </c>
    </row>
    <row r="14" spans="1:7" s="72" customFormat="1" ht="15.75" customHeight="1">
      <c r="A14" s="47"/>
      <c r="B14" s="230" t="s">
        <v>148</v>
      </c>
      <c r="C14" s="231" t="s">
        <v>155</v>
      </c>
      <c r="D14" s="232">
        <v>10.5</v>
      </c>
      <c r="E14" s="232">
        <v>10.5</v>
      </c>
      <c r="F14" s="233">
        <v>10.5</v>
      </c>
      <c r="G14" s="232">
        <v>11</v>
      </c>
    </row>
    <row r="15" spans="1:7" s="72" customFormat="1" ht="15.75" customHeight="1">
      <c r="A15" s="47"/>
      <c r="B15" s="230" t="s">
        <v>151</v>
      </c>
      <c r="C15" s="231" t="s">
        <v>156</v>
      </c>
      <c r="D15" s="234" t="s">
        <v>152</v>
      </c>
      <c r="E15" s="234" t="s">
        <v>153</v>
      </c>
      <c r="F15" s="235" t="s">
        <v>153</v>
      </c>
      <c r="G15" s="234" t="s">
        <v>153</v>
      </c>
    </row>
    <row r="16" spans="1:7" s="72" customFormat="1" ht="15.75" customHeight="1">
      <c r="A16" s="47"/>
      <c r="B16" s="230" t="s">
        <v>154</v>
      </c>
      <c r="C16" s="231" t="s">
        <v>157</v>
      </c>
      <c r="D16" s="234" t="s">
        <v>158</v>
      </c>
      <c r="E16" s="234" t="s">
        <v>158</v>
      </c>
      <c r="F16" s="236" t="s">
        <v>160</v>
      </c>
      <c r="G16" s="234" t="s">
        <v>160</v>
      </c>
    </row>
    <row r="17" spans="1:7" ht="15.75" customHeight="1">
      <c r="A17" s="47"/>
      <c r="B17" s="52" t="s">
        <v>58</v>
      </c>
      <c r="C17" s="49"/>
      <c r="D17" s="79"/>
      <c r="E17" s="79"/>
      <c r="F17" s="80"/>
      <c r="G17" s="49"/>
    </row>
    <row r="18" spans="1:7" ht="15.75" customHeight="1">
      <c r="A18" s="47"/>
      <c r="B18" s="48" t="s">
        <v>57</v>
      </c>
      <c r="C18" s="49"/>
      <c r="D18" s="50"/>
      <c r="E18" s="49"/>
      <c r="F18" s="50"/>
      <c r="G18" s="49"/>
    </row>
    <row r="19" spans="1:7" ht="15.75" customHeight="1">
      <c r="A19" s="47"/>
      <c r="B19" s="53" t="s">
        <v>59</v>
      </c>
      <c r="C19" s="49"/>
      <c r="D19" s="49"/>
      <c r="E19" s="49"/>
      <c r="F19" s="50"/>
      <c r="G19" s="49"/>
    </row>
    <row r="20" spans="1:7" ht="15.75" customHeight="1">
      <c r="A20" s="54"/>
      <c r="B20" s="55" t="s">
        <v>137</v>
      </c>
      <c r="C20" s="56" t="s">
        <v>65</v>
      </c>
      <c r="D20" s="56">
        <v>67721</v>
      </c>
      <c r="E20" s="56">
        <v>74000</v>
      </c>
      <c r="F20" s="57">
        <v>74000</v>
      </c>
      <c r="G20" s="56">
        <v>74000</v>
      </c>
    </row>
    <row r="21" spans="1:7" ht="27" customHeight="1">
      <c r="A21" s="54"/>
      <c r="B21" s="55" t="s">
        <v>136</v>
      </c>
      <c r="C21" s="56" t="s">
        <v>66</v>
      </c>
      <c r="D21" s="56">
        <v>3188</v>
      </c>
      <c r="E21" s="56">
        <v>460</v>
      </c>
      <c r="F21" s="57">
        <v>2887</v>
      </c>
      <c r="G21" s="56">
        <v>2887</v>
      </c>
    </row>
    <row r="22" spans="1:7" ht="15.75" customHeight="1">
      <c r="A22" s="47"/>
      <c r="B22" s="53" t="s">
        <v>60</v>
      </c>
      <c r="C22" s="49"/>
      <c r="D22" s="49"/>
      <c r="E22" s="49"/>
      <c r="F22" s="50"/>
      <c r="G22" s="49"/>
    </row>
    <row r="23" spans="1:7" s="93" customFormat="1" ht="15.75" customHeight="1">
      <c r="A23" s="54"/>
      <c r="B23" s="55" t="s">
        <v>139</v>
      </c>
      <c r="C23" s="49" t="s">
        <v>141</v>
      </c>
      <c r="D23" s="49">
        <v>1</v>
      </c>
      <c r="E23" s="49">
        <v>1</v>
      </c>
      <c r="F23" s="50">
        <v>1</v>
      </c>
      <c r="G23" s="49">
        <v>1</v>
      </c>
    </row>
    <row r="24" spans="1:7" s="93" customFormat="1" ht="15.75" customHeight="1">
      <c r="A24" s="54"/>
      <c r="B24" s="53" t="s">
        <v>140</v>
      </c>
      <c r="C24" s="49"/>
      <c r="D24" s="49"/>
      <c r="E24" s="49"/>
      <c r="F24" s="50"/>
      <c r="G24" s="49"/>
    </row>
    <row r="25" spans="1:7" s="93" customFormat="1" ht="15.75" customHeight="1">
      <c r="A25" s="58"/>
      <c r="B25" s="71" t="s">
        <v>150</v>
      </c>
      <c r="C25" s="49" t="s">
        <v>142</v>
      </c>
      <c r="D25" s="25">
        <v>0</v>
      </c>
      <c r="E25" s="49">
        <v>1.8</v>
      </c>
      <c r="F25" s="50">
        <v>1.8</v>
      </c>
      <c r="G25" s="49">
        <v>1.8</v>
      </c>
    </row>
    <row r="26" spans="1:7" s="93" customFormat="1" ht="15.75" customHeight="1">
      <c r="A26" s="58"/>
      <c r="B26" s="71" t="s">
        <v>143</v>
      </c>
      <c r="C26" s="49" t="s">
        <v>144</v>
      </c>
      <c r="D26" s="25">
        <v>0</v>
      </c>
      <c r="E26" s="49">
        <v>100</v>
      </c>
      <c r="F26" s="50">
        <v>100</v>
      </c>
      <c r="G26" s="49">
        <v>100</v>
      </c>
    </row>
    <row r="27" spans="1:7" s="93" customFormat="1" ht="15.75" customHeight="1">
      <c r="A27" s="58"/>
      <c r="B27" s="53" t="s">
        <v>67</v>
      </c>
      <c r="C27" s="49"/>
      <c r="D27" s="25"/>
      <c r="E27" s="49"/>
      <c r="F27" s="50"/>
      <c r="G27" s="49"/>
    </row>
    <row r="28" spans="1:7" s="72" customFormat="1" ht="15.75" customHeight="1">
      <c r="A28" s="58"/>
      <c r="B28" s="98" t="s">
        <v>173</v>
      </c>
      <c r="C28" s="49" t="s">
        <v>145</v>
      </c>
      <c r="D28" s="95">
        <v>0.42</v>
      </c>
      <c r="E28" s="51"/>
      <c r="F28" s="96">
        <v>9.6</v>
      </c>
      <c r="G28" s="97"/>
    </row>
    <row r="29" spans="1:7" s="72" customFormat="1" ht="15.75" customHeight="1">
      <c r="A29" s="60"/>
      <c r="B29" s="99" t="s">
        <v>88</v>
      </c>
      <c r="C29" s="59"/>
      <c r="D29" s="67"/>
      <c r="E29" s="68"/>
      <c r="F29" s="69"/>
      <c r="G29" s="70"/>
    </row>
    <row r="30" spans="1:7" ht="12.75" customHeight="1">
      <c r="A30" s="61"/>
      <c r="B30" s="62"/>
      <c r="C30" s="63"/>
      <c r="D30" s="62"/>
      <c r="E30" s="62"/>
      <c r="F30" s="62"/>
      <c r="G30" s="62"/>
    </row>
    <row r="31" spans="1:7" ht="14.25" customHeight="1">
      <c r="A31" s="61"/>
      <c r="B31" s="64"/>
      <c r="C31" s="64"/>
      <c r="D31" s="610"/>
      <c r="E31" s="610"/>
      <c r="F31" s="610"/>
    </row>
  </sheetData>
  <mergeCells count="8">
    <mergeCell ref="G7:G8"/>
    <mergeCell ref="D31:F31"/>
    <mergeCell ref="A7:A8"/>
    <mergeCell ref="B7:B8"/>
    <mergeCell ref="C7:C8"/>
    <mergeCell ref="D7:D8"/>
    <mergeCell ref="E7:E8"/>
    <mergeCell ref="F7:F8"/>
  </mergeCells>
  <phoneticPr fontId="8" type="noConversion"/>
  <printOptions horizontalCentered="1"/>
  <pageMargins left="0.55118110236220474" right="0.55118110236220474" top="0.39370078740157483" bottom="0.39370078740157483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lentelė</vt:lpstr>
      <vt:lpstr>bendras lėšų poreikis</vt:lpstr>
      <vt:lpstr>vertinimo kriterijai</vt:lpstr>
      <vt:lpstr>'1 lentelė'!Print_Area</vt:lpstr>
      <vt:lpstr>'1 lentelė'!Print_Titles</vt:lpstr>
      <vt:lpstr>'vertinimo kriterijai'!Print_Titles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Snieguole Kacerauskaite</cp:lastModifiedBy>
  <cp:lastPrinted>2012-11-30T12:03:44Z</cp:lastPrinted>
  <dcterms:created xsi:type="dcterms:W3CDTF">2004-12-02T11:16:48Z</dcterms:created>
  <dcterms:modified xsi:type="dcterms:W3CDTF">2012-11-30T12:03:53Z</dcterms:modified>
</cp:coreProperties>
</file>