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5" windowWidth="19200" windowHeight="11640" tabRatio="656"/>
  </bookViews>
  <sheets>
    <sheet name="1 lentelė" sheetId="1" r:id="rId1"/>
    <sheet name="bendras lėšų poreikis" sheetId="2" r:id="rId2"/>
    <sheet name="vertinimo kriterijai" sheetId="3" r:id="rId3"/>
  </sheets>
  <definedNames>
    <definedName name="_xlnm.Print_Titles" localSheetId="0">'1 lentelė'!$6:$8</definedName>
    <definedName name="_xlnm.Print_Titles" localSheetId="2">'vertinimo kriterijai'!$7:$8</definedName>
  </definedNames>
  <calcPr calcId="145621"/>
</workbook>
</file>

<file path=xl/calcChain.xml><?xml version="1.0" encoding="utf-8"?>
<calcChain xmlns="http://schemas.openxmlformats.org/spreadsheetml/2006/main">
  <c r="S41" i="1" l="1"/>
  <c r="S89" i="1" s="1"/>
  <c r="Q61" i="1" l="1"/>
  <c r="R39" i="1" l="1"/>
  <c r="Q39" i="1"/>
  <c r="R15" i="1"/>
  <c r="R13" i="1"/>
  <c r="R22" i="1"/>
  <c r="S22" i="1"/>
  <c r="S13" i="1"/>
  <c r="R28" i="1" l="1"/>
  <c r="R84" i="1"/>
  <c r="R38" i="1"/>
  <c r="S40" i="1"/>
  <c r="T23" i="1"/>
  <c r="R23" i="1"/>
  <c r="R14" i="1" l="1"/>
  <c r="T43" i="1" l="1"/>
  <c r="R40" i="1"/>
  <c r="Q40" i="1" s="1"/>
  <c r="T44" i="1"/>
  <c r="Q44" i="1"/>
  <c r="T45" i="1"/>
  <c r="T46" i="1" s="1"/>
  <c r="Q46" i="1" s="1"/>
  <c r="U45" i="1"/>
  <c r="T59" i="1"/>
  <c r="Q59" i="1" s="1"/>
  <c r="Q58" i="1"/>
  <c r="R78" i="1"/>
  <c r="Q74" i="1"/>
  <c r="Q78" i="1"/>
  <c r="Q45" i="1"/>
  <c r="Q102" i="1" s="1"/>
  <c r="D19" i="2" s="1"/>
  <c r="U40" i="1"/>
  <c r="Q38" i="1"/>
  <c r="U72" i="1"/>
  <c r="R72" i="1"/>
  <c r="N72" i="1"/>
  <c r="M70" i="1"/>
  <c r="T64" i="1"/>
  <c r="Q60" i="1"/>
  <c r="P64" i="1"/>
  <c r="M60" i="1"/>
  <c r="Q56" i="1"/>
  <c r="Q55" i="1"/>
  <c r="P59" i="1"/>
  <c r="M59" i="1" s="1"/>
  <c r="M58" i="1"/>
  <c r="M102" i="1" s="1"/>
  <c r="C19" i="2" s="1"/>
  <c r="M56" i="1"/>
  <c r="M55" i="1"/>
  <c r="T54" i="1"/>
  <c r="Q54" i="1"/>
  <c r="Q48" i="1"/>
  <c r="G24" i="3"/>
  <c r="F24" i="3"/>
  <c r="E24" i="3"/>
  <c r="D24" i="3"/>
  <c r="G23" i="3"/>
  <c r="F23" i="3"/>
  <c r="E23" i="3"/>
  <c r="D23" i="3"/>
  <c r="Q101" i="1"/>
  <c r="D18" i="2" s="1"/>
  <c r="Q100" i="1"/>
  <c r="D17" i="2" s="1"/>
  <c r="Q84" i="1"/>
  <c r="R87" i="1"/>
  <c r="Q86" i="1"/>
  <c r="Q87" i="1"/>
  <c r="R85" i="1"/>
  <c r="R88" i="1"/>
  <c r="Q88" i="1" s="1"/>
  <c r="R27" i="1"/>
  <c r="S27" i="1"/>
  <c r="T27" i="1"/>
  <c r="Q27" i="1" s="1"/>
  <c r="T41" i="1"/>
  <c r="Q23" i="1"/>
  <c r="Q22" i="1"/>
  <c r="R17" i="1"/>
  <c r="Q16" i="1"/>
  <c r="S15" i="1"/>
  <c r="S20" i="1" s="1"/>
  <c r="T15" i="1"/>
  <c r="T20" i="1" s="1"/>
  <c r="Q14" i="1"/>
  <c r="Q97" i="1" s="1"/>
  <c r="D14" i="2" s="1"/>
  <c r="Q13" i="1"/>
  <c r="Q43" i="1"/>
  <c r="Q98" i="1"/>
  <c r="D15" i="2" s="1"/>
  <c r="P72" i="1"/>
  <c r="P82" i="1" s="1"/>
  <c r="P89" i="1" s="1"/>
  <c r="P90" i="1" s="1"/>
  <c r="C10" i="2" s="1"/>
  <c r="M66" i="1"/>
  <c r="F15" i="2"/>
  <c r="E15" i="2"/>
  <c r="U27" i="1"/>
  <c r="U46" i="1"/>
  <c r="P46" i="1"/>
  <c r="M46" i="1"/>
  <c r="M45" i="1"/>
  <c r="V28" i="1"/>
  <c r="V37" i="1" s="1"/>
  <c r="U28" i="1"/>
  <c r="N28" i="1"/>
  <c r="N37" i="1"/>
  <c r="N41" i="1" s="1"/>
  <c r="J28" i="1"/>
  <c r="I28" i="1"/>
  <c r="M67" i="1"/>
  <c r="I18" i="1"/>
  <c r="I19" i="1" s="1"/>
  <c r="J19" i="1"/>
  <c r="K19" i="1"/>
  <c r="L19" i="1"/>
  <c r="L20" i="1" s="1"/>
  <c r="J78" i="1"/>
  <c r="I78" i="1"/>
  <c r="I73" i="1"/>
  <c r="V78" i="1"/>
  <c r="U78" i="1"/>
  <c r="N78" i="1"/>
  <c r="M76" i="1"/>
  <c r="M77" i="1"/>
  <c r="M75" i="1"/>
  <c r="I22" i="1"/>
  <c r="V27" i="1"/>
  <c r="P27" i="1"/>
  <c r="P41" i="1"/>
  <c r="O27" i="1"/>
  <c r="O41" i="1"/>
  <c r="N27" i="1"/>
  <c r="L27" i="1"/>
  <c r="L41" i="1" s="1"/>
  <c r="K27" i="1"/>
  <c r="K41" i="1" s="1"/>
  <c r="K89" i="1" s="1"/>
  <c r="K90" i="1" s="1"/>
  <c r="B9" i="2" s="1"/>
  <c r="J27" i="1"/>
  <c r="K15" i="1"/>
  <c r="L59" i="1"/>
  <c r="L82" i="1" s="1"/>
  <c r="L64" i="1"/>
  <c r="L15" i="1"/>
  <c r="I86" i="1"/>
  <c r="I87" i="1"/>
  <c r="I84" i="1"/>
  <c r="I85" i="1"/>
  <c r="J87" i="1"/>
  <c r="J85" i="1"/>
  <c r="J88" i="1" s="1"/>
  <c r="I88" i="1" s="1"/>
  <c r="P54" i="1"/>
  <c r="I16" i="1"/>
  <c r="I17" i="1"/>
  <c r="I13" i="1"/>
  <c r="J14" i="1"/>
  <c r="I14" i="1" s="1"/>
  <c r="I15" i="1" s="1"/>
  <c r="M23" i="1"/>
  <c r="M22" i="1"/>
  <c r="O15" i="1"/>
  <c r="O20" i="1" s="1"/>
  <c r="I23" i="1"/>
  <c r="F19" i="2"/>
  <c r="F18" i="2"/>
  <c r="F17" i="2"/>
  <c r="F13" i="2"/>
  <c r="E19" i="2"/>
  <c r="E17" i="2"/>
  <c r="E18" i="2"/>
  <c r="U14" i="1"/>
  <c r="U15" i="1"/>
  <c r="U20" i="1" s="1"/>
  <c r="V14" i="1"/>
  <c r="V15" i="1" s="1"/>
  <c r="N14" i="1"/>
  <c r="M13" i="1"/>
  <c r="U17" i="1"/>
  <c r="U81" i="1"/>
  <c r="U82" i="1" s="1"/>
  <c r="U54" i="1"/>
  <c r="U87" i="1"/>
  <c r="U85" i="1"/>
  <c r="J17" i="1"/>
  <c r="N87" i="1"/>
  <c r="N88" i="1" s="1"/>
  <c r="N85" i="1"/>
  <c r="M86" i="1"/>
  <c r="M87" i="1" s="1"/>
  <c r="M84" i="1"/>
  <c r="M85" i="1" s="1"/>
  <c r="M16" i="1"/>
  <c r="M17" i="1" s="1"/>
  <c r="M43" i="1"/>
  <c r="I63" i="1"/>
  <c r="I60" i="1"/>
  <c r="I62" i="1"/>
  <c r="M101" i="1"/>
  <c r="C18" i="2" s="1"/>
  <c r="M48" i="1"/>
  <c r="M54" i="1" s="1"/>
  <c r="I55" i="1"/>
  <c r="I59" i="1" s="1"/>
  <c r="N17" i="1"/>
  <c r="P15" i="1"/>
  <c r="P20" i="1" s="1"/>
  <c r="I58" i="1"/>
  <c r="I102" i="1" s="1"/>
  <c r="I57" i="1"/>
  <c r="I101" i="1" s="1"/>
  <c r="B18" i="2" s="1"/>
  <c r="I56" i="1"/>
  <c r="V17" i="1"/>
  <c r="V81" i="1"/>
  <c r="V54" i="1"/>
  <c r="V82" i="1"/>
  <c r="V87" i="1"/>
  <c r="V85" i="1"/>
  <c r="V88" i="1" s="1"/>
  <c r="S103" i="1"/>
  <c r="J15" i="1"/>
  <c r="I27" i="1"/>
  <c r="K20" i="1"/>
  <c r="M27" i="1"/>
  <c r="J82" i="1"/>
  <c r="M100" i="1"/>
  <c r="J37" i="1"/>
  <c r="J41" i="1"/>
  <c r="I41" i="1" s="1"/>
  <c r="M28" i="1"/>
  <c r="M37" i="1" s="1"/>
  <c r="Q85" i="1"/>
  <c r="Q17" i="1"/>
  <c r="F14" i="2"/>
  <c r="M64" i="1"/>
  <c r="M96" i="1"/>
  <c r="Q72" i="1"/>
  <c r="U88" i="1"/>
  <c r="E14" i="2"/>
  <c r="V20" i="1"/>
  <c r="B19" i="2"/>
  <c r="M41" i="1"/>
  <c r="I97" i="1"/>
  <c r="B14" i="2" s="1"/>
  <c r="I96" i="1"/>
  <c r="I37" i="1"/>
  <c r="M88" i="1"/>
  <c r="V41" i="1"/>
  <c r="V89" i="1"/>
  <c r="V90" i="1" s="1"/>
  <c r="F7" i="2" s="1"/>
  <c r="S90" i="1" l="1"/>
  <c r="D9" i="2" s="1"/>
  <c r="F16" i="2"/>
  <c r="D16" i="2"/>
  <c r="E16" i="2"/>
  <c r="C13" i="2"/>
  <c r="C17" i="2"/>
  <c r="C16" i="2" s="1"/>
  <c r="M99" i="1"/>
  <c r="I64" i="1"/>
  <c r="I82" i="1" s="1"/>
  <c r="I100" i="1"/>
  <c r="M14" i="1"/>
  <c r="N15" i="1"/>
  <c r="N20" i="1" s="1"/>
  <c r="M20" i="1" s="1"/>
  <c r="F12" i="2"/>
  <c r="N82" i="1"/>
  <c r="N89" i="1" s="1"/>
  <c r="M78" i="1"/>
  <c r="M82" i="1" s="1"/>
  <c r="J20" i="1"/>
  <c r="J89" i="1" s="1"/>
  <c r="U37" i="1"/>
  <c r="U41" i="1" s="1"/>
  <c r="U89" i="1" s="1"/>
  <c r="U90" i="1" s="1"/>
  <c r="E7" i="2" s="1"/>
  <c r="E13" i="2"/>
  <c r="E12" i="2" s="1"/>
  <c r="R37" i="1"/>
  <c r="Q28" i="1"/>
  <c r="Q96" i="1" s="1"/>
  <c r="Q99" i="1"/>
  <c r="B13" i="2"/>
  <c r="I98" i="1"/>
  <c r="B15" i="2" s="1"/>
  <c r="M98" i="1"/>
  <c r="C15" i="2" s="1"/>
  <c r="L89" i="1"/>
  <c r="L90" i="1" s="1"/>
  <c r="B10" i="2" s="1"/>
  <c r="O89" i="1"/>
  <c r="O90" i="1" s="1"/>
  <c r="C9" i="2" s="1"/>
  <c r="I20" i="1"/>
  <c r="Q15" i="1"/>
  <c r="R20" i="1"/>
  <c r="Q20" i="1" s="1"/>
  <c r="T82" i="1"/>
  <c r="T89" i="1" s="1"/>
  <c r="T90" i="1" s="1"/>
  <c r="D10" i="2" s="1"/>
  <c r="Q64" i="1"/>
  <c r="M72" i="1"/>
  <c r="R82" i="1"/>
  <c r="Q82" i="1" l="1"/>
  <c r="F11" i="2"/>
  <c r="E11" i="2"/>
  <c r="M89" i="1"/>
  <c r="N90" i="1"/>
  <c r="B12" i="2"/>
  <c r="Q37" i="1"/>
  <c r="R41" i="1"/>
  <c r="Q41" i="1" s="1"/>
  <c r="M97" i="1"/>
  <c r="M15" i="1"/>
  <c r="I99" i="1"/>
  <c r="B17" i="2"/>
  <c r="B16" i="2" s="1"/>
  <c r="I95" i="1"/>
  <c r="I103" i="1" s="1"/>
  <c r="R89" i="1"/>
  <c r="D13" i="2"/>
  <c r="D12" i="2" s="1"/>
  <c r="D11" i="2" s="1"/>
  <c r="Q95" i="1"/>
  <c r="Q103" i="1" s="1"/>
  <c r="I89" i="1"/>
  <c r="J90" i="1"/>
  <c r="B8" i="2" l="1"/>
  <c r="B7" i="2" s="1"/>
  <c r="I90" i="1"/>
  <c r="Q89" i="1"/>
  <c r="R90" i="1"/>
  <c r="C8" i="2"/>
  <c r="C7" i="2" s="1"/>
  <c r="M90" i="1"/>
  <c r="C14" i="2"/>
  <c r="C12" i="2" s="1"/>
  <c r="C11" i="2" s="1"/>
  <c r="M95" i="1"/>
  <c r="M103" i="1" s="1"/>
  <c r="B11" i="2"/>
  <c r="D8" i="2" l="1"/>
  <c r="D7" i="2" s="1"/>
  <c r="Q90" i="1"/>
</calcChain>
</file>

<file path=xl/comments1.xml><?xml version="1.0" encoding="utf-8"?>
<comments xmlns="http://schemas.openxmlformats.org/spreadsheetml/2006/main">
  <authors>
    <author>Snieguole Kacerauskaite</author>
    <author>Snieguole</author>
  </authors>
  <commentList>
    <comment ref="D72" authorId="0">
      <text>
        <r>
          <rPr>
            <sz val="9"/>
            <color indexed="81"/>
            <rFont val="Tahoma"/>
            <family val="2"/>
            <charset val="186"/>
          </rPr>
          <t xml:space="preserve">Baseino vieta ir kaina bus nustatyta remiantis 2011 m. atlikta galimybių studija. Techninio projekto kaina nustatyta  pagal  Lideikio baseino techninį projektą. </t>
        </r>
        <r>
          <rPr>
            <sz val="9"/>
            <color indexed="81"/>
            <rFont val="Tahoma"/>
            <family val="2"/>
            <charset val="186"/>
          </rPr>
          <t xml:space="preserve">
</t>
        </r>
      </text>
    </comment>
    <comment ref="D79" authorId="1">
      <text>
        <r>
          <rPr>
            <sz val="8"/>
            <color indexed="81"/>
            <rFont val="Tahoma"/>
            <family val="2"/>
            <charset val="186"/>
          </rPr>
          <t>Paruoštas detalus planas, sutvarkyti žemės nuosavybės dokumentai. Reikia atlikti sporto-sveikatingumo bazės (adresu Smiltynės g. 13) renovaciją, įrengti fizinio pasirengimo salę, sutvarkyti aikštyną. 2012 m. planuojama teikti paraišką finansavimui gauti pagal Bendradarbiavimo per sieną Lietuvos, Lenkijos ir Rusijos Federacijos programą .I etapu planuojama sutvarkyti inžinerinius tinklus.</t>
        </r>
      </text>
    </comment>
  </commentList>
</comments>
</file>

<file path=xl/comments2.xml><?xml version="1.0" encoding="utf-8"?>
<comments xmlns="http://schemas.openxmlformats.org/spreadsheetml/2006/main">
  <authors>
    <author>Snieguole Kacerauskaite</author>
    <author>Snieguole</author>
  </authors>
  <commentList>
    <comment ref="D14" authorId="0">
      <text>
        <r>
          <rPr>
            <sz val="9"/>
            <color indexed="81"/>
            <rFont val="Tahoma"/>
            <family val="2"/>
            <charset val="186"/>
          </rPr>
          <t xml:space="preserve">1. KKRC Krepšinio sporto salė,
2. BĮ Klaipėdos kūno kultūros ir rekreacijos centras
</t>
        </r>
      </text>
    </comment>
    <comment ref="E14" authorId="0">
      <text>
        <r>
          <rPr>
            <sz val="9"/>
            <color indexed="81"/>
            <rFont val="Tahoma"/>
            <family val="2"/>
            <charset val="186"/>
          </rPr>
          <t xml:space="preserve">1. KKRC Krepšinio sporto salė,
2. BĮ Klaipėdos kūno kultūros ir rekreacijos centras,
3. "Švyturio" arena,
4. Sporto sveikatingumo bazė - lankininkų aikštė,
5. Klaipėdos centrinis stadionas - dirbtinės dangos aikštė.
</t>
        </r>
        <r>
          <rPr>
            <sz val="9"/>
            <color indexed="81"/>
            <rFont val="Tahoma"/>
            <family val="2"/>
            <charset val="186"/>
          </rPr>
          <t xml:space="preserve">
</t>
        </r>
      </text>
    </comment>
    <comment ref="F14" authorId="0">
      <text>
        <r>
          <rPr>
            <sz val="9"/>
            <color indexed="81"/>
            <rFont val="Tahoma"/>
            <family val="2"/>
            <charset val="186"/>
          </rPr>
          <t xml:space="preserve">2012 m. duomenys + Klaipėdos centrinis stadionas (po pilnos rekonstrukcijos)
</t>
        </r>
      </text>
    </comment>
    <comment ref="G14" authorId="0">
      <text>
        <r>
          <rPr>
            <sz val="9"/>
            <color indexed="81"/>
            <rFont val="Tahoma"/>
            <family val="2"/>
            <charset val="186"/>
          </rPr>
          <t xml:space="preserve">2013 m. duomenys +
Sporto sveikatingumo bazė
(pilnas kapitalinis remontas) + Moksleivių sporto kompleksas
</t>
        </r>
      </text>
    </comment>
    <comment ref="D15" authorId="0">
      <text>
        <r>
          <rPr>
            <sz val="9"/>
            <color indexed="81"/>
            <rFont val="Tahoma"/>
            <family val="2"/>
            <charset val="186"/>
          </rPr>
          <t xml:space="preserve">BĮ Klaipėdos „Viesulo“ sporto centro pastato (Naikupės g. 25A) šiluminė renovacija
</t>
        </r>
      </text>
    </comment>
    <comment ref="F15" authorId="0">
      <text>
        <r>
          <rPr>
            <sz val="9"/>
            <color indexed="81"/>
            <rFont val="Tahoma"/>
            <family val="2"/>
            <charset val="186"/>
          </rPr>
          <t xml:space="preserve">Universalių dirbtinės dangos aikštelių remontas
</t>
        </r>
      </text>
    </comment>
    <comment ref="G15" authorId="0">
      <text>
        <r>
          <rPr>
            <sz val="9"/>
            <color indexed="81"/>
            <rFont val="Tahoma"/>
            <family val="2"/>
            <charset val="186"/>
          </rPr>
          <t xml:space="preserve">Universalių dirbtinės dangos aikštelių remontas
</t>
        </r>
      </text>
    </comment>
    <comment ref="E16" authorId="0">
      <text>
        <r>
          <rPr>
            <sz val="9"/>
            <color indexed="81"/>
            <rFont val="Tahoma"/>
            <family val="2"/>
            <charset val="186"/>
          </rPr>
          <t>18420 - moksleivių, 
3863 - SMĮ</t>
        </r>
      </text>
    </comment>
    <comment ref="F16" authorId="1">
      <text>
        <r>
          <rPr>
            <sz val="8"/>
            <color indexed="81"/>
            <rFont val="Tahoma"/>
            <family val="2"/>
            <charset val="186"/>
          </rPr>
          <t>18380 - moksleivių, 
3928 - SMĮ</t>
        </r>
        <r>
          <rPr>
            <sz val="8"/>
            <color indexed="81"/>
            <rFont val="Tahoma"/>
            <family val="2"/>
            <charset val="186"/>
          </rPr>
          <t xml:space="preserve">
</t>
        </r>
      </text>
    </comment>
    <comment ref="G16" authorId="1">
      <text>
        <r>
          <rPr>
            <sz val="8"/>
            <color indexed="81"/>
            <rFont val="Tahoma"/>
            <family val="2"/>
            <charset val="186"/>
          </rPr>
          <t>18320 - moksleivių,
3796 - SMĮ</t>
        </r>
        <r>
          <rPr>
            <sz val="8"/>
            <color indexed="81"/>
            <rFont val="Tahoma"/>
            <family val="2"/>
            <charset val="186"/>
          </rPr>
          <t xml:space="preserve">
2014 m. planuojamas žymus meistriškumo didėjimas, didėjant meistriškumui grupėse lieka mažesnis skaičius sportininkų.</t>
        </r>
      </text>
    </comment>
    <comment ref="E28" authorId="0">
      <text>
        <r>
          <rPr>
            <sz val="9"/>
            <color indexed="81"/>
            <rFont val="Tahoma"/>
            <family val="2"/>
            <charset val="186"/>
          </rPr>
          <t xml:space="preserve">S. Daukanto g. 24 ir Imtynių sporto salės  remontas
</t>
        </r>
      </text>
    </comment>
    <comment ref="F28" authorId="0">
      <text>
        <r>
          <rPr>
            <sz val="9"/>
            <color indexed="81"/>
            <rFont val="Tahoma"/>
            <family val="2"/>
            <charset val="186"/>
          </rPr>
          <t>Centrinio stadiono rekonstrukcija</t>
        </r>
      </text>
    </comment>
    <comment ref="G28" authorId="0">
      <text>
        <r>
          <rPr>
            <sz val="9"/>
            <color indexed="81"/>
            <rFont val="Tahoma"/>
            <family val="2"/>
            <charset val="186"/>
          </rPr>
          <t xml:space="preserve">Sporto ir sveikatingumo bazės kapitalinis remontas
</t>
        </r>
      </text>
    </comment>
  </commentList>
</comments>
</file>

<file path=xl/sharedStrings.xml><?xml version="1.0" encoding="utf-8"?>
<sst xmlns="http://schemas.openxmlformats.org/spreadsheetml/2006/main" count="348" uniqueCount="191">
  <si>
    <t>1 lentelė</t>
  </si>
  <si>
    <t>Sąlygų ugdytis sporto mokymo įstaigose sudarymas:</t>
  </si>
  <si>
    <t>Užtikrinti sporto renginių ir pratybų aptarnavimo paslaugų teikimą</t>
  </si>
  <si>
    <t>Įrengti naujas ir modernizuoti esamas sporto bazes</t>
  </si>
  <si>
    <t xml:space="preserve">Teniso sporto šakos infrastruktūros plėtros studijos parengimas </t>
  </si>
  <si>
    <t xml:space="preserve">Dokumentacijos, reikalingos sporto infrastruktūros plėtrai, parengimas: </t>
  </si>
  <si>
    <t>VERTINIMO KRITERIJŲ SUVESTINĖ</t>
  </si>
  <si>
    <t>2 lentelė</t>
  </si>
  <si>
    <t xml:space="preserve">Kodas </t>
  </si>
  <si>
    <t>(Savivaldybės strateginio tikslo pavadinimas)</t>
  </si>
  <si>
    <t>(Programos, skirtos šiam strateginiam tikslui įgyvendinti, pavadinimas)</t>
  </si>
  <si>
    <t>Vertinimo kriterijus</t>
  </si>
  <si>
    <t>Vertinimo kriterijaus kodas</t>
  </si>
  <si>
    <t>Mato vienetas</t>
  </si>
  <si>
    <t>03.11</t>
  </si>
  <si>
    <t>Rezultato:</t>
  </si>
  <si>
    <t>1-ajam programos tikslui</t>
  </si>
  <si>
    <t>Produkto:</t>
  </si>
  <si>
    <t>P-11-01-01-01</t>
  </si>
  <si>
    <t>2-ajam uždaviniui</t>
  </si>
  <si>
    <t>4-ajam uždaviniui</t>
  </si>
  <si>
    <t>2013 m. išlaidų projektas</t>
  </si>
  <si>
    <r>
      <t xml:space="preserve">2.2.1. Europos Sąjungos paramos lėšos </t>
    </r>
    <r>
      <rPr>
        <b/>
        <sz val="10"/>
        <rFont val="Times New Roman"/>
        <family val="1"/>
      </rPr>
      <t>ES</t>
    </r>
  </si>
  <si>
    <t>Projektas 2013-iesiems metams</t>
  </si>
  <si>
    <t xml:space="preserve">Programos (Nr. 11) lėšų  poreikis ir numatomi finansavimo šaltiniai  </t>
  </si>
  <si>
    <t>2013-ųjų metų planas</t>
  </si>
  <si>
    <t>Programos tikslo kodas</t>
  </si>
  <si>
    <t>Uždavinio kodas</t>
  </si>
  <si>
    <t>Priemonės kodas</t>
  </si>
  <si>
    <t>Priemonės pavadinimas</t>
  </si>
  <si>
    <t>Priemonės požymis</t>
  </si>
  <si>
    <t>Asignavimų valdytojo kodas</t>
  </si>
  <si>
    <t>Finansavimo šaltinis</t>
  </si>
  <si>
    <t>Iš viso</t>
  </si>
  <si>
    <t>Išlaidoms</t>
  </si>
  <si>
    <t>Darbo užmokesčiui</t>
  </si>
  <si>
    <t>01</t>
  </si>
  <si>
    <t>08</t>
  </si>
  <si>
    <t>SB</t>
  </si>
  <si>
    <t>Iš viso:</t>
  </si>
  <si>
    <t>02</t>
  </si>
  <si>
    <t>03</t>
  </si>
  <si>
    <t>04</t>
  </si>
  <si>
    <t>05</t>
  </si>
  <si>
    <t>07</t>
  </si>
  <si>
    <t>11</t>
  </si>
  <si>
    <t>Iš viso uždaviniui:</t>
  </si>
  <si>
    <t>Iš viso tikslui:</t>
  </si>
  <si>
    <t>Iš viso programai:</t>
  </si>
  <si>
    <t>Finansavimo šaltiniai</t>
  </si>
  <si>
    <t>SAVIVALDYBĖS LĖŠOS</t>
  </si>
  <si>
    <t>KITOS LĖŠOS</t>
  </si>
  <si>
    <t>tūkst. Lt</t>
  </si>
  <si>
    <t>Ekonominės klasifikacijos grupės</t>
  </si>
  <si>
    <t>1.2. turtui įsigyti ir finansiniams įsipareigojimams vykdyti</t>
  </si>
  <si>
    <t>2. FINANSAVIMO ŠALTINIAI:</t>
  </si>
  <si>
    <t>2.1. SAVIVALDYBĖS  LĖŠOS, IŠ VISO:</t>
  </si>
  <si>
    <t>2.2. KITI ŠALTINIAI, IŠ VISO:</t>
  </si>
  <si>
    <t>ES</t>
  </si>
  <si>
    <t>Finansavimo šaltinių suvestinė</t>
  </si>
  <si>
    <t>LRVB</t>
  </si>
  <si>
    <t>11 Kūno kultūros ir sporto plėtros programa</t>
  </si>
  <si>
    <t>Pavadinimas</t>
  </si>
  <si>
    <t>Iš jų darbo užmokesčiui</t>
  </si>
  <si>
    <t>1 lentelės tęsinys</t>
  </si>
  <si>
    <t>Strateginis tikslas 03. Užtikrinti gyventojams aukštą švietimo, kultūros, socialinių, sporto ir sveikatos apsaugos paslaugų kokybę ir prieinamumą</t>
  </si>
  <si>
    <t>SB(SP)</t>
  </si>
  <si>
    <t>1. IŠ VISO LĖŠŲ POREIKIS:</t>
  </si>
  <si>
    <t>1.1. išlaidoms, iš jų:</t>
  </si>
  <si>
    <t>1.1.1. darbo užmokesčiui</t>
  </si>
  <si>
    <r>
      <t xml:space="preserve">Įgyvendinamas </t>
    </r>
    <r>
      <rPr>
        <sz val="10"/>
        <rFont val="Times New Roman Baltic"/>
        <family val="1"/>
        <charset val="186"/>
      </rPr>
      <t>įstaigos strateginio tikslo kodas, programos kodas</t>
    </r>
  </si>
  <si>
    <t>Užtikrinti gyventojams aukštą švietimo, kultūros, socialinių, sporto ir sveikatos apsaugos paslaugų kokybę ir prieinamumą</t>
  </si>
  <si>
    <t>Turtui įsigyti ir finansiniams įsipareigojimams vykdyti</t>
  </si>
  <si>
    <r>
      <t xml:space="preserve">2.2.2. valstybės biudžeto lėšos </t>
    </r>
    <r>
      <rPr>
        <b/>
        <sz val="10"/>
        <rFont val="Times New Roman"/>
        <family val="1"/>
      </rPr>
      <t>LRVB</t>
    </r>
  </si>
  <si>
    <t>Kt</t>
  </si>
  <si>
    <t xml:space="preserve"> KŪNO KULTŪROS IR SPORTO PLĖTROS PROGRAMOS (NR. 11)</t>
  </si>
  <si>
    <t>P4.4.1.7</t>
  </si>
  <si>
    <t>P4.4.1.8</t>
  </si>
  <si>
    <t>P4.4.2.5</t>
  </si>
  <si>
    <t>2012-ųjų metų planas</t>
  </si>
  <si>
    <t>Individualių sporto šakų sportininkų pasirengimas dalyvauti atrankos varžybose dėl patekimo į nacionalines rinktines</t>
  </si>
  <si>
    <t>R-11-02-01</t>
  </si>
  <si>
    <t>5</t>
  </si>
  <si>
    <t>2</t>
  </si>
  <si>
    <r>
      <t xml:space="preserve">2.2.3. kiti finansavimo šaltiniai </t>
    </r>
    <r>
      <rPr>
        <b/>
        <sz val="10"/>
        <rFont val="Times New Roman"/>
        <family val="1"/>
      </rPr>
      <t>Kt</t>
    </r>
  </si>
  <si>
    <t>2014-ųjų metų planas</t>
  </si>
  <si>
    <t>P-11-01-01-02</t>
  </si>
  <si>
    <t>BĮ Klaipėdos kūno kultūros ir rekreacijos centro išlaikymas ir  veiklos organizavimas</t>
  </si>
  <si>
    <t>Sporto pratybų ir renginių aptarnavimas pagrindinėse sporto bazėse</t>
  </si>
  <si>
    <t>Asignavimai 2011-iesiems metams</t>
  </si>
  <si>
    <t>Asignavimų poreikis biudžetiniams 2012-iesiems metams</t>
  </si>
  <si>
    <t>2012-ųjų metų asignavimų planas</t>
  </si>
  <si>
    <t>Projektas 2014-iesiems metams</t>
  </si>
  <si>
    <t>2014 m. išlaidų projektas</t>
  </si>
  <si>
    <t>Tobulinti perspektyvių sportininkų atrankos ir rengimo sistemą, sudaryti sąlygas siekti didelio sportinio meistriškumo</t>
  </si>
  <si>
    <t>Europos vyrų krepšinio čempionato renginių organizavimo Klaipėdoje 2011 m. programos įgyvendinimas</t>
  </si>
  <si>
    <t>1</t>
  </si>
  <si>
    <t>Funkcinės klasifikacijos kodas</t>
  </si>
  <si>
    <t>I P4.4.1.6</t>
  </si>
  <si>
    <t>I P4.4.1.8 P4.4.1.9</t>
  </si>
  <si>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</si>
  <si>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</si>
  <si>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Europos Sąjungos paramos lėšos </t>
    </r>
    <r>
      <rPr>
        <b/>
        <sz val="10"/>
        <rFont val="Times New Roman"/>
        <family val="1"/>
      </rPr>
      <t>ES</t>
    </r>
  </si>
  <si>
    <r>
      <t>Valstybės biudžeto lėšos</t>
    </r>
    <r>
      <rPr>
        <b/>
        <sz val="10"/>
        <rFont val="Times New Roman"/>
        <family val="1"/>
      </rPr>
      <t xml:space="preserve"> LRVB</t>
    </r>
  </si>
  <si>
    <r>
      <t xml:space="preserve">Kiti finansavimo šaltiniai </t>
    </r>
    <r>
      <rPr>
        <b/>
        <sz val="10"/>
        <rFont val="Times New Roman"/>
        <family val="1"/>
      </rPr>
      <t>Kt</t>
    </r>
  </si>
  <si>
    <t>Sporto infrastruktūros objektų einamasis remontas ir techninis aptarnavimas:</t>
  </si>
  <si>
    <t>5 universalių ir 4 krepšinio dirbtinės dangos aikštelių remontas</t>
  </si>
  <si>
    <t>06</t>
  </si>
  <si>
    <t>6</t>
  </si>
  <si>
    <t>BĮ Klaipėdos miesto sporto centro administracinio pastato (S. Daukanto g. 24) stogo dangos remontas</t>
  </si>
  <si>
    <t>Galimybių studijos fizinio aktyvumo ir sporto veiklai plėtoti buvusioje II vandenvietėje parengimas</t>
  </si>
  <si>
    <t>SB(P)</t>
  </si>
  <si>
    <r>
      <t xml:space="preserve">Paskolos lėšos </t>
    </r>
    <r>
      <rPr>
        <b/>
        <sz val="10"/>
        <rFont val="Times New Roman"/>
        <family val="1"/>
      </rPr>
      <t>SB(P)</t>
    </r>
  </si>
  <si>
    <t>Sudaryti sąlygas sportuoti visų amžiaus grupių miestiečiams</t>
  </si>
  <si>
    <t>Sociologinio tyrimo dėl sporto šakų populiarumo ir plėtros poreikio atlikimas</t>
  </si>
  <si>
    <t>1. Dalyvavusiųjų sporto ir sveikatingumo renginiuose skaičius, tūkst.</t>
  </si>
  <si>
    <t>3-ajam uždaviniui</t>
  </si>
  <si>
    <t>P-11-01-02-01</t>
  </si>
  <si>
    <t>P-11-01-02-02</t>
  </si>
  <si>
    <t>P-11-01-02-03</t>
  </si>
  <si>
    <t>P-11-01-02-04</t>
  </si>
  <si>
    <r>
      <t>1. Naujai įrengtų ar atnaujintų kūno kultūros ir sporto objektų skaiči</t>
    </r>
    <r>
      <rPr>
        <sz val="10"/>
        <rFont val="Times New Roman Baltic"/>
        <charset val="186"/>
      </rPr>
      <t>us</t>
    </r>
  </si>
  <si>
    <t>P-11-01-03-01</t>
  </si>
  <si>
    <t>P-11-01-03-02</t>
  </si>
  <si>
    <t>P-11-01-04-01</t>
  </si>
  <si>
    <t>P-11-01-04-02</t>
  </si>
  <si>
    <t xml:space="preserve">2. Skirta stipendijų sportininkams, sk. </t>
  </si>
  <si>
    <t>Sportinės veiklos programų dalinis finansavimas:</t>
  </si>
  <si>
    <t xml:space="preserve">tradicinių, tarptautinių sporto renginių; </t>
  </si>
  <si>
    <t xml:space="preserve">sporto klubų, dalyvaujančių regioniniuose, šalies ar tarptautiniuose mėgėjiško sporto renginiuose; </t>
  </si>
  <si>
    <t>miesto jachtų su jaunųjų buriuotojų įgulomis dalyvavimo tarptautinėse regatose;</t>
  </si>
  <si>
    <t xml:space="preserve">BĮ Klaipėdos miesto sporto centre; </t>
  </si>
  <si>
    <t>BĮ Klaipėdos „Viesulo“ sporto centre;</t>
  </si>
  <si>
    <t>BĮ Klaipėdos „Gintaro“ sporto centre;</t>
  </si>
  <si>
    <t>BĮ Klaipėdos Vlado Knašiaus krepšinio mokykloje;</t>
  </si>
  <si>
    <t>neįgaliųjų sporto klubų;</t>
  </si>
  <si>
    <t>prioritetinių sporto šakų sporto klubų, atstovaujančių Klaipėdos miestui;</t>
  </si>
  <si>
    <t>Klaipėdos miesto sportinių šokių klubo „Žuvėdra“;</t>
  </si>
  <si>
    <t>Planuojamo statyti baseino techninio projekto parengimas</t>
  </si>
  <si>
    <t xml:space="preserve"> TIKSLŲ, UŽDAVINIŲ, PRIEMONIŲ IR PRIEMONIŲ IŠLAIDŲ SUVESTINĖ</t>
  </si>
  <si>
    <t>2010-ųjų metų faktas</t>
  </si>
  <si>
    <t>R-11-02-03</t>
  </si>
  <si>
    <t>R-11-02-04</t>
  </si>
  <si>
    <t>R-11-02-05</t>
  </si>
  <si>
    <t>R-11-02-06</t>
  </si>
  <si>
    <t>R-11-02-02</t>
  </si>
  <si>
    <t>n.d.</t>
  </si>
  <si>
    <t>augantis</t>
  </si>
  <si>
    <t>2. Organizuotai sportuojančių gyventojų dalis, proc.</t>
  </si>
  <si>
    <t>1. Gyventojų, kurie mieste teikiamas kūno kultūros ir sporto paslaugas vertina teigiamai, dalis, proc.</t>
  </si>
  <si>
    <t>4.  Savivaldybės sporto bazių, tinkamų tarptautinėms ir nacionalinėms varžyboms organizuoti, skaičius</t>
  </si>
  <si>
    <t>3. Savivaldybės sporto bazių, tenkančių 10 tūkst. gyventojų, skaičius</t>
  </si>
  <si>
    <t>R-11-02-07</t>
  </si>
  <si>
    <t>6. Sporto mokyklas lankančiųjų skaičius nuo bendro Klaipėdos miesto moksleivių skaičiaus, %</t>
  </si>
  <si>
    <t>7. Lietuvos, pasaulio ir Europos jaunių, jaunimo ar suaugusiųjų čempionatuose užimtų prizinių vietų skaičius</t>
  </si>
  <si>
    <t>2. Parengta galimybių studijų, reikalingų sporto infrastruktūros plėtrai</t>
  </si>
  <si>
    <t>Stadiono perspektyvų studijos Klaipėdos regione parengimas:</t>
  </si>
  <si>
    <t>P8</t>
  </si>
  <si>
    <t>Sudaryti sąlygas įtraukti visas miesto socialines grupes į sporto veiklą ir sukurti socialinį pagrindą didelio meistriškumo sportininkų rengimo sistemai</t>
  </si>
  <si>
    <t xml:space="preserve">sporto klubų, dalyvaujančių judėjime „sportas visiems“; </t>
  </si>
  <si>
    <r>
      <t>Projekto</t>
    </r>
    <r>
      <rPr>
        <b/>
        <sz val="10"/>
        <rFont val="Times New Roman"/>
        <family val="1"/>
      </rPr>
      <t xml:space="preserve"> „COSPA - fizinio aktyvumo infrastruktūros plėtra“ </t>
    </r>
    <r>
      <rPr>
        <sz val="10"/>
        <rFont val="Times New Roman"/>
        <family val="1"/>
        <charset val="186"/>
      </rPr>
      <t xml:space="preserve">įgyvendinimas:      </t>
    </r>
    <r>
      <rPr>
        <b/>
        <sz val="10"/>
        <rFont val="Times New Roman"/>
        <family val="1"/>
      </rPr>
      <t xml:space="preserve">                                  </t>
    </r>
  </si>
  <si>
    <t>Techninio projekto baseinui įrengti Paryžiaus Komunos g. šalia moksleivių sporto centro parengimas</t>
  </si>
  <si>
    <t>Techninio projekto atviram ir dengtam futbolo aikštynui bei  kitai sporto infrastruktūrai įrengti Paryžiaus Komunos g. moksleivių sporto centre parengimas</t>
  </si>
  <si>
    <t>Techninio projekto baseinui įrengti, aplinkai ir prieigoms sutvarkyti  parengimas</t>
  </si>
  <si>
    <t>Projekto „Daugiafunkcinis sporto ir pramogų kompleksas, Dubysos 10, Klaipėda“ įgyvendinimas</t>
  </si>
  <si>
    <t>BĮ Klaipėdos „Gintaro“ sporto centro baseino (S. Daukanto g. 31) pastato šiluminė renovacija</t>
  </si>
  <si>
    <t xml:space="preserve"> - dabartinės situacijos analizė, 
 - tikslinių grupių apklausa,
 - naujo stadiono vietos ir dydžio parinkimas,
 - investicinio projekto parengimas,
 - techninės užduoties techniniam projektui parengimas;
</t>
  </si>
  <si>
    <t>Imtynių sporto salės Kretingos g. stogo dangos ir vidaus patalpų remontas</t>
  </si>
  <si>
    <r>
      <t>Projekto</t>
    </r>
    <r>
      <rPr>
        <b/>
        <sz val="10"/>
        <rFont val="Times New Roman"/>
        <family val="1"/>
        <charset val="186"/>
      </rPr>
      <t xml:space="preserve"> „Sporto ir sveikatingumo bazės kapitalinis remontas (Smiltynės g. 13), I etapas“ </t>
    </r>
    <r>
      <rPr>
        <sz val="10"/>
        <rFont val="Times New Roman"/>
        <family val="1"/>
        <charset val="186"/>
      </rPr>
      <t>įgyvendinimas</t>
    </r>
  </si>
  <si>
    <t>KLAIPĖDOS MIESTO SAVIVALDYBĖS KŪNO KULTŪROS IR SPORTO PLĖTROS PROGRAMA (NR. 11)</t>
  </si>
  <si>
    <t>5. Atnaujintų savivaldybės sporto bazių ir įrenginių, naudojamų „sportas visiems“ poreikiams, skaičius</t>
  </si>
  <si>
    <t>2.  Nupirkta irklavimo, baidarių ir kanojų irklavimo pratybų ir sporto renginių aptarnavimo paslaugų, val. sk.</t>
  </si>
  <si>
    <t>1. Sportininkų, lankančių sporto mokymo įstaigas, skaičius</t>
  </si>
  <si>
    <t xml:space="preserve">2. Parengta sporto mokymo įstaigų auklėtinių Lietuvos rinktinėms (suaugusiųjų, jaunimo, jaunių, olimpinės kandidatų ir pamainos), sk. </t>
  </si>
  <si>
    <t>3. Suteikta mokamų paslaugų  BĮ Klaipėdos „Gintaro“ sporto centre, žm. sk.</t>
  </si>
  <si>
    <t>4. Dalinai finansuota sportinės veiklos programų, vnt.</t>
  </si>
  <si>
    <t>1. Dalinai finansuota sporto klubų veiklos programų pagal ilgalaikes sutartis</t>
  </si>
  <si>
    <r>
      <t>2011</t>
    </r>
    <r>
      <rPr>
        <sz val="10"/>
        <rFont val="Arial"/>
        <family val="2"/>
        <charset val="186"/>
      </rPr>
      <t>–</t>
    </r>
    <r>
      <rPr>
        <sz val="10"/>
        <rFont val="Times New Roman"/>
        <family val="1"/>
      </rPr>
      <t xml:space="preserve">2014 M. KLAIPĖDOS MIESTO SAVIVALDYBĖS </t>
    </r>
  </si>
  <si>
    <t xml:space="preserve">BĮ Klaipėdos futbolo sporto mokyklos patalpų remontas </t>
  </si>
  <si>
    <t>Lėšų poreikis biudžetiniams 
2012-iesiems metams</t>
  </si>
  <si>
    <r>
      <t xml:space="preserve">2.1.1. savivaldybės biudžeto lėšos </t>
    </r>
    <r>
      <rPr>
        <b/>
        <sz val="10"/>
        <rFont val="Times New Roman"/>
        <family val="1"/>
      </rPr>
      <t>SB</t>
    </r>
  </si>
  <si>
    <r>
      <t xml:space="preserve">2.1.2. pajamų įmokos už paslaugas </t>
    </r>
    <r>
      <rPr>
        <b/>
        <sz val="10"/>
        <rFont val="Times New Roman"/>
        <family val="1"/>
        <charset val="204"/>
      </rPr>
      <t>SB(SP)</t>
    </r>
  </si>
  <si>
    <r>
      <t xml:space="preserve">2.1.3. paskolos lėšos </t>
    </r>
    <r>
      <rPr>
        <b/>
        <sz val="10"/>
        <rFont val="Times New Roman"/>
        <family val="1"/>
      </rPr>
      <t>SB(P)</t>
    </r>
  </si>
  <si>
    <t>BĮ Klaipėdos futbolo sporto mokykloje.</t>
  </si>
  <si>
    <t xml:space="preserve">I  </t>
  </si>
  <si>
    <t>P4.4.1.10</t>
  </si>
  <si>
    <r>
      <t>Klaipėdos centrinio stadiono Sportininkų g. 46  rekonstrukcija (II-IV etapai)</t>
    </r>
    <r>
      <rPr>
        <b/>
        <sz val="10"/>
        <color indexed="10"/>
        <rFont val="Times New Roman"/>
        <family val="1"/>
        <charset val="186"/>
      </rPr>
      <t xml:space="preserve"> </t>
    </r>
  </si>
  <si>
    <r>
      <rPr>
        <sz val="10"/>
        <color indexed="10"/>
        <rFont val="Times New Roman"/>
        <family val="1"/>
        <charset val="186"/>
      </rPr>
      <t>Projekto „</t>
    </r>
    <r>
      <rPr>
        <b/>
        <sz val="10"/>
        <color indexed="10"/>
        <rFont val="Times New Roman"/>
        <family val="1"/>
        <charset val="186"/>
      </rPr>
      <t xml:space="preserve">Jaunimo pasitraukimo iš sportinės veiklos prevencija (PYDOS)“ </t>
    </r>
    <r>
      <rPr>
        <sz val="10"/>
        <color indexed="10"/>
        <rFont val="Times New Roman"/>
        <family val="1"/>
        <charset val="186"/>
      </rPr>
      <t>įgyvendinimas</t>
    </r>
  </si>
  <si>
    <r>
      <t xml:space="preserve">Reprezentuojančių miestą sporto klubų veiklos dalinis finansavimas pagal ilgalaikes sutartis („Neptūnas“, „Dragūnas“, </t>
    </r>
    <r>
      <rPr>
        <sz val="10"/>
        <color rgb="FFFF0000"/>
        <rFont val="Times New Roman"/>
        <family val="1"/>
        <charset val="186"/>
      </rPr>
      <t>„Atlantas“</t>
    </r>
    <r>
      <rPr>
        <sz val="10"/>
        <rFont val="Times New Roman"/>
        <family val="1"/>
      </rPr>
      <t>)</t>
    </r>
  </si>
  <si>
    <t>2012-ųjų  asignavimų planas</t>
  </si>
  <si>
    <t>buriavimo klubų, vykdančių vaikų ir jaunimo buriavimo mokymo veiklą.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</si>
</sst>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2">
    <font>
      <sz val="10"/>
      <name val="Arial"/>
      <charset val="186"/>
    </font>
    <font>
      <sz val="10"/>
      <name val="Arial"/>
      <family val="2"/>
      <charset val="186"/>
    </font>
    <font>
      <sz val="9"/>
      <name val="Times New Roman"/>
      <family val="1"/>
    </font>
    <font>
      <sz val="10"/>
      <name val="Times New Roman"/>
      <family val="1"/>
    </font>
    <font>
      <b/>
      <sz val="10"/>
      <name val="Times New Roman"/>
      <family val="1"/>
    </font>
    <font>
      <b/>
      <sz val="9"/>
      <name val="Times New Roman"/>
      <family val="1"/>
    </font>
    <font>
      <b/>
      <sz val="11"/>
      <name val="Times New Roman"/>
      <family val="1"/>
    </font>
    <font>
      <sz val="8"/>
      <name val="Times New Roman"/>
      <family val="1"/>
    </font>
    <font>
      <sz val="8"/>
      <name val="Arial"/>
      <family val="2"/>
      <charset val="186"/>
    </font>
    <font>
      <sz val="10"/>
      <name val="Times New Roman"/>
      <family val="1"/>
      <charset val="186"/>
    </font>
    <font>
      <b/>
      <sz val="12"/>
      <name val="Times New Roman"/>
      <family val="1"/>
    </font>
    <font>
      <sz val="11"/>
      <name val="Times New Roman"/>
      <family val="1"/>
    </font>
    <font>
      <u/>
      <sz val="9"/>
      <name val="Times New Roman"/>
      <family val="1"/>
    </font>
    <font>
      <sz val="12"/>
      <name val="Arial"/>
      <family val="2"/>
      <charset val="186"/>
    </font>
    <font>
      <b/>
      <sz val="12"/>
      <name val="Times New Roman Baltic"/>
      <family val="1"/>
      <charset val="186"/>
    </font>
    <font>
      <sz val="10"/>
      <name val="TimesLT"/>
      <charset val="186"/>
    </font>
    <font>
      <sz val="12"/>
      <name val="Times New Roman"/>
      <family val="1"/>
    </font>
    <font>
      <b/>
      <sz val="11"/>
      <name val="Times New Roman Baltic"/>
      <family val="1"/>
      <charset val="186"/>
    </font>
    <font>
      <b/>
      <sz val="12"/>
      <name val="Times New Roman"/>
      <family val="1"/>
      <charset val="186"/>
    </font>
    <font>
      <b/>
      <sz val="8"/>
      <name val="Times New Roman Baltic"/>
      <family val="1"/>
      <charset val="186"/>
    </font>
    <font>
      <b/>
      <sz val="10"/>
      <name val="Times New Roman Baltic"/>
      <family val="1"/>
      <charset val="186"/>
    </font>
    <font>
      <sz val="10"/>
      <name val="Times New Roman Baltic"/>
      <family val="1"/>
      <charset val="186"/>
    </font>
    <font>
      <b/>
      <sz val="10"/>
      <name val="Times New Roman Baltic"/>
      <charset val="186"/>
    </font>
    <font>
      <u/>
      <sz val="10"/>
      <name val="Times New Roman Baltic"/>
      <charset val="186"/>
    </font>
    <font>
      <sz val="10"/>
      <name val="Times New Roman Baltic"/>
      <charset val="186"/>
    </font>
    <font>
      <i/>
      <u/>
      <sz val="10"/>
      <name val="Times New Roman Baltic"/>
      <charset val="186"/>
    </font>
    <font>
      <sz val="10"/>
      <name val="Arial"/>
      <family val="2"/>
      <charset val="186"/>
    </font>
    <font>
      <b/>
      <sz val="10"/>
      <name val="Times New Roman"/>
      <family val="1"/>
      <charset val="204"/>
    </font>
    <font>
      <sz val="10"/>
      <name val="Times New Roman"/>
      <family val="1"/>
      <charset val="204"/>
    </font>
    <font>
      <b/>
      <sz val="10"/>
      <name val="Times New Roman"/>
      <family val="1"/>
      <charset val="186"/>
    </font>
    <font>
      <sz val="8"/>
      <color indexed="81"/>
      <name val="Tahoma"/>
      <family val="2"/>
      <charset val="186"/>
    </font>
    <font>
      <sz val="9"/>
      <name val="Times New Roman"/>
      <family val="1"/>
      <charset val="186"/>
    </font>
    <font>
      <b/>
      <u/>
      <sz val="10"/>
      <name val="Times New Roman"/>
      <family val="1"/>
    </font>
    <font>
      <sz val="9"/>
      <name val="Arial"/>
      <family val="2"/>
      <charset val="186"/>
    </font>
    <font>
      <sz val="9"/>
      <color indexed="81"/>
      <name val="Tahoma"/>
      <family val="2"/>
      <charset val="186"/>
    </font>
    <font>
      <b/>
      <sz val="10"/>
      <color indexed="10"/>
      <name val="Times New Roman"/>
      <family val="1"/>
      <charset val="186"/>
    </font>
    <font>
      <sz val="10"/>
      <color indexed="10"/>
      <name val="Times New Roman"/>
      <family val="1"/>
      <charset val="186"/>
    </font>
    <font>
      <sz val="10"/>
      <color rgb="FFFF0000"/>
      <name val="Times New Roman"/>
      <family val="1"/>
    </font>
    <font>
      <b/>
      <sz val="10"/>
      <color rgb="FFFF0000"/>
      <name val="Times New Roman"/>
      <family val="1"/>
    </font>
    <font>
      <b/>
      <sz val="10"/>
      <color rgb="FFFF0000"/>
      <name val="Arial"/>
      <family val="2"/>
      <charset val="186"/>
    </font>
    <font>
      <b/>
      <sz val="10"/>
      <color rgb="FFFF0000"/>
      <name val="Times New Roman"/>
      <family val="1"/>
      <charset val="186"/>
    </font>
    <font>
      <sz val="10"/>
      <color rgb="FFFF0000"/>
      <name val="Times New Roman"/>
      <family val="1"/>
      <charset val="186"/>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theme="0" tint="-0.14999847407452621"/>
        <bgColor indexed="64"/>
      </patternFill>
    </fill>
    <fill>
      <patternFill patternType="solid">
        <fgColor theme="0"/>
        <bgColor indexed="64"/>
      </patternFill>
    </fill>
  </fills>
  <borders count="83">
    <border>
      <left/>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indexed="8"/>
      </bottom>
      <diagonal/>
    </border>
    <border>
      <left/>
      <right style="thin">
        <color indexed="64"/>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s>
  <cellStyleXfs count="2">
    <xf numFmtId="0" fontId="0" fillId="0" borderId="0"/>
    <xf numFmtId="0" fontId="15" fillId="0" borderId="0"/>
  </cellStyleXfs>
  <cellXfs count="898">
    <xf numFmtId="0" fontId="0" fillId="0" borderId="0" xfId="0"/>
    <xf numFmtId="49" fontId="4" fillId="2" borderId="1" xfId="0" applyNumberFormat="1" applyFont="1" applyFill="1" applyBorder="1" applyAlignment="1">
      <alignment horizontal="center" vertical="top"/>
    </xf>
    <xf numFmtId="0" fontId="0" fillId="0" borderId="0" xfId="0" applyFill="1"/>
    <xf numFmtId="164" fontId="6" fillId="0" borderId="0" xfId="0" applyNumberFormat="1" applyFont="1" applyFill="1" applyBorder="1" applyAlignment="1">
      <alignment horizontal="center" vertical="top" wrapText="1"/>
    </xf>
    <xf numFmtId="164" fontId="11" fillId="0" borderId="2" xfId="0" applyNumberFormat="1" applyFont="1" applyBorder="1" applyAlignment="1">
      <alignment horizontal="center" vertical="top" wrapText="1"/>
    </xf>
    <xf numFmtId="164" fontId="11" fillId="0" borderId="3" xfId="0" applyNumberFormat="1" applyFont="1" applyBorder="1" applyAlignment="1">
      <alignment horizontal="center" vertical="top" wrapText="1"/>
    </xf>
    <xf numFmtId="164" fontId="11" fillId="0" borderId="4" xfId="0" applyNumberFormat="1" applyFont="1" applyBorder="1" applyAlignment="1">
      <alignment horizontal="center" vertical="top" wrapText="1"/>
    </xf>
    <xf numFmtId="164" fontId="11" fillId="0" borderId="5" xfId="0" applyNumberFormat="1" applyFont="1" applyBorder="1" applyAlignment="1">
      <alignment horizontal="center" vertical="top" wrapText="1"/>
    </xf>
    <xf numFmtId="164" fontId="11" fillId="0" borderId="2" xfId="0" applyNumberFormat="1" applyFont="1" applyBorder="1" applyAlignment="1">
      <alignment horizontal="center" vertical="top"/>
    </xf>
    <xf numFmtId="0" fontId="7" fillId="0" borderId="0" xfId="0" applyFont="1"/>
    <xf numFmtId="0" fontId="7" fillId="0" borderId="0" xfId="0" applyFont="1" applyAlignment="1"/>
    <xf numFmtId="0" fontId="2" fillId="0" borderId="0" xfId="0" applyFont="1"/>
    <xf numFmtId="0" fontId="12" fillId="0" borderId="0" xfId="0" applyFont="1" applyBorder="1"/>
    <xf numFmtId="0" fontId="3" fillId="0" borderId="0" xfId="0" applyFont="1" applyFill="1" applyBorder="1" applyAlignment="1">
      <alignment vertical="top" wrapText="1"/>
    </xf>
    <xf numFmtId="0" fontId="0" fillId="0" borderId="0" xfId="0" applyBorder="1"/>
    <xf numFmtId="0" fontId="3" fillId="0" borderId="0" xfId="0" applyFont="1" applyBorder="1"/>
    <xf numFmtId="0" fontId="7" fillId="0" borderId="0" xfId="0" applyFont="1" applyBorder="1"/>
    <xf numFmtId="0" fontId="7" fillId="0" borderId="0" xfId="0" applyFont="1" applyBorder="1" applyAlignment="1"/>
    <xf numFmtId="0" fontId="8" fillId="0" borderId="0" xfId="0" applyFont="1" applyBorder="1"/>
    <xf numFmtId="14" fontId="2" fillId="0" borderId="0" xfId="0" applyNumberFormat="1" applyFont="1" applyBorder="1" applyAlignment="1">
      <alignment horizontal="left"/>
    </xf>
    <xf numFmtId="0" fontId="2" fillId="0" borderId="0" xfId="0" applyFont="1" applyBorder="1"/>
    <xf numFmtId="164" fontId="0" fillId="0" borderId="0" xfId="0" applyNumberFormat="1"/>
    <xf numFmtId="164" fontId="11" fillId="0" borderId="6" xfId="0" applyNumberFormat="1" applyFont="1" applyBorder="1" applyAlignment="1">
      <alignment horizontal="center" vertical="top" wrapText="1"/>
    </xf>
    <xf numFmtId="164" fontId="11" fillId="0" borderId="7" xfId="0" applyNumberFormat="1" applyFont="1" applyBorder="1" applyAlignment="1">
      <alignment horizontal="center" vertical="top" wrapText="1"/>
    </xf>
    <xf numFmtId="164" fontId="11" fillId="0" borderId="8" xfId="0" applyNumberFormat="1" applyFont="1" applyBorder="1" applyAlignment="1">
      <alignment horizontal="center" vertical="top" wrapText="1"/>
    </xf>
    <xf numFmtId="164" fontId="11" fillId="0" borderId="9" xfId="0" applyNumberFormat="1" applyFont="1" applyBorder="1" applyAlignment="1">
      <alignment horizontal="center" vertical="top" wrapText="1"/>
    </xf>
    <xf numFmtId="164" fontId="11" fillId="0" borderId="10" xfId="0" applyNumberFormat="1" applyFont="1" applyBorder="1" applyAlignment="1">
      <alignment horizontal="center" vertical="top" wrapText="1"/>
    </xf>
    <xf numFmtId="0" fontId="14" fillId="0" borderId="0" xfId="1" applyFont="1" applyAlignment="1">
      <alignment horizontal="center" vertical="center" wrapText="1"/>
    </xf>
    <xf numFmtId="0" fontId="13" fillId="0" borderId="0" xfId="0" applyFont="1" applyAlignment="1">
      <alignment horizontal="center" vertical="center"/>
    </xf>
    <xf numFmtId="0" fontId="16" fillId="0" borderId="0" xfId="0" applyFont="1" applyAlignment="1">
      <alignment horizontal="center" vertical="center"/>
    </xf>
    <xf numFmtId="0" fontId="10" fillId="0" borderId="0" xfId="0" applyFont="1" applyAlignment="1">
      <alignment horizontal="center" vertical="center"/>
    </xf>
    <xf numFmtId="0" fontId="17" fillId="0" borderId="0" xfId="1" applyFont="1" applyBorder="1" applyAlignment="1">
      <alignment horizontal="center" vertical="center" wrapText="1"/>
    </xf>
    <xf numFmtId="0" fontId="4" fillId="0" borderId="11" xfId="0" applyFont="1" applyBorder="1" applyAlignment="1">
      <alignment horizontal="center" wrapText="1"/>
    </xf>
    <xf numFmtId="0" fontId="10" fillId="0" borderId="11" xfId="0" applyFont="1" applyBorder="1" applyAlignment="1">
      <alignment horizontal="center"/>
    </xf>
    <xf numFmtId="49" fontId="18" fillId="0" borderId="11" xfId="0" applyNumberFormat="1" applyFont="1" applyBorder="1" applyAlignment="1">
      <alignment horizontal="center"/>
    </xf>
    <xf numFmtId="0" fontId="16" fillId="0" borderId="0" xfId="0" applyFont="1" applyBorder="1" applyAlignment="1">
      <alignment horizontal="center" vertical="center"/>
    </xf>
    <xf numFmtId="0" fontId="2" fillId="0" borderId="12" xfId="0" applyFont="1" applyBorder="1" applyAlignment="1">
      <alignment horizontal="center" vertical="top"/>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7" fillId="0" borderId="0" xfId="1" applyFont="1" applyAlignment="1">
      <alignment horizontal="center" vertical="center" wrapText="1"/>
    </xf>
    <xf numFmtId="49" fontId="19" fillId="0" borderId="0" xfId="1" applyNumberFormat="1" applyFont="1" applyAlignment="1" applyProtection="1">
      <alignment horizontal="center" vertical="top"/>
    </xf>
    <xf numFmtId="0" fontId="20" fillId="0" borderId="0" xfId="1" applyFont="1"/>
    <xf numFmtId="0" fontId="21" fillId="0" borderId="15" xfId="1" applyFont="1" applyFill="1" applyBorder="1" applyAlignment="1">
      <alignment horizontal="center" vertical="top"/>
    </xf>
    <xf numFmtId="0" fontId="21" fillId="0" borderId="0" xfId="1" applyFont="1" applyFill="1" applyBorder="1" applyAlignment="1">
      <alignment horizontal="center" vertical="top"/>
    </xf>
    <xf numFmtId="0" fontId="28" fillId="0" borderId="0" xfId="0" applyFont="1" applyAlignment="1">
      <alignment horizontal="right"/>
    </xf>
    <xf numFmtId="0" fontId="21" fillId="0" borderId="16" xfId="1" applyFont="1" applyFill="1" applyBorder="1" applyAlignment="1">
      <alignment horizontal="center" vertical="top"/>
    </xf>
    <xf numFmtId="49" fontId="21" fillId="0" borderId="17" xfId="1" applyNumberFormat="1" applyFont="1" applyFill="1" applyBorder="1" applyAlignment="1">
      <alignment horizontal="center"/>
    </xf>
    <xf numFmtId="0" fontId="22" fillId="0" borderId="18" xfId="1" applyFont="1" applyFill="1" applyBorder="1" applyAlignment="1">
      <alignment horizontal="left" vertical="top" wrapText="1"/>
    </xf>
    <xf numFmtId="0" fontId="21" fillId="0" borderId="18" xfId="1" applyFont="1" applyFill="1" applyBorder="1" applyAlignment="1">
      <alignment horizontal="center" vertical="top"/>
    </xf>
    <xf numFmtId="0" fontId="21" fillId="0" borderId="17" xfId="1" applyFont="1" applyFill="1" applyBorder="1" applyAlignment="1">
      <alignment horizontal="center" vertical="top"/>
    </xf>
    <xf numFmtId="49" fontId="21" fillId="0" borderId="15" xfId="1" applyNumberFormat="1" applyFont="1" applyFill="1" applyBorder="1" applyAlignment="1">
      <alignment horizontal="left"/>
    </xf>
    <xf numFmtId="0" fontId="21" fillId="0" borderId="15" xfId="1" applyFont="1" applyFill="1" applyBorder="1" applyAlignment="1">
      <alignment horizontal="left"/>
    </xf>
    <xf numFmtId="0" fontId="21" fillId="0" borderId="0" xfId="1" applyFont="1" applyFill="1" applyBorder="1" applyAlignment="1">
      <alignment horizontal="left" vertical="top" wrapText="1"/>
    </xf>
    <xf numFmtId="0" fontId="23" fillId="0" borderId="0" xfId="1" applyFont="1" applyFill="1" applyBorder="1" applyAlignment="1">
      <alignment horizontal="left" vertical="top" wrapText="1"/>
    </xf>
    <xf numFmtId="0" fontId="24" fillId="0" borderId="0" xfId="1" applyFont="1" applyFill="1" applyBorder="1" applyAlignment="1">
      <alignment horizontal="left" vertical="top" wrapText="1"/>
    </xf>
    <xf numFmtId="0" fontId="22" fillId="0" borderId="0" xfId="1" applyFont="1" applyFill="1" applyBorder="1" applyAlignment="1">
      <alignment horizontal="left" vertical="top" wrapText="1"/>
    </xf>
    <xf numFmtId="0" fontId="25" fillId="0" borderId="0" xfId="1" applyFont="1" applyFill="1" applyBorder="1" applyAlignment="1">
      <alignment horizontal="left" vertical="top" wrapText="1"/>
    </xf>
    <xf numFmtId="0" fontId="21" fillId="0" borderId="15" xfId="1" applyFont="1" applyFill="1" applyBorder="1" applyAlignment="1">
      <alignment horizontal="center"/>
    </xf>
    <xf numFmtId="0" fontId="3" fillId="0" borderId="19" xfId="0" applyFont="1" applyFill="1" applyBorder="1" applyAlignment="1">
      <alignment horizontal="center"/>
    </xf>
    <xf numFmtId="0" fontId="20" fillId="0" borderId="0" xfId="1" applyFont="1" applyAlignment="1">
      <alignment horizontal="center"/>
    </xf>
    <xf numFmtId="0" fontId="21" fillId="0" borderId="20" xfId="1" applyFont="1" applyFill="1" applyBorder="1" applyAlignment="1">
      <alignment horizontal="center" vertical="top"/>
    </xf>
    <xf numFmtId="0" fontId="21" fillId="0" borderId="21" xfId="1" applyFont="1" applyFill="1" applyBorder="1" applyAlignment="1">
      <alignment horizontal="center" vertical="top"/>
    </xf>
    <xf numFmtId="0" fontId="21" fillId="0" borderId="22" xfId="1" applyFont="1" applyFill="1" applyBorder="1" applyAlignment="1">
      <alignment horizontal="center" vertical="top"/>
    </xf>
    <xf numFmtId="49" fontId="3" fillId="0" borderId="23" xfId="0" applyNumberFormat="1" applyFont="1" applyFill="1" applyBorder="1" applyAlignment="1">
      <alignment horizontal="center" vertical="top"/>
    </xf>
    <xf numFmtId="164" fontId="3" fillId="0" borderId="24" xfId="0" applyNumberFormat="1" applyFont="1" applyFill="1" applyBorder="1" applyAlignment="1">
      <alignment horizontal="center" vertical="top"/>
    </xf>
    <xf numFmtId="164" fontId="3" fillId="0" borderId="25" xfId="0" applyNumberFormat="1" applyFont="1" applyFill="1" applyBorder="1" applyAlignment="1">
      <alignment horizontal="center" vertical="top"/>
    </xf>
    <xf numFmtId="164" fontId="3" fillId="0" borderId="26" xfId="0" applyNumberFormat="1" applyFont="1" applyFill="1" applyBorder="1" applyAlignment="1">
      <alignment horizontal="center" vertical="top"/>
    </xf>
    <xf numFmtId="164" fontId="3" fillId="0" borderId="27" xfId="0" applyNumberFormat="1" applyFont="1" applyFill="1" applyBorder="1" applyAlignment="1">
      <alignment horizontal="center" vertical="top"/>
    </xf>
    <xf numFmtId="164" fontId="3" fillId="0" borderId="11" xfId="0" applyNumberFormat="1" applyFont="1" applyFill="1" applyBorder="1" applyAlignment="1">
      <alignment horizontal="center" vertical="top"/>
    </xf>
    <xf numFmtId="164" fontId="3" fillId="0" borderId="12" xfId="0" applyNumberFormat="1" applyFont="1" applyFill="1" applyBorder="1" applyAlignment="1">
      <alignment horizontal="center" vertical="top"/>
    </xf>
    <xf numFmtId="164" fontId="3" fillId="0" borderId="5" xfId="0" applyNumberFormat="1" applyFont="1" applyFill="1" applyBorder="1" applyAlignment="1">
      <alignment horizontal="center" vertical="top"/>
    </xf>
    <xf numFmtId="164" fontId="3" fillId="0" borderId="28" xfId="0" applyNumberFormat="1" applyFont="1" applyFill="1" applyBorder="1" applyAlignment="1">
      <alignment horizontal="center" vertical="top"/>
    </xf>
    <xf numFmtId="164" fontId="3" fillId="0" borderId="17" xfId="0" applyNumberFormat="1" applyFont="1" applyFill="1" applyBorder="1" applyAlignment="1">
      <alignment horizontal="center" vertical="top"/>
    </xf>
    <xf numFmtId="164" fontId="3" fillId="0" borderId="25" xfId="0" applyNumberFormat="1" applyFont="1" applyBorder="1" applyAlignment="1">
      <alignment horizontal="center" vertical="top"/>
    </xf>
    <xf numFmtId="164" fontId="3" fillId="0" borderId="29" xfId="0" applyNumberFormat="1" applyFont="1" applyBorder="1" applyAlignment="1">
      <alignment horizontal="center" vertical="top"/>
    </xf>
    <xf numFmtId="164" fontId="3" fillId="0" borderId="30" xfId="0" applyNumberFormat="1" applyFont="1" applyFill="1" applyBorder="1" applyAlignment="1">
      <alignment horizontal="center" vertical="top"/>
    </xf>
    <xf numFmtId="164" fontId="3" fillId="0" borderId="11" xfId="0" applyNumberFormat="1" applyFont="1" applyBorder="1" applyAlignment="1">
      <alignment horizontal="center" vertical="top"/>
    </xf>
    <xf numFmtId="164" fontId="3" fillId="0" borderId="31" xfId="0" applyNumberFormat="1" applyFont="1" applyBorder="1" applyAlignment="1">
      <alignment horizontal="center" vertical="top"/>
    </xf>
    <xf numFmtId="0" fontId="3" fillId="0" borderId="32" xfId="0" applyFont="1" applyBorder="1" applyAlignment="1">
      <alignment horizontal="center" vertical="top"/>
    </xf>
    <xf numFmtId="0" fontId="3" fillId="0" borderId="5" xfId="0" applyFont="1" applyBorder="1" applyAlignment="1">
      <alignment horizontal="center" vertical="top"/>
    </xf>
    <xf numFmtId="164" fontId="3" fillId="0" borderId="33" xfId="0" applyNumberFormat="1" applyFont="1" applyFill="1" applyBorder="1" applyAlignment="1">
      <alignment horizontal="center" vertical="top"/>
    </xf>
    <xf numFmtId="164" fontId="3" fillId="0" borderId="34" xfId="0" applyNumberFormat="1" applyFont="1" applyFill="1" applyBorder="1" applyAlignment="1">
      <alignment horizontal="center" vertical="top"/>
    </xf>
    <xf numFmtId="164" fontId="3" fillId="0" borderId="33" xfId="0" applyNumberFormat="1" applyFont="1" applyFill="1" applyBorder="1" applyAlignment="1">
      <alignment horizontal="center" vertical="top" wrapText="1"/>
    </xf>
    <xf numFmtId="164" fontId="3" fillId="0" borderId="34" xfId="0" applyNumberFormat="1" applyFont="1" applyFill="1" applyBorder="1" applyAlignment="1">
      <alignment horizontal="center" vertical="top" wrapText="1"/>
    </xf>
    <xf numFmtId="164" fontId="3" fillId="0" borderId="35" xfId="0" applyNumberFormat="1" applyFont="1" applyFill="1" applyBorder="1" applyAlignment="1">
      <alignment horizontal="center" vertical="top" wrapText="1"/>
    </xf>
    <xf numFmtId="164" fontId="3" fillId="0" borderId="36" xfId="0" applyNumberFormat="1" applyFont="1" applyFill="1" applyBorder="1" applyAlignment="1">
      <alignment horizontal="center" vertical="top"/>
    </xf>
    <xf numFmtId="164" fontId="3" fillId="0" borderId="15" xfId="0" applyNumberFormat="1" applyFont="1" applyFill="1" applyBorder="1" applyAlignment="1">
      <alignment horizontal="center" vertical="top"/>
    </xf>
    <xf numFmtId="164" fontId="3" fillId="0" borderId="37" xfId="0" applyNumberFormat="1" applyFont="1" applyFill="1" applyBorder="1" applyAlignment="1">
      <alignment horizontal="center" vertical="top"/>
    </xf>
    <xf numFmtId="49" fontId="3" fillId="0" borderId="38" xfId="0" applyNumberFormat="1" applyFont="1" applyFill="1" applyBorder="1" applyAlignment="1">
      <alignment horizontal="center" vertical="top"/>
    </xf>
    <xf numFmtId="164" fontId="3" fillId="0" borderId="29" xfId="0" applyNumberFormat="1" applyFont="1" applyFill="1" applyBorder="1" applyAlignment="1">
      <alignment horizontal="center" vertical="top"/>
    </xf>
    <xf numFmtId="164" fontId="3" fillId="0" borderId="39" xfId="0" applyNumberFormat="1" applyFont="1" applyFill="1" applyBorder="1" applyAlignment="1">
      <alignment horizontal="center" vertical="top"/>
    </xf>
    <xf numFmtId="0" fontId="3" fillId="0" borderId="40" xfId="0" applyFont="1" applyBorder="1" applyAlignment="1">
      <alignment horizontal="center" vertical="top"/>
    </xf>
    <xf numFmtId="164" fontId="3" fillId="0" borderId="41" xfId="0" applyNumberFormat="1" applyFont="1" applyFill="1" applyBorder="1" applyAlignment="1">
      <alignment horizontal="center" vertical="top"/>
    </xf>
    <xf numFmtId="164" fontId="3" fillId="0" borderId="42" xfId="0" applyNumberFormat="1" applyFont="1" applyFill="1" applyBorder="1" applyAlignment="1">
      <alignment horizontal="center" vertical="top"/>
    </xf>
    <xf numFmtId="49" fontId="4" fillId="2" borderId="43" xfId="0" applyNumberFormat="1" applyFont="1" applyFill="1" applyBorder="1" applyAlignment="1">
      <alignment horizontal="center" vertical="top"/>
    </xf>
    <xf numFmtId="164" fontId="4" fillId="3" borderId="43" xfId="0" applyNumberFormat="1" applyFont="1" applyFill="1" applyBorder="1" applyAlignment="1">
      <alignment horizontal="center" vertical="center"/>
    </xf>
    <xf numFmtId="164" fontId="4" fillId="3" borderId="44" xfId="0" applyNumberFormat="1" applyFont="1" applyFill="1" applyBorder="1" applyAlignment="1">
      <alignment horizontal="center" vertical="center"/>
    </xf>
    <xf numFmtId="164" fontId="4" fillId="3" borderId="45" xfId="0" applyNumberFormat="1" applyFont="1" applyFill="1" applyBorder="1" applyAlignment="1">
      <alignment horizontal="center" vertical="center"/>
    </xf>
    <xf numFmtId="164" fontId="4" fillId="3" borderId="46" xfId="0" applyNumberFormat="1" applyFont="1" applyFill="1" applyBorder="1" applyAlignment="1">
      <alignment horizontal="center" vertical="center"/>
    </xf>
    <xf numFmtId="164" fontId="3" fillId="0" borderId="2" xfId="0" applyNumberFormat="1" applyFont="1" applyBorder="1" applyAlignment="1">
      <alignment horizontal="center" vertical="top"/>
    </xf>
    <xf numFmtId="164" fontId="3" fillId="0" borderId="15" xfId="0" applyNumberFormat="1" applyFont="1" applyBorder="1" applyAlignment="1">
      <alignment horizontal="center" vertical="top"/>
    </xf>
    <xf numFmtId="164" fontId="3" fillId="0" borderId="37" xfId="0" applyNumberFormat="1" applyFont="1" applyBorder="1" applyAlignment="1">
      <alignment horizontal="center" vertical="top"/>
    </xf>
    <xf numFmtId="164" fontId="4" fillId="0" borderId="34" xfId="0" applyNumberFormat="1" applyFont="1" applyFill="1" applyBorder="1" applyAlignment="1">
      <alignment horizontal="center" vertical="top"/>
    </xf>
    <xf numFmtId="164" fontId="4" fillId="3" borderId="47" xfId="0" applyNumberFormat="1" applyFont="1" applyFill="1" applyBorder="1" applyAlignment="1">
      <alignment horizontal="center" vertical="center"/>
    </xf>
    <xf numFmtId="164" fontId="3" fillId="0" borderId="23" xfId="0" applyNumberFormat="1" applyFont="1" applyFill="1" applyBorder="1" applyAlignment="1">
      <alignment horizontal="center" vertical="top"/>
    </xf>
    <xf numFmtId="164" fontId="4" fillId="0" borderId="15" xfId="0" applyNumberFormat="1" applyFont="1" applyFill="1" applyBorder="1" applyAlignment="1">
      <alignment horizontal="center" vertical="top"/>
    </xf>
    <xf numFmtId="49" fontId="4" fillId="2" borderId="45" xfId="0" applyNumberFormat="1" applyFont="1" applyFill="1" applyBorder="1" applyAlignment="1">
      <alignment horizontal="center" vertical="center" wrapText="1"/>
    </xf>
    <xf numFmtId="49" fontId="4" fillId="3" borderId="44" xfId="0" applyNumberFormat="1" applyFont="1" applyFill="1" applyBorder="1" applyAlignment="1">
      <alignment vertical="top"/>
    </xf>
    <xf numFmtId="0" fontId="3" fillId="0" borderId="38" xfId="0" applyFont="1" applyBorder="1" applyAlignment="1">
      <alignment horizontal="center" vertical="top"/>
    </xf>
    <xf numFmtId="164" fontId="3" fillId="0" borderId="24" xfId="0" applyNumberFormat="1" applyFont="1" applyFill="1" applyBorder="1" applyAlignment="1">
      <alignment horizontal="center" vertical="top" wrapText="1"/>
    </xf>
    <xf numFmtId="164" fontId="3" fillId="0" borderId="25" xfId="0" applyNumberFormat="1" applyFont="1" applyFill="1" applyBorder="1" applyAlignment="1">
      <alignment horizontal="center" vertical="top" wrapText="1"/>
    </xf>
    <xf numFmtId="164" fontId="3" fillId="0" borderId="29"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3" fillId="0" borderId="30" xfId="0" applyNumberFormat="1" applyFont="1" applyFill="1" applyBorder="1" applyAlignment="1">
      <alignment horizontal="center" vertical="top" wrapText="1"/>
    </xf>
    <xf numFmtId="164" fontId="3" fillId="0" borderId="38" xfId="0" applyNumberFormat="1" applyFont="1" applyFill="1" applyBorder="1" applyAlignment="1">
      <alignment horizontal="center" vertical="top" wrapText="1"/>
    </xf>
    <xf numFmtId="0" fontId="3" fillId="0" borderId="2" xfId="0" applyFont="1" applyBorder="1" applyAlignment="1">
      <alignment horizontal="center" vertical="top"/>
    </xf>
    <xf numFmtId="164" fontId="3" fillId="0" borderId="48"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3" fillId="0" borderId="49" xfId="0" applyNumberFormat="1" applyFont="1" applyBorder="1" applyAlignment="1">
      <alignment horizontal="center" vertical="top"/>
    </xf>
    <xf numFmtId="0" fontId="3" fillId="0" borderId="23" xfId="0" applyFont="1" applyBorder="1" applyAlignment="1">
      <alignment horizontal="center" vertical="top"/>
    </xf>
    <xf numFmtId="164" fontId="3" fillId="0" borderId="34" xfId="0" applyNumberFormat="1" applyFont="1" applyBorder="1" applyAlignment="1">
      <alignment horizontal="center" vertical="top"/>
    </xf>
    <xf numFmtId="164" fontId="3" fillId="0" borderId="50" xfId="0" applyNumberFormat="1" applyFont="1" applyBorder="1" applyAlignment="1">
      <alignment horizontal="center" vertical="top"/>
    </xf>
    <xf numFmtId="164" fontId="3" fillId="0" borderId="23" xfId="0" applyNumberFormat="1" applyFont="1" applyFill="1" applyBorder="1" applyAlignment="1">
      <alignment horizontal="center" vertical="top" wrapText="1"/>
    </xf>
    <xf numFmtId="164" fontId="4" fillId="3" borderId="43" xfId="0" applyNumberFormat="1" applyFont="1" applyFill="1" applyBorder="1" applyAlignment="1">
      <alignment horizontal="center" vertical="top"/>
    </xf>
    <xf numFmtId="164" fontId="4" fillId="3" borderId="46" xfId="0" applyNumberFormat="1" applyFont="1" applyFill="1" applyBorder="1" applyAlignment="1">
      <alignment horizontal="center" vertical="top"/>
    </xf>
    <xf numFmtId="164" fontId="3" fillId="0" borderId="51"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2" xfId="0" applyNumberFormat="1" applyFont="1" applyFill="1" applyBorder="1" applyAlignment="1">
      <alignment horizontal="center" vertical="top"/>
    </xf>
    <xf numFmtId="164" fontId="4" fillId="3" borderId="53" xfId="0" applyNumberFormat="1" applyFont="1" applyFill="1" applyBorder="1" applyAlignment="1">
      <alignment horizontal="center" vertical="center"/>
    </xf>
    <xf numFmtId="164" fontId="4" fillId="3" borderId="54" xfId="0" applyNumberFormat="1" applyFont="1" applyFill="1" applyBorder="1" applyAlignment="1">
      <alignment horizontal="center" vertical="center"/>
    </xf>
    <xf numFmtId="49" fontId="3" fillId="0" borderId="34" xfId="0" applyNumberFormat="1" applyFont="1" applyFill="1" applyBorder="1" applyAlignment="1">
      <alignment horizontal="center" vertical="top"/>
    </xf>
    <xf numFmtId="49" fontId="3" fillId="0" borderId="52" xfId="0" applyNumberFormat="1" applyFont="1" applyFill="1" applyBorder="1" applyAlignment="1">
      <alignment horizontal="center" vertical="top"/>
    </xf>
    <xf numFmtId="164" fontId="3" fillId="0" borderId="55" xfId="0" applyNumberFormat="1" applyFont="1" applyFill="1" applyBorder="1" applyAlignment="1">
      <alignment horizontal="center" vertical="top"/>
    </xf>
    <xf numFmtId="164" fontId="4" fillId="0" borderId="25" xfId="0" applyNumberFormat="1" applyFont="1" applyFill="1" applyBorder="1" applyAlignment="1">
      <alignment horizontal="right" vertical="top"/>
    </xf>
    <xf numFmtId="164" fontId="4" fillId="0" borderId="30" xfId="0" applyNumberFormat="1" applyFont="1" applyFill="1" applyBorder="1" applyAlignment="1">
      <alignment horizontal="right" vertical="top"/>
    </xf>
    <xf numFmtId="164" fontId="4" fillId="0" borderId="25" xfId="0" applyNumberFormat="1" applyFont="1" applyFill="1" applyBorder="1" applyAlignment="1">
      <alignment horizontal="center" vertical="top"/>
    </xf>
    <xf numFmtId="164" fontId="4" fillId="0" borderId="56" xfId="0" applyNumberFormat="1" applyFont="1" applyFill="1" applyBorder="1" applyAlignment="1">
      <alignment horizontal="center" vertical="top"/>
    </xf>
    <xf numFmtId="164" fontId="3" fillId="0" borderId="23" xfId="0" applyNumberFormat="1" applyFont="1" applyBorder="1" applyAlignment="1">
      <alignment horizontal="center" vertical="top"/>
    </xf>
    <xf numFmtId="164" fontId="3" fillId="0" borderId="40" xfId="0" applyNumberFormat="1" applyFont="1" applyFill="1" applyBorder="1" applyAlignment="1">
      <alignment horizontal="center" vertical="top"/>
    </xf>
    <xf numFmtId="164" fontId="3" fillId="0" borderId="23" xfId="0" applyNumberFormat="1" applyFont="1" applyBorder="1" applyAlignment="1">
      <alignment horizontal="center" vertical="top" wrapText="1"/>
    </xf>
    <xf numFmtId="164" fontId="3" fillId="0" borderId="38" xfId="0" applyNumberFormat="1" applyFont="1" applyFill="1" applyBorder="1" applyAlignment="1">
      <alignment horizontal="center" vertical="top"/>
    </xf>
    <xf numFmtId="164" fontId="3" fillId="0" borderId="32" xfId="0" applyNumberFormat="1" applyFont="1" applyFill="1" applyBorder="1" applyAlignment="1">
      <alignment horizontal="center" vertical="top"/>
    </xf>
    <xf numFmtId="164" fontId="3" fillId="0" borderId="57" xfId="0" applyNumberFormat="1" applyFont="1" applyFill="1" applyBorder="1" applyAlignment="1">
      <alignment horizontal="center" vertical="top"/>
    </xf>
    <xf numFmtId="164" fontId="3" fillId="0" borderId="58" xfId="0" applyNumberFormat="1" applyFont="1" applyFill="1" applyBorder="1" applyAlignment="1">
      <alignment horizontal="center" vertical="top"/>
    </xf>
    <xf numFmtId="0" fontId="26" fillId="0" borderId="0" xfId="0" applyFont="1"/>
    <xf numFmtId="164" fontId="3" fillId="0" borderId="24" xfId="0" applyNumberFormat="1" applyFont="1" applyBorder="1" applyAlignment="1">
      <alignment horizontal="center" vertical="top"/>
    </xf>
    <xf numFmtId="164" fontId="3" fillId="0" borderId="9" xfId="0" applyNumberFormat="1" applyFont="1" applyFill="1" applyBorder="1" applyAlignment="1">
      <alignment horizontal="center" vertical="top"/>
    </xf>
    <xf numFmtId="164" fontId="3" fillId="0" borderId="2" xfId="0" applyNumberFormat="1" applyFont="1" applyFill="1" applyBorder="1" applyAlignment="1">
      <alignment horizontal="center" vertical="top"/>
    </xf>
    <xf numFmtId="0" fontId="3" fillId="0" borderId="59" xfId="0" applyFont="1" applyBorder="1" applyAlignment="1">
      <alignment horizontal="center" vertical="center" textRotation="90" wrapText="1"/>
    </xf>
    <xf numFmtId="0" fontId="3" fillId="0" borderId="59" xfId="0" applyFont="1" applyFill="1" applyBorder="1" applyAlignment="1">
      <alignment horizontal="left" vertical="center" textRotation="90" wrapText="1"/>
    </xf>
    <xf numFmtId="0" fontId="9" fillId="0" borderId="59" xfId="0" applyFont="1" applyBorder="1" applyAlignment="1">
      <alignment horizontal="center" vertical="center" textRotation="90" wrapText="1"/>
    </xf>
    <xf numFmtId="0" fontId="9" fillId="0" borderId="59" xfId="0" applyFont="1" applyFill="1" applyBorder="1" applyAlignment="1">
      <alignment horizontal="center" vertical="center" textRotation="90" wrapText="1"/>
    </xf>
    <xf numFmtId="49" fontId="5" fillId="2" borderId="51" xfId="0" applyNumberFormat="1" applyFont="1" applyFill="1" applyBorder="1" applyAlignment="1">
      <alignment vertical="top"/>
    </xf>
    <xf numFmtId="49" fontId="5" fillId="2" borderId="1" xfId="0" applyNumberFormat="1" applyFont="1" applyFill="1" applyBorder="1" applyAlignment="1">
      <alignment vertical="top"/>
    </xf>
    <xf numFmtId="165" fontId="3" fillId="0" borderId="24" xfId="0" applyNumberFormat="1" applyFont="1" applyFill="1" applyBorder="1" applyAlignment="1">
      <alignment horizontal="center" vertical="top"/>
    </xf>
    <xf numFmtId="165" fontId="3" fillId="0" borderId="25" xfId="0" applyNumberFormat="1" applyFont="1" applyFill="1" applyBorder="1" applyAlignment="1">
      <alignment horizontal="center" vertical="top"/>
    </xf>
    <xf numFmtId="165" fontId="3" fillId="0" borderId="29" xfId="0" applyNumberFormat="1" applyFont="1" applyFill="1" applyBorder="1" applyAlignment="1">
      <alignment horizontal="center" vertical="top"/>
    </xf>
    <xf numFmtId="165" fontId="3" fillId="0" borderId="60" xfId="0" applyNumberFormat="1" applyFont="1" applyFill="1" applyBorder="1" applyAlignment="1">
      <alignment horizontal="center" vertical="top"/>
    </xf>
    <xf numFmtId="165" fontId="3" fillId="0" borderId="15" xfId="0" applyNumberFormat="1" applyFont="1" applyFill="1" applyBorder="1" applyAlignment="1">
      <alignment horizontal="center" vertical="top"/>
    </xf>
    <xf numFmtId="165" fontId="3" fillId="0" borderId="0" xfId="0" applyNumberFormat="1" applyFont="1" applyFill="1" applyBorder="1" applyAlignment="1">
      <alignment horizontal="center" vertical="top"/>
    </xf>
    <xf numFmtId="165" fontId="3" fillId="0" borderId="37" xfId="0" applyNumberFormat="1" applyFont="1" applyFill="1" applyBorder="1" applyAlignment="1">
      <alignment horizontal="center" vertical="top"/>
    </xf>
    <xf numFmtId="164" fontId="3" fillId="0" borderId="36" xfId="0" applyNumberFormat="1" applyFont="1" applyBorder="1" applyAlignment="1">
      <alignment horizontal="center" vertical="top"/>
    </xf>
    <xf numFmtId="49" fontId="3" fillId="0" borderId="5" xfId="0" applyNumberFormat="1" applyFont="1" applyFill="1" applyBorder="1" applyAlignment="1">
      <alignment horizontal="center" vertical="top"/>
    </xf>
    <xf numFmtId="164" fontId="9" fillId="0" borderId="11" xfId="0" applyNumberFormat="1" applyFont="1" applyFill="1" applyBorder="1" applyAlignment="1">
      <alignment horizontal="center" vertical="top"/>
    </xf>
    <xf numFmtId="164" fontId="9" fillId="0" borderId="12" xfId="0" applyNumberFormat="1" applyFont="1" applyFill="1" applyBorder="1" applyAlignment="1">
      <alignment horizontal="center" vertical="top"/>
    </xf>
    <xf numFmtId="164" fontId="9" fillId="0" borderId="17" xfId="0" applyNumberFormat="1" applyFont="1" applyFill="1" applyBorder="1" applyAlignment="1">
      <alignment horizontal="center" vertical="top"/>
    </xf>
    <xf numFmtId="164" fontId="3" fillId="0" borderId="41" xfId="0" applyNumberFormat="1" applyFont="1" applyFill="1" applyBorder="1" applyAlignment="1">
      <alignment horizontal="center" vertical="center"/>
    </xf>
    <xf numFmtId="164" fontId="3" fillId="0" borderId="37" xfId="0" applyNumberFormat="1" applyFont="1" applyFill="1" applyBorder="1" applyAlignment="1">
      <alignment horizontal="center" vertical="center"/>
    </xf>
    <xf numFmtId="164" fontId="3" fillId="0" borderId="15" xfId="0" applyNumberFormat="1" applyFont="1" applyFill="1" applyBorder="1" applyAlignment="1">
      <alignment horizontal="center" vertical="center"/>
    </xf>
    <xf numFmtId="164" fontId="3" fillId="0" borderId="11" xfId="0" applyNumberFormat="1" applyFont="1" applyFill="1" applyBorder="1" applyAlignment="1">
      <alignment horizontal="center" vertical="center"/>
    </xf>
    <xf numFmtId="164" fontId="3" fillId="0" borderId="31" xfId="0" applyNumberFormat="1" applyFont="1" applyFill="1" applyBorder="1" applyAlignment="1">
      <alignment horizontal="center" vertical="center"/>
    </xf>
    <xf numFmtId="164" fontId="3" fillId="0" borderId="14" xfId="0" applyNumberFormat="1"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3" fillId="0" borderId="39" xfId="0" applyNumberFormat="1" applyFont="1" applyFill="1" applyBorder="1" applyAlignment="1">
      <alignment horizontal="center" vertical="center"/>
    </xf>
    <xf numFmtId="164" fontId="3" fillId="0" borderId="21" xfId="0" applyNumberFormat="1" applyFont="1" applyFill="1" applyBorder="1" applyAlignment="1">
      <alignment horizontal="center" vertical="center"/>
    </xf>
    <xf numFmtId="164" fontId="5" fillId="3" borderId="43" xfId="0" applyNumberFormat="1" applyFont="1" applyFill="1" applyBorder="1" applyAlignment="1">
      <alignment horizontal="center" vertical="center"/>
    </xf>
    <xf numFmtId="164" fontId="5" fillId="3" borderId="44" xfId="0" applyNumberFormat="1" applyFont="1" applyFill="1" applyBorder="1" applyAlignment="1">
      <alignment horizontal="center" vertical="center"/>
    </xf>
    <xf numFmtId="164" fontId="5" fillId="3" borderId="61" xfId="0" applyNumberFormat="1" applyFont="1" applyFill="1" applyBorder="1" applyAlignment="1">
      <alignment horizontal="center" vertical="center"/>
    </xf>
    <xf numFmtId="164" fontId="5" fillId="3" borderId="54" xfId="0" applyNumberFormat="1" applyFont="1" applyFill="1" applyBorder="1" applyAlignment="1">
      <alignment horizontal="center" vertical="center"/>
    </xf>
    <xf numFmtId="49" fontId="4" fillId="4" borderId="43" xfId="0" applyNumberFormat="1" applyFont="1" applyFill="1" applyBorder="1" applyAlignment="1">
      <alignment vertical="top"/>
    </xf>
    <xf numFmtId="49" fontId="3" fillId="0" borderId="0" xfId="0" applyNumberFormat="1" applyFont="1" applyFill="1" applyBorder="1" applyAlignment="1">
      <alignment vertical="top"/>
    </xf>
    <xf numFmtId="0" fontId="3" fillId="0" borderId="0" xfId="0" applyFont="1" applyAlignment="1">
      <alignment vertical="top"/>
    </xf>
    <xf numFmtId="49" fontId="6" fillId="0" borderId="0" xfId="0" applyNumberFormat="1" applyFont="1" applyFill="1" applyBorder="1" applyAlignment="1">
      <alignment vertical="top" wrapText="1"/>
    </xf>
    <xf numFmtId="164" fontId="4" fillId="0" borderId="0" xfId="0" applyNumberFormat="1" applyFont="1" applyFill="1" applyBorder="1" applyAlignment="1">
      <alignment horizontal="center" vertical="top"/>
    </xf>
    <xf numFmtId="49" fontId="3" fillId="0" borderId="0" xfId="0" applyNumberFormat="1" applyFont="1" applyFill="1" applyBorder="1" applyAlignment="1">
      <alignment horizontal="right" vertical="top"/>
    </xf>
    <xf numFmtId="49" fontId="3" fillId="0" borderId="0" xfId="0" applyNumberFormat="1" applyFont="1" applyFill="1" applyBorder="1" applyAlignment="1">
      <alignment horizontal="left" vertical="top"/>
    </xf>
    <xf numFmtId="49" fontId="4" fillId="0" borderId="0" xfId="0" applyNumberFormat="1" applyFont="1" applyFill="1" applyBorder="1" applyAlignment="1">
      <alignment horizontal="center" vertical="top" wrapText="1"/>
    </xf>
    <xf numFmtId="0" fontId="26" fillId="0" borderId="0" xfId="0" applyFont="1" applyAlignment="1">
      <alignment vertical="top"/>
    </xf>
    <xf numFmtId="164" fontId="26" fillId="0" borderId="0" xfId="0" applyNumberFormat="1" applyFont="1" applyAlignment="1">
      <alignment vertical="top"/>
    </xf>
    <xf numFmtId="0" fontId="4" fillId="0" borderId="0" xfId="0" applyFont="1" applyFill="1" applyBorder="1" applyAlignment="1">
      <alignment vertical="center"/>
    </xf>
    <xf numFmtId="164" fontId="4" fillId="0" borderId="0" xfId="0" applyNumberFormat="1" applyFont="1" applyAlignment="1">
      <alignment vertical="top"/>
    </xf>
    <xf numFmtId="0" fontId="4" fillId="0" borderId="0" xfId="0" applyFont="1" applyFill="1" applyBorder="1" applyAlignment="1">
      <alignment vertical="top"/>
    </xf>
    <xf numFmtId="0" fontId="3" fillId="0" borderId="0" xfId="0" applyFont="1" applyFill="1" applyBorder="1" applyAlignment="1">
      <alignment vertical="top"/>
    </xf>
    <xf numFmtId="49" fontId="5" fillId="2" borderId="43" xfId="0" applyNumberFormat="1" applyFont="1" applyFill="1" applyBorder="1" applyAlignment="1">
      <alignment horizontal="center" vertical="top" wrapText="1"/>
    </xf>
    <xf numFmtId="49" fontId="5" fillId="2" borderId="51" xfId="0" applyNumberFormat="1" applyFont="1" applyFill="1" applyBorder="1" applyAlignment="1">
      <alignment vertical="top" wrapText="1"/>
    </xf>
    <xf numFmtId="0" fontId="33" fillId="2" borderId="60" xfId="0" applyFont="1" applyFill="1" applyBorder="1" applyAlignment="1">
      <alignment vertical="top" wrapText="1"/>
    </xf>
    <xf numFmtId="0" fontId="33" fillId="2" borderId="1" xfId="0" applyFont="1" applyFill="1" applyBorder="1" applyAlignment="1">
      <alignment vertical="top" wrapText="1"/>
    </xf>
    <xf numFmtId="49" fontId="4" fillId="3" borderId="44" xfId="0" applyNumberFormat="1" applyFont="1" applyFill="1" applyBorder="1" applyAlignment="1">
      <alignment horizontal="center" vertical="top"/>
    </xf>
    <xf numFmtId="49" fontId="5" fillId="3" borderId="44" xfId="0" applyNumberFormat="1" applyFont="1" applyFill="1" applyBorder="1" applyAlignment="1">
      <alignment horizontal="center" vertical="top" wrapText="1"/>
    </xf>
    <xf numFmtId="49" fontId="5" fillId="3" borderId="34" xfId="0" applyNumberFormat="1" applyFont="1" applyFill="1" applyBorder="1" applyAlignment="1">
      <alignment vertical="top"/>
    </xf>
    <xf numFmtId="49" fontId="5" fillId="3" borderId="62" xfId="0" applyNumberFormat="1" applyFont="1" applyFill="1" applyBorder="1" applyAlignment="1">
      <alignment vertical="top"/>
    </xf>
    <xf numFmtId="49" fontId="5" fillId="3" borderId="34" xfId="0" applyNumberFormat="1" applyFont="1" applyFill="1" applyBorder="1" applyAlignment="1">
      <alignment vertical="top" wrapText="1"/>
    </xf>
    <xf numFmtId="0" fontId="33" fillId="3" borderId="15" xfId="0" applyFont="1" applyFill="1" applyBorder="1" applyAlignment="1">
      <alignment vertical="top" wrapText="1"/>
    </xf>
    <xf numFmtId="0" fontId="33" fillId="3" borderId="62" xfId="0" applyFont="1" applyFill="1" applyBorder="1" applyAlignment="1">
      <alignment vertical="top" wrapText="1"/>
    </xf>
    <xf numFmtId="0" fontId="26" fillId="0" borderId="0" xfId="0" applyFont="1" applyFill="1"/>
    <xf numFmtId="49" fontId="3" fillId="0" borderId="51" xfId="0" applyNumberFormat="1" applyFont="1" applyFill="1" applyBorder="1" applyAlignment="1">
      <alignment horizontal="center" vertical="top"/>
    </xf>
    <xf numFmtId="164" fontId="3" fillId="0" borderId="15" xfId="0" applyNumberFormat="1" applyFont="1" applyFill="1" applyBorder="1" applyAlignment="1">
      <alignment horizontal="center" vertical="top" wrapText="1"/>
    </xf>
    <xf numFmtId="0" fontId="3" fillId="0" borderId="55" xfId="0" applyFont="1" applyBorder="1" applyAlignment="1">
      <alignment horizontal="center" vertical="top"/>
    </xf>
    <xf numFmtId="0" fontId="3" fillId="0" borderId="63" xfId="0" applyFont="1" applyBorder="1" applyAlignment="1">
      <alignment horizontal="center" vertical="top"/>
    </xf>
    <xf numFmtId="164" fontId="3" fillId="0" borderId="19" xfId="0" applyNumberFormat="1" applyFont="1" applyFill="1" applyBorder="1" applyAlignment="1">
      <alignment horizontal="center" vertical="center"/>
    </xf>
    <xf numFmtId="164" fontId="3" fillId="0" borderId="64" xfId="0" applyNumberFormat="1" applyFont="1" applyFill="1" applyBorder="1" applyAlignment="1">
      <alignment horizontal="center" vertical="center"/>
    </xf>
    <xf numFmtId="164" fontId="5" fillId="3" borderId="53" xfId="0" applyNumberFormat="1" applyFont="1" applyFill="1" applyBorder="1" applyAlignment="1">
      <alignment horizontal="center" vertical="center"/>
    </xf>
    <xf numFmtId="164" fontId="5" fillId="3" borderId="45" xfId="0" applyNumberFormat="1" applyFont="1" applyFill="1" applyBorder="1" applyAlignment="1">
      <alignment horizontal="center" vertical="center"/>
    </xf>
    <xf numFmtId="164" fontId="3" fillId="0" borderId="27" xfId="0" applyNumberFormat="1" applyFont="1" applyBorder="1" applyAlignment="1">
      <alignment horizontal="center" vertical="top"/>
    </xf>
    <xf numFmtId="164" fontId="3" fillId="0" borderId="37" xfId="0" applyNumberFormat="1" applyFont="1" applyBorder="1" applyAlignment="1">
      <alignment horizontal="center" vertical="center"/>
    </xf>
    <xf numFmtId="49" fontId="4" fillId="2" borderId="45" xfId="0" applyNumberFormat="1" applyFont="1" applyFill="1" applyBorder="1" applyAlignment="1">
      <alignment horizontal="center" vertical="top"/>
    </xf>
    <xf numFmtId="164" fontId="3" fillId="0" borderId="36" xfId="0" applyNumberFormat="1" applyFont="1" applyFill="1" applyBorder="1" applyAlignment="1">
      <alignment horizontal="center" vertical="top" wrapText="1"/>
    </xf>
    <xf numFmtId="164" fontId="5" fillId="4" borderId="65" xfId="0" applyNumberFormat="1" applyFont="1" applyFill="1" applyBorder="1" applyAlignment="1">
      <alignment horizontal="center" vertical="top"/>
    </xf>
    <xf numFmtId="164" fontId="5" fillId="4" borderId="62" xfId="0" applyNumberFormat="1" applyFont="1" applyFill="1" applyBorder="1" applyAlignment="1">
      <alignment horizontal="center" vertical="top"/>
    </xf>
    <xf numFmtId="164" fontId="5" fillId="4" borderId="66" xfId="0" applyNumberFormat="1" applyFont="1" applyFill="1" applyBorder="1" applyAlignment="1">
      <alignment horizontal="center" vertical="top"/>
    </xf>
    <xf numFmtId="164" fontId="5" fillId="4" borderId="67" xfId="0" applyNumberFormat="1" applyFont="1" applyFill="1" applyBorder="1" applyAlignment="1">
      <alignment horizontal="center" vertical="top"/>
    </xf>
    <xf numFmtId="164" fontId="5" fillId="4" borderId="6" xfId="0" applyNumberFormat="1" applyFont="1" applyFill="1" applyBorder="1" applyAlignment="1">
      <alignment horizontal="center" vertical="top"/>
    </xf>
    <xf numFmtId="164" fontId="5" fillId="3" borderId="46" xfId="0" applyNumberFormat="1" applyFont="1" applyFill="1" applyBorder="1" applyAlignment="1">
      <alignment horizontal="center" vertical="center"/>
    </xf>
    <xf numFmtId="0" fontId="29" fillId="5" borderId="23" xfId="0" applyFont="1" applyFill="1" applyBorder="1" applyAlignment="1">
      <alignment vertical="top" wrapText="1"/>
    </xf>
    <xf numFmtId="49" fontId="9" fillId="0" borderId="34" xfId="0" applyNumberFormat="1" applyFont="1" applyBorder="1" applyAlignment="1">
      <alignment horizontal="center" vertical="top" wrapText="1"/>
    </xf>
    <xf numFmtId="0" fontId="3" fillId="0" borderId="0" xfId="0" applyFont="1" applyBorder="1" applyAlignment="1">
      <alignment vertical="top"/>
    </xf>
    <xf numFmtId="49" fontId="4" fillId="2" borderId="36" xfId="0" applyNumberFormat="1" applyFont="1" applyFill="1" applyBorder="1" applyAlignment="1">
      <alignment horizontal="center" vertical="top"/>
    </xf>
    <xf numFmtId="49" fontId="9" fillId="0" borderId="15" xfId="0" applyNumberFormat="1" applyFont="1" applyBorder="1" applyAlignment="1">
      <alignment horizontal="center" vertical="top" wrapText="1"/>
    </xf>
    <xf numFmtId="0" fontId="9" fillId="5" borderId="40" xfId="0" applyFont="1" applyFill="1" applyBorder="1" applyAlignment="1">
      <alignment vertical="top" wrapText="1"/>
    </xf>
    <xf numFmtId="49" fontId="9" fillId="0" borderId="62" xfId="0" applyNumberFormat="1" applyFont="1" applyBorder="1" applyAlignment="1">
      <alignment horizontal="center" vertical="top" wrapText="1"/>
    </xf>
    <xf numFmtId="164" fontId="9" fillId="0" borderId="27" xfId="0" applyNumberFormat="1" applyFont="1" applyFill="1" applyBorder="1" applyAlignment="1">
      <alignment horizontal="center" vertical="top"/>
    </xf>
    <xf numFmtId="49" fontId="29" fillId="0" borderId="23" xfId="0" applyNumberFormat="1" applyFont="1" applyFill="1" applyBorder="1" applyAlignment="1">
      <alignment vertical="top" wrapText="1"/>
    </xf>
    <xf numFmtId="0" fontId="3" fillId="5" borderId="23" xfId="0" applyFont="1" applyFill="1" applyBorder="1" applyAlignment="1">
      <alignment horizontal="center" vertical="top" wrapText="1"/>
    </xf>
    <xf numFmtId="0" fontId="3" fillId="5" borderId="40" xfId="0" applyFont="1" applyFill="1" applyBorder="1" applyAlignment="1">
      <alignment horizontal="center" vertical="top" wrapText="1"/>
    </xf>
    <xf numFmtId="164" fontId="3" fillId="0" borderId="20" xfId="0" applyNumberFormat="1" applyFont="1" applyFill="1" applyBorder="1" applyAlignment="1">
      <alignment horizontal="center" vertical="top" wrapText="1"/>
    </xf>
    <xf numFmtId="164" fontId="3" fillId="0" borderId="16" xfId="0" applyNumberFormat="1" applyFont="1" applyFill="1" applyBorder="1" applyAlignment="1">
      <alignment horizontal="center" vertical="top" wrapText="1"/>
    </xf>
    <xf numFmtId="0" fontId="3" fillId="5" borderId="32" xfId="0" applyFont="1" applyFill="1" applyBorder="1" applyAlignment="1">
      <alignment horizontal="center" vertical="top" wrapText="1"/>
    </xf>
    <xf numFmtId="164" fontId="3" fillId="0" borderId="68" xfId="0" applyNumberFormat="1" applyFont="1" applyFill="1" applyBorder="1" applyAlignment="1">
      <alignment horizontal="center" vertical="top" wrapText="1"/>
    </xf>
    <xf numFmtId="164" fontId="3" fillId="0" borderId="60"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wrapText="1"/>
    </xf>
    <xf numFmtId="164" fontId="3" fillId="0" borderId="40" xfId="0" applyNumberFormat="1" applyFont="1" applyFill="1" applyBorder="1" applyAlignment="1">
      <alignment horizontal="center" vertical="top" wrapText="1"/>
    </xf>
    <xf numFmtId="49" fontId="5" fillId="0" borderId="52" xfId="0" applyNumberFormat="1" applyFont="1" applyFill="1" applyBorder="1" applyAlignment="1">
      <alignment vertical="top" wrapText="1"/>
    </xf>
    <xf numFmtId="0" fontId="33" fillId="0" borderId="16" xfId="0" applyFont="1" applyBorder="1" applyAlignment="1">
      <alignment vertical="top" wrapText="1"/>
    </xf>
    <xf numFmtId="0" fontId="33" fillId="0" borderId="67" xfId="0" applyFont="1" applyBorder="1" applyAlignment="1">
      <alignment vertical="top" wrapText="1"/>
    </xf>
    <xf numFmtId="164" fontId="9" fillId="0" borderId="36" xfId="0" applyNumberFormat="1" applyFont="1" applyFill="1" applyBorder="1" applyAlignment="1">
      <alignment horizontal="center" vertical="top"/>
    </xf>
    <xf numFmtId="164" fontId="9" fillId="0" borderId="15" xfId="0" applyNumberFormat="1" applyFont="1" applyFill="1" applyBorder="1" applyAlignment="1">
      <alignment horizontal="center" vertical="top"/>
    </xf>
    <xf numFmtId="164" fontId="9" fillId="0" borderId="16" xfId="0" applyNumberFormat="1" applyFont="1" applyFill="1" applyBorder="1" applyAlignment="1">
      <alignment horizontal="center" vertical="top"/>
    </xf>
    <xf numFmtId="164" fontId="9" fillId="0" borderId="23" xfId="0" applyNumberFormat="1" applyFont="1" applyFill="1" applyBorder="1" applyAlignment="1">
      <alignment horizontal="center" vertical="top"/>
    </xf>
    <xf numFmtId="164" fontId="9" fillId="0" borderId="40" xfId="0" applyNumberFormat="1" applyFont="1" applyFill="1" applyBorder="1" applyAlignment="1">
      <alignment horizontal="center" vertical="top"/>
    </xf>
    <xf numFmtId="164" fontId="9" fillId="0" borderId="28" xfId="0" applyNumberFormat="1" applyFont="1" applyFill="1" applyBorder="1" applyAlignment="1">
      <alignment horizontal="center" vertical="top"/>
    </xf>
    <xf numFmtId="164" fontId="9" fillId="0" borderId="34" xfId="0" applyNumberFormat="1" applyFont="1" applyFill="1" applyBorder="1" applyAlignment="1">
      <alignment horizontal="center" vertical="top" wrapText="1"/>
    </xf>
    <xf numFmtId="164" fontId="9" fillId="0" borderId="33" xfId="0" applyNumberFormat="1" applyFont="1" applyBorder="1" applyAlignment="1">
      <alignment horizontal="center" vertical="top" wrapText="1"/>
    </xf>
    <xf numFmtId="164" fontId="9" fillId="0" borderId="34" xfId="0" applyNumberFormat="1" applyFont="1" applyBorder="1" applyAlignment="1">
      <alignment horizontal="center" vertical="top" wrapText="1"/>
    </xf>
    <xf numFmtId="164" fontId="9" fillId="0" borderId="35" xfId="0" applyNumberFormat="1" applyFont="1" applyBorder="1" applyAlignment="1">
      <alignment horizontal="center" vertical="top" wrapText="1"/>
    </xf>
    <xf numFmtId="164" fontId="3" fillId="0" borderId="31" xfId="0" applyNumberFormat="1" applyFont="1" applyFill="1" applyBorder="1" applyAlignment="1">
      <alignment horizontal="center" vertical="top"/>
    </xf>
    <xf numFmtId="164" fontId="3" fillId="0" borderId="20" xfId="0" applyNumberFormat="1" applyFont="1" applyFill="1" applyBorder="1" applyAlignment="1">
      <alignment horizontal="center" vertical="top"/>
    </xf>
    <xf numFmtId="164" fontId="3" fillId="0" borderId="36" xfId="0" applyNumberFormat="1" applyFont="1" applyFill="1" applyBorder="1" applyAlignment="1">
      <alignment horizontal="center" vertical="center"/>
    </xf>
    <xf numFmtId="164" fontId="3" fillId="0" borderId="27" xfId="0" applyNumberFormat="1" applyFont="1" applyFill="1" applyBorder="1" applyAlignment="1">
      <alignment horizontal="center" vertical="center"/>
    </xf>
    <xf numFmtId="164" fontId="3" fillId="0" borderId="28" xfId="0" applyNumberFormat="1" applyFont="1" applyFill="1" applyBorder="1" applyAlignment="1">
      <alignment horizontal="center" vertical="center"/>
    </xf>
    <xf numFmtId="0" fontId="9" fillId="5" borderId="40" xfId="0" applyFont="1" applyFill="1" applyBorder="1" applyAlignment="1">
      <alignment horizontal="left" vertical="top" wrapText="1"/>
    </xf>
    <xf numFmtId="49" fontId="9" fillId="0" borderId="40" xfId="0" applyNumberFormat="1" applyFont="1" applyFill="1" applyBorder="1" applyAlignment="1">
      <alignment horizontal="left" vertical="top" wrapText="1"/>
    </xf>
    <xf numFmtId="49" fontId="9" fillId="0" borderId="5" xfId="0" applyNumberFormat="1" applyFont="1" applyFill="1" applyBorder="1" applyAlignment="1">
      <alignment horizontal="left" vertical="top" wrapText="1"/>
    </xf>
    <xf numFmtId="165" fontId="3" fillId="0" borderId="69" xfId="0" applyNumberFormat="1" applyFont="1" applyFill="1" applyBorder="1" applyAlignment="1">
      <alignment horizontal="center" vertical="top"/>
    </xf>
    <xf numFmtId="165" fontId="3" fillId="0" borderId="11" xfId="0" applyNumberFormat="1" applyFont="1" applyFill="1" applyBorder="1" applyAlignment="1">
      <alignment horizontal="center" vertical="top"/>
    </xf>
    <xf numFmtId="165" fontId="3" fillId="0" borderId="13" xfId="0" applyNumberFormat="1" applyFont="1" applyFill="1" applyBorder="1" applyAlignment="1">
      <alignment horizontal="center" vertical="top"/>
    </xf>
    <xf numFmtId="165" fontId="3" fillId="0" borderId="31" xfId="0" applyNumberFormat="1" applyFont="1" applyFill="1" applyBorder="1" applyAlignment="1">
      <alignment horizontal="center" vertical="top"/>
    </xf>
    <xf numFmtId="165" fontId="3" fillId="0" borderId="33" xfId="0" applyNumberFormat="1" applyFont="1" applyFill="1" applyBorder="1" applyAlignment="1">
      <alignment horizontal="center" vertical="top"/>
    </xf>
    <xf numFmtId="165" fontId="3" fillId="0" borderId="34" xfId="0" applyNumberFormat="1" applyFont="1" applyFill="1" applyBorder="1" applyAlignment="1">
      <alignment horizontal="center" vertical="top"/>
    </xf>
    <xf numFmtId="165" fontId="3" fillId="0" borderId="35" xfId="0" applyNumberFormat="1" applyFont="1" applyFill="1" applyBorder="1" applyAlignment="1">
      <alignment horizontal="center" vertical="top"/>
    </xf>
    <xf numFmtId="164" fontId="3" fillId="0" borderId="33" xfId="0" applyNumberFormat="1" applyFont="1" applyBorder="1" applyAlignment="1">
      <alignment horizontal="center" vertical="top"/>
    </xf>
    <xf numFmtId="164" fontId="3" fillId="0" borderId="35" xfId="0" applyNumberFormat="1" applyFont="1" applyBorder="1" applyAlignment="1">
      <alignment horizontal="center" vertical="top"/>
    </xf>
    <xf numFmtId="164" fontId="9" fillId="0" borderId="33" xfId="0" applyNumberFormat="1" applyFont="1" applyFill="1" applyBorder="1" applyAlignment="1">
      <alignment horizontal="center" vertical="top"/>
    </xf>
    <xf numFmtId="164" fontId="9" fillId="0" borderId="34" xfId="0" applyNumberFormat="1" applyFont="1" applyFill="1" applyBorder="1" applyAlignment="1">
      <alignment horizontal="center" vertical="top"/>
    </xf>
    <xf numFmtId="164" fontId="9" fillId="0" borderId="52" xfId="0" applyNumberFormat="1" applyFont="1" applyFill="1" applyBorder="1" applyAlignment="1">
      <alignment horizontal="center" vertical="top"/>
    </xf>
    <xf numFmtId="49" fontId="3" fillId="0" borderId="60" xfId="0" applyNumberFormat="1" applyFont="1" applyFill="1" applyBorder="1" applyAlignment="1">
      <alignment horizontal="center" vertical="top"/>
    </xf>
    <xf numFmtId="165" fontId="3" fillId="0" borderId="68" xfId="0" applyNumberFormat="1" applyFont="1" applyFill="1" applyBorder="1" applyAlignment="1">
      <alignment horizontal="center" vertical="top"/>
    </xf>
    <xf numFmtId="165" fontId="3" fillId="0" borderId="17" xfId="0" applyNumberFormat="1" applyFont="1" applyFill="1" applyBorder="1" applyAlignment="1">
      <alignment horizontal="center" vertical="top"/>
    </xf>
    <xf numFmtId="165" fontId="3" fillId="0" borderId="18" xfId="0" applyNumberFormat="1" applyFont="1" applyFill="1" applyBorder="1" applyAlignment="1">
      <alignment horizontal="center" vertical="top"/>
    </xf>
    <xf numFmtId="165" fontId="3" fillId="0" borderId="39" xfId="0" applyNumberFormat="1" applyFont="1" applyFill="1" applyBorder="1" applyAlignment="1">
      <alignment horizontal="center" vertical="top"/>
    </xf>
    <xf numFmtId="164" fontId="3" fillId="0" borderId="17" xfId="0" applyNumberFormat="1" applyFont="1" applyBorder="1" applyAlignment="1">
      <alignment horizontal="center" vertical="top"/>
    </xf>
    <xf numFmtId="164" fontId="3" fillId="0" borderId="39" xfId="0" applyNumberFormat="1" applyFont="1" applyBorder="1" applyAlignment="1">
      <alignment horizontal="center" vertical="top"/>
    </xf>
    <xf numFmtId="164" fontId="3" fillId="0" borderId="28" xfId="0" applyNumberFormat="1" applyFont="1" applyFill="1" applyBorder="1" applyAlignment="1">
      <alignment horizontal="center" vertical="top" wrapText="1"/>
    </xf>
    <xf numFmtId="164" fontId="3" fillId="0" borderId="17" xfId="0" applyNumberFormat="1" applyFont="1" applyFill="1" applyBorder="1" applyAlignment="1">
      <alignment horizontal="center" vertical="top" wrapText="1"/>
    </xf>
    <xf numFmtId="164" fontId="3" fillId="0" borderId="39" xfId="0" applyNumberFormat="1" applyFont="1" applyFill="1" applyBorder="1" applyAlignment="1">
      <alignment horizontal="center" vertical="top" wrapText="1"/>
    </xf>
    <xf numFmtId="164" fontId="9" fillId="0" borderId="28" xfId="0" applyNumberFormat="1" applyFont="1" applyFill="1" applyBorder="1" applyAlignment="1">
      <alignment horizontal="center" vertical="top" wrapText="1"/>
    </xf>
    <xf numFmtId="164" fontId="9" fillId="0" borderId="39" xfId="0" applyNumberFormat="1" applyFont="1" applyFill="1" applyBorder="1" applyAlignment="1">
      <alignment horizontal="center" vertical="top" wrapText="1"/>
    </xf>
    <xf numFmtId="164" fontId="3" fillId="0" borderId="32" xfId="0" applyNumberFormat="1" applyFont="1" applyBorder="1" applyAlignment="1">
      <alignment horizontal="center" vertical="top" wrapText="1"/>
    </xf>
    <xf numFmtId="164" fontId="3" fillId="0" borderId="37" xfId="0" applyNumberFormat="1" applyFont="1" applyFill="1" applyBorder="1" applyAlignment="1">
      <alignment horizontal="center" vertical="top" wrapText="1"/>
    </xf>
    <xf numFmtId="164" fontId="9" fillId="0" borderId="36" xfId="0" applyNumberFormat="1" applyFont="1" applyFill="1" applyBorder="1" applyAlignment="1">
      <alignment horizontal="center" vertical="top" wrapText="1"/>
    </xf>
    <xf numFmtId="164" fontId="9" fillId="0" borderId="0" xfId="0" applyNumberFormat="1" applyFont="1" applyFill="1" applyBorder="1" applyAlignment="1">
      <alignment horizontal="center" vertical="top" wrapText="1"/>
    </xf>
    <xf numFmtId="164" fontId="9" fillId="0" borderId="16" xfId="0" applyNumberFormat="1" applyFont="1" applyFill="1" applyBorder="1" applyAlignment="1">
      <alignment horizontal="center" vertical="top" wrapText="1"/>
    </xf>
    <xf numFmtId="164" fontId="9" fillId="0" borderId="37" xfId="0" applyNumberFormat="1" applyFont="1" applyFill="1" applyBorder="1" applyAlignment="1">
      <alignment horizontal="center" vertical="top" wrapText="1"/>
    </xf>
    <xf numFmtId="164" fontId="3" fillId="0" borderId="0" xfId="0" applyNumberFormat="1" applyFont="1" applyFill="1" applyBorder="1" applyAlignment="1">
      <alignment horizontal="center" vertical="top" wrapText="1"/>
    </xf>
    <xf numFmtId="164" fontId="3" fillId="0" borderId="40" xfId="0" applyNumberFormat="1" applyFont="1" applyBorder="1" applyAlignment="1">
      <alignment horizontal="center" vertical="top" wrapText="1"/>
    </xf>
    <xf numFmtId="164" fontId="9" fillId="0" borderId="17" xfId="0" applyNumberFormat="1" applyFont="1" applyFill="1" applyBorder="1" applyAlignment="1">
      <alignment horizontal="center" vertical="top" wrapText="1"/>
    </xf>
    <xf numFmtId="164" fontId="4" fillId="0" borderId="11" xfId="0" applyNumberFormat="1" applyFont="1" applyFill="1" applyBorder="1" applyAlignment="1">
      <alignment horizontal="center" vertical="top"/>
    </xf>
    <xf numFmtId="164" fontId="4" fillId="3" borderId="54" xfId="0" applyNumberFormat="1" applyFont="1" applyFill="1" applyBorder="1" applyAlignment="1">
      <alignment horizontal="center" vertical="top"/>
    </xf>
    <xf numFmtId="164" fontId="4" fillId="3" borderId="61" xfId="0" applyNumberFormat="1" applyFont="1" applyFill="1" applyBorder="1" applyAlignment="1">
      <alignment horizontal="center" vertical="top"/>
    </xf>
    <xf numFmtId="164" fontId="4" fillId="3" borderId="44" xfId="0" applyNumberFormat="1" applyFont="1" applyFill="1" applyBorder="1" applyAlignment="1">
      <alignment horizontal="center" vertical="top"/>
    </xf>
    <xf numFmtId="49" fontId="3" fillId="0" borderId="69" xfId="0" applyNumberFormat="1" applyFont="1" applyFill="1" applyBorder="1" applyAlignment="1">
      <alignment horizontal="center" vertical="top"/>
    </xf>
    <xf numFmtId="164" fontId="9" fillId="0" borderId="5" xfId="0" applyNumberFormat="1" applyFont="1" applyFill="1" applyBorder="1" applyAlignment="1">
      <alignment horizontal="center" vertical="top"/>
    </xf>
    <xf numFmtId="0" fontId="9" fillId="0" borderId="15" xfId="0" applyFont="1" applyBorder="1" applyAlignment="1">
      <alignment horizontal="center" vertical="top" wrapText="1"/>
    </xf>
    <xf numFmtId="0" fontId="9" fillId="0" borderId="0" xfId="0" applyFont="1" applyBorder="1" applyAlignment="1">
      <alignment horizontal="center" vertical="top" wrapText="1"/>
    </xf>
    <xf numFmtId="0" fontId="9" fillId="0" borderId="15" xfId="0" applyFont="1" applyFill="1" applyBorder="1" applyAlignment="1">
      <alignment horizontal="center" vertical="top" wrapText="1"/>
    </xf>
    <xf numFmtId="0" fontId="23" fillId="0" borderId="15" xfId="1" applyFont="1" applyFill="1" applyBorder="1" applyAlignment="1">
      <alignment horizontal="left" vertical="top" wrapText="1"/>
    </xf>
    <xf numFmtId="0" fontId="21" fillId="0" borderId="16" xfId="1" applyFont="1" applyFill="1" applyBorder="1" applyAlignment="1">
      <alignment horizontal="justify" vertical="top" wrapText="1"/>
    </xf>
    <xf numFmtId="0" fontId="3" fillId="0" borderId="22" xfId="0" applyFont="1" applyFill="1" applyBorder="1"/>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Alignment="1">
      <alignment horizontal="center" vertical="center"/>
    </xf>
    <xf numFmtId="0" fontId="24" fillId="0" borderId="0" xfId="1" applyFont="1" applyFill="1" applyBorder="1" applyAlignment="1">
      <alignment horizontal="center" vertical="top"/>
    </xf>
    <xf numFmtId="0" fontId="24" fillId="0" borderId="15" xfId="1" applyFont="1" applyFill="1" applyBorder="1" applyAlignment="1">
      <alignment horizontal="center" vertical="top"/>
    </xf>
    <xf numFmtId="0" fontId="25" fillId="0" borderId="16" xfId="1" applyFont="1" applyFill="1" applyBorder="1" applyAlignment="1">
      <alignment horizontal="justify" vertical="top" wrapText="1"/>
    </xf>
    <xf numFmtId="0" fontId="24" fillId="0" borderId="16" xfId="1" applyFont="1" applyFill="1" applyBorder="1" applyAlignment="1">
      <alignment horizontal="justify" vertical="top" wrapText="1"/>
    </xf>
    <xf numFmtId="0" fontId="26" fillId="0" borderId="19" xfId="0" applyFont="1" applyFill="1" applyBorder="1"/>
    <xf numFmtId="0" fontId="26" fillId="0" borderId="0" xfId="0" applyFont="1" applyAlignment="1">
      <alignment horizontal="center"/>
    </xf>
    <xf numFmtId="0" fontId="26" fillId="0" borderId="35" xfId="0" applyFont="1" applyFill="1" applyBorder="1" applyAlignment="1">
      <alignment horizontal="center" vertical="top" wrapText="1"/>
    </xf>
    <xf numFmtId="164" fontId="4" fillId="0" borderId="41" xfId="0" applyNumberFormat="1" applyFont="1" applyFill="1" applyBorder="1" applyAlignment="1">
      <alignment horizontal="center" vertical="top"/>
    </xf>
    <xf numFmtId="164" fontId="4" fillId="0" borderId="42" xfId="0" applyNumberFormat="1" applyFont="1" applyFill="1" applyBorder="1" applyAlignment="1">
      <alignment horizontal="center" vertical="top"/>
    </xf>
    <xf numFmtId="164" fontId="3" fillId="0" borderId="60" xfId="0" applyNumberFormat="1" applyFont="1" applyFill="1" applyBorder="1" applyAlignment="1">
      <alignment horizontal="center" vertical="top"/>
    </xf>
    <xf numFmtId="49" fontId="3" fillId="0" borderId="40" xfId="0" applyNumberFormat="1" applyFont="1" applyFill="1" applyBorder="1" applyAlignment="1">
      <alignment vertical="top" wrapText="1"/>
    </xf>
    <xf numFmtId="49" fontId="5" fillId="2" borderId="60" xfId="0" applyNumberFormat="1" applyFont="1" applyFill="1" applyBorder="1" applyAlignment="1">
      <alignment vertical="top"/>
    </xf>
    <xf numFmtId="49" fontId="5" fillId="3" borderId="15" xfId="0" applyNumberFormat="1" applyFont="1" applyFill="1" applyBorder="1" applyAlignment="1">
      <alignment vertical="top"/>
    </xf>
    <xf numFmtId="164" fontId="3" fillId="0" borderId="41" xfId="0" applyNumberFormat="1" applyFont="1" applyFill="1" applyBorder="1" applyAlignment="1">
      <alignment horizontal="center" vertical="top" wrapText="1"/>
    </xf>
    <xf numFmtId="164" fontId="3" fillId="0" borderId="69" xfId="0" applyNumberFormat="1" applyFont="1" applyBorder="1" applyAlignment="1">
      <alignment horizontal="center" vertical="top" wrapText="1"/>
    </xf>
    <xf numFmtId="164" fontId="3" fillId="0" borderId="5" xfId="0" applyNumberFormat="1" applyFont="1" applyBorder="1" applyAlignment="1">
      <alignment horizontal="center" vertical="top" wrapText="1"/>
    </xf>
    <xf numFmtId="164" fontId="4" fillId="0" borderId="17" xfId="0" applyNumberFormat="1" applyFont="1" applyFill="1" applyBorder="1" applyAlignment="1">
      <alignment horizontal="center" vertical="top"/>
    </xf>
    <xf numFmtId="49" fontId="3" fillId="0" borderId="68" xfId="0" applyNumberFormat="1" applyFont="1" applyFill="1" applyBorder="1" applyAlignment="1">
      <alignment horizontal="center" vertical="top"/>
    </xf>
    <xf numFmtId="164" fontId="9" fillId="0" borderId="20" xfId="0" applyNumberFormat="1" applyFont="1" applyFill="1" applyBorder="1" applyAlignment="1">
      <alignment horizontal="center" vertical="top"/>
    </xf>
    <xf numFmtId="164" fontId="3" fillId="0" borderId="16" xfId="0" applyNumberFormat="1" applyFont="1" applyFill="1" applyBorder="1" applyAlignment="1">
      <alignment horizontal="center" vertical="top"/>
    </xf>
    <xf numFmtId="49" fontId="4" fillId="2" borderId="33" xfId="0" applyNumberFormat="1" applyFont="1" applyFill="1" applyBorder="1" applyAlignment="1">
      <alignment vertical="top"/>
    </xf>
    <xf numFmtId="49" fontId="4" fillId="3" borderId="34" xfId="0" applyNumberFormat="1" applyFont="1" applyFill="1" applyBorder="1" applyAlignment="1">
      <alignment vertical="top"/>
    </xf>
    <xf numFmtId="49" fontId="4" fillId="2" borderId="36" xfId="0" applyNumberFormat="1" applyFont="1" applyFill="1" applyBorder="1" applyAlignment="1">
      <alignment vertical="top"/>
    </xf>
    <xf numFmtId="49" fontId="4" fillId="3" borderId="15" xfId="0" applyNumberFormat="1" applyFont="1" applyFill="1" applyBorder="1" applyAlignment="1">
      <alignment vertical="top"/>
    </xf>
    <xf numFmtId="49" fontId="4" fillId="0" borderId="52" xfId="0" applyNumberFormat="1" applyFont="1" applyFill="1" applyBorder="1" applyAlignment="1">
      <alignment vertical="top"/>
    </xf>
    <xf numFmtId="49" fontId="4" fillId="0" borderId="16" xfId="0" applyNumberFormat="1" applyFont="1" applyFill="1" applyBorder="1" applyAlignment="1">
      <alignment vertical="top"/>
    </xf>
    <xf numFmtId="49" fontId="3" fillId="0" borderId="63" xfId="0" applyNumberFormat="1" applyFont="1" applyFill="1" applyBorder="1" applyAlignment="1">
      <alignment horizontal="center" vertical="top"/>
    </xf>
    <xf numFmtId="164" fontId="9" fillId="0" borderId="48" xfId="0" applyNumberFormat="1" applyFont="1" applyFill="1" applyBorder="1" applyAlignment="1">
      <alignment horizontal="center" vertical="top"/>
    </xf>
    <xf numFmtId="164" fontId="9" fillId="0" borderId="19" xfId="0" applyNumberFormat="1" applyFont="1" applyFill="1" applyBorder="1" applyAlignment="1">
      <alignment horizontal="center" vertical="top"/>
    </xf>
    <xf numFmtId="164" fontId="9" fillId="0" borderId="22"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22" xfId="0" applyNumberFormat="1" applyFont="1" applyFill="1" applyBorder="1" applyAlignment="1">
      <alignment horizontal="center" vertical="top"/>
    </xf>
    <xf numFmtId="164" fontId="9" fillId="0" borderId="2"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64" fontId="4" fillId="0" borderId="16" xfId="0" applyNumberFormat="1" applyFont="1" applyFill="1" applyBorder="1" applyAlignment="1">
      <alignment horizontal="center" vertical="top"/>
    </xf>
    <xf numFmtId="0" fontId="21" fillId="5" borderId="16" xfId="1" applyFont="1" applyFill="1" applyBorder="1" applyAlignment="1">
      <alignment horizontal="left" vertical="top" wrapText="1"/>
    </xf>
    <xf numFmtId="0" fontId="21" fillId="5" borderId="15" xfId="1" applyFont="1" applyFill="1" applyBorder="1" applyAlignment="1">
      <alignment horizontal="center"/>
    </xf>
    <xf numFmtId="0" fontId="21" fillId="5" borderId="15" xfId="1" applyFont="1" applyFill="1" applyBorder="1" applyAlignment="1">
      <alignment horizontal="center" vertical="top"/>
    </xf>
    <xf numFmtId="0" fontId="21" fillId="5" borderId="16" xfId="1" applyFont="1" applyFill="1" applyBorder="1" applyAlignment="1">
      <alignment horizontal="center" vertical="top"/>
    </xf>
    <xf numFmtId="0" fontId="26" fillId="5" borderId="0" xfId="0" applyFont="1" applyFill="1"/>
    <xf numFmtId="0" fontId="21" fillId="5" borderId="0" xfId="1" applyFont="1" applyFill="1" applyBorder="1" applyAlignment="1">
      <alignment horizontal="left" vertical="top" wrapText="1"/>
    </xf>
    <xf numFmtId="0" fontId="21" fillId="5" borderId="0" xfId="1" applyFont="1" applyFill="1" applyBorder="1" applyAlignment="1">
      <alignment horizontal="center" vertical="top"/>
    </xf>
    <xf numFmtId="49" fontId="3" fillId="0" borderId="70" xfId="0" applyNumberFormat="1" applyFont="1" applyFill="1" applyBorder="1" applyAlignment="1">
      <alignment vertical="top" wrapText="1"/>
    </xf>
    <xf numFmtId="49" fontId="4" fillId="0" borderId="35" xfId="0" applyNumberFormat="1" applyFont="1" applyFill="1" applyBorder="1" applyAlignment="1">
      <alignment vertical="top"/>
    </xf>
    <xf numFmtId="49" fontId="4" fillId="0" borderId="37" xfId="0" applyNumberFormat="1" applyFont="1" applyFill="1" applyBorder="1" applyAlignment="1">
      <alignment vertical="top"/>
    </xf>
    <xf numFmtId="49" fontId="4" fillId="2" borderId="65" xfId="0" applyNumberFormat="1" applyFont="1" applyFill="1" applyBorder="1" applyAlignment="1">
      <alignment vertical="top"/>
    </xf>
    <xf numFmtId="49" fontId="4" fillId="3" borderId="62" xfId="0" applyNumberFormat="1" applyFont="1" applyFill="1" applyBorder="1" applyAlignment="1">
      <alignment vertical="top"/>
    </xf>
    <xf numFmtId="49" fontId="4" fillId="0" borderId="66" xfId="0" applyNumberFormat="1" applyFont="1" applyFill="1" applyBorder="1" applyAlignment="1">
      <alignment vertical="top"/>
    </xf>
    <xf numFmtId="164" fontId="4" fillId="0" borderId="13" xfId="0" applyNumberFormat="1" applyFont="1" applyFill="1" applyBorder="1" applyAlignment="1">
      <alignment horizontal="center" vertical="top"/>
    </xf>
    <xf numFmtId="0" fontId="3" fillId="0" borderId="23" xfId="0" applyFont="1" applyFill="1" applyBorder="1" applyAlignment="1">
      <alignment horizontal="center" vertical="top" wrapText="1"/>
    </xf>
    <xf numFmtId="0" fontId="4" fillId="8" borderId="63" xfId="0" applyFont="1" applyFill="1" applyBorder="1" applyAlignment="1">
      <alignment vertical="center" wrapText="1"/>
    </xf>
    <xf numFmtId="164" fontId="6" fillId="8" borderId="2" xfId="0" applyNumberFormat="1" applyFont="1" applyFill="1" applyBorder="1" applyAlignment="1">
      <alignment horizontal="center" vertical="top" wrapText="1"/>
    </xf>
    <xf numFmtId="164" fontId="6" fillId="8" borderId="8" xfId="0" applyNumberFormat="1" applyFont="1" applyFill="1" applyBorder="1" applyAlignment="1">
      <alignment horizontal="center" vertical="top" wrapText="1"/>
    </xf>
    <xf numFmtId="164" fontId="6" fillId="8" borderId="9" xfId="0" applyNumberFormat="1" applyFont="1" applyFill="1" applyBorder="1" applyAlignment="1">
      <alignment horizontal="center" vertical="top" wrapText="1"/>
    </xf>
    <xf numFmtId="164" fontId="11" fillId="8" borderId="2" xfId="0" applyNumberFormat="1" applyFont="1" applyFill="1" applyBorder="1" applyAlignment="1">
      <alignment horizontal="center" vertical="top" wrapText="1"/>
    </xf>
    <xf numFmtId="164" fontId="11" fillId="8" borderId="5" xfId="0" applyNumberFormat="1" applyFont="1" applyFill="1" applyBorder="1" applyAlignment="1">
      <alignment horizontal="center" vertical="top" wrapText="1"/>
    </xf>
    <xf numFmtId="164" fontId="11" fillId="8" borderId="70" xfId="0" applyNumberFormat="1" applyFont="1" applyFill="1" applyBorder="1" applyAlignment="1">
      <alignment horizontal="center" vertical="top" wrapText="1"/>
    </xf>
    <xf numFmtId="164" fontId="11" fillId="8" borderId="2" xfId="0" applyNumberFormat="1" applyFont="1" applyFill="1" applyBorder="1" applyAlignment="1">
      <alignment horizontal="center" vertical="top"/>
    </xf>
    <xf numFmtId="164" fontId="11" fillId="8" borderId="6" xfId="0" applyNumberFormat="1" applyFont="1" applyFill="1" applyBorder="1" applyAlignment="1">
      <alignment horizontal="center" vertical="top" wrapText="1"/>
    </xf>
    <xf numFmtId="49" fontId="4" fillId="8" borderId="71" xfId="0" applyNumberFormat="1" applyFont="1" applyFill="1" applyBorder="1" applyAlignment="1">
      <alignment horizontal="right" vertical="top"/>
    </xf>
    <xf numFmtId="164" fontId="4" fillId="8" borderId="72" xfId="0" applyNumberFormat="1" applyFont="1" applyFill="1" applyBorder="1" applyAlignment="1">
      <alignment horizontal="center" vertical="top"/>
    </xf>
    <xf numFmtId="164" fontId="4" fillId="8" borderId="59" xfId="0" applyNumberFormat="1" applyFont="1" applyFill="1" applyBorder="1" applyAlignment="1">
      <alignment horizontal="center" vertical="top"/>
    </xf>
    <xf numFmtId="164" fontId="4" fillId="8" borderId="73" xfId="0" applyNumberFormat="1" applyFont="1" applyFill="1" applyBorder="1" applyAlignment="1">
      <alignment horizontal="center" vertical="top"/>
    </xf>
    <xf numFmtId="164" fontId="4" fillId="8" borderId="74" xfId="0" applyNumberFormat="1" applyFont="1" applyFill="1" applyBorder="1" applyAlignment="1">
      <alignment horizontal="center" vertical="top"/>
    </xf>
    <xf numFmtId="164" fontId="4" fillId="8" borderId="75" xfId="0" applyNumberFormat="1" applyFont="1" applyFill="1" applyBorder="1" applyAlignment="1">
      <alignment horizontal="center" vertical="top"/>
    </xf>
    <xf numFmtId="164" fontId="4" fillId="8" borderId="71" xfId="0" applyNumberFormat="1" applyFont="1" applyFill="1" applyBorder="1" applyAlignment="1">
      <alignment horizontal="center" vertical="top"/>
    </xf>
    <xf numFmtId="164" fontId="4" fillId="8" borderId="70" xfId="0" applyNumberFormat="1" applyFont="1" applyFill="1" applyBorder="1" applyAlignment="1">
      <alignment horizontal="center" vertical="top"/>
    </xf>
    <xf numFmtId="0" fontId="4" fillId="8" borderId="71" xfId="0" applyFont="1" applyFill="1" applyBorder="1" applyAlignment="1">
      <alignment horizontal="right" vertical="top"/>
    </xf>
    <xf numFmtId="164" fontId="4" fillId="8" borderId="76" xfId="0" applyNumberFormat="1" applyFont="1" applyFill="1" applyBorder="1" applyAlignment="1">
      <alignment horizontal="center" vertical="top"/>
    </xf>
    <xf numFmtId="164" fontId="3" fillId="8" borderId="29" xfId="0" applyNumberFormat="1" applyFont="1" applyFill="1" applyBorder="1" applyAlignment="1">
      <alignment horizontal="center" vertical="top" wrapText="1"/>
    </xf>
    <xf numFmtId="164" fontId="3" fillId="8" borderId="11" xfId="0" applyNumberFormat="1" applyFont="1" applyFill="1" applyBorder="1" applyAlignment="1">
      <alignment horizontal="center" vertical="top"/>
    </xf>
    <xf numFmtId="164" fontId="3" fillId="8" borderId="31" xfId="0" applyNumberFormat="1" applyFont="1" applyFill="1" applyBorder="1" applyAlignment="1">
      <alignment horizontal="center" vertical="top"/>
    </xf>
    <xf numFmtId="164" fontId="3" fillId="8" borderId="36" xfId="0" applyNumberFormat="1" applyFont="1" applyFill="1" applyBorder="1" applyAlignment="1">
      <alignment horizontal="center" vertical="top"/>
    </xf>
    <xf numFmtId="164" fontId="3" fillId="8" borderId="15" xfId="0" applyNumberFormat="1" applyFont="1" applyFill="1" applyBorder="1" applyAlignment="1">
      <alignment horizontal="center" vertical="top"/>
    </xf>
    <xf numFmtId="164" fontId="3" fillId="8" borderId="19" xfId="0" applyNumberFormat="1" applyFont="1" applyFill="1" applyBorder="1" applyAlignment="1">
      <alignment horizontal="center" vertical="center"/>
    </xf>
    <xf numFmtId="164" fontId="3" fillId="8" borderId="64" xfId="0" applyNumberFormat="1" applyFont="1" applyFill="1" applyBorder="1" applyAlignment="1">
      <alignment horizontal="center" vertical="center"/>
    </xf>
    <xf numFmtId="164" fontId="3" fillId="8" borderId="33" xfId="0" applyNumberFormat="1" applyFont="1" applyFill="1" applyBorder="1" applyAlignment="1">
      <alignment horizontal="center" vertical="top"/>
    </xf>
    <xf numFmtId="164" fontId="3" fillId="8" borderId="34" xfId="0" applyNumberFormat="1" applyFont="1" applyFill="1" applyBorder="1" applyAlignment="1">
      <alignment horizontal="center" vertical="top"/>
    </xf>
    <xf numFmtId="164" fontId="3" fillId="8" borderId="25" xfId="0" applyNumberFormat="1" applyFont="1" applyFill="1" applyBorder="1" applyAlignment="1">
      <alignment horizontal="center" vertical="top"/>
    </xf>
    <xf numFmtId="164" fontId="3" fillId="8" borderId="29" xfId="0" applyNumberFormat="1" applyFont="1" applyFill="1" applyBorder="1" applyAlignment="1">
      <alignment horizontal="center" vertical="top"/>
    </xf>
    <xf numFmtId="164" fontId="4" fillId="8" borderId="65" xfId="0" applyNumberFormat="1" applyFont="1" applyFill="1" applyBorder="1" applyAlignment="1">
      <alignment horizontal="center" vertical="top"/>
    </xf>
    <xf numFmtId="164" fontId="4" fillId="8" borderId="62" xfId="0" applyNumberFormat="1" applyFont="1" applyFill="1" applyBorder="1" applyAlignment="1">
      <alignment horizontal="center" vertical="top"/>
    </xf>
    <xf numFmtId="164" fontId="4" fillId="8" borderId="6" xfId="0" applyNumberFormat="1" applyFont="1" applyFill="1" applyBorder="1" applyAlignment="1">
      <alignment horizontal="center" vertical="top"/>
    </xf>
    <xf numFmtId="49" fontId="4" fillId="8" borderId="70" xfId="0" applyNumberFormat="1" applyFont="1" applyFill="1" applyBorder="1" applyAlignment="1">
      <alignment horizontal="right" vertical="top"/>
    </xf>
    <xf numFmtId="164" fontId="4" fillId="8" borderId="78" xfId="0" applyNumberFormat="1" applyFont="1" applyFill="1" applyBorder="1" applyAlignment="1">
      <alignment horizontal="center" vertical="top"/>
    </xf>
    <xf numFmtId="164" fontId="3" fillId="8" borderId="34" xfId="0" applyNumberFormat="1" applyFont="1" applyFill="1" applyBorder="1" applyAlignment="1">
      <alignment horizontal="center" vertical="top" wrapText="1"/>
    </xf>
    <xf numFmtId="164" fontId="3" fillId="8" borderId="35" xfId="0" applyNumberFormat="1" applyFont="1" applyFill="1" applyBorder="1" applyAlignment="1">
      <alignment horizontal="center" vertical="top" wrapText="1"/>
    </xf>
    <xf numFmtId="164" fontId="3" fillId="8" borderId="20" xfId="0" applyNumberFormat="1" applyFont="1" applyFill="1" applyBorder="1" applyAlignment="1">
      <alignment horizontal="center" vertical="top" wrapText="1"/>
    </xf>
    <xf numFmtId="164" fontId="3" fillId="8" borderId="39" xfId="0" applyNumberFormat="1" applyFont="1" applyFill="1" applyBorder="1" applyAlignment="1">
      <alignment horizontal="center" vertical="top"/>
    </xf>
    <xf numFmtId="164" fontId="3" fillId="8" borderId="60" xfId="0" applyNumberFormat="1" applyFont="1" applyFill="1" applyBorder="1" applyAlignment="1">
      <alignment horizontal="center" vertical="top" wrapText="1"/>
    </xf>
    <xf numFmtId="164" fontId="3" fillId="8" borderId="16" xfId="0" applyNumberFormat="1" applyFont="1" applyFill="1" applyBorder="1" applyAlignment="1">
      <alignment horizontal="center" vertical="top" wrapText="1"/>
    </xf>
    <xf numFmtId="164" fontId="3" fillId="8" borderId="37"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4" fillId="8" borderId="41" xfId="0" applyNumberFormat="1" applyFont="1" applyFill="1" applyBorder="1" applyAlignment="1">
      <alignment horizontal="center" vertical="top"/>
    </xf>
    <xf numFmtId="164" fontId="4" fillId="8" borderId="42" xfId="0" applyNumberFormat="1" applyFont="1" applyFill="1" applyBorder="1" applyAlignment="1">
      <alignment horizontal="center" vertical="top"/>
    </xf>
    <xf numFmtId="0" fontId="4" fillId="8" borderId="70" xfId="0" applyFont="1" applyFill="1" applyBorder="1" applyAlignment="1">
      <alignment horizontal="right" vertical="top"/>
    </xf>
    <xf numFmtId="164" fontId="5" fillId="8" borderId="65" xfId="0" applyNumberFormat="1" applyFont="1" applyFill="1" applyBorder="1" applyAlignment="1">
      <alignment horizontal="center" vertical="top"/>
    </xf>
    <xf numFmtId="164" fontId="5" fillId="8" borderId="59" xfId="0" applyNumberFormat="1" applyFont="1" applyFill="1" applyBorder="1" applyAlignment="1">
      <alignment horizontal="center" vertical="top"/>
    </xf>
    <xf numFmtId="164" fontId="5" fillId="8" borderId="75" xfId="0" applyNumberFormat="1" applyFont="1" applyFill="1" applyBorder="1" applyAlignment="1">
      <alignment horizontal="center" vertical="top"/>
    </xf>
    <xf numFmtId="164" fontId="5" fillId="8" borderId="74" xfId="0" applyNumberFormat="1" applyFont="1" applyFill="1" applyBorder="1" applyAlignment="1">
      <alignment horizontal="center" vertical="top"/>
    </xf>
    <xf numFmtId="164" fontId="5" fillId="8" borderId="72" xfId="0" applyNumberFormat="1" applyFont="1" applyFill="1" applyBorder="1" applyAlignment="1">
      <alignment horizontal="center" vertical="top"/>
    </xf>
    <xf numFmtId="164" fontId="5" fillId="8" borderId="73" xfId="0" applyNumberFormat="1" applyFont="1" applyFill="1" applyBorder="1" applyAlignment="1">
      <alignment horizontal="center" vertical="top"/>
    </xf>
    <xf numFmtId="164" fontId="4" fillId="8" borderId="17" xfId="0" applyNumberFormat="1" applyFont="1" applyFill="1" applyBorder="1" applyAlignment="1">
      <alignment horizontal="center" vertical="top"/>
    </xf>
    <xf numFmtId="164" fontId="4" fillId="8" borderId="39" xfId="0" applyNumberFormat="1" applyFont="1" applyFill="1" applyBorder="1" applyAlignment="1">
      <alignment horizontal="center" vertical="top"/>
    </xf>
    <xf numFmtId="164" fontId="3" fillId="8" borderId="15" xfId="0" applyNumberFormat="1" applyFont="1" applyFill="1" applyBorder="1" applyAlignment="1">
      <alignment horizontal="center" vertical="top" wrapText="1"/>
    </xf>
    <xf numFmtId="164" fontId="3" fillId="8" borderId="37" xfId="0" applyNumberFormat="1" applyFont="1" applyFill="1" applyBorder="1" applyAlignment="1">
      <alignment horizontal="center" vertical="top" wrapText="1"/>
    </xf>
    <xf numFmtId="0" fontId="9" fillId="8" borderId="33" xfId="0" applyFont="1" applyFill="1" applyBorder="1" applyAlignment="1">
      <alignment horizontal="center" vertical="top" wrapText="1"/>
    </xf>
    <xf numFmtId="164" fontId="9" fillId="8" borderId="34" xfId="0" applyNumberFormat="1" applyFont="1" applyFill="1" applyBorder="1" applyAlignment="1">
      <alignment horizontal="center" vertical="top" wrapText="1"/>
    </xf>
    <xf numFmtId="0" fontId="26" fillId="8" borderId="35" xfId="0" applyFont="1" applyFill="1" applyBorder="1" applyAlignment="1">
      <alignment horizontal="center" vertical="top" wrapText="1"/>
    </xf>
    <xf numFmtId="164" fontId="3" fillId="8" borderId="28" xfId="0" applyNumberFormat="1" applyFont="1" applyFill="1" applyBorder="1" applyAlignment="1">
      <alignment horizontal="center" vertical="top" wrapText="1"/>
    </xf>
    <xf numFmtId="164" fontId="3" fillId="8" borderId="17" xfId="0" applyNumberFormat="1" applyFont="1" applyFill="1" applyBorder="1" applyAlignment="1">
      <alignment horizontal="center" vertical="top" wrapText="1"/>
    </xf>
    <xf numFmtId="164" fontId="3" fillId="8" borderId="39" xfId="0" applyNumberFormat="1" applyFont="1" applyFill="1" applyBorder="1" applyAlignment="1">
      <alignment horizontal="center" vertical="top" wrapText="1"/>
    </xf>
    <xf numFmtId="164" fontId="3" fillId="8" borderId="36" xfId="0" applyNumberFormat="1" applyFont="1" applyFill="1" applyBorder="1" applyAlignment="1">
      <alignment horizontal="center" vertical="top" wrapText="1"/>
    </xf>
    <xf numFmtId="164" fontId="3" fillId="8" borderId="24" xfId="0" applyNumberFormat="1" applyFont="1" applyFill="1" applyBorder="1" applyAlignment="1">
      <alignment horizontal="center" vertical="top"/>
    </xf>
    <xf numFmtId="164" fontId="3" fillId="8" borderId="48" xfId="0" applyNumberFormat="1" applyFont="1" applyFill="1" applyBorder="1" applyAlignment="1">
      <alignment horizontal="center" vertical="top"/>
    </xf>
    <xf numFmtId="164" fontId="3" fillId="8" borderId="17" xfId="0" applyNumberFormat="1" applyFont="1" applyFill="1" applyBorder="1" applyAlignment="1">
      <alignment horizontal="center" vertical="top"/>
    </xf>
    <xf numFmtId="164" fontId="3" fillId="8" borderId="27" xfId="0" applyNumberFormat="1" applyFont="1" applyFill="1" applyBorder="1" applyAlignment="1">
      <alignment horizontal="center" vertical="center"/>
    </xf>
    <xf numFmtId="164" fontId="3" fillId="8" borderId="11" xfId="0" applyNumberFormat="1" applyFont="1" applyFill="1" applyBorder="1" applyAlignment="1">
      <alignment horizontal="center" vertical="center"/>
    </xf>
    <xf numFmtId="164" fontId="3" fillId="8" borderId="31" xfId="0" applyNumberFormat="1" applyFont="1" applyFill="1" applyBorder="1" applyAlignment="1">
      <alignment horizontal="center" vertical="center"/>
    </xf>
    <xf numFmtId="164" fontId="3" fillId="8" borderId="28" xfId="0" applyNumberFormat="1" applyFont="1" applyFill="1" applyBorder="1" applyAlignment="1">
      <alignment horizontal="center" vertical="center"/>
    </xf>
    <xf numFmtId="164" fontId="3" fillId="8" borderId="17"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164" fontId="9" fillId="8" borderId="33" xfId="0" applyNumberFormat="1" applyFont="1" applyFill="1" applyBorder="1" applyAlignment="1">
      <alignment horizontal="center" vertical="top"/>
    </xf>
    <xf numFmtId="164" fontId="9" fillId="8" borderId="34" xfId="0" applyNumberFormat="1" applyFont="1" applyFill="1" applyBorder="1" applyAlignment="1">
      <alignment horizontal="center" vertical="top"/>
    </xf>
    <xf numFmtId="164" fontId="9" fillId="8" borderId="35" xfId="0" applyNumberFormat="1" applyFont="1" applyFill="1" applyBorder="1" applyAlignment="1">
      <alignment horizontal="center" vertical="top"/>
    </xf>
    <xf numFmtId="0" fontId="4" fillId="8" borderId="59" xfId="0" applyFont="1" applyFill="1" applyBorder="1" applyAlignment="1">
      <alignment horizontal="center" vertical="top"/>
    </xf>
    <xf numFmtId="164" fontId="9" fillId="8" borderId="48" xfId="0" applyNumberFormat="1" applyFont="1" applyFill="1" applyBorder="1" applyAlignment="1">
      <alignment horizontal="center" vertical="top"/>
    </xf>
    <xf numFmtId="164" fontId="9" fillId="8" borderId="19" xfId="0" applyNumberFormat="1" applyFont="1" applyFill="1" applyBorder="1" applyAlignment="1">
      <alignment horizontal="center" vertical="top"/>
    </xf>
    <xf numFmtId="164" fontId="9" fillId="8" borderId="64" xfId="0" applyNumberFormat="1" applyFont="1" applyFill="1" applyBorder="1" applyAlignment="1">
      <alignment horizontal="center" vertical="top"/>
    </xf>
    <xf numFmtId="164" fontId="9" fillId="8" borderId="36" xfId="0" applyNumberFormat="1" applyFont="1" applyFill="1" applyBorder="1" applyAlignment="1">
      <alignment horizontal="center" vertical="top"/>
    </xf>
    <xf numFmtId="164" fontId="9" fillId="8" borderId="15" xfId="0" applyNumberFormat="1" applyFont="1" applyFill="1" applyBorder="1" applyAlignment="1">
      <alignment horizontal="center" vertical="top"/>
    </xf>
    <xf numFmtId="164" fontId="9" fillId="8" borderId="37" xfId="0" applyNumberFormat="1" applyFont="1" applyFill="1" applyBorder="1" applyAlignment="1">
      <alignment horizontal="center" vertical="top"/>
    </xf>
    <xf numFmtId="164" fontId="9" fillId="8" borderId="27" xfId="0" applyNumberFormat="1" applyFont="1" applyFill="1" applyBorder="1" applyAlignment="1">
      <alignment horizontal="center" vertical="top"/>
    </xf>
    <xf numFmtId="164" fontId="9" fillId="8" borderId="11" xfId="0" applyNumberFormat="1" applyFont="1" applyFill="1" applyBorder="1" applyAlignment="1">
      <alignment horizontal="center" vertical="top"/>
    </xf>
    <xf numFmtId="164" fontId="9" fillId="8" borderId="31" xfId="0" applyNumberFormat="1" applyFont="1" applyFill="1" applyBorder="1" applyAlignment="1">
      <alignment horizontal="center" vertical="top"/>
    </xf>
    <xf numFmtId="165" fontId="3" fillId="8" borderId="33" xfId="0" applyNumberFormat="1" applyFont="1" applyFill="1" applyBorder="1" applyAlignment="1">
      <alignment horizontal="center" vertical="top"/>
    </xf>
    <xf numFmtId="165" fontId="3" fillId="8" borderId="34" xfId="0" applyNumberFormat="1" applyFont="1" applyFill="1" applyBorder="1" applyAlignment="1">
      <alignment horizontal="center" vertical="top"/>
    </xf>
    <xf numFmtId="165" fontId="3" fillId="8" borderId="35" xfId="0" applyNumberFormat="1" applyFont="1" applyFill="1" applyBorder="1" applyAlignment="1">
      <alignment horizontal="center" vertical="top"/>
    </xf>
    <xf numFmtId="165" fontId="3" fillId="8" borderId="13" xfId="0" applyNumberFormat="1" applyFont="1" applyFill="1" applyBorder="1" applyAlignment="1">
      <alignment horizontal="center" vertical="top"/>
    </xf>
    <xf numFmtId="165" fontId="3" fillId="8" borderId="31" xfId="0" applyNumberFormat="1" applyFont="1" applyFill="1" applyBorder="1" applyAlignment="1">
      <alignment horizontal="center" vertical="top"/>
    </xf>
    <xf numFmtId="165" fontId="3" fillId="8" borderId="0" xfId="0" applyNumberFormat="1" applyFont="1" applyFill="1" applyBorder="1" applyAlignment="1">
      <alignment horizontal="center" vertical="top"/>
    </xf>
    <xf numFmtId="165" fontId="3" fillId="8" borderId="15" xfId="0" applyNumberFormat="1" applyFont="1" applyFill="1" applyBorder="1" applyAlignment="1">
      <alignment horizontal="center" vertical="top"/>
    </xf>
    <xf numFmtId="165" fontId="3" fillId="8" borderId="37" xfId="0" applyNumberFormat="1" applyFont="1" applyFill="1" applyBorder="1" applyAlignment="1">
      <alignment horizontal="center" vertical="top"/>
    </xf>
    <xf numFmtId="165" fontId="3" fillId="8" borderId="18" xfId="0" applyNumberFormat="1" applyFont="1" applyFill="1" applyBorder="1" applyAlignment="1">
      <alignment horizontal="center" vertical="top"/>
    </xf>
    <xf numFmtId="165" fontId="3" fillId="8" borderId="17" xfId="0" applyNumberFormat="1" applyFont="1" applyFill="1" applyBorder="1" applyAlignment="1">
      <alignment horizontal="center" vertical="top"/>
    </xf>
    <xf numFmtId="165" fontId="3" fillId="8" borderId="39" xfId="0" applyNumberFormat="1" applyFont="1" applyFill="1" applyBorder="1" applyAlignment="1">
      <alignment horizontal="center" vertical="top"/>
    </xf>
    <xf numFmtId="165" fontId="3" fillId="8" borderId="24" xfId="0" applyNumberFormat="1" applyFont="1" applyFill="1" applyBorder="1" applyAlignment="1">
      <alignment horizontal="center" vertical="top"/>
    </xf>
    <xf numFmtId="165" fontId="3" fillId="8" borderId="25" xfId="0" applyNumberFormat="1" applyFont="1" applyFill="1" applyBorder="1" applyAlignment="1">
      <alignment horizontal="center" vertical="top"/>
    </xf>
    <xf numFmtId="165" fontId="3" fillId="8" borderId="29" xfId="0" applyNumberFormat="1" applyFont="1" applyFill="1" applyBorder="1" applyAlignment="1">
      <alignment horizontal="center" vertical="top"/>
    </xf>
    <xf numFmtId="0" fontId="4" fillId="8" borderId="78" xfId="0" applyFont="1" applyFill="1" applyBorder="1" applyAlignment="1">
      <alignment horizontal="right" vertical="top"/>
    </xf>
    <xf numFmtId="164" fontId="4" fillId="8" borderId="28" xfId="0" applyNumberFormat="1" applyFont="1" applyFill="1" applyBorder="1" applyAlignment="1">
      <alignment horizontal="center" vertical="top"/>
    </xf>
    <xf numFmtId="164" fontId="4" fillId="8" borderId="20" xfId="0" applyNumberFormat="1" applyFont="1" applyFill="1" applyBorder="1" applyAlignment="1">
      <alignment horizontal="center" vertical="top"/>
    </xf>
    <xf numFmtId="164" fontId="4" fillId="8" borderId="68" xfId="0" applyNumberFormat="1" applyFont="1" applyFill="1" applyBorder="1" applyAlignment="1">
      <alignment horizontal="center" vertical="top"/>
    </xf>
    <xf numFmtId="164" fontId="4" fillId="8" borderId="32" xfId="0" applyNumberFormat="1" applyFont="1" applyFill="1" applyBorder="1" applyAlignment="1">
      <alignment horizontal="center" vertical="top"/>
    </xf>
    <xf numFmtId="164" fontId="4" fillId="8" borderId="25" xfId="0" applyNumberFormat="1" applyFont="1" applyFill="1" applyBorder="1" applyAlignment="1">
      <alignment horizontal="right" vertical="top"/>
    </xf>
    <xf numFmtId="164" fontId="4" fillId="8" borderId="30" xfId="0" applyNumberFormat="1" applyFont="1" applyFill="1" applyBorder="1" applyAlignment="1">
      <alignment horizontal="right" vertical="top"/>
    </xf>
    <xf numFmtId="164" fontId="3" fillId="8" borderId="35" xfId="0" applyNumberFormat="1" applyFont="1" applyFill="1" applyBorder="1" applyAlignment="1">
      <alignment horizontal="center" vertical="top"/>
    </xf>
    <xf numFmtId="49" fontId="4" fillId="8" borderId="6" xfId="0" applyNumberFormat="1" applyFont="1" applyFill="1" applyBorder="1" applyAlignment="1">
      <alignment horizontal="right" vertical="top"/>
    </xf>
    <xf numFmtId="164" fontId="4" fillId="8" borderId="7" xfId="0" applyNumberFormat="1" applyFont="1" applyFill="1" applyBorder="1" applyAlignment="1">
      <alignment horizontal="center" vertical="top"/>
    </xf>
    <xf numFmtId="164" fontId="4" fillId="8" borderId="10" xfId="0" applyNumberFormat="1" applyFont="1" applyFill="1" applyBorder="1" applyAlignment="1">
      <alignment horizontal="center" vertical="top"/>
    </xf>
    <xf numFmtId="164" fontId="4" fillId="8" borderId="1" xfId="0" applyNumberFormat="1" applyFont="1" applyFill="1" applyBorder="1" applyAlignment="1">
      <alignment horizontal="center" vertical="top"/>
    </xf>
    <xf numFmtId="164" fontId="4" fillId="8" borderId="79"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164" fontId="4" fillId="0" borderId="57" xfId="0" applyNumberFormat="1" applyFont="1" applyFill="1" applyBorder="1" applyAlignment="1">
      <alignment horizontal="center" vertical="top"/>
    </xf>
    <xf numFmtId="164" fontId="3" fillId="0" borderId="69"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164" fontId="4" fillId="8" borderId="34" xfId="0" applyNumberFormat="1" applyFont="1" applyFill="1" applyBorder="1" applyAlignment="1">
      <alignment horizontal="center" vertical="top"/>
    </xf>
    <xf numFmtId="164" fontId="4" fillId="8" borderId="35" xfId="0" applyNumberFormat="1" applyFont="1" applyFill="1" applyBorder="1" applyAlignment="1">
      <alignment horizontal="center" vertical="top"/>
    </xf>
    <xf numFmtId="164" fontId="4" fillId="8" borderId="37" xfId="0" applyNumberFormat="1" applyFont="1" applyFill="1" applyBorder="1" applyAlignment="1">
      <alignment horizontal="center" vertical="top"/>
    </xf>
    <xf numFmtId="164" fontId="4" fillId="8" borderId="14" xfId="0" applyNumberFormat="1" applyFont="1" applyFill="1" applyBorder="1" applyAlignment="1">
      <alignment horizontal="center" vertical="top"/>
    </xf>
    <xf numFmtId="164" fontId="4" fillId="8" borderId="57" xfId="0" applyNumberFormat="1" applyFont="1" applyFill="1" applyBorder="1" applyAlignment="1">
      <alignment horizontal="center" vertical="top"/>
    </xf>
    <xf numFmtId="49" fontId="9" fillId="0" borderId="40" xfId="0" applyNumberFormat="1" applyFont="1" applyFill="1" applyBorder="1" applyAlignment="1">
      <alignment vertical="top" wrapText="1"/>
    </xf>
    <xf numFmtId="49" fontId="29" fillId="0" borderId="40" xfId="0" applyNumberFormat="1" applyFont="1" applyFill="1" applyBorder="1" applyAlignment="1">
      <alignment horizontal="left" vertical="top" wrapText="1"/>
    </xf>
    <xf numFmtId="164" fontId="3" fillId="0" borderId="80"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xf>
    <xf numFmtId="164" fontId="3" fillId="0" borderId="2" xfId="0" applyNumberFormat="1" applyFont="1" applyBorder="1" applyAlignment="1">
      <alignment horizontal="center" vertical="top" wrapText="1"/>
    </xf>
    <xf numFmtId="0" fontId="26" fillId="0" borderId="65" xfId="0" applyNumberFormat="1" applyFont="1" applyBorder="1" applyAlignment="1">
      <alignment vertical="center" wrapText="1"/>
    </xf>
    <xf numFmtId="165" fontId="3" fillId="0" borderId="63" xfId="0" applyNumberFormat="1" applyFont="1" applyFill="1" applyBorder="1" applyAlignment="1">
      <alignment horizontal="center" vertical="top"/>
    </xf>
    <xf numFmtId="165" fontId="3" fillId="0" borderId="19" xfId="0" applyNumberFormat="1" applyFont="1" applyFill="1" applyBorder="1" applyAlignment="1">
      <alignment horizontal="center" vertical="top"/>
    </xf>
    <xf numFmtId="165" fontId="3" fillId="0" borderId="49" xfId="0" applyNumberFormat="1" applyFont="1" applyFill="1" applyBorder="1" applyAlignment="1">
      <alignment horizontal="center" vertical="top"/>
    </xf>
    <xf numFmtId="165" fontId="3" fillId="0" borderId="64" xfId="0" applyNumberFormat="1" applyFont="1" applyFill="1" applyBorder="1" applyAlignment="1">
      <alignment horizontal="center" vertical="top"/>
    </xf>
    <xf numFmtId="164" fontId="3" fillId="0" borderId="48" xfId="0" applyNumberFormat="1" applyFont="1" applyBorder="1" applyAlignment="1">
      <alignment horizontal="center" vertical="top"/>
    </xf>
    <xf numFmtId="164" fontId="3" fillId="0" borderId="19" xfId="0" applyNumberFormat="1" applyFont="1" applyBorder="1" applyAlignment="1">
      <alignment horizontal="center" vertical="top"/>
    </xf>
    <xf numFmtId="164" fontId="3" fillId="0" borderId="64" xfId="0" applyNumberFormat="1" applyFont="1" applyBorder="1" applyAlignment="1">
      <alignment horizontal="center" vertical="top"/>
    </xf>
    <xf numFmtId="165" fontId="3" fillId="8" borderId="49" xfId="0" applyNumberFormat="1" applyFont="1" applyFill="1" applyBorder="1" applyAlignment="1">
      <alignment horizontal="center" vertical="top"/>
    </xf>
    <xf numFmtId="165" fontId="3" fillId="8" borderId="19" xfId="0" applyNumberFormat="1" applyFont="1" applyFill="1" applyBorder="1" applyAlignment="1">
      <alignment horizontal="center" vertical="top"/>
    </xf>
    <xf numFmtId="165" fontId="3" fillId="8" borderId="64" xfId="0" applyNumberFormat="1" applyFont="1" applyFill="1" applyBorder="1" applyAlignment="1">
      <alignment horizontal="center" vertical="top"/>
    </xf>
    <xf numFmtId="0" fontId="9" fillId="0" borderId="2" xfId="0" applyFont="1" applyBorder="1" applyAlignment="1">
      <alignment horizontal="center" vertical="top"/>
    </xf>
    <xf numFmtId="0" fontId="26" fillId="0" borderId="0" xfId="0" applyFont="1" applyBorder="1"/>
    <xf numFmtId="0" fontId="3" fillId="0" borderId="81" xfId="0" applyFont="1" applyBorder="1" applyAlignment="1">
      <alignment vertical="top" wrapText="1"/>
    </xf>
    <xf numFmtId="0" fontId="0" fillId="0" borderId="81" xfId="0" applyBorder="1" applyAlignment="1">
      <alignment vertical="top" wrapText="1"/>
    </xf>
    <xf numFmtId="164" fontId="3" fillId="0" borderId="27" xfId="0" applyNumberFormat="1" applyFont="1" applyFill="1" applyBorder="1" applyAlignment="1">
      <alignment horizontal="center" vertical="top" wrapText="1"/>
    </xf>
    <xf numFmtId="164" fontId="3" fillId="0" borderId="11" xfId="0" applyNumberFormat="1" applyFont="1" applyFill="1" applyBorder="1" applyAlignment="1">
      <alignment horizontal="center" vertical="top" wrapText="1"/>
    </xf>
    <xf numFmtId="164" fontId="3" fillId="0" borderId="31" xfId="0" applyNumberFormat="1" applyFont="1" applyFill="1" applyBorder="1" applyAlignment="1">
      <alignment horizontal="center" vertical="top" wrapText="1"/>
    </xf>
    <xf numFmtId="164" fontId="3" fillId="0" borderId="14" xfId="0" applyNumberFormat="1" applyFont="1" applyFill="1" applyBorder="1" applyAlignment="1">
      <alignment horizontal="center" vertical="top" wrapText="1"/>
    </xf>
    <xf numFmtId="165" fontId="3" fillId="8" borderId="11" xfId="0" applyNumberFormat="1" applyFont="1" applyFill="1" applyBorder="1" applyAlignment="1">
      <alignment horizontal="center" vertical="top"/>
    </xf>
    <xf numFmtId="164" fontId="5" fillId="2" borderId="65" xfId="0" applyNumberFormat="1" applyFont="1" applyFill="1" applyBorder="1" applyAlignment="1">
      <alignment horizontal="center" vertical="top"/>
    </xf>
    <xf numFmtId="164" fontId="5" fillId="2" borderId="62" xfId="0" applyNumberFormat="1" applyFont="1" applyFill="1" applyBorder="1" applyAlignment="1">
      <alignment horizontal="center" vertical="top"/>
    </xf>
    <xf numFmtId="164" fontId="5" fillId="2" borderId="66" xfId="0" applyNumberFormat="1" applyFont="1" applyFill="1" applyBorder="1" applyAlignment="1">
      <alignment horizontal="center" vertical="top"/>
    </xf>
    <xf numFmtId="164" fontId="5" fillId="2" borderId="67" xfId="0" applyNumberFormat="1" applyFont="1" applyFill="1" applyBorder="1" applyAlignment="1">
      <alignment horizontal="center" vertical="top"/>
    </xf>
    <xf numFmtId="164" fontId="5" fillId="2" borderId="6" xfId="0" applyNumberFormat="1" applyFont="1" applyFill="1" applyBorder="1" applyAlignment="1">
      <alignment horizontal="center" vertical="top"/>
    </xf>
    <xf numFmtId="164" fontId="4" fillId="3" borderId="24" xfId="0" applyNumberFormat="1" applyFont="1" applyFill="1" applyBorder="1" applyAlignment="1">
      <alignment horizontal="center" vertical="top"/>
    </xf>
    <xf numFmtId="164" fontId="4" fillId="3" borderId="25" xfId="0" applyNumberFormat="1" applyFont="1" applyFill="1" applyBorder="1" applyAlignment="1">
      <alignment horizontal="center" vertical="top"/>
    </xf>
    <xf numFmtId="164" fontId="4" fillId="3" borderId="29" xfId="0" applyNumberFormat="1" applyFont="1" applyFill="1" applyBorder="1" applyAlignment="1">
      <alignment horizontal="center" vertical="top"/>
    </xf>
    <xf numFmtId="164" fontId="4" fillId="3" borderId="77" xfId="0" applyNumberFormat="1" applyFont="1" applyFill="1" applyBorder="1" applyAlignment="1">
      <alignment horizontal="center" vertical="top"/>
    </xf>
    <xf numFmtId="164" fontId="4" fillId="3" borderId="55" xfId="0" applyNumberFormat="1" applyFont="1" applyFill="1" applyBorder="1" applyAlignment="1">
      <alignment horizontal="center" vertical="top"/>
    </xf>
    <xf numFmtId="164" fontId="4" fillId="3" borderId="38" xfId="0" applyNumberFormat="1" applyFont="1" applyFill="1" applyBorder="1" applyAlignment="1">
      <alignment horizontal="center" vertical="top"/>
    </xf>
    <xf numFmtId="0" fontId="3" fillId="0" borderId="81" xfId="0" applyNumberFormat="1" applyFont="1" applyFill="1" applyBorder="1" applyAlignment="1">
      <alignment vertical="top" wrapText="1"/>
    </xf>
    <xf numFmtId="0" fontId="4" fillId="8" borderId="55" xfId="0" applyFont="1" applyFill="1" applyBorder="1" applyAlignment="1">
      <alignment vertical="center" wrapText="1"/>
    </xf>
    <xf numFmtId="164" fontId="6" fillId="8" borderId="38" xfId="0" applyNumberFormat="1" applyFont="1" applyFill="1" applyBorder="1" applyAlignment="1">
      <alignment horizontal="center" vertical="top" wrapText="1"/>
    </xf>
    <xf numFmtId="0" fontId="4" fillId="4" borderId="69" xfId="0" applyFont="1" applyFill="1" applyBorder="1" applyAlignment="1">
      <alignment vertical="center" wrapText="1"/>
    </xf>
    <xf numFmtId="164" fontId="6" fillId="4" borderId="5" xfId="0" applyNumberFormat="1" applyFont="1" applyFill="1" applyBorder="1" applyAlignment="1">
      <alignment horizontal="center" vertical="top" wrapText="1"/>
    </xf>
    <xf numFmtId="0" fontId="4" fillId="4" borderId="69" xfId="0" applyFont="1" applyFill="1" applyBorder="1" applyAlignment="1">
      <alignment vertical="top" wrapText="1"/>
    </xf>
    <xf numFmtId="0" fontId="9" fillId="0" borderId="63" xfId="0" applyFont="1" applyBorder="1" applyAlignment="1">
      <alignment horizontal="left" vertical="top" wrapText="1" indent="2"/>
    </xf>
    <xf numFmtId="0" fontId="9" fillId="0" borderId="1" xfId="0" applyFont="1" applyBorder="1" applyAlignment="1">
      <alignment horizontal="left" vertical="top" wrapText="1" indent="2"/>
    </xf>
    <xf numFmtId="0" fontId="3" fillId="0" borderId="63" xfId="0" applyFont="1" applyBorder="1" applyAlignment="1">
      <alignment horizontal="left" vertical="top" wrapText="1" indent="3"/>
    </xf>
    <xf numFmtId="0" fontId="3" fillId="0" borderId="69" xfId="0" applyFont="1" applyBorder="1" applyAlignment="1">
      <alignment horizontal="left" vertical="top" wrapText="1" indent="2"/>
    </xf>
    <xf numFmtId="0" fontId="3" fillId="0" borderId="63" xfId="0" applyFont="1" applyBorder="1" applyAlignment="1">
      <alignment horizontal="left" vertical="top" wrapText="1" indent="2"/>
    </xf>
    <xf numFmtId="0" fontId="3" fillId="0" borderId="1" xfId="0" applyFont="1" applyBorder="1" applyAlignment="1">
      <alignment horizontal="left" vertical="top" wrapText="1" indent="2"/>
    </xf>
    <xf numFmtId="164" fontId="4" fillId="0" borderId="60" xfId="0" applyNumberFormat="1" applyFont="1" applyBorder="1" applyAlignment="1">
      <alignment vertical="top"/>
    </xf>
    <xf numFmtId="49" fontId="3" fillId="0" borderId="15" xfId="0" applyNumberFormat="1" applyFont="1" applyBorder="1" applyAlignment="1">
      <alignment vertical="top"/>
    </xf>
    <xf numFmtId="49" fontId="3" fillId="0" borderId="62" xfId="0" applyNumberFormat="1" applyFont="1" applyBorder="1" applyAlignment="1">
      <alignment vertical="top"/>
    </xf>
    <xf numFmtId="49" fontId="3" fillId="0" borderId="34" xfId="0" applyNumberFormat="1" applyFont="1" applyFill="1" applyBorder="1" applyAlignment="1">
      <alignment vertical="top" wrapText="1"/>
    </xf>
    <xf numFmtId="49" fontId="3" fillId="0" borderId="15" xfId="0" applyNumberFormat="1" applyFont="1" applyFill="1" applyBorder="1" applyAlignment="1">
      <alignment vertical="top" wrapText="1"/>
    </xf>
    <xf numFmtId="49" fontId="3" fillId="0" borderId="62" xfId="0" applyNumberFormat="1" applyFont="1" applyFill="1" applyBorder="1" applyAlignment="1">
      <alignment vertical="top" wrapText="1"/>
    </xf>
    <xf numFmtId="49" fontId="3" fillId="0" borderId="15" xfId="0" applyNumberFormat="1" applyFont="1" applyFill="1" applyBorder="1" applyAlignment="1">
      <alignment horizontal="center" vertical="top"/>
    </xf>
    <xf numFmtId="0" fontId="3" fillId="0" borderId="62" xfId="0" applyFont="1" applyBorder="1" applyAlignment="1"/>
    <xf numFmtId="49" fontId="3" fillId="0" borderId="34" xfId="0" applyNumberFormat="1" applyFont="1" applyFill="1" applyBorder="1" applyAlignment="1">
      <alignment vertical="top"/>
    </xf>
    <xf numFmtId="49" fontId="3" fillId="0" borderId="15" xfId="0" applyNumberFormat="1" applyFont="1" applyFill="1" applyBorder="1" applyAlignment="1">
      <alignment vertical="top"/>
    </xf>
    <xf numFmtId="49" fontId="3" fillId="0" borderId="34" xfId="0" applyNumberFormat="1" applyFont="1" applyBorder="1" applyAlignment="1">
      <alignment vertical="top"/>
    </xf>
    <xf numFmtId="0" fontId="9" fillId="0" borderId="81" xfId="0" applyFont="1" applyFill="1" applyBorder="1" applyAlignment="1">
      <alignment horizontal="center" vertical="top" textRotation="180" wrapText="1"/>
    </xf>
    <xf numFmtId="0" fontId="9" fillId="0" borderId="81" xfId="0" applyNumberFormat="1" applyFont="1" applyBorder="1" applyAlignment="1">
      <alignment horizontal="center" vertical="top"/>
    </xf>
    <xf numFmtId="0" fontId="9" fillId="0" borderId="0" xfId="0" applyFont="1" applyFill="1" applyBorder="1" applyAlignment="1">
      <alignment horizontal="center" vertical="top" textRotation="180" wrapText="1"/>
    </xf>
    <xf numFmtId="0" fontId="9" fillId="0" borderId="0" xfId="0" applyNumberFormat="1" applyFont="1" applyBorder="1" applyAlignment="1">
      <alignment horizontal="center" vertical="top"/>
    </xf>
    <xf numFmtId="0" fontId="9" fillId="0" borderId="0" xfId="0" applyFont="1" applyFill="1" applyBorder="1" applyAlignment="1">
      <alignment horizontal="center" vertical="top" wrapText="1"/>
    </xf>
    <xf numFmtId="0" fontId="9" fillId="0" borderId="79" xfId="0" applyFont="1" applyFill="1" applyBorder="1" applyAlignment="1">
      <alignment horizontal="center" vertical="center" textRotation="90" wrapText="1"/>
    </xf>
    <xf numFmtId="0" fontId="9" fillId="0" borderId="79" xfId="0" applyNumberFormat="1" applyFont="1" applyFill="1" applyBorder="1" applyAlignment="1">
      <alignment horizontal="center" vertical="top"/>
    </xf>
    <xf numFmtId="49" fontId="3" fillId="0" borderId="33" xfId="0" applyNumberFormat="1" applyFont="1" applyFill="1" applyBorder="1" applyAlignment="1">
      <alignment vertical="center"/>
    </xf>
    <xf numFmtId="49" fontId="3" fillId="0" borderId="41" xfId="0" applyNumberFormat="1" applyFont="1" applyFill="1" applyBorder="1" applyAlignment="1">
      <alignment vertical="center"/>
    </xf>
    <xf numFmtId="49" fontId="3" fillId="0" borderId="42" xfId="0" applyNumberFormat="1" applyFont="1" applyBorder="1" applyAlignment="1">
      <alignment vertical="top"/>
    </xf>
    <xf numFmtId="49" fontId="3" fillId="0" borderId="7" xfId="0" applyNumberFormat="1" applyFont="1" applyFill="1" applyBorder="1" applyAlignment="1">
      <alignment vertical="center"/>
    </xf>
    <xf numFmtId="49" fontId="3" fillId="0" borderId="10" xfId="0" applyNumberFormat="1" applyFont="1" applyBorder="1" applyAlignment="1">
      <alignment vertical="top"/>
    </xf>
    <xf numFmtId="49" fontId="3" fillId="0" borderId="50" xfId="0" applyNumberFormat="1" applyFont="1" applyFill="1" applyBorder="1" applyAlignment="1">
      <alignment horizontal="center" vertical="top" wrapText="1"/>
    </xf>
    <xf numFmtId="49" fontId="3" fillId="0" borderId="42" xfId="0" applyNumberFormat="1" applyFont="1" applyFill="1" applyBorder="1" applyAlignment="1">
      <alignment vertical="top" wrapText="1"/>
    </xf>
    <xf numFmtId="49" fontId="3" fillId="0" borderId="10" xfId="0" applyNumberFormat="1" applyFont="1" applyFill="1" applyBorder="1" applyAlignment="1">
      <alignment vertical="top" wrapText="1"/>
    </xf>
    <xf numFmtId="49" fontId="3" fillId="0" borderId="80" xfId="0" applyNumberFormat="1" applyFont="1" applyFill="1" applyBorder="1" applyAlignment="1">
      <alignment vertical="center" textRotation="90" wrapText="1"/>
    </xf>
    <xf numFmtId="49" fontId="3" fillId="0" borderId="50" xfId="0" applyNumberFormat="1" applyFont="1" applyFill="1" applyBorder="1" applyAlignment="1">
      <alignment vertical="top"/>
    </xf>
    <xf numFmtId="49" fontId="3" fillId="0" borderId="41" xfId="0" applyNumberFormat="1" applyFont="1" applyFill="1" applyBorder="1" applyAlignment="1">
      <alignment horizontal="center" vertical="center" wrapText="1"/>
    </xf>
    <xf numFmtId="49" fontId="3" fillId="0" borderId="41" xfId="0" applyNumberFormat="1" applyFont="1" applyFill="1" applyBorder="1" applyAlignment="1">
      <alignment vertical="center" wrapText="1"/>
    </xf>
    <xf numFmtId="0" fontId="3" fillId="0" borderId="33" xfId="0" applyNumberFormat="1" applyFont="1" applyFill="1" applyBorder="1" applyAlignment="1">
      <alignment vertical="center" wrapText="1"/>
    </xf>
    <xf numFmtId="49" fontId="3" fillId="0" borderId="50" xfId="0" applyNumberFormat="1" applyFont="1" applyFill="1" applyBorder="1" applyAlignment="1">
      <alignment vertical="top" wrapText="1"/>
    </xf>
    <xf numFmtId="0" fontId="3" fillId="0" borderId="36" xfId="0" applyNumberFormat="1" applyFont="1" applyFill="1" applyBorder="1" applyAlignment="1">
      <alignment vertical="center" wrapText="1"/>
    </xf>
    <xf numFmtId="49" fontId="3" fillId="0" borderId="57" xfId="0" applyNumberFormat="1" applyFont="1" applyFill="1" applyBorder="1" applyAlignment="1">
      <alignment horizontal="center" vertical="top" wrapText="1"/>
    </xf>
    <xf numFmtId="0" fontId="25" fillId="0" borderId="16" xfId="1" applyFont="1" applyFill="1" applyBorder="1" applyAlignment="1">
      <alignment horizontal="left" vertical="top" wrapText="1"/>
    </xf>
    <xf numFmtId="0" fontId="21" fillId="0" borderId="16" xfId="1" applyFont="1" applyFill="1" applyBorder="1" applyAlignment="1">
      <alignment horizontal="left" vertical="top" wrapText="1"/>
    </xf>
    <xf numFmtId="164" fontId="3" fillId="8" borderId="41" xfId="0" applyNumberFormat="1" applyFont="1" applyFill="1" applyBorder="1" applyAlignment="1">
      <alignment horizontal="center" vertical="top" wrapText="1"/>
    </xf>
    <xf numFmtId="164" fontId="3" fillId="0" borderId="63" xfId="0" applyNumberFormat="1" applyFont="1" applyBorder="1" applyAlignment="1">
      <alignment horizontal="center" vertical="top" wrapText="1"/>
    </xf>
    <xf numFmtId="164" fontId="3" fillId="0" borderId="51" xfId="0" applyNumberFormat="1" applyFont="1" applyBorder="1" applyAlignment="1">
      <alignment horizontal="center" vertical="top" wrapText="1"/>
    </xf>
    <xf numFmtId="49" fontId="3" fillId="0" borderId="58" xfId="0" applyNumberFormat="1" applyFont="1" applyFill="1" applyBorder="1" applyAlignment="1">
      <alignment horizontal="center" vertical="top"/>
    </xf>
    <xf numFmtId="164" fontId="9" fillId="0" borderId="68" xfId="0" applyNumberFormat="1" applyFont="1" applyFill="1" applyBorder="1" applyAlignment="1">
      <alignment horizontal="center" vertical="top"/>
    </xf>
    <xf numFmtId="164" fontId="9" fillId="0" borderId="18" xfId="0" applyNumberFormat="1" applyFont="1" applyFill="1" applyBorder="1" applyAlignment="1">
      <alignment horizontal="center" vertical="top"/>
    </xf>
    <xf numFmtId="164" fontId="9" fillId="8" borderId="28" xfId="0" applyNumberFormat="1" applyFont="1" applyFill="1" applyBorder="1" applyAlignment="1">
      <alignment horizontal="center" vertical="top"/>
    </xf>
    <xf numFmtId="164" fontId="9" fillId="8" borderId="17" xfId="0" applyNumberFormat="1" applyFont="1" applyFill="1" applyBorder="1" applyAlignment="1">
      <alignment horizontal="center" vertical="top"/>
    </xf>
    <xf numFmtId="164" fontId="9" fillId="8" borderId="39" xfId="0" applyNumberFormat="1" applyFont="1" applyFill="1" applyBorder="1" applyAlignment="1">
      <alignment horizontal="center" vertical="top"/>
    </xf>
    <xf numFmtId="164" fontId="9" fillId="0" borderId="32"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164" fontId="29" fillId="0" borderId="33" xfId="0" applyNumberFormat="1" applyFont="1" applyFill="1" applyBorder="1" applyAlignment="1">
      <alignment horizontal="center" vertical="center" wrapText="1"/>
    </xf>
    <xf numFmtId="164" fontId="37" fillId="8" borderId="14" xfId="0" applyNumberFormat="1" applyFont="1" applyFill="1" applyBorder="1" applyAlignment="1">
      <alignment horizontal="center" vertical="top" wrapText="1"/>
    </xf>
    <xf numFmtId="164" fontId="37" fillId="8" borderId="11" xfId="0" applyNumberFormat="1" applyFont="1" applyFill="1" applyBorder="1" applyAlignment="1">
      <alignment horizontal="center" vertical="top" wrapText="1"/>
    </xf>
    <xf numFmtId="164" fontId="37" fillId="8" borderId="31" xfId="0" applyNumberFormat="1" applyFont="1" applyFill="1" applyBorder="1" applyAlignment="1">
      <alignment horizontal="center" vertical="top" wrapText="1"/>
    </xf>
    <xf numFmtId="164" fontId="37" fillId="8" borderId="36" xfId="0" applyNumberFormat="1" applyFont="1" applyFill="1" applyBorder="1" applyAlignment="1">
      <alignment horizontal="center" vertical="top"/>
    </xf>
    <xf numFmtId="164" fontId="37" fillId="8" borderId="15" xfId="0" applyNumberFormat="1" applyFont="1" applyFill="1" applyBorder="1" applyAlignment="1">
      <alignment horizontal="center" vertical="top"/>
    </xf>
    <xf numFmtId="164" fontId="37" fillId="8" borderId="80" xfId="0" applyNumberFormat="1" applyFont="1" applyFill="1" applyBorder="1" applyAlignment="1">
      <alignment horizontal="center" vertical="top" wrapText="1"/>
    </xf>
    <xf numFmtId="164" fontId="37" fillId="8" borderId="34" xfId="0" applyNumberFormat="1" applyFont="1" applyFill="1" applyBorder="1" applyAlignment="1">
      <alignment horizontal="center" vertical="top" wrapText="1"/>
    </xf>
    <xf numFmtId="164" fontId="37" fillId="8" borderId="35" xfId="0" applyNumberFormat="1" applyFont="1" applyFill="1" applyBorder="1" applyAlignment="1">
      <alignment horizontal="center" vertical="top" wrapText="1"/>
    </xf>
    <xf numFmtId="0" fontId="41" fillId="5" borderId="40" xfId="0" applyFont="1" applyFill="1" applyBorder="1" applyAlignment="1">
      <alignment vertical="top" wrapText="1"/>
    </xf>
    <xf numFmtId="164" fontId="37" fillId="8" borderId="20" xfId="0" applyNumberFormat="1" applyFont="1" applyFill="1" applyBorder="1" applyAlignment="1">
      <alignment horizontal="center" vertical="top" wrapText="1"/>
    </xf>
    <xf numFmtId="164" fontId="37" fillId="8" borderId="11" xfId="0" applyNumberFormat="1" applyFont="1" applyFill="1" applyBorder="1" applyAlignment="1">
      <alignment horizontal="center" vertical="top"/>
    </xf>
    <xf numFmtId="0" fontId="29" fillId="8" borderId="70" xfId="0" applyFont="1" applyFill="1" applyBorder="1" applyAlignment="1">
      <alignment horizontal="center" vertical="top" wrapText="1"/>
    </xf>
    <xf numFmtId="164" fontId="37" fillId="8" borderId="39" xfId="0" applyNumberFormat="1" applyFont="1" applyFill="1" applyBorder="1" applyAlignment="1">
      <alignment horizontal="center" vertical="top"/>
    </xf>
    <xf numFmtId="164" fontId="41" fillId="8" borderId="15" xfId="0" applyNumberFormat="1" applyFont="1" applyFill="1" applyBorder="1" applyAlignment="1">
      <alignment horizontal="center" vertical="top"/>
    </xf>
    <xf numFmtId="164" fontId="37" fillId="8" borderId="25" xfId="0" applyNumberFormat="1" applyFont="1" applyFill="1" applyBorder="1" applyAlignment="1">
      <alignment horizontal="center" vertical="top" wrapText="1"/>
    </xf>
    <xf numFmtId="164" fontId="37" fillId="8" borderId="27" xfId="0" applyNumberFormat="1" applyFont="1" applyFill="1" applyBorder="1" applyAlignment="1">
      <alignment horizontal="center" vertical="top"/>
    </xf>
    <xf numFmtId="164" fontId="37" fillId="8" borderId="14" xfId="0" applyNumberFormat="1" applyFont="1" applyFill="1" applyBorder="1" applyAlignment="1">
      <alignment horizontal="center" vertical="top"/>
    </xf>
    <xf numFmtId="164" fontId="3" fillId="9" borderId="81" xfId="0" applyNumberFormat="1" applyFont="1" applyFill="1" applyBorder="1" applyAlignment="1">
      <alignment vertical="top" wrapText="1"/>
    </xf>
    <xf numFmtId="164" fontId="3" fillId="8" borderId="36" xfId="0" applyNumberFormat="1" applyFont="1" applyFill="1" applyBorder="1" applyAlignment="1">
      <alignment horizontal="center" vertical="center"/>
    </xf>
    <xf numFmtId="164" fontId="3" fillId="8" borderId="41" xfId="0" applyNumberFormat="1" applyFont="1" applyFill="1" applyBorder="1" applyAlignment="1">
      <alignment horizontal="center" vertical="center"/>
    </xf>
    <xf numFmtId="164" fontId="3" fillId="8" borderId="37" xfId="0" applyNumberFormat="1" applyFont="1" applyFill="1" applyBorder="1" applyAlignment="1">
      <alignment horizontal="center" vertical="center"/>
    </xf>
    <xf numFmtId="164" fontId="37" fillId="8" borderId="77" xfId="0" applyNumberFormat="1" applyFont="1" applyFill="1" applyBorder="1" applyAlignment="1">
      <alignment horizontal="center" vertical="top" wrapText="1"/>
    </xf>
    <xf numFmtId="164" fontId="37" fillId="8" borderId="33" xfId="0" applyNumberFormat="1" applyFont="1" applyFill="1" applyBorder="1" applyAlignment="1">
      <alignment horizontal="center" vertical="top" wrapText="1"/>
    </xf>
    <xf numFmtId="164" fontId="37" fillId="8" borderId="68" xfId="0" applyNumberFormat="1" applyFont="1" applyFill="1" applyBorder="1" applyAlignment="1">
      <alignment horizontal="center" vertical="top" wrapText="1"/>
    </xf>
    <xf numFmtId="49" fontId="3" fillId="0" borderId="50" xfId="0" applyNumberFormat="1" applyFont="1" applyFill="1" applyBorder="1" applyAlignment="1">
      <alignment horizontal="center" vertical="top"/>
    </xf>
    <xf numFmtId="49" fontId="3" fillId="0" borderId="10" xfId="0" applyNumberFormat="1" applyFont="1" applyFill="1" applyBorder="1" applyAlignment="1">
      <alignment horizontal="center" vertical="top"/>
    </xf>
    <xf numFmtId="49" fontId="3" fillId="0" borderId="34" xfId="0" applyNumberFormat="1" applyFont="1" applyFill="1" applyBorder="1" applyAlignment="1">
      <alignment horizontal="center" vertical="top"/>
    </xf>
    <xf numFmtId="49" fontId="3" fillId="0" borderId="62" xfId="0" applyNumberFormat="1" applyFont="1" applyBorder="1" applyAlignment="1">
      <alignment horizontal="center" vertical="top"/>
    </xf>
    <xf numFmtId="49" fontId="3" fillId="0" borderId="42" xfId="0" applyNumberFormat="1" applyFont="1" applyBorder="1" applyAlignment="1">
      <alignment horizontal="center" vertical="top"/>
    </xf>
    <xf numFmtId="49" fontId="3" fillId="0" borderId="15" xfId="0" applyNumberFormat="1" applyFont="1" applyBorder="1" applyAlignment="1">
      <alignment horizontal="center" vertical="top"/>
    </xf>
    <xf numFmtId="49" fontId="4" fillId="3" borderId="34" xfId="0" applyNumberFormat="1" applyFont="1" applyFill="1" applyBorder="1" applyAlignment="1">
      <alignment horizontal="center" vertical="top"/>
    </xf>
    <xf numFmtId="49" fontId="4" fillId="3" borderId="62" xfId="0" applyNumberFormat="1" applyFont="1" applyFill="1" applyBorder="1" applyAlignment="1">
      <alignment horizontal="center" vertical="top"/>
    </xf>
    <xf numFmtId="49" fontId="4" fillId="3" borderId="15" xfId="0" applyNumberFormat="1" applyFont="1" applyFill="1" applyBorder="1" applyAlignment="1">
      <alignment horizontal="center" vertical="top"/>
    </xf>
    <xf numFmtId="49" fontId="3" fillId="0" borderId="42" xfId="0" applyNumberFormat="1" applyFont="1" applyFill="1" applyBorder="1" applyAlignment="1">
      <alignment horizontal="center" vertical="top"/>
    </xf>
    <xf numFmtId="49" fontId="4" fillId="2" borderId="33" xfId="0" applyNumberFormat="1" applyFont="1" applyFill="1" applyBorder="1" applyAlignment="1">
      <alignment horizontal="center" vertical="top"/>
    </xf>
    <xf numFmtId="49" fontId="4" fillId="2" borderId="65" xfId="0" applyNumberFormat="1" applyFont="1" applyFill="1" applyBorder="1" applyAlignment="1">
      <alignment horizontal="center" vertical="top"/>
    </xf>
    <xf numFmtId="49" fontId="3" fillId="0" borderId="10" xfId="0" applyNumberFormat="1" applyFont="1" applyBorder="1" applyAlignment="1">
      <alignment horizontal="center" vertical="top"/>
    </xf>
    <xf numFmtId="49" fontId="9" fillId="0" borderId="40" xfId="0" applyNumberFormat="1" applyFont="1" applyFill="1" applyBorder="1" applyAlignment="1">
      <alignment horizontal="left" vertical="top" wrapText="1"/>
    </xf>
    <xf numFmtId="0" fontId="9" fillId="5" borderId="6" xfId="0" applyFont="1" applyFill="1" applyBorder="1" applyAlignment="1">
      <alignment vertical="top" wrapText="1"/>
    </xf>
    <xf numFmtId="49" fontId="3" fillId="0" borderId="42" xfId="0" applyNumberFormat="1" applyFont="1" applyBorder="1" applyAlignment="1">
      <alignment horizontal="center" vertical="top"/>
    </xf>
    <xf numFmtId="49" fontId="3" fillId="0" borderId="15" xfId="0" applyNumberFormat="1" applyFont="1" applyBorder="1" applyAlignment="1">
      <alignment horizontal="center" vertical="top"/>
    </xf>
    <xf numFmtId="164" fontId="37" fillId="8" borderId="27" xfId="0" applyNumberFormat="1" applyFont="1" applyFill="1" applyBorder="1" applyAlignment="1">
      <alignment horizontal="center" vertical="center"/>
    </xf>
    <xf numFmtId="164" fontId="37" fillId="8" borderId="14" xfId="0" applyNumberFormat="1" applyFont="1" applyFill="1" applyBorder="1" applyAlignment="1">
      <alignment horizontal="center" vertical="center"/>
    </xf>
    <xf numFmtId="164" fontId="37" fillId="8" borderId="31" xfId="0" applyNumberFormat="1" applyFont="1" applyFill="1" applyBorder="1" applyAlignment="1">
      <alignment horizontal="center" vertical="center"/>
    </xf>
    <xf numFmtId="0" fontId="37" fillId="0" borderId="2" xfId="0" applyFont="1" applyBorder="1" applyAlignment="1">
      <alignment horizontal="center" vertical="top"/>
    </xf>
    <xf numFmtId="164" fontId="37" fillId="8" borderId="55" xfId="0" applyNumberFormat="1" applyFont="1" applyFill="1" applyBorder="1" applyAlignment="1">
      <alignment horizontal="center" vertical="top"/>
    </xf>
    <xf numFmtId="164" fontId="37" fillId="8" borderId="25" xfId="0" applyNumberFormat="1" applyFont="1" applyFill="1" applyBorder="1" applyAlignment="1">
      <alignment horizontal="center" vertical="top"/>
    </xf>
    <xf numFmtId="49" fontId="4" fillId="2" borderId="33" xfId="0" applyNumberFormat="1" applyFont="1" applyFill="1" applyBorder="1" applyAlignment="1">
      <alignment horizontal="center" vertical="top"/>
    </xf>
    <xf numFmtId="49" fontId="4" fillId="2" borderId="65" xfId="0" applyNumberFormat="1" applyFont="1" applyFill="1" applyBorder="1" applyAlignment="1">
      <alignment horizontal="center" vertical="top"/>
    </xf>
    <xf numFmtId="49" fontId="4" fillId="3" borderId="34" xfId="0" applyNumberFormat="1" applyFont="1" applyFill="1" applyBorder="1" applyAlignment="1">
      <alignment horizontal="center" vertical="top"/>
    </xf>
    <xf numFmtId="49" fontId="4" fillId="3" borderId="62" xfId="0" applyNumberFormat="1" applyFont="1" applyFill="1" applyBorder="1" applyAlignment="1">
      <alignment horizontal="center" vertical="top"/>
    </xf>
    <xf numFmtId="49" fontId="4" fillId="0" borderId="56" xfId="0" applyNumberFormat="1" applyFont="1" applyBorder="1" applyAlignment="1">
      <alignment horizontal="center" vertical="top"/>
    </xf>
    <xf numFmtId="49" fontId="4" fillId="0" borderId="0" xfId="0" applyNumberFormat="1" applyFont="1" applyBorder="1" applyAlignment="1">
      <alignment horizontal="center" vertical="top"/>
    </xf>
    <xf numFmtId="49" fontId="4" fillId="0" borderId="76" xfId="0" applyNumberFormat="1" applyFont="1" applyBorder="1" applyAlignment="1">
      <alignment horizontal="center" vertical="top"/>
    </xf>
    <xf numFmtId="49" fontId="4" fillId="2" borderId="60" xfId="0" applyNumberFormat="1" applyFont="1" applyFill="1" applyBorder="1" applyAlignment="1">
      <alignment horizontal="center" vertical="top"/>
    </xf>
    <xf numFmtId="49" fontId="4" fillId="2" borderId="1" xfId="0" applyNumberFormat="1" applyFont="1" applyFill="1" applyBorder="1" applyAlignment="1">
      <alignment horizontal="center" vertical="top"/>
    </xf>
    <xf numFmtId="49" fontId="4" fillId="3" borderId="15" xfId="0" applyNumberFormat="1" applyFont="1" applyFill="1" applyBorder="1" applyAlignment="1">
      <alignment horizontal="center" vertical="top"/>
    </xf>
    <xf numFmtId="49" fontId="4" fillId="0" borderId="0" xfId="0" applyNumberFormat="1" applyFont="1" applyFill="1" applyBorder="1" applyAlignment="1">
      <alignment horizontal="center" vertical="top"/>
    </xf>
    <xf numFmtId="49" fontId="4" fillId="0" borderId="79" xfId="0" applyNumberFormat="1" applyFont="1" applyFill="1" applyBorder="1" applyAlignment="1">
      <alignment horizontal="center" vertical="top"/>
    </xf>
    <xf numFmtId="49" fontId="4" fillId="2" borderId="63" xfId="0" applyNumberFormat="1" applyFont="1" applyFill="1" applyBorder="1" applyAlignment="1">
      <alignment horizontal="center" vertical="top"/>
    </xf>
    <xf numFmtId="49" fontId="4" fillId="2" borderId="69" xfId="0" applyNumberFormat="1" applyFont="1" applyFill="1" applyBorder="1" applyAlignment="1">
      <alignment horizontal="center" vertical="top"/>
    </xf>
    <xf numFmtId="49" fontId="4" fillId="2" borderId="68" xfId="0" applyNumberFormat="1" applyFont="1" applyFill="1" applyBorder="1" applyAlignment="1">
      <alignment horizontal="center" vertical="top"/>
    </xf>
    <xf numFmtId="49" fontId="4" fillId="2" borderId="71" xfId="0" applyNumberFormat="1" applyFont="1" applyFill="1" applyBorder="1" applyAlignment="1">
      <alignment horizontal="center" vertical="top"/>
    </xf>
    <xf numFmtId="49" fontId="4" fillId="3" borderId="25"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3" borderId="17" xfId="0" applyNumberFormat="1" applyFont="1" applyFill="1" applyBorder="1" applyAlignment="1">
      <alignment horizontal="center" vertical="top"/>
    </xf>
    <xf numFmtId="49" fontId="4" fillId="3" borderId="59" xfId="0" applyNumberFormat="1" applyFont="1" applyFill="1" applyBorder="1" applyAlignment="1">
      <alignment horizontal="center" vertical="top"/>
    </xf>
    <xf numFmtId="49" fontId="4" fillId="0" borderId="13" xfId="0" applyNumberFormat="1" applyFont="1" applyBorder="1" applyAlignment="1">
      <alignment horizontal="center" vertical="top"/>
    </xf>
    <xf numFmtId="49" fontId="4" fillId="0" borderId="18" xfId="0" applyNumberFormat="1" applyFont="1" applyBorder="1" applyAlignment="1">
      <alignment horizontal="center" vertical="top"/>
    </xf>
    <xf numFmtId="49" fontId="4" fillId="3" borderId="19" xfId="0" applyNumberFormat="1" applyFont="1" applyFill="1" applyBorder="1" applyAlignment="1">
      <alignment horizontal="center" vertical="top"/>
    </xf>
    <xf numFmtId="49" fontId="5" fillId="0" borderId="81" xfId="0" applyNumberFormat="1" applyFont="1" applyBorder="1" applyAlignment="1">
      <alignment vertical="top" wrapText="1"/>
    </xf>
    <xf numFmtId="49" fontId="5" fillId="0" borderId="0" xfId="0" applyNumberFormat="1" applyFont="1" applyBorder="1" applyAlignment="1">
      <alignment vertical="top" wrapText="1"/>
    </xf>
    <xf numFmtId="0" fontId="33" fillId="0" borderId="79" xfId="0" applyFont="1" applyBorder="1" applyAlignment="1">
      <alignment vertical="top" wrapText="1"/>
    </xf>
    <xf numFmtId="49" fontId="4" fillId="3" borderId="61" xfId="0" applyNumberFormat="1" applyFont="1" applyFill="1" applyBorder="1" applyAlignment="1">
      <alignment horizontal="left" vertical="top" wrapText="1"/>
    </xf>
    <xf numFmtId="49" fontId="4" fillId="3" borderId="81" xfId="0" applyNumberFormat="1" applyFont="1" applyFill="1" applyBorder="1" applyAlignment="1">
      <alignment horizontal="left" vertical="top" wrapText="1"/>
    </xf>
    <xf numFmtId="49" fontId="4" fillId="3" borderId="82" xfId="0" applyNumberFormat="1" applyFont="1" applyFill="1" applyBorder="1" applyAlignment="1">
      <alignment horizontal="left" vertical="top" wrapText="1"/>
    </xf>
    <xf numFmtId="49" fontId="3" fillId="0" borderId="42" xfId="0" applyNumberFormat="1" applyFont="1" applyBorder="1" applyAlignment="1">
      <alignment horizontal="center" vertical="top"/>
    </xf>
    <xf numFmtId="49" fontId="3" fillId="0" borderId="10" xfId="0" applyNumberFormat="1" applyFont="1" applyBorder="1" applyAlignment="1">
      <alignment horizontal="center" vertical="top"/>
    </xf>
    <xf numFmtId="49" fontId="4" fillId="2" borderId="55" xfId="0" applyNumberFormat="1" applyFont="1" applyFill="1" applyBorder="1" applyAlignment="1">
      <alignment horizontal="center" vertical="top"/>
    </xf>
    <xf numFmtId="49" fontId="9" fillId="0" borderId="23" xfId="0" applyNumberFormat="1" applyFont="1" applyFill="1" applyBorder="1" applyAlignment="1">
      <alignment horizontal="left" vertical="top" wrapText="1"/>
    </xf>
    <xf numFmtId="49" fontId="9" fillId="0" borderId="40" xfId="0" applyNumberFormat="1" applyFont="1" applyFill="1" applyBorder="1" applyAlignment="1">
      <alignment horizontal="left" vertical="top" wrapText="1"/>
    </xf>
    <xf numFmtId="49" fontId="3" fillId="0" borderId="58" xfId="0" applyNumberFormat="1" applyFont="1" applyFill="1" applyBorder="1" applyAlignment="1">
      <alignment horizontal="center" vertical="top" wrapText="1"/>
    </xf>
    <xf numFmtId="49" fontId="3" fillId="0" borderId="9" xfId="0" applyNumberFormat="1" applyFont="1" applyFill="1" applyBorder="1" applyAlignment="1">
      <alignment horizontal="center" vertical="top" wrapText="1"/>
    </xf>
    <xf numFmtId="49" fontId="9" fillId="0" borderId="32" xfId="0" applyNumberFormat="1" applyFont="1" applyFill="1" applyBorder="1" applyAlignment="1">
      <alignment horizontal="left" vertical="top" wrapText="1"/>
    </xf>
    <xf numFmtId="49" fontId="9" fillId="0" borderId="6" xfId="0" applyNumberFormat="1" applyFont="1" applyFill="1" applyBorder="1" applyAlignment="1">
      <alignment horizontal="left" vertical="top" wrapText="1"/>
    </xf>
    <xf numFmtId="49" fontId="4" fillId="0" borderId="49" xfId="0" applyNumberFormat="1" applyFont="1" applyBorder="1" applyAlignment="1">
      <alignment horizontal="center" vertical="top"/>
    </xf>
    <xf numFmtId="164" fontId="3" fillId="0" borderId="80" xfId="0" applyNumberFormat="1" applyFont="1" applyFill="1" applyBorder="1" applyAlignment="1">
      <alignment horizontal="center" vertical="center" textRotation="90" wrapText="1"/>
    </xf>
    <xf numFmtId="164" fontId="3" fillId="0" borderId="41" xfId="0" applyNumberFormat="1" applyFont="1" applyFill="1" applyBorder="1" applyAlignment="1">
      <alignment horizontal="center" vertical="center" textRotation="90" wrapText="1"/>
    </xf>
    <xf numFmtId="164" fontId="3" fillId="0" borderId="7" xfId="0" applyNumberFormat="1" applyFont="1" applyFill="1" applyBorder="1" applyAlignment="1">
      <alignment horizontal="center" vertical="center" textRotation="90" wrapText="1"/>
    </xf>
    <xf numFmtId="49" fontId="3" fillId="0" borderId="41" xfId="0" applyNumberFormat="1" applyFont="1" applyFill="1" applyBorder="1" applyAlignment="1">
      <alignment horizontal="center" vertical="center" textRotation="90" wrapText="1"/>
    </xf>
    <xf numFmtId="49" fontId="3" fillId="0" borderId="7" xfId="0" applyNumberFormat="1" applyFont="1" applyFill="1" applyBorder="1" applyAlignment="1">
      <alignment horizontal="center" vertical="center" textRotation="90" wrapText="1"/>
    </xf>
    <xf numFmtId="0" fontId="3" fillId="0" borderId="3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70" xfId="0" applyFont="1" applyFill="1" applyBorder="1" applyAlignment="1">
      <alignment horizontal="left" vertical="top" wrapText="1"/>
    </xf>
    <xf numFmtId="0" fontId="37" fillId="0" borderId="2"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32" xfId="0" applyFont="1" applyFill="1" applyBorder="1" applyAlignment="1">
      <alignment horizontal="left" vertical="top" wrapText="1"/>
    </xf>
    <xf numFmtId="0" fontId="37" fillId="0" borderId="70" xfId="0" applyFont="1" applyFill="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wrapText="1"/>
    </xf>
    <xf numFmtId="0" fontId="28" fillId="0" borderId="0" xfId="0" applyFont="1" applyAlignment="1">
      <alignment horizontal="center" vertical="top" wrapText="1"/>
    </xf>
    <xf numFmtId="0" fontId="29" fillId="0" borderId="0" xfId="0" applyFont="1" applyAlignment="1">
      <alignment horizontal="right" vertical="top" wrapText="1"/>
    </xf>
    <xf numFmtId="0" fontId="31" fillId="0" borderId="20" xfId="0" applyFont="1" applyFill="1" applyBorder="1" applyAlignment="1">
      <alignment horizontal="center" vertical="center" textRotation="90" wrapText="1"/>
    </xf>
    <xf numFmtId="0" fontId="31" fillId="0" borderId="67" xfId="0" applyFont="1" applyFill="1" applyBorder="1" applyAlignment="1">
      <alignment horizontal="center" vertical="center" textRotation="90" wrapText="1"/>
    </xf>
    <xf numFmtId="0" fontId="3" fillId="0" borderId="23" xfId="0" applyFont="1" applyBorder="1" applyAlignment="1">
      <alignment horizontal="center" vertical="center" textRotation="90" wrapText="1"/>
    </xf>
    <xf numFmtId="0" fontId="3" fillId="0" borderId="40"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9" fillId="0" borderId="11" xfId="0" applyFont="1" applyFill="1" applyBorder="1" applyAlignment="1">
      <alignment horizontal="center" vertical="center"/>
    </xf>
    <xf numFmtId="0" fontId="4" fillId="0" borderId="5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24" xfId="0" applyFont="1" applyBorder="1" applyAlignment="1">
      <alignment horizontal="center" vertical="center" textRotation="90" wrapText="1"/>
    </xf>
    <xf numFmtId="0" fontId="3" fillId="0" borderId="27" xfId="0" applyFont="1" applyBorder="1" applyAlignment="1">
      <alignment horizontal="center" vertical="center" textRotation="90" wrapText="1"/>
    </xf>
    <xf numFmtId="0" fontId="3" fillId="0" borderId="72" xfId="0" applyFont="1" applyBorder="1" applyAlignment="1">
      <alignment horizontal="center" vertical="center" textRotation="90" wrapText="1"/>
    </xf>
    <xf numFmtId="0" fontId="9" fillId="0" borderId="28" xfId="0" applyFont="1" applyBorder="1" applyAlignment="1">
      <alignment horizontal="center" vertical="center" textRotation="90" wrapText="1"/>
    </xf>
    <xf numFmtId="0" fontId="9" fillId="0" borderId="65" xfId="0" applyFont="1" applyBorder="1" applyAlignment="1">
      <alignment horizontal="center" vertical="center" textRotation="90" wrapText="1"/>
    </xf>
    <xf numFmtId="0" fontId="9" fillId="0" borderId="11" xfId="0" applyFont="1" applyBorder="1" applyAlignment="1">
      <alignment horizontal="center" vertical="center"/>
    </xf>
    <xf numFmtId="0" fontId="3" fillId="0" borderId="50" xfId="0" applyNumberFormat="1" applyFont="1" applyBorder="1" applyAlignment="1">
      <alignment horizontal="center" vertical="center" textRotation="90" wrapText="1"/>
    </xf>
    <xf numFmtId="0" fontId="3" fillId="0" borderId="42" xfId="0" applyNumberFormat="1" applyFont="1" applyBorder="1" applyAlignment="1">
      <alignment horizontal="center" vertical="center" textRotation="90" wrapText="1"/>
    </xf>
    <xf numFmtId="0" fontId="3" fillId="0" borderId="10" xfId="0" applyNumberFormat="1" applyFont="1" applyBorder="1" applyAlignment="1">
      <alignment horizontal="center" vertical="center" textRotation="90" wrapText="1"/>
    </xf>
    <xf numFmtId="0" fontId="31" fillId="0" borderId="39" xfId="0" applyFont="1" applyFill="1" applyBorder="1" applyAlignment="1">
      <alignment horizontal="center" vertical="center" textRotation="90" wrapText="1"/>
    </xf>
    <xf numFmtId="0" fontId="31" fillId="0" borderId="66" xfId="0" applyFont="1" applyFill="1" applyBorder="1" applyAlignment="1">
      <alignment horizontal="center" vertical="center" textRotation="90" wrapText="1"/>
    </xf>
    <xf numFmtId="49" fontId="4" fillId="2" borderId="51" xfId="0" applyNumberFormat="1" applyFont="1" applyFill="1" applyBorder="1" applyAlignment="1">
      <alignment horizontal="center" vertical="top"/>
    </xf>
    <xf numFmtId="49" fontId="3" fillId="0" borderId="23"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49" fontId="4" fillId="3" borderId="61" xfId="0" applyNumberFormat="1" applyFont="1" applyFill="1" applyBorder="1" applyAlignment="1">
      <alignment horizontal="right" vertical="top"/>
    </xf>
    <xf numFmtId="49" fontId="4" fillId="3" borderId="82" xfId="0" applyNumberFormat="1" applyFont="1" applyFill="1" applyBorder="1" applyAlignment="1">
      <alignment horizontal="right" vertical="top"/>
    </xf>
    <xf numFmtId="49" fontId="4" fillId="0" borderId="81" xfId="0" applyNumberFormat="1" applyFont="1" applyFill="1" applyBorder="1" applyAlignment="1">
      <alignment horizontal="center" vertical="top"/>
    </xf>
    <xf numFmtId="49" fontId="3" fillId="0" borderId="50" xfId="0" applyNumberFormat="1" applyFont="1" applyFill="1" applyBorder="1" applyAlignment="1">
      <alignment horizontal="center" vertical="top"/>
    </xf>
    <xf numFmtId="49" fontId="3" fillId="0" borderId="42" xfId="0" applyNumberFormat="1" applyFont="1" applyFill="1" applyBorder="1" applyAlignment="1">
      <alignment horizontal="center" vertical="top"/>
    </xf>
    <xf numFmtId="49" fontId="3" fillId="0" borderId="10" xfId="0" applyNumberFormat="1" applyFont="1" applyFill="1" applyBorder="1" applyAlignment="1">
      <alignment horizontal="center" vertical="top"/>
    </xf>
    <xf numFmtId="49" fontId="9" fillId="0" borderId="38" xfId="0" applyNumberFormat="1" applyFont="1" applyFill="1" applyBorder="1" applyAlignment="1">
      <alignment horizontal="left" vertical="top" wrapText="1"/>
    </xf>
    <xf numFmtId="49" fontId="29" fillId="0" borderId="40" xfId="0" applyNumberFormat="1" applyFont="1" applyFill="1" applyBorder="1" applyAlignment="1">
      <alignment horizontal="left" vertical="top" wrapText="1"/>
    </xf>
    <xf numFmtId="49" fontId="29" fillId="0" borderId="70" xfId="0" applyNumberFormat="1" applyFont="1" applyFill="1" applyBorder="1" applyAlignment="1">
      <alignment horizontal="left" vertical="top" wrapText="1"/>
    </xf>
    <xf numFmtId="49" fontId="3" fillId="0" borderId="80"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34" xfId="0" applyNumberFormat="1" applyFont="1" applyBorder="1" applyAlignment="1">
      <alignment horizontal="center" vertical="top"/>
    </xf>
    <xf numFmtId="49" fontId="3" fillId="0" borderId="15" xfId="0" applyNumberFormat="1" applyFont="1" applyBorder="1" applyAlignment="1">
      <alignment horizontal="center" vertical="top"/>
    </xf>
    <xf numFmtId="49" fontId="3" fillId="0" borderId="62" xfId="0" applyNumberFormat="1" applyFont="1" applyBorder="1" applyAlignment="1">
      <alignment horizontal="center" vertical="top"/>
    </xf>
    <xf numFmtId="0" fontId="3" fillId="0" borderId="23"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33" xfId="0" applyFont="1" applyFill="1" applyBorder="1" applyAlignment="1">
      <alignment horizontal="center" vertical="top" wrapText="1"/>
    </xf>
    <xf numFmtId="0" fontId="3" fillId="0" borderId="65" xfId="0" applyFont="1" applyFill="1" applyBorder="1" applyAlignment="1">
      <alignment horizontal="center" vertical="top" wrapText="1"/>
    </xf>
    <xf numFmtId="49" fontId="4" fillId="2" borderId="61" xfId="0" applyNumberFormat="1" applyFont="1" applyFill="1" applyBorder="1" applyAlignment="1">
      <alignment horizontal="left" vertical="top" wrapText="1"/>
    </xf>
    <xf numFmtId="0" fontId="26" fillId="0" borderId="61" xfId="0" applyFont="1" applyBorder="1" applyAlignment="1">
      <alignment horizontal="left" vertical="top" wrapText="1"/>
    </xf>
    <xf numFmtId="0" fontId="26" fillId="0" borderId="82" xfId="0" applyFont="1" applyBorder="1" applyAlignment="1">
      <alignment horizontal="left" vertical="top" wrapText="1"/>
    </xf>
    <xf numFmtId="0" fontId="32" fillId="4" borderId="63" xfId="0" applyFont="1" applyFill="1" applyBorder="1" applyAlignment="1">
      <alignment horizontal="left" vertical="top" wrapText="1"/>
    </xf>
    <xf numFmtId="0" fontId="32" fillId="4" borderId="49" xfId="0" applyFont="1" applyFill="1" applyBorder="1" applyAlignment="1">
      <alignment horizontal="left" vertical="top" wrapText="1"/>
    </xf>
    <xf numFmtId="0" fontId="32" fillId="4" borderId="9" xfId="0" applyFont="1" applyFill="1" applyBorder="1" applyAlignment="1">
      <alignment horizontal="left" vertical="top" wrapText="1"/>
    </xf>
    <xf numFmtId="0" fontId="3" fillId="0" borderId="25"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3" fillId="0" borderId="59" xfId="0" applyFont="1" applyBorder="1" applyAlignment="1">
      <alignment horizontal="center" vertical="center" textRotation="90" wrapText="1"/>
    </xf>
    <xf numFmtId="0" fontId="3" fillId="0" borderId="50" xfId="0" applyFont="1" applyBorder="1" applyAlignment="1">
      <alignment horizontal="center" vertical="center" textRotation="90" wrapText="1"/>
    </xf>
    <xf numFmtId="0" fontId="3" fillId="0" borderId="42" xfId="0" applyFont="1" applyBorder="1" applyAlignment="1">
      <alignment horizontal="center" vertical="center" textRotation="90" wrapText="1"/>
    </xf>
    <xf numFmtId="0" fontId="3" fillId="0" borderId="10" xfId="0" applyFont="1" applyBorder="1" applyAlignment="1">
      <alignment horizontal="center" vertical="center" textRotation="90" wrapText="1"/>
    </xf>
    <xf numFmtId="0" fontId="4" fillId="0" borderId="77"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49" fontId="3" fillId="0" borderId="80" xfId="0" applyNumberFormat="1" applyFont="1" applyFill="1" applyBorder="1" applyAlignment="1">
      <alignment horizontal="center" vertical="center" textRotation="90"/>
    </xf>
    <xf numFmtId="49" fontId="3" fillId="0" borderId="41" xfId="0" applyNumberFormat="1" applyFont="1" applyFill="1" applyBorder="1" applyAlignment="1">
      <alignment horizontal="center" vertical="center" textRotation="90"/>
    </xf>
    <xf numFmtId="49" fontId="3" fillId="0" borderId="7" xfId="0" applyNumberFormat="1" applyFont="1" applyFill="1" applyBorder="1" applyAlignment="1">
      <alignment horizontal="center" vertical="center" textRotation="90"/>
    </xf>
    <xf numFmtId="0" fontId="3" fillId="0" borderId="80" xfId="0" applyFont="1" applyFill="1" applyBorder="1" applyAlignment="1">
      <alignment horizontal="center" vertical="center" wrapText="1"/>
    </xf>
    <xf numFmtId="0" fontId="26" fillId="0" borderId="7" xfId="0" applyFont="1" applyFill="1" applyBorder="1" applyAlignment="1">
      <alignment horizontal="center" vertical="center"/>
    </xf>
    <xf numFmtId="0" fontId="4" fillId="3" borderId="61" xfId="0" applyFont="1" applyFill="1" applyBorder="1" applyAlignment="1">
      <alignment horizontal="left" vertical="top" wrapText="1"/>
    </xf>
    <xf numFmtId="0" fontId="4" fillId="3" borderId="81" xfId="0" applyFont="1" applyFill="1" applyBorder="1" applyAlignment="1">
      <alignment horizontal="left" vertical="top" wrapText="1"/>
    </xf>
    <xf numFmtId="0" fontId="4" fillId="3" borderId="82" xfId="0" applyFont="1" applyFill="1" applyBorder="1" applyAlignment="1">
      <alignment horizontal="left" vertical="top" wrapText="1"/>
    </xf>
    <xf numFmtId="49" fontId="4" fillId="3" borderId="52" xfId="0" applyNumberFormat="1" applyFont="1" applyFill="1" applyBorder="1" applyAlignment="1">
      <alignment horizontal="center" vertical="top"/>
    </xf>
    <xf numFmtId="49" fontId="4" fillId="3" borderId="16" xfId="0" applyNumberFormat="1" applyFont="1" applyFill="1" applyBorder="1" applyAlignment="1">
      <alignment horizontal="center" vertical="top"/>
    </xf>
    <xf numFmtId="49" fontId="4" fillId="3" borderId="67" xfId="0" applyNumberFormat="1" applyFont="1" applyFill="1" applyBorder="1" applyAlignment="1">
      <alignment horizontal="center" vertical="top"/>
    </xf>
    <xf numFmtId="49" fontId="4" fillId="0" borderId="52" xfId="0" applyNumberFormat="1" applyFont="1" applyFill="1" applyBorder="1" applyAlignment="1">
      <alignment horizontal="center" vertical="top"/>
    </xf>
    <xf numFmtId="49" fontId="4" fillId="0" borderId="16" xfId="0" applyNumberFormat="1" applyFont="1" applyFill="1" applyBorder="1" applyAlignment="1">
      <alignment horizontal="center" vertical="top"/>
    </xf>
    <xf numFmtId="49" fontId="4" fillId="0" borderId="67" xfId="0" applyNumberFormat="1" applyFont="1" applyFill="1" applyBorder="1" applyAlignment="1">
      <alignment horizontal="center" vertical="top"/>
    </xf>
    <xf numFmtId="49" fontId="3" fillId="0" borderId="34" xfId="0" applyNumberFormat="1" applyFont="1" applyFill="1" applyBorder="1" applyAlignment="1">
      <alignment horizontal="center" vertical="top"/>
    </xf>
    <xf numFmtId="49" fontId="3" fillId="0" borderId="62" xfId="0" applyNumberFormat="1" applyFont="1" applyFill="1" applyBorder="1" applyAlignment="1">
      <alignment horizontal="center" vertical="top"/>
    </xf>
    <xf numFmtId="0" fontId="26" fillId="0" borderId="62" xfId="0" applyFont="1" applyFill="1" applyBorder="1" applyAlignment="1">
      <alignment horizontal="center" vertical="top"/>
    </xf>
    <xf numFmtId="0" fontId="26" fillId="0" borderId="10" xfId="0" applyFont="1" applyFill="1" applyBorder="1" applyAlignment="1">
      <alignment horizontal="center" vertical="top"/>
    </xf>
    <xf numFmtId="49" fontId="37" fillId="0" borderId="23" xfId="0" applyNumberFormat="1" applyFont="1" applyFill="1" applyBorder="1" applyAlignment="1">
      <alignment horizontal="left" vertical="top" wrapText="1"/>
    </xf>
    <xf numFmtId="49" fontId="37" fillId="0" borderId="40" xfId="0" applyNumberFormat="1" applyFont="1" applyFill="1" applyBorder="1" applyAlignment="1">
      <alignment horizontal="left" vertical="top" wrapText="1"/>
    </xf>
    <xf numFmtId="49" fontId="37" fillId="0" borderId="6" xfId="0" applyNumberFormat="1" applyFont="1" applyFill="1" applyBorder="1" applyAlignment="1">
      <alignment horizontal="left" vertical="top" wrapText="1"/>
    </xf>
    <xf numFmtId="49" fontId="4" fillId="0" borderId="35" xfId="0" applyNumberFormat="1" applyFont="1" applyFill="1" applyBorder="1" applyAlignment="1">
      <alignment horizontal="center" vertical="top"/>
    </xf>
    <xf numFmtId="49" fontId="4" fillId="0" borderId="66" xfId="0" applyNumberFormat="1" applyFont="1" applyFill="1" applyBorder="1" applyAlignment="1">
      <alignment horizontal="center" vertical="top"/>
    </xf>
    <xf numFmtId="0" fontId="9" fillId="0" borderId="23" xfId="0" applyFont="1" applyFill="1" applyBorder="1" applyAlignment="1">
      <alignment horizontal="left" vertical="top" wrapText="1"/>
    </xf>
    <xf numFmtId="0" fontId="9" fillId="0" borderId="6" xfId="0" applyFont="1" applyFill="1" applyBorder="1" applyAlignment="1">
      <alignment horizontal="left" vertical="top" wrapText="1"/>
    </xf>
    <xf numFmtId="164" fontId="3" fillId="0" borderId="27" xfId="0" applyNumberFormat="1" applyFont="1" applyBorder="1" applyAlignment="1">
      <alignment horizontal="center" vertical="top"/>
    </xf>
    <xf numFmtId="0" fontId="26" fillId="0" borderId="11" xfId="0" applyFont="1" applyBorder="1"/>
    <xf numFmtId="0" fontId="26" fillId="0" borderId="31" xfId="0" applyFont="1" applyBorder="1"/>
    <xf numFmtId="0" fontId="3" fillId="0" borderId="5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7" xfId="0" applyFont="1" applyBorder="1" applyAlignment="1">
      <alignment horizontal="center" vertical="center" wrapText="1"/>
    </xf>
    <xf numFmtId="0" fontId="9" fillId="0" borderId="21" xfId="0" applyFont="1" applyFill="1" applyBorder="1" applyAlignment="1">
      <alignment horizontal="center" vertical="center" textRotation="90" wrapText="1"/>
    </xf>
    <xf numFmtId="0" fontId="9" fillId="0" borderId="7" xfId="0" applyFont="1" applyFill="1" applyBorder="1" applyAlignment="1">
      <alignment horizontal="center" vertical="center" textRotation="90" wrapText="1"/>
    </xf>
    <xf numFmtId="0" fontId="3" fillId="0" borderId="33" xfId="0" applyFont="1" applyBorder="1" applyAlignment="1">
      <alignment horizontal="center" vertical="center" textRotation="90" wrapText="1"/>
    </xf>
    <xf numFmtId="0" fontId="3" fillId="0" borderId="36" xfId="0" applyFont="1" applyBorder="1" applyAlignment="1">
      <alignment horizontal="center" vertical="center" textRotation="90" wrapText="1"/>
    </xf>
    <xf numFmtId="0" fontId="3" fillId="0" borderId="65" xfId="0" applyFont="1" applyBorder="1" applyAlignment="1">
      <alignment horizontal="center" vertical="center" textRotation="90" wrapText="1"/>
    </xf>
    <xf numFmtId="49" fontId="29" fillId="0" borderId="52" xfId="0" applyNumberFormat="1" applyFont="1" applyBorder="1" applyAlignment="1">
      <alignment horizontal="center" vertical="top"/>
    </xf>
    <xf numFmtId="49" fontId="29" fillId="0" borderId="16" xfId="0" applyNumberFormat="1" applyFont="1" applyBorder="1" applyAlignment="1">
      <alignment horizontal="center" vertical="top"/>
    </xf>
    <xf numFmtId="49" fontId="29" fillId="0" borderId="67" xfId="0" applyNumberFormat="1" applyFont="1" applyBorder="1" applyAlignment="1">
      <alignment horizontal="center" vertical="top"/>
    </xf>
    <xf numFmtId="0" fontId="4" fillId="3" borderId="50" xfId="0" applyFont="1" applyFill="1" applyBorder="1" applyAlignment="1">
      <alignment horizontal="left" vertical="top" wrapText="1"/>
    </xf>
    <xf numFmtId="49" fontId="4" fillId="3" borderId="53" xfId="0" applyNumberFormat="1" applyFont="1" applyFill="1" applyBorder="1" applyAlignment="1">
      <alignment horizontal="right" vertical="top"/>
    </xf>
    <xf numFmtId="49" fontId="3" fillId="0" borderId="36" xfId="0" applyNumberFormat="1" applyFont="1" applyFill="1" applyBorder="1" applyAlignment="1">
      <alignment horizontal="center" vertical="center"/>
    </xf>
    <xf numFmtId="49" fontId="3" fillId="0" borderId="81" xfId="0" applyNumberFormat="1" applyFont="1" applyBorder="1" applyAlignment="1">
      <alignment horizontal="center" vertical="top" wrapText="1"/>
    </xf>
    <xf numFmtId="49" fontId="3" fillId="0" borderId="0" xfId="0" applyNumberFormat="1" applyFont="1" applyBorder="1" applyAlignment="1">
      <alignment horizontal="center" vertical="top" wrapText="1"/>
    </xf>
    <xf numFmtId="49" fontId="26" fillId="0" borderId="79" xfId="0" applyNumberFormat="1" applyFont="1" applyBorder="1" applyAlignment="1">
      <alignment horizontal="center" vertical="top" wrapText="1"/>
    </xf>
    <xf numFmtId="0" fontId="26" fillId="0" borderId="7" xfId="0" applyFont="1" applyBorder="1" applyAlignment="1">
      <alignment vertical="center" textRotation="90" wrapText="1"/>
    </xf>
    <xf numFmtId="49" fontId="3" fillId="0" borderId="34" xfId="0" applyNumberFormat="1" applyFont="1" applyBorder="1" applyAlignment="1">
      <alignment horizontal="center" vertical="top" wrapText="1"/>
    </xf>
    <xf numFmtId="49" fontId="3" fillId="0" borderId="15" xfId="0" applyNumberFormat="1" applyFont="1" applyBorder="1" applyAlignment="1">
      <alignment horizontal="center" vertical="top" wrapText="1"/>
    </xf>
    <xf numFmtId="0" fontId="26" fillId="0" borderId="62" xfId="0" applyFont="1" applyBorder="1" applyAlignment="1">
      <alignment horizontal="center" vertical="top" wrapText="1"/>
    </xf>
    <xf numFmtId="49" fontId="3" fillId="0" borderId="50" xfId="0" applyNumberFormat="1" applyFont="1" applyBorder="1" applyAlignment="1">
      <alignment horizontal="center" vertical="top"/>
    </xf>
    <xf numFmtId="0" fontId="38" fillId="0" borderId="23" xfId="0" applyFont="1" applyFill="1" applyBorder="1" applyAlignment="1">
      <alignment horizontal="left" vertical="top" wrapText="1"/>
    </xf>
    <xf numFmtId="0" fontId="38" fillId="0" borderId="40" xfId="0" applyFont="1" applyFill="1" applyBorder="1" applyAlignment="1">
      <alignment horizontal="left" vertical="top" wrapText="1"/>
    </xf>
    <xf numFmtId="0" fontId="39" fillId="0" borderId="6" xfId="0" applyFont="1" applyBorder="1" applyAlignment="1">
      <alignment vertical="top" wrapText="1"/>
    </xf>
    <xf numFmtId="49" fontId="3" fillId="0" borderId="40" xfId="0" applyNumberFormat="1" applyFont="1" applyFill="1" applyBorder="1" applyAlignment="1">
      <alignment horizontal="left" vertical="top" wrapText="1"/>
    </xf>
    <xf numFmtId="49" fontId="40" fillId="0" borderId="23" xfId="0" applyNumberFormat="1" applyFont="1" applyFill="1" applyBorder="1" applyAlignment="1">
      <alignment horizontal="left" vertical="top" wrapText="1"/>
    </xf>
    <xf numFmtId="49" fontId="40" fillId="0" borderId="40" xfId="0" applyNumberFormat="1" applyFont="1" applyFill="1" applyBorder="1" applyAlignment="1">
      <alignment horizontal="left" vertical="top" wrapText="1"/>
    </xf>
    <xf numFmtId="49" fontId="40" fillId="0" borderId="6" xfId="0" applyNumberFormat="1" applyFont="1" applyFill="1" applyBorder="1" applyAlignment="1">
      <alignment horizontal="left" vertical="top" wrapText="1"/>
    </xf>
    <xf numFmtId="49" fontId="3" fillId="0" borderId="80" xfId="0" applyNumberFormat="1" applyFont="1" applyFill="1" applyBorder="1" applyAlignment="1">
      <alignment horizontal="center" vertical="center" textRotation="90" wrapText="1"/>
    </xf>
    <xf numFmtId="164" fontId="4" fillId="6" borderId="72" xfId="0" applyNumberFormat="1" applyFont="1" applyFill="1" applyBorder="1" applyAlignment="1">
      <alignment horizontal="center" vertical="top"/>
    </xf>
    <xf numFmtId="164" fontId="4" fillId="6" borderId="59" xfId="0" applyNumberFormat="1" applyFont="1" applyFill="1" applyBorder="1" applyAlignment="1">
      <alignment horizontal="center" vertical="top"/>
    </xf>
    <xf numFmtId="164" fontId="4" fillId="6" borderId="74" xfId="0" applyNumberFormat="1" applyFont="1" applyFill="1" applyBorder="1" applyAlignment="1">
      <alignment horizontal="center" vertical="top"/>
    </xf>
    <xf numFmtId="164" fontId="3" fillId="0" borderId="11" xfId="0" applyNumberFormat="1" applyFont="1" applyBorder="1" applyAlignment="1">
      <alignment horizontal="center" vertical="top"/>
    </xf>
    <xf numFmtId="164" fontId="3" fillId="0" borderId="31" xfId="0" applyNumberFormat="1" applyFont="1" applyBorder="1" applyAlignment="1">
      <alignment horizontal="center" vertical="top"/>
    </xf>
    <xf numFmtId="164" fontId="4" fillId="6" borderId="75" xfId="0" applyNumberFormat="1" applyFont="1" applyFill="1" applyBorder="1" applyAlignment="1">
      <alignment horizontal="center" vertical="top"/>
    </xf>
    <xf numFmtId="164" fontId="4" fillId="6" borderId="73" xfId="0" applyNumberFormat="1" applyFont="1" applyFill="1" applyBorder="1" applyAlignment="1">
      <alignment horizontal="center" vertical="top"/>
    </xf>
    <xf numFmtId="164" fontId="9" fillId="0" borderId="14" xfId="0" applyNumberFormat="1" applyFont="1" applyBorder="1" applyAlignment="1">
      <alignment horizontal="center" vertical="top"/>
    </xf>
    <xf numFmtId="164" fontId="9" fillId="0" borderId="11" xfId="0" applyNumberFormat="1" applyFont="1" applyBorder="1" applyAlignment="1">
      <alignment horizontal="center" vertical="top"/>
    </xf>
    <xf numFmtId="164" fontId="9" fillId="0" borderId="12" xfId="0" applyNumberFormat="1" applyFont="1" applyBorder="1" applyAlignment="1">
      <alignment horizontal="center" vertical="top"/>
    </xf>
    <xf numFmtId="164" fontId="9" fillId="0" borderId="27" xfId="0" applyNumberFormat="1" applyFont="1" applyBorder="1" applyAlignment="1">
      <alignment horizontal="center" vertical="top" wrapText="1"/>
    </xf>
    <xf numFmtId="164" fontId="3" fillId="0" borderId="27" xfId="0" applyNumberFormat="1" applyFont="1" applyBorder="1" applyAlignment="1">
      <alignment horizontal="center" vertical="top" wrapText="1"/>
    </xf>
    <xf numFmtId="0" fontId="26" fillId="0" borderId="11" xfId="0" applyFont="1" applyBorder="1" applyAlignment="1">
      <alignment horizontal="center" vertical="top" wrapText="1"/>
    </xf>
    <xf numFmtId="0" fontId="26" fillId="0" borderId="31" xfId="0" applyFont="1" applyBorder="1" applyAlignment="1">
      <alignment horizontal="center" vertical="top" wrapText="1"/>
    </xf>
    <xf numFmtId="164" fontId="4" fillId="4" borderId="27" xfId="0" applyNumberFormat="1" applyFont="1" applyFill="1" applyBorder="1" applyAlignment="1">
      <alignment horizontal="center" vertical="top"/>
    </xf>
    <xf numFmtId="164" fontId="9" fillId="0" borderId="14" xfId="0" applyNumberFormat="1" applyFont="1" applyBorder="1" applyAlignment="1">
      <alignment horizontal="center" vertical="top" wrapText="1"/>
    </xf>
    <xf numFmtId="164" fontId="9" fillId="0" borderId="11" xfId="0" applyNumberFormat="1" applyFont="1" applyBorder="1" applyAlignment="1">
      <alignment horizontal="center" vertical="top" wrapText="1"/>
    </xf>
    <xf numFmtId="164" fontId="9" fillId="0" borderId="12" xfId="0" applyNumberFormat="1" applyFont="1" applyBorder="1" applyAlignment="1">
      <alignment horizontal="center" vertical="top" wrapText="1"/>
    </xf>
    <xf numFmtId="164" fontId="3" fillId="0" borderId="14" xfId="0" applyNumberFormat="1" applyFont="1" applyBorder="1" applyAlignment="1">
      <alignment horizontal="center" vertical="top" wrapText="1"/>
    </xf>
    <xf numFmtId="164" fontId="3" fillId="0" borderId="11" xfId="0" applyNumberFormat="1" applyFont="1" applyBorder="1" applyAlignment="1">
      <alignment horizontal="center" vertical="top" wrapText="1"/>
    </xf>
    <xf numFmtId="164" fontId="3" fillId="0" borderId="12" xfId="0" applyNumberFormat="1" applyFont="1" applyBorder="1" applyAlignment="1">
      <alignment horizontal="center" vertical="top" wrapText="1"/>
    </xf>
    <xf numFmtId="0" fontId="3" fillId="0" borderId="27" xfId="0" applyFont="1" applyBorder="1" applyAlignment="1">
      <alignment horizontal="left" vertical="top" wrapText="1"/>
    </xf>
    <xf numFmtId="0" fontId="3" fillId="0" borderId="11" xfId="0" applyFont="1" applyBorder="1" applyAlignment="1">
      <alignment horizontal="left" vertical="top" wrapText="1"/>
    </xf>
    <xf numFmtId="0" fontId="3" fillId="0" borderId="31" xfId="0" applyFont="1" applyBorder="1" applyAlignment="1">
      <alignment horizontal="left" vertical="top" wrapText="1"/>
    </xf>
    <xf numFmtId="0" fontId="3" fillId="0" borderId="27" xfId="0" applyFont="1" applyBorder="1" applyAlignment="1">
      <alignment horizontal="left" vertical="top"/>
    </xf>
    <xf numFmtId="0" fontId="3" fillId="0" borderId="11" xfId="0" applyFont="1" applyBorder="1" applyAlignment="1">
      <alignment horizontal="left" vertical="top"/>
    </xf>
    <xf numFmtId="0" fontId="3" fillId="0" borderId="31" xfId="0" applyFont="1" applyBorder="1" applyAlignment="1">
      <alignment horizontal="left" vertical="top"/>
    </xf>
    <xf numFmtId="49" fontId="4" fillId="4" borderId="53" xfId="0" applyNumberFormat="1" applyFont="1" applyFill="1" applyBorder="1" applyAlignment="1">
      <alignment horizontal="right" vertical="top"/>
    </xf>
    <xf numFmtId="49" fontId="4" fillId="4" borderId="61" xfId="0" applyNumberFormat="1" applyFont="1" applyFill="1" applyBorder="1" applyAlignment="1">
      <alignment horizontal="right" vertical="top"/>
    </xf>
    <xf numFmtId="0" fontId="4" fillId="4" borderId="27" xfId="0" applyFont="1" applyFill="1" applyBorder="1" applyAlignment="1">
      <alignment horizontal="center" vertical="top"/>
    </xf>
    <xf numFmtId="0" fontId="4" fillId="4" borderId="11" xfId="0" applyFont="1" applyFill="1" applyBorder="1" applyAlignment="1">
      <alignment horizontal="center" vertical="top"/>
    </xf>
    <xf numFmtId="0" fontId="4" fillId="4" borderId="31" xfId="0" applyFont="1" applyFill="1" applyBorder="1" applyAlignment="1">
      <alignment horizontal="center" vertical="top"/>
    </xf>
    <xf numFmtId="0" fontId="4" fillId="6" borderId="71" xfId="0" applyFont="1" applyFill="1" applyBorder="1" applyAlignment="1">
      <alignment horizontal="right" vertical="top"/>
    </xf>
    <xf numFmtId="0" fontId="4" fillId="6" borderId="76" xfId="0" applyFont="1" applyFill="1" applyBorder="1" applyAlignment="1">
      <alignment horizontal="right" vertical="top"/>
    </xf>
    <xf numFmtId="0" fontId="4" fillId="6" borderId="78" xfId="0" applyFont="1" applyFill="1" applyBorder="1" applyAlignment="1">
      <alignment horizontal="right" vertical="top"/>
    </xf>
    <xf numFmtId="164" fontId="9" fillId="0" borderId="31" xfId="0" applyNumberFormat="1" applyFont="1" applyBorder="1" applyAlignment="1">
      <alignment horizontal="center" vertical="top"/>
    </xf>
    <xf numFmtId="164" fontId="4" fillId="4" borderId="14" xfId="0" applyNumberFormat="1" applyFont="1" applyFill="1" applyBorder="1" applyAlignment="1">
      <alignment horizontal="center" vertical="top"/>
    </xf>
    <xf numFmtId="164" fontId="4" fillId="4" borderId="11" xfId="0" applyNumberFormat="1" applyFont="1" applyFill="1" applyBorder="1" applyAlignment="1">
      <alignment horizontal="center" vertical="top"/>
    </xf>
    <xf numFmtId="164" fontId="4" fillId="4" borderId="31" xfId="0" applyNumberFormat="1" applyFont="1" applyFill="1" applyBorder="1" applyAlignment="1">
      <alignment horizontal="center" vertical="top"/>
    </xf>
    <xf numFmtId="164" fontId="9" fillId="0" borderId="31" xfId="0" applyNumberFormat="1" applyFont="1" applyBorder="1" applyAlignment="1">
      <alignment horizontal="center" vertical="top" wrapText="1"/>
    </xf>
    <xf numFmtId="164" fontId="3" fillId="0" borderId="31" xfId="0" applyNumberFormat="1" applyFont="1" applyBorder="1" applyAlignment="1">
      <alignment horizontal="center" vertical="top" wrapText="1"/>
    </xf>
    <xf numFmtId="164" fontId="3" fillId="0" borderId="14" xfId="0" applyNumberFormat="1" applyFont="1" applyBorder="1" applyAlignment="1">
      <alignment horizontal="center" vertical="top"/>
    </xf>
    <xf numFmtId="164" fontId="3" fillId="0" borderId="0" xfId="0" applyNumberFormat="1" applyFont="1" applyFill="1" applyBorder="1" applyAlignment="1">
      <alignment horizontal="right" vertical="top"/>
    </xf>
    <xf numFmtId="0" fontId="26" fillId="0" borderId="0" xfId="0" applyFont="1" applyBorder="1" applyAlignment="1">
      <alignment vertical="top"/>
    </xf>
    <xf numFmtId="164" fontId="3" fillId="0" borderId="12" xfId="0" applyNumberFormat="1" applyFont="1" applyBorder="1" applyAlignment="1">
      <alignment horizontal="center" vertical="top"/>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77" xfId="0" applyFont="1" applyBorder="1" applyAlignment="1">
      <alignment horizontal="center" vertical="center" wrapText="1"/>
    </xf>
    <xf numFmtId="0" fontId="4" fillId="0" borderId="26" xfId="0" applyFont="1" applyBorder="1" applyAlignment="1">
      <alignment horizontal="center" vertical="center" wrapText="1"/>
    </xf>
    <xf numFmtId="164" fontId="4" fillId="4" borderId="12" xfId="0" applyNumberFormat="1" applyFont="1" applyFill="1" applyBorder="1" applyAlignment="1">
      <alignment horizontal="center" vertical="top"/>
    </xf>
    <xf numFmtId="0" fontId="29" fillId="0" borderId="0" xfId="0" applyFont="1" applyAlignment="1">
      <alignment horizontal="right" vertical="top"/>
    </xf>
    <xf numFmtId="164" fontId="4" fillId="4" borderId="14" xfId="0" applyNumberFormat="1" applyFont="1" applyFill="1" applyBorder="1" applyAlignment="1">
      <alignment horizontal="center" vertical="top" wrapText="1"/>
    </xf>
    <xf numFmtId="164" fontId="4" fillId="4" borderId="11" xfId="0" applyNumberFormat="1" applyFont="1" applyFill="1" applyBorder="1" applyAlignment="1">
      <alignment horizontal="center" vertical="top" wrapText="1"/>
    </xf>
    <xf numFmtId="164" fontId="4" fillId="4" borderId="31" xfId="0" applyNumberFormat="1" applyFont="1" applyFill="1" applyBorder="1" applyAlignment="1">
      <alignment horizontal="center" vertical="top" wrapText="1"/>
    </xf>
    <xf numFmtId="49" fontId="3" fillId="0" borderId="10" xfId="0" applyNumberFormat="1" applyFont="1" applyFill="1" applyBorder="1" applyAlignment="1">
      <alignment horizontal="center" vertical="top" wrapText="1"/>
    </xf>
    <xf numFmtId="49" fontId="4" fillId="7" borderId="43" xfId="0" applyNumberFormat="1" applyFont="1" applyFill="1" applyBorder="1" applyAlignment="1">
      <alignment horizontal="left" vertical="top" wrapText="1"/>
    </xf>
    <xf numFmtId="49" fontId="4" fillId="7" borderId="61" xfId="0" applyNumberFormat="1" applyFont="1" applyFill="1" applyBorder="1" applyAlignment="1">
      <alignment horizontal="left" vertical="top" wrapText="1"/>
    </xf>
    <xf numFmtId="49" fontId="4" fillId="7" borderId="82" xfId="0" applyNumberFormat="1" applyFont="1" applyFill="1" applyBorder="1" applyAlignment="1">
      <alignment horizontal="left" vertical="top" wrapText="1"/>
    </xf>
    <xf numFmtId="49" fontId="6" fillId="0" borderId="0" xfId="0" applyNumberFormat="1" applyFont="1" applyFill="1" applyBorder="1" applyAlignment="1">
      <alignment horizontal="center" vertical="top" wrapText="1"/>
    </xf>
    <xf numFmtId="49" fontId="4" fillId="2" borderId="53" xfId="0" applyNumberFormat="1" applyFont="1" applyFill="1" applyBorder="1" applyAlignment="1">
      <alignment horizontal="right" vertical="top"/>
    </xf>
    <xf numFmtId="49" fontId="4" fillId="2" borderId="61" xfId="0" applyNumberFormat="1" applyFont="1" applyFill="1" applyBorder="1" applyAlignment="1">
      <alignment horizontal="right" vertical="top"/>
    </xf>
    <xf numFmtId="49" fontId="9" fillId="0" borderId="50" xfId="0" applyNumberFormat="1" applyFont="1" applyBorder="1" applyAlignment="1">
      <alignment horizontal="center" vertical="top"/>
    </xf>
    <xf numFmtId="49" fontId="9" fillId="0" borderId="42" xfId="0" applyNumberFormat="1" applyFont="1" applyBorder="1" applyAlignment="1">
      <alignment horizontal="center" vertical="top"/>
    </xf>
    <xf numFmtId="49" fontId="9" fillId="0" borderId="10" xfId="0" applyNumberFormat="1" applyFont="1" applyBorder="1" applyAlignment="1">
      <alignment horizontal="center" vertical="top"/>
    </xf>
    <xf numFmtId="0" fontId="3" fillId="0" borderId="21"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49" fontId="3" fillId="0" borderId="42"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4" fillId="3" borderId="79" xfId="0" applyNumberFormat="1" applyFont="1" applyFill="1" applyBorder="1" applyAlignment="1">
      <alignment horizontal="right" vertical="top"/>
    </xf>
    <xf numFmtId="164" fontId="3" fillId="0" borderId="28" xfId="0" applyNumberFormat="1" applyFont="1" applyFill="1" applyBorder="1" applyAlignment="1">
      <alignment horizontal="center" vertical="center" textRotation="90" wrapText="1"/>
    </xf>
    <xf numFmtId="164" fontId="3" fillId="0" borderId="65" xfId="0" applyNumberFormat="1" applyFont="1" applyFill="1" applyBorder="1" applyAlignment="1">
      <alignment horizontal="center" vertical="center" textRotation="90" wrapText="1"/>
    </xf>
    <xf numFmtId="164" fontId="9" fillId="0" borderId="79" xfId="0" applyNumberFormat="1" applyFont="1" applyFill="1" applyBorder="1" applyAlignment="1">
      <alignment horizontal="right" vertical="top" wrapText="1"/>
    </xf>
    <xf numFmtId="164" fontId="4" fillId="0" borderId="24"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64" fontId="4" fillId="0" borderId="29" xfId="0" applyNumberFormat="1" applyFont="1" applyBorder="1" applyAlignment="1">
      <alignment horizontal="center" vertical="center" wrapText="1"/>
    </xf>
    <xf numFmtId="164" fontId="4" fillId="4" borderId="27" xfId="0" applyNumberFormat="1" applyFont="1" applyFill="1" applyBorder="1" applyAlignment="1">
      <alignment horizontal="center" vertical="top" wrapText="1"/>
    </xf>
    <xf numFmtId="164" fontId="4" fillId="4" borderId="12" xfId="0" applyNumberFormat="1" applyFont="1" applyFill="1" applyBorder="1" applyAlignment="1">
      <alignment horizontal="center" vertical="top" wrapText="1"/>
    </xf>
    <xf numFmtId="0" fontId="4" fillId="3" borderId="44" xfId="0" applyFont="1" applyFill="1" applyBorder="1" applyAlignment="1">
      <alignment horizontal="left" vertical="top" wrapText="1"/>
    </xf>
    <xf numFmtId="0" fontId="4" fillId="3" borderId="54" xfId="0" applyFont="1" applyFill="1" applyBorder="1" applyAlignment="1">
      <alignment horizontal="left" vertical="top" wrapText="1"/>
    </xf>
    <xf numFmtId="0" fontId="10" fillId="0" borderId="0" xfId="0" applyFont="1" applyFill="1" applyAlignment="1">
      <alignment horizontal="center" wrapText="1"/>
    </xf>
    <xf numFmtId="0" fontId="4" fillId="5" borderId="23"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 fillId="0" borderId="60" xfId="0" applyFont="1" applyBorder="1" applyAlignment="1">
      <alignment horizontal="center" vertical="center" wrapText="1"/>
    </xf>
    <xf numFmtId="0" fontId="1" fillId="0" borderId="1" xfId="0" applyFont="1" applyBorder="1" applyAlignment="1">
      <alignment horizontal="center" vertical="center" wrapText="1"/>
    </xf>
    <xf numFmtId="0" fontId="21" fillId="0" borderId="11" xfId="1" applyFont="1" applyBorder="1" applyAlignment="1">
      <alignment horizontal="center" vertical="center" wrapText="1"/>
    </xf>
    <xf numFmtId="0" fontId="26" fillId="0" borderId="11" xfId="0" applyFont="1" applyBorder="1" applyAlignment="1">
      <alignment horizontal="center" vertical="center"/>
    </xf>
    <xf numFmtId="0" fontId="21" fillId="0" borderId="14" xfId="1" applyFont="1" applyBorder="1" applyAlignment="1">
      <alignment horizontal="center" vertical="center" wrapText="1"/>
    </xf>
    <xf numFmtId="0" fontId="26" fillId="0" borderId="14" xfId="0" applyFont="1" applyBorder="1" applyAlignment="1">
      <alignment horizontal="center" vertical="center" wrapText="1"/>
    </xf>
    <xf numFmtId="0" fontId="26" fillId="0" borderId="11" xfId="0" applyFont="1" applyBorder="1" applyAlignment="1">
      <alignment horizontal="center" vertical="center" wrapText="1"/>
    </xf>
    <xf numFmtId="0" fontId="24" fillId="0" borderId="17" xfId="1" applyFont="1" applyBorder="1" applyAlignment="1">
      <alignment horizontal="center" vertical="center" wrapText="1"/>
    </xf>
    <xf numFmtId="0" fontId="26" fillId="0" borderId="19" xfId="0" applyFont="1" applyBorder="1" applyAlignment="1">
      <alignment horizontal="center" vertical="center"/>
    </xf>
    <xf numFmtId="0" fontId="21" fillId="0" borderId="13" xfId="1" applyFont="1" applyBorder="1" applyAlignment="1">
      <alignment horizontal="center" vertical="center" wrapText="1"/>
    </xf>
    <xf numFmtId="0" fontId="26" fillId="0" borderId="13" xfId="0" applyFont="1" applyBorder="1" applyAlignment="1">
      <alignment horizontal="center" vertical="center"/>
    </xf>
  </cellXfs>
  <cellStyles count="2">
    <cellStyle name="Įprastas" xfId="0" builtinId="0"/>
    <cellStyle name="Normal_biudz uz 2001 atskaitomybe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3"/>
  <sheetViews>
    <sheetView tabSelected="1" zoomScaleNormal="100" zoomScaleSheetLayoutView="100" workbookViewId="0"/>
  </sheetViews>
  <sheetFormatPr defaultRowHeight="12.75"/>
  <cols>
    <col min="1" max="3" width="2.7109375" style="181" customWidth="1"/>
    <col min="4" max="4" width="40.7109375" style="181" customWidth="1"/>
    <col min="5" max="7" width="2.7109375" style="181" customWidth="1"/>
    <col min="8" max="8" width="7" style="181" customWidth="1"/>
    <col min="9" max="9" width="8.140625" style="181" customWidth="1"/>
    <col min="10" max="10" width="7.140625" style="181" customWidth="1"/>
    <col min="11" max="11" width="6.5703125" style="181" customWidth="1"/>
    <col min="12" max="12" width="7.28515625" style="181" customWidth="1"/>
    <col min="13" max="13" width="7.140625" style="181" customWidth="1"/>
    <col min="14" max="14" width="7.85546875" style="181" customWidth="1"/>
    <col min="15" max="15" width="6.42578125" style="181" customWidth="1"/>
    <col min="16" max="16" width="6.140625" style="181" customWidth="1"/>
    <col min="17" max="17" width="7.42578125" style="181" customWidth="1"/>
    <col min="18" max="18" width="7.28515625" style="181" customWidth="1"/>
    <col min="19" max="19" width="6.85546875" style="181" customWidth="1"/>
    <col min="20" max="20" width="6.5703125" style="181" customWidth="1"/>
    <col min="21" max="21" width="7.140625" style="181" customWidth="1"/>
    <col min="22" max="22" width="7.42578125" style="181" customWidth="1"/>
    <col min="23" max="16384" width="9.140625" style="144"/>
  </cols>
  <sheetData>
    <row r="1" spans="1:22">
      <c r="U1" s="851" t="s">
        <v>0</v>
      </c>
      <c r="V1" s="851"/>
    </row>
    <row r="2" spans="1:22">
      <c r="A2" s="679" t="s">
        <v>177</v>
      </c>
      <c r="B2" s="679"/>
      <c r="C2" s="679"/>
      <c r="D2" s="679"/>
      <c r="E2" s="679"/>
      <c r="F2" s="679"/>
      <c r="G2" s="679"/>
      <c r="H2" s="679"/>
      <c r="I2" s="679"/>
      <c r="J2" s="679"/>
      <c r="K2" s="679"/>
      <c r="L2" s="679"/>
      <c r="M2" s="679"/>
      <c r="N2" s="679"/>
      <c r="O2" s="679"/>
      <c r="P2" s="679"/>
      <c r="Q2" s="679"/>
      <c r="R2" s="679"/>
      <c r="S2" s="679"/>
      <c r="T2" s="679"/>
      <c r="U2" s="679"/>
      <c r="V2" s="679"/>
    </row>
    <row r="3" spans="1:22">
      <c r="A3" s="680" t="s">
        <v>75</v>
      </c>
      <c r="B3" s="680"/>
      <c r="C3" s="680"/>
      <c r="D3" s="680"/>
      <c r="E3" s="680"/>
      <c r="F3" s="680"/>
      <c r="G3" s="680"/>
      <c r="H3" s="680"/>
      <c r="I3" s="680"/>
      <c r="J3" s="680"/>
      <c r="K3" s="680"/>
      <c r="L3" s="680"/>
      <c r="M3" s="680"/>
      <c r="N3" s="680"/>
      <c r="O3" s="680"/>
      <c r="P3" s="680"/>
      <c r="Q3" s="680"/>
      <c r="R3" s="680"/>
      <c r="S3" s="680"/>
      <c r="T3" s="680"/>
      <c r="U3" s="680"/>
      <c r="V3" s="680"/>
    </row>
    <row r="4" spans="1:22">
      <c r="A4" s="681" t="s">
        <v>139</v>
      </c>
      <c r="B4" s="681"/>
      <c r="C4" s="681"/>
      <c r="D4" s="681"/>
      <c r="E4" s="681"/>
      <c r="F4" s="681"/>
      <c r="G4" s="681"/>
      <c r="H4" s="681"/>
      <c r="I4" s="681"/>
      <c r="J4" s="681"/>
      <c r="K4" s="681"/>
      <c r="L4" s="681"/>
      <c r="M4" s="681"/>
      <c r="N4" s="681"/>
      <c r="O4" s="681"/>
      <c r="P4" s="681"/>
      <c r="Q4" s="681"/>
      <c r="R4" s="681"/>
      <c r="S4" s="681"/>
      <c r="T4" s="681"/>
      <c r="U4" s="681"/>
      <c r="V4" s="681"/>
    </row>
    <row r="5" spans="1:22" ht="13.5" thickBot="1">
      <c r="A5" s="682" t="s">
        <v>52</v>
      </c>
      <c r="B5" s="682"/>
      <c r="C5" s="682"/>
      <c r="D5" s="682"/>
      <c r="E5" s="682"/>
      <c r="F5" s="682"/>
      <c r="G5" s="682"/>
      <c r="H5" s="682"/>
      <c r="I5" s="682"/>
      <c r="J5" s="682"/>
      <c r="K5" s="682"/>
      <c r="L5" s="682"/>
      <c r="M5" s="682"/>
      <c r="N5" s="682"/>
      <c r="O5" s="682"/>
      <c r="P5" s="682"/>
      <c r="Q5" s="682"/>
      <c r="R5" s="682"/>
      <c r="S5" s="682"/>
      <c r="T5" s="682"/>
      <c r="U5" s="682"/>
      <c r="V5" s="682"/>
    </row>
    <row r="6" spans="1:22" ht="36.75" customHeight="1">
      <c r="A6" s="695" t="s">
        <v>26</v>
      </c>
      <c r="B6" s="733" t="s">
        <v>27</v>
      </c>
      <c r="C6" s="733" t="s">
        <v>28</v>
      </c>
      <c r="D6" s="770" t="s">
        <v>29</v>
      </c>
      <c r="E6" s="775" t="s">
        <v>30</v>
      </c>
      <c r="F6" s="733" t="s">
        <v>97</v>
      </c>
      <c r="G6" s="701" t="s">
        <v>31</v>
      </c>
      <c r="H6" s="685" t="s">
        <v>32</v>
      </c>
      <c r="I6" s="689" t="s">
        <v>89</v>
      </c>
      <c r="J6" s="689"/>
      <c r="K6" s="689"/>
      <c r="L6" s="689"/>
      <c r="M6" s="690" t="s">
        <v>179</v>
      </c>
      <c r="N6" s="691"/>
      <c r="O6" s="691"/>
      <c r="P6" s="692"/>
      <c r="Q6" s="739" t="s">
        <v>91</v>
      </c>
      <c r="R6" s="740"/>
      <c r="S6" s="740"/>
      <c r="T6" s="741"/>
      <c r="U6" s="685" t="s">
        <v>21</v>
      </c>
      <c r="V6" s="736" t="s">
        <v>93</v>
      </c>
    </row>
    <row r="7" spans="1:22" ht="12.75" customHeight="1">
      <c r="A7" s="696"/>
      <c r="B7" s="734"/>
      <c r="C7" s="734"/>
      <c r="D7" s="771"/>
      <c r="E7" s="776"/>
      <c r="F7" s="734"/>
      <c r="G7" s="702"/>
      <c r="H7" s="686"/>
      <c r="I7" s="865" t="s">
        <v>33</v>
      </c>
      <c r="J7" s="693" t="s">
        <v>34</v>
      </c>
      <c r="K7" s="694"/>
      <c r="L7" s="683" t="s">
        <v>72</v>
      </c>
      <c r="M7" s="698" t="s">
        <v>33</v>
      </c>
      <c r="N7" s="700" t="s">
        <v>34</v>
      </c>
      <c r="O7" s="700"/>
      <c r="P7" s="704" t="s">
        <v>72</v>
      </c>
      <c r="Q7" s="773" t="s">
        <v>33</v>
      </c>
      <c r="R7" s="688" t="s">
        <v>34</v>
      </c>
      <c r="S7" s="688"/>
      <c r="T7" s="683" t="s">
        <v>72</v>
      </c>
      <c r="U7" s="686"/>
      <c r="V7" s="737"/>
    </row>
    <row r="8" spans="1:22" ht="108" customHeight="1" thickBot="1">
      <c r="A8" s="697"/>
      <c r="B8" s="735"/>
      <c r="C8" s="735"/>
      <c r="D8" s="772"/>
      <c r="E8" s="777"/>
      <c r="F8" s="735"/>
      <c r="G8" s="703"/>
      <c r="H8" s="687"/>
      <c r="I8" s="866"/>
      <c r="J8" s="148" t="s">
        <v>33</v>
      </c>
      <c r="K8" s="149" t="s">
        <v>35</v>
      </c>
      <c r="L8" s="684"/>
      <c r="M8" s="699"/>
      <c r="N8" s="150" t="s">
        <v>33</v>
      </c>
      <c r="O8" s="151" t="s">
        <v>63</v>
      </c>
      <c r="P8" s="705"/>
      <c r="Q8" s="774"/>
      <c r="R8" s="151" t="s">
        <v>33</v>
      </c>
      <c r="S8" s="151" t="s">
        <v>63</v>
      </c>
      <c r="T8" s="684"/>
      <c r="U8" s="687"/>
      <c r="V8" s="738"/>
    </row>
    <row r="9" spans="1:22" ht="13.5" thickBot="1">
      <c r="A9" s="856" t="s">
        <v>65</v>
      </c>
      <c r="B9" s="857"/>
      <c r="C9" s="857"/>
      <c r="D9" s="857"/>
      <c r="E9" s="857"/>
      <c r="F9" s="857"/>
      <c r="G9" s="857"/>
      <c r="H9" s="857"/>
      <c r="I9" s="857"/>
      <c r="J9" s="857"/>
      <c r="K9" s="857"/>
      <c r="L9" s="857"/>
      <c r="M9" s="857"/>
      <c r="N9" s="857"/>
      <c r="O9" s="857"/>
      <c r="P9" s="857"/>
      <c r="Q9" s="857"/>
      <c r="R9" s="857"/>
      <c r="S9" s="857"/>
      <c r="T9" s="857"/>
      <c r="U9" s="857"/>
      <c r="V9" s="858"/>
    </row>
    <row r="10" spans="1:22" ht="17.25" customHeight="1" thickBot="1">
      <c r="A10" s="730" t="s">
        <v>61</v>
      </c>
      <c r="B10" s="731"/>
      <c r="C10" s="731"/>
      <c r="D10" s="731"/>
      <c r="E10" s="731"/>
      <c r="F10" s="731"/>
      <c r="G10" s="731"/>
      <c r="H10" s="731"/>
      <c r="I10" s="731"/>
      <c r="J10" s="731"/>
      <c r="K10" s="731"/>
      <c r="L10" s="731"/>
      <c r="M10" s="731"/>
      <c r="N10" s="731"/>
      <c r="O10" s="731"/>
      <c r="P10" s="731"/>
      <c r="Q10" s="731"/>
      <c r="R10" s="731"/>
      <c r="S10" s="731"/>
      <c r="T10" s="731"/>
      <c r="U10" s="731"/>
      <c r="V10" s="732"/>
    </row>
    <row r="11" spans="1:22" ht="15.75" customHeight="1" thickBot="1">
      <c r="A11" s="106" t="s">
        <v>36</v>
      </c>
      <c r="B11" s="727" t="s">
        <v>158</v>
      </c>
      <c r="C11" s="727"/>
      <c r="D11" s="727"/>
      <c r="E11" s="727"/>
      <c r="F11" s="727"/>
      <c r="G11" s="727"/>
      <c r="H11" s="727"/>
      <c r="I11" s="727"/>
      <c r="J11" s="727"/>
      <c r="K11" s="727"/>
      <c r="L11" s="727"/>
      <c r="M11" s="728"/>
      <c r="N11" s="728"/>
      <c r="O11" s="728"/>
      <c r="P11" s="728"/>
      <c r="Q11" s="728"/>
      <c r="R11" s="728"/>
      <c r="S11" s="728"/>
      <c r="T11" s="728"/>
      <c r="U11" s="728"/>
      <c r="V11" s="729"/>
    </row>
    <row r="12" spans="1:22" ht="13.5" customHeight="1" thickBot="1">
      <c r="A12" s="1" t="s">
        <v>36</v>
      </c>
      <c r="B12" s="107" t="s">
        <v>36</v>
      </c>
      <c r="C12" s="747" t="s">
        <v>2</v>
      </c>
      <c r="D12" s="747"/>
      <c r="E12" s="747"/>
      <c r="F12" s="747"/>
      <c r="G12" s="747"/>
      <c r="H12" s="747"/>
      <c r="I12" s="748"/>
      <c r="J12" s="748"/>
      <c r="K12" s="748"/>
      <c r="L12" s="748"/>
      <c r="M12" s="748"/>
      <c r="N12" s="748"/>
      <c r="O12" s="748"/>
      <c r="P12" s="748"/>
      <c r="Q12" s="748"/>
      <c r="R12" s="748"/>
      <c r="S12" s="748"/>
      <c r="T12" s="748"/>
      <c r="U12" s="747"/>
      <c r="V12" s="749"/>
    </row>
    <row r="13" spans="1:22" ht="15.75" customHeight="1">
      <c r="A13" s="706" t="s">
        <v>36</v>
      </c>
      <c r="B13" s="750" t="s">
        <v>36</v>
      </c>
      <c r="C13" s="753" t="s">
        <v>36</v>
      </c>
      <c r="D13" s="760" t="s">
        <v>87</v>
      </c>
      <c r="E13" s="742" t="s">
        <v>78</v>
      </c>
      <c r="F13" s="720" t="s">
        <v>37</v>
      </c>
      <c r="G13" s="862" t="s">
        <v>83</v>
      </c>
      <c r="H13" s="207" t="s">
        <v>38</v>
      </c>
      <c r="I13" s="109">
        <f>J13+L13</f>
        <v>1248.4000000000001</v>
      </c>
      <c r="J13" s="110">
        <v>1248.4000000000001</v>
      </c>
      <c r="K13" s="110">
        <v>613.79999999999995</v>
      </c>
      <c r="L13" s="112"/>
      <c r="M13" s="109">
        <f>N13+P13</f>
        <v>1334.7</v>
      </c>
      <c r="N13" s="110">
        <v>1319.3</v>
      </c>
      <c r="O13" s="110">
        <v>614.4</v>
      </c>
      <c r="P13" s="111">
        <v>15.4</v>
      </c>
      <c r="Q13" s="601">
        <f>R13+T13</f>
        <v>1212.9000000000001</v>
      </c>
      <c r="R13" s="594">
        <f>1186.2+11.3</f>
        <v>1197.5</v>
      </c>
      <c r="S13" s="594">
        <f>583.6+8.6</f>
        <v>592.20000000000005</v>
      </c>
      <c r="T13" s="380">
        <v>15.4</v>
      </c>
      <c r="U13" s="113">
        <v>1370.1</v>
      </c>
      <c r="V13" s="114">
        <v>1405.1</v>
      </c>
    </row>
    <row r="14" spans="1:22" ht="15.75" customHeight="1">
      <c r="A14" s="634"/>
      <c r="B14" s="751"/>
      <c r="C14" s="754"/>
      <c r="D14" s="761"/>
      <c r="E14" s="743"/>
      <c r="F14" s="721"/>
      <c r="G14" s="863"/>
      <c r="H14" s="208" t="s">
        <v>66</v>
      </c>
      <c r="I14" s="67">
        <f>J14+L14</f>
        <v>106.1</v>
      </c>
      <c r="J14" s="68">
        <f>88.7+12.1</f>
        <v>100.8</v>
      </c>
      <c r="K14" s="68"/>
      <c r="L14" s="69">
        <v>5.3</v>
      </c>
      <c r="M14" s="213">
        <f>N14+P14</f>
        <v>87.5</v>
      </c>
      <c r="N14" s="76">
        <f>72+7.5</f>
        <v>79.5</v>
      </c>
      <c r="O14" s="76"/>
      <c r="P14" s="77">
        <v>8</v>
      </c>
      <c r="Q14" s="596">
        <f>R14+T14</f>
        <v>112.5</v>
      </c>
      <c r="R14" s="590">
        <f>79.5+25</f>
        <v>104.5</v>
      </c>
      <c r="S14" s="381"/>
      <c r="T14" s="382">
        <v>8</v>
      </c>
      <c r="U14" s="118">
        <f>80+7.5</f>
        <v>87.5</v>
      </c>
      <c r="V14" s="99">
        <f>80+7.5</f>
        <v>87.5</v>
      </c>
    </row>
    <row r="15" spans="1:22" ht="15.75" customHeight="1" thickBot="1">
      <c r="A15" s="635"/>
      <c r="B15" s="752"/>
      <c r="C15" s="755"/>
      <c r="D15" s="762"/>
      <c r="E15" s="744"/>
      <c r="F15" s="722"/>
      <c r="G15" s="864"/>
      <c r="H15" s="370" t="s">
        <v>39</v>
      </c>
      <c r="I15" s="371">
        <f t="shared" ref="I15:V15" si="0">SUM(I13:I14)</f>
        <v>1354.5</v>
      </c>
      <c r="J15" s="372">
        <f t="shared" si="0"/>
        <v>1349.2</v>
      </c>
      <c r="K15" s="372">
        <f t="shared" si="0"/>
        <v>613.79999999999995</v>
      </c>
      <c r="L15" s="373">
        <f t="shared" si="0"/>
        <v>5.3</v>
      </c>
      <c r="M15" s="371">
        <f t="shared" si="0"/>
        <v>1422.2</v>
      </c>
      <c r="N15" s="372">
        <f t="shared" si="0"/>
        <v>1398.8</v>
      </c>
      <c r="O15" s="372">
        <f t="shared" si="0"/>
        <v>614.4</v>
      </c>
      <c r="P15" s="374">
        <f t="shared" si="0"/>
        <v>23.4</v>
      </c>
      <c r="Q15" s="375">
        <f>R15+T15</f>
        <v>1325.4</v>
      </c>
      <c r="R15" s="372">
        <f>SUM(R13:R14)</f>
        <v>1302</v>
      </c>
      <c r="S15" s="372">
        <f>SUM(S13:S14)</f>
        <v>592.20000000000005</v>
      </c>
      <c r="T15" s="374">
        <f>SUM(T13:T14)</f>
        <v>23.4</v>
      </c>
      <c r="U15" s="376">
        <f>SUM(U13:U14)</f>
        <v>1457.6</v>
      </c>
      <c r="V15" s="377">
        <f t="shared" si="0"/>
        <v>1492.6</v>
      </c>
    </row>
    <row r="16" spans="1:22" ht="15" customHeight="1">
      <c r="A16" s="706" t="s">
        <v>36</v>
      </c>
      <c r="B16" s="629" t="s">
        <v>36</v>
      </c>
      <c r="C16" s="711" t="s">
        <v>40</v>
      </c>
      <c r="D16" s="723" t="s">
        <v>88</v>
      </c>
      <c r="E16" s="745"/>
      <c r="F16" s="756" t="s">
        <v>37</v>
      </c>
      <c r="G16" s="712" t="s">
        <v>83</v>
      </c>
      <c r="H16" s="119" t="s">
        <v>38</v>
      </c>
      <c r="I16" s="116">
        <f>J16+L16</f>
        <v>174.6</v>
      </c>
      <c r="J16" s="117">
        <v>174.6</v>
      </c>
      <c r="K16" s="209"/>
      <c r="L16" s="210"/>
      <c r="M16" s="161">
        <f>N16+P16</f>
        <v>210</v>
      </c>
      <c r="N16" s="100">
        <v>210</v>
      </c>
      <c r="O16" s="100"/>
      <c r="P16" s="214"/>
      <c r="Q16" s="383">
        <f>R16+T16</f>
        <v>170</v>
      </c>
      <c r="R16" s="384">
        <v>170</v>
      </c>
      <c r="S16" s="385"/>
      <c r="T16" s="386"/>
      <c r="U16" s="121">
        <v>210</v>
      </c>
      <c r="V16" s="137">
        <v>210</v>
      </c>
    </row>
    <row r="17" spans="1:22" ht="15" customHeight="1" thickBot="1">
      <c r="A17" s="635"/>
      <c r="B17" s="630"/>
      <c r="C17" s="638"/>
      <c r="D17" s="724"/>
      <c r="E17" s="746"/>
      <c r="F17" s="758"/>
      <c r="G17" s="759"/>
      <c r="H17" s="378" t="s">
        <v>39</v>
      </c>
      <c r="I17" s="376">
        <f>+I16</f>
        <v>174.6</v>
      </c>
      <c r="J17" s="372">
        <f>+J16</f>
        <v>174.6</v>
      </c>
      <c r="K17" s="379"/>
      <c r="L17" s="374"/>
      <c r="M17" s="376">
        <f>+M16</f>
        <v>210</v>
      </c>
      <c r="N17" s="372">
        <f>+N16</f>
        <v>210</v>
      </c>
      <c r="O17" s="372"/>
      <c r="P17" s="375"/>
      <c r="Q17" s="376">
        <f>R17+T17</f>
        <v>170</v>
      </c>
      <c r="R17" s="372">
        <f>SUM(R16)</f>
        <v>170</v>
      </c>
      <c r="S17" s="372"/>
      <c r="T17" s="375"/>
      <c r="U17" s="371">
        <f>+U16</f>
        <v>210</v>
      </c>
      <c r="V17" s="377">
        <f>+V16</f>
        <v>210</v>
      </c>
    </row>
    <row r="18" spans="1:22" ht="27" customHeight="1">
      <c r="A18" s="627" t="s">
        <v>36</v>
      </c>
      <c r="B18" s="629" t="s">
        <v>36</v>
      </c>
      <c r="C18" s="763" t="s">
        <v>41</v>
      </c>
      <c r="D18" s="765" t="s">
        <v>95</v>
      </c>
      <c r="E18" s="725"/>
      <c r="F18" s="756" t="s">
        <v>37</v>
      </c>
      <c r="G18" s="712" t="s">
        <v>96</v>
      </c>
      <c r="H18" s="119" t="s">
        <v>38</v>
      </c>
      <c r="I18" s="80">
        <f>J18+L18</f>
        <v>2365.8999999999996</v>
      </c>
      <c r="J18" s="81">
        <v>2354.6999999999998</v>
      </c>
      <c r="K18" s="65">
        <v>130.6</v>
      </c>
      <c r="L18" s="89">
        <v>11.2</v>
      </c>
      <c r="M18" s="80"/>
      <c r="N18" s="81"/>
      <c r="O18" s="65"/>
      <c r="P18" s="89"/>
      <c r="Q18" s="387"/>
      <c r="R18" s="388"/>
      <c r="S18" s="389"/>
      <c r="T18" s="390"/>
      <c r="U18" s="121"/>
      <c r="V18" s="137"/>
    </row>
    <row r="19" spans="1:22" ht="14.25" customHeight="1" thickBot="1">
      <c r="A19" s="628"/>
      <c r="B19" s="630"/>
      <c r="C19" s="764"/>
      <c r="D19" s="766"/>
      <c r="E19" s="726"/>
      <c r="F19" s="757"/>
      <c r="G19" s="714"/>
      <c r="H19" s="378" t="s">
        <v>39</v>
      </c>
      <c r="I19" s="376">
        <f>SUM(I18)</f>
        <v>2365.8999999999996</v>
      </c>
      <c r="J19" s="372">
        <f>SUM(J18)</f>
        <v>2354.6999999999998</v>
      </c>
      <c r="K19" s="379">
        <f>SUM(K18)</f>
        <v>130.6</v>
      </c>
      <c r="L19" s="374">
        <f>SUM(L18)</f>
        <v>11.2</v>
      </c>
      <c r="M19" s="376"/>
      <c r="N19" s="372"/>
      <c r="O19" s="372"/>
      <c r="P19" s="375"/>
      <c r="Q19" s="376"/>
      <c r="R19" s="372"/>
      <c r="S19" s="372"/>
      <c r="T19" s="375"/>
      <c r="U19" s="371"/>
      <c r="V19" s="377"/>
    </row>
    <row r="20" spans="1:22" ht="15" customHeight="1" thickBot="1">
      <c r="A20" s="94" t="s">
        <v>36</v>
      </c>
      <c r="B20" s="197" t="s">
        <v>36</v>
      </c>
      <c r="C20" s="782" t="s">
        <v>46</v>
      </c>
      <c r="D20" s="709"/>
      <c r="E20" s="709"/>
      <c r="F20" s="709"/>
      <c r="G20" s="709"/>
      <c r="H20" s="710"/>
      <c r="I20" s="123">
        <f>I19+I17+I15</f>
        <v>3894.9999999999995</v>
      </c>
      <c r="J20" s="298">
        <f>J19+J17+J15</f>
        <v>3878.5</v>
      </c>
      <c r="K20" s="298">
        <f>K19+K17+K15</f>
        <v>744.4</v>
      </c>
      <c r="L20" s="297">
        <f>L19+L17+L15</f>
        <v>16.5</v>
      </c>
      <c r="M20" s="123">
        <f>N20+P20</f>
        <v>1632.2</v>
      </c>
      <c r="N20" s="298">
        <f>N19+N17+N15</f>
        <v>1608.8</v>
      </c>
      <c r="O20" s="298">
        <f>O19+O17+O15</f>
        <v>614.4</v>
      </c>
      <c r="P20" s="297">
        <f>P19+P17+P15</f>
        <v>23.4</v>
      </c>
      <c r="Q20" s="123">
        <f>R20+T20</f>
        <v>1495.4</v>
      </c>
      <c r="R20" s="298">
        <f>R19+R17+R15</f>
        <v>1472</v>
      </c>
      <c r="S20" s="297">
        <f>S19+S17+S15</f>
        <v>592.20000000000005</v>
      </c>
      <c r="T20" s="296">
        <f>T19+T17+T15</f>
        <v>23.4</v>
      </c>
      <c r="U20" s="123">
        <f>U19+U17+U15</f>
        <v>1667.6</v>
      </c>
      <c r="V20" s="124">
        <f>V19+V17+V15</f>
        <v>1702.6</v>
      </c>
    </row>
    <row r="21" spans="1:22" ht="17.25" customHeight="1" thickBot="1">
      <c r="A21" s="94" t="s">
        <v>36</v>
      </c>
      <c r="B21" s="197" t="s">
        <v>40</v>
      </c>
      <c r="C21" s="747" t="s">
        <v>113</v>
      </c>
      <c r="D21" s="747"/>
      <c r="E21" s="747"/>
      <c r="F21" s="747"/>
      <c r="G21" s="747"/>
      <c r="H21" s="748"/>
      <c r="I21" s="747"/>
      <c r="J21" s="747"/>
      <c r="K21" s="747"/>
      <c r="L21" s="747"/>
      <c r="M21" s="747"/>
      <c r="N21" s="747"/>
      <c r="O21" s="747"/>
      <c r="P21" s="747"/>
      <c r="Q21" s="747"/>
      <c r="R21" s="747"/>
      <c r="S21" s="747"/>
      <c r="T21" s="747"/>
      <c r="U21" s="748"/>
      <c r="V21" s="781"/>
    </row>
    <row r="22" spans="1:22" s="225" customFormat="1" ht="27" customHeight="1">
      <c r="A22" s="614" t="s">
        <v>36</v>
      </c>
      <c r="B22" s="610" t="s">
        <v>40</v>
      </c>
      <c r="C22" s="778" t="s">
        <v>36</v>
      </c>
      <c r="D22" s="223" t="s">
        <v>1</v>
      </c>
      <c r="E22" s="543"/>
      <c r="F22" s="224" t="s">
        <v>37</v>
      </c>
      <c r="G22" s="544">
        <v>2</v>
      </c>
      <c r="H22" s="232" t="s">
        <v>38</v>
      </c>
      <c r="I22" s="82">
        <f>J22+L22</f>
        <v>10603</v>
      </c>
      <c r="J22" s="83">
        <v>10552.3</v>
      </c>
      <c r="K22" s="83">
        <v>6481.3</v>
      </c>
      <c r="L22" s="84">
        <v>50.7</v>
      </c>
      <c r="M22" s="82">
        <f>N22+P22</f>
        <v>11907.900000000001</v>
      </c>
      <c r="N22" s="83">
        <v>11669.7</v>
      </c>
      <c r="O22" s="83">
        <v>6673.7</v>
      </c>
      <c r="P22" s="84">
        <v>238.2</v>
      </c>
      <c r="Q22" s="602">
        <f>R22+T22</f>
        <v>10271.300000000001</v>
      </c>
      <c r="R22" s="586">
        <f>10215+26.1</f>
        <v>10241.1</v>
      </c>
      <c r="S22" s="586">
        <f>6221.8+20</f>
        <v>6241.8</v>
      </c>
      <c r="T22" s="397">
        <v>30.2</v>
      </c>
      <c r="U22" s="122">
        <v>13218.6</v>
      </c>
      <c r="V22" s="122">
        <v>13083.1</v>
      </c>
    </row>
    <row r="23" spans="1:22" s="225" customFormat="1" ht="14.25" customHeight="1">
      <c r="A23" s="226"/>
      <c r="B23" s="612"/>
      <c r="C23" s="779"/>
      <c r="D23" s="259" t="s">
        <v>131</v>
      </c>
      <c r="E23" s="545"/>
      <c r="F23" s="227"/>
      <c r="G23" s="546"/>
      <c r="H23" s="236" t="s">
        <v>66</v>
      </c>
      <c r="I23" s="237">
        <f>J23+L23</f>
        <v>58</v>
      </c>
      <c r="J23" s="234">
        <v>58</v>
      </c>
      <c r="K23" s="234"/>
      <c r="L23" s="90"/>
      <c r="M23" s="237">
        <f>N23+P23</f>
        <v>499.9</v>
      </c>
      <c r="N23" s="234">
        <v>439.9</v>
      </c>
      <c r="O23" s="234"/>
      <c r="P23" s="90">
        <v>60</v>
      </c>
      <c r="Q23" s="603">
        <f>R23+T23</f>
        <v>588.29999999999995</v>
      </c>
      <c r="R23" s="589">
        <f>439.9+54.3</f>
        <v>494.2</v>
      </c>
      <c r="S23" s="398"/>
      <c r="T23" s="592">
        <f>60+34.1</f>
        <v>94.1</v>
      </c>
      <c r="U23" s="239">
        <v>479.5</v>
      </c>
      <c r="V23" s="141">
        <v>468.5</v>
      </c>
    </row>
    <row r="24" spans="1:22" s="225" customFormat="1" ht="14.25" customHeight="1">
      <c r="A24" s="226"/>
      <c r="B24" s="612"/>
      <c r="C24" s="779"/>
      <c r="D24" s="228" t="s">
        <v>132</v>
      </c>
      <c r="E24" s="547"/>
      <c r="F24" s="227"/>
      <c r="G24" s="546"/>
      <c r="H24" s="233"/>
      <c r="I24" s="238"/>
      <c r="J24" s="235"/>
      <c r="K24" s="235"/>
      <c r="L24" s="87"/>
      <c r="M24" s="238"/>
      <c r="N24" s="235"/>
      <c r="O24" s="235"/>
      <c r="P24" s="87"/>
      <c r="Q24" s="400"/>
      <c r="R24" s="401"/>
      <c r="S24" s="401"/>
      <c r="T24" s="402"/>
      <c r="U24" s="240"/>
      <c r="V24" s="138"/>
    </row>
    <row r="25" spans="1:22" s="225" customFormat="1" ht="14.25" customHeight="1">
      <c r="A25" s="226"/>
      <c r="B25" s="612"/>
      <c r="C25" s="779"/>
      <c r="D25" s="588" t="s">
        <v>133</v>
      </c>
      <c r="E25" s="547"/>
      <c r="F25" s="227"/>
      <c r="G25" s="546"/>
      <c r="H25" s="233"/>
      <c r="I25" s="238"/>
      <c r="J25" s="235"/>
      <c r="K25" s="235"/>
      <c r="L25" s="87"/>
      <c r="M25" s="238"/>
      <c r="N25" s="235"/>
      <c r="O25" s="235"/>
      <c r="P25" s="87"/>
      <c r="Q25" s="400"/>
      <c r="R25" s="401"/>
      <c r="S25" s="401"/>
      <c r="T25" s="402"/>
      <c r="U25" s="240"/>
      <c r="V25" s="138"/>
    </row>
    <row r="26" spans="1:22" s="225" customFormat="1" ht="15" customHeight="1">
      <c r="A26" s="226"/>
      <c r="B26" s="612"/>
      <c r="C26" s="779"/>
      <c r="D26" s="228" t="s">
        <v>134</v>
      </c>
      <c r="E26" s="547"/>
      <c r="F26" s="227"/>
      <c r="G26" s="546"/>
      <c r="H26" s="233"/>
      <c r="I26" s="238"/>
      <c r="J26" s="235"/>
      <c r="K26" s="235"/>
      <c r="L26" s="87"/>
      <c r="M26" s="238"/>
      <c r="N26" s="235"/>
      <c r="O26" s="235"/>
      <c r="P26" s="87"/>
      <c r="Q26" s="400"/>
      <c r="R26" s="401"/>
      <c r="S26" s="401"/>
      <c r="T26" s="402"/>
      <c r="U26" s="240"/>
      <c r="V26" s="138"/>
    </row>
    <row r="27" spans="1:22" s="225" customFormat="1" ht="14.25" customHeight="1" thickBot="1">
      <c r="A27" s="615"/>
      <c r="B27" s="611"/>
      <c r="C27" s="780"/>
      <c r="D27" s="618" t="s">
        <v>183</v>
      </c>
      <c r="E27" s="548"/>
      <c r="F27" s="229"/>
      <c r="G27" s="549"/>
      <c r="H27" s="591" t="s">
        <v>39</v>
      </c>
      <c r="I27" s="371">
        <f>L27+J27</f>
        <v>10661</v>
      </c>
      <c r="J27" s="372">
        <f>SUM(J22:J24)</f>
        <v>10610.3</v>
      </c>
      <c r="K27" s="372">
        <f>SUM(K22:K24)</f>
        <v>6481.3</v>
      </c>
      <c r="L27" s="374">
        <f>L24+L23+L22</f>
        <v>50.7</v>
      </c>
      <c r="M27" s="371">
        <f>P27+N27</f>
        <v>12407.800000000001</v>
      </c>
      <c r="N27" s="372">
        <f>SUM(N22:N24)</f>
        <v>12109.6</v>
      </c>
      <c r="O27" s="372">
        <f>SUM(O22:O24)</f>
        <v>6673.7</v>
      </c>
      <c r="P27" s="374">
        <f>P24+P23+P22</f>
        <v>298.2</v>
      </c>
      <c r="Q27" s="371">
        <f>R27+T27</f>
        <v>10859.6</v>
      </c>
      <c r="R27" s="372">
        <f>SUM(R22:R26)</f>
        <v>10735.300000000001</v>
      </c>
      <c r="S27" s="372">
        <f>SUM(S22:S26)</f>
        <v>6241.8</v>
      </c>
      <c r="T27" s="374">
        <f>SUM(T22:T26)</f>
        <v>124.3</v>
      </c>
      <c r="U27" s="377">
        <f>SUM(U22:U24)</f>
        <v>13698.1</v>
      </c>
      <c r="V27" s="377">
        <f>V24+V23+V22</f>
        <v>13551.6</v>
      </c>
    </row>
    <row r="28" spans="1:22" ht="16.5" customHeight="1">
      <c r="A28" s="331" t="s">
        <v>36</v>
      </c>
      <c r="B28" s="332" t="s">
        <v>40</v>
      </c>
      <c r="C28" s="354" t="s">
        <v>40</v>
      </c>
      <c r="D28" s="231" t="s">
        <v>127</v>
      </c>
      <c r="E28" s="550"/>
      <c r="F28" s="720" t="s">
        <v>37</v>
      </c>
      <c r="G28" s="791" t="s">
        <v>83</v>
      </c>
      <c r="H28" s="119" t="s">
        <v>38</v>
      </c>
      <c r="I28" s="80">
        <f>J28+L28</f>
        <v>787.4</v>
      </c>
      <c r="J28" s="81">
        <f>56+11.5+69.9+285+90+50+33+192</f>
        <v>787.4</v>
      </c>
      <c r="K28" s="102"/>
      <c r="L28" s="477"/>
      <c r="M28" s="125">
        <f>N28+P28</f>
        <v>1087</v>
      </c>
      <c r="N28" s="81">
        <f>70+15+170+450+100+50+40+192</f>
        <v>1087</v>
      </c>
      <c r="O28" s="102"/>
      <c r="P28" s="478"/>
      <c r="Q28" s="387">
        <f>R28+T28</f>
        <v>505.79999999999995</v>
      </c>
      <c r="R28" s="388">
        <f>515.8-10</f>
        <v>505.79999999999995</v>
      </c>
      <c r="S28" s="479"/>
      <c r="T28" s="480"/>
      <c r="U28" s="104">
        <f>70+15+180+450+100+50+200</f>
        <v>1065</v>
      </c>
      <c r="V28" s="104">
        <f>100+20+230+450+120+50+40+200</f>
        <v>1210</v>
      </c>
    </row>
    <row r="29" spans="1:22" ht="16.5" customHeight="1">
      <c r="A29" s="333"/>
      <c r="B29" s="334"/>
      <c r="C29" s="355"/>
      <c r="D29" s="321" t="s">
        <v>128</v>
      </c>
      <c r="E29" s="783" t="s">
        <v>157</v>
      </c>
      <c r="F29" s="721"/>
      <c r="G29" s="656"/>
      <c r="H29" s="91"/>
      <c r="I29" s="85"/>
      <c r="J29" s="92"/>
      <c r="K29" s="318"/>
      <c r="L29" s="319"/>
      <c r="M29" s="320"/>
      <c r="N29" s="86"/>
      <c r="O29" s="318"/>
      <c r="P29" s="183"/>
      <c r="Q29" s="383"/>
      <c r="R29" s="403"/>
      <c r="S29" s="404"/>
      <c r="T29" s="405"/>
      <c r="U29" s="138"/>
      <c r="V29" s="138"/>
    </row>
    <row r="30" spans="1:22" ht="15" customHeight="1">
      <c r="A30" s="333"/>
      <c r="B30" s="334"/>
      <c r="C30" s="355"/>
      <c r="D30" s="321" t="s">
        <v>135</v>
      </c>
      <c r="E30" s="783"/>
      <c r="F30" s="721"/>
      <c r="G30" s="656"/>
      <c r="H30" s="91"/>
      <c r="I30" s="85"/>
      <c r="J30" s="92"/>
      <c r="K30" s="318"/>
      <c r="L30" s="319"/>
      <c r="M30" s="320"/>
      <c r="N30" s="86"/>
      <c r="O30" s="318"/>
      <c r="P30" s="183"/>
      <c r="Q30" s="383"/>
      <c r="R30" s="403"/>
      <c r="S30" s="404"/>
      <c r="T30" s="405"/>
      <c r="U30" s="138"/>
      <c r="V30" s="138"/>
    </row>
    <row r="31" spans="1:22" ht="27.75" customHeight="1">
      <c r="A31" s="333"/>
      <c r="B31" s="334"/>
      <c r="C31" s="355"/>
      <c r="D31" s="321" t="s">
        <v>159</v>
      </c>
      <c r="E31" s="783"/>
      <c r="F31" s="721"/>
      <c r="G31" s="656"/>
      <c r="H31" s="91"/>
      <c r="I31" s="85"/>
      <c r="J31" s="92"/>
      <c r="K31" s="318"/>
      <c r="L31" s="319"/>
      <c r="M31" s="320"/>
      <c r="N31" s="86"/>
      <c r="O31" s="318"/>
      <c r="P31" s="183"/>
      <c r="Q31" s="383"/>
      <c r="R31" s="403"/>
      <c r="S31" s="404"/>
      <c r="T31" s="405"/>
      <c r="U31" s="138"/>
      <c r="V31" s="138"/>
    </row>
    <row r="32" spans="1:22" ht="28.5" customHeight="1">
      <c r="A32" s="333"/>
      <c r="B32" s="334"/>
      <c r="C32" s="355"/>
      <c r="D32" s="321" t="s">
        <v>136</v>
      </c>
      <c r="E32" s="783"/>
      <c r="F32" s="721"/>
      <c r="G32" s="656"/>
      <c r="H32" s="91"/>
      <c r="I32" s="85"/>
      <c r="J32" s="92"/>
      <c r="K32" s="318"/>
      <c r="L32" s="319"/>
      <c r="M32" s="320"/>
      <c r="N32" s="86"/>
      <c r="O32" s="318"/>
      <c r="P32" s="183"/>
      <c r="Q32" s="383"/>
      <c r="R32" s="403"/>
      <c r="S32" s="404"/>
      <c r="T32" s="405"/>
      <c r="U32" s="138"/>
      <c r="V32" s="138"/>
    </row>
    <row r="33" spans="1:22" ht="27.75" customHeight="1">
      <c r="A33" s="333"/>
      <c r="B33" s="334"/>
      <c r="C33" s="355"/>
      <c r="D33" s="321" t="s">
        <v>129</v>
      </c>
      <c r="E33" s="551"/>
      <c r="F33" s="533"/>
      <c r="G33" s="552"/>
      <c r="H33" s="91"/>
      <c r="I33" s="85"/>
      <c r="J33" s="92"/>
      <c r="K33" s="318"/>
      <c r="L33" s="319"/>
      <c r="M33" s="320"/>
      <c r="N33" s="86"/>
      <c r="O33" s="318"/>
      <c r="P33" s="183"/>
      <c r="Q33" s="383"/>
      <c r="R33" s="403"/>
      <c r="S33" s="404"/>
      <c r="T33" s="405"/>
      <c r="U33" s="138"/>
      <c r="V33" s="138"/>
    </row>
    <row r="34" spans="1:22" ht="29.25" customHeight="1">
      <c r="A34" s="333"/>
      <c r="B34" s="334"/>
      <c r="C34" s="355"/>
      <c r="D34" s="321" t="s">
        <v>130</v>
      </c>
      <c r="E34" s="551"/>
      <c r="F34" s="533"/>
      <c r="G34" s="552"/>
      <c r="H34" s="91"/>
      <c r="I34" s="85"/>
      <c r="J34" s="92"/>
      <c r="K34" s="318"/>
      <c r="L34" s="319"/>
      <c r="M34" s="320"/>
      <c r="N34" s="86"/>
      <c r="O34" s="318"/>
      <c r="P34" s="183"/>
      <c r="Q34" s="383"/>
      <c r="R34" s="403"/>
      <c r="S34" s="404"/>
      <c r="T34" s="405"/>
      <c r="U34" s="138"/>
      <c r="V34" s="138"/>
    </row>
    <row r="35" spans="1:22" ht="18.75" customHeight="1">
      <c r="A35" s="333"/>
      <c r="B35" s="334"/>
      <c r="C35" s="355"/>
      <c r="D35" s="321" t="s">
        <v>137</v>
      </c>
      <c r="E35" s="551"/>
      <c r="F35" s="533"/>
      <c r="G35" s="552"/>
      <c r="H35" s="91"/>
      <c r="I35" s="85"/>
      <c r="J35" s="92"/>
      <c r="K35" s="318"/>
      <c r="L35" s="319"/>
      <c r="M35" s="320"/>
      <c r="N35" s="86"/>
      <c r="O35" s="318"/>
      <c r="P35" s="183"/>
      <c r="Q35" s="383"/>
      <c r="R35" s="403"/>
      <c r="S35" s="404"/>
      <c r="T35" s="405"/>
      <c r="U35" s="138"/>
      <c r="V35" s="138"/>
    </row>
    <row r="36" spans="1:22" ht="15.75" customHeight="1">
      <c r="A36" s="333"/>
      <c r="B36" s="334"/>
      <c r="C36" s="355"/>
      <c r="D36" s="795" t="s">
        <v>190</v>
      </c>
      <c r="E36" s="551"/>
      <c r="F36" s="533"/>
      <c r="G36" s="552"/>
      <c r="H36" s="91"/>
      <c r="I36" s="85"/>
      <c r="J36" s="92"/>
      <c r="K36" s="318"/>
      <c r="L36" s="319"/>
      <c r="M36" s="320"/>
      <c r="N36" s="86"/>
      <c r="O36" s="318"/>
      <c r="P36" s="183"/>
      <c r="Q36" s="383"/>
      <c r="R36" s="403"/>
      <c r="S36" s="404"/>
      <c r="T36" s="405"/>
      <c r="U36" s="138"/>
      <c r="V36" s="138"/>
    </row>
    <row r="37" spans="1:22" ht="15.75" customHeight="1" thickBot="1">
      <c r="A37" s="356"/>
      <c r="B37" s="357"/>
      <c r="C37" s="358"/>
      <c r="D37" s="708"/>
      <c r="E37" s="553"/>
      <c r="F37" s="534"/>
      <c r="G37" s="554"/>
      <c r="H37" s="394" t="s">
        <v>39</v>
      </c>
      <c r="I37" s="371">
        <f>I28</f>
        <v>787.4</v>
      </c>
      <c r="J37" s="375">
        <f>J28</f>
        <v>787.4</v>
      </c>
      <c r="K37" s="375"/>
      <c r="L37" s="395"/>
      <c r="M37" s="376">
        <f>+M28</f>
        <v>1087</v>
      </c>
      <c r="N37" s="372">
        <f>+N28</f>
        <v>1087</v>
      </c>
      <c r="O37" s="375"/>
      <c r="P37" s="379"/>
      <c r="Q37" s="371">
        <f>R37+T37</f>
        <v>505.79999999999995</v>
      </c>
      <c r="R37" s="375">
        <f>SUM(R28:R36)</f>
        <v>505.79999999999995</v>
      </c>
      <c r="S37" s="375"/>
      <c r="T37" s="395"/>
      <c r="U37" s="377">
        <f>U28</f>
        <v>1065</v>
      </c>
      <c r="V37" s="377">
        <f>V28</f>
        <v>1210</v>
      </c>
    </row>
    <row r="38" spans="1:22" ht="13.5" customHeight="1">
      <c r="A38" s="634" t="s">
        <v>36</v>
      </c>
      <c r="B38" s="636" t="s">
        <v>40</v>
      </c>
      <c r="C38" s="637" t="s">
        <v>41</v>
      </c>
      <c r="D38" s="796" t="s">
        <v>187</v>
      </c>
      <c r="E38" s="551"/>
      <c r="F38" s="721" t="s">
        <v>37</v>
      </c>
      <c r="G38" s="656" t="s">
        <v>83</v>
      </c>
      <c r="H38" s="91" t="s">
        <v>38</v>
      </c>
      <c r="I38" s="85"/>
      <c r="J38" s="86"/>
      <c r="K38" s="105"/>
      <c r="L38" s="344"/>
      <c r="M38" s="320"/>
      <c r="N38" s="86"/>
      <c r="O38" s="105"/>
      <c r="P38" s="345"/>
      <c r="Q38" s="583">
        <f>R38+T38</f>
        <v>92.7</v>
      </c>
      <c r="R38" s="584">
        <f>10+82.7</f>
        <v>92.7</v>
      </c>
      <c r="S38" s="593">
        <v>16.7</v>
      </c>
      <c r="T38" s="481"/>
      <c r="U38" s="138">
        <v>32</v>
      </c>
      <c r="V38" s="138"/>
    </row>
    <row r="39" spans="1:22" ht="13.5" customHeight="1">
      <c r="A39" s="634"/>
      <c r="B39" s="636"/>
      <c r="C39" s="637"/>
      <c r="D39" s="797"/>
      <c r="E39" s="551"/>
      <c r="F39" s="721"/>
      <c r="G39" s="656"/>
      <c r="H39" s="79" t="s">
        <v>58</v>
      </c>
      <c r="I39" s="67"/>
      <c r="J39" s="473"/>
      <c r="K39" s="474"/>
      <c r="L39" s="475"/>
      <c r="M39" s="476"/>
      <c r="N39" s="68"/>
      <c r="O39" s="474"/>
      <c r="P39" s="359"/>
      <c r="Q39" s="595">
        <f>R39+T39</f>
        <v>0</v>
      </c>
      <c r="R39" s="596">
        <f>100-100</f>
        <v>0</v>
      </c>
      <c r="S39" s="482"/>
      <c r="T39" s="483"/>
      <c r="U39" s="70">
        <v>138</v>
      </c>
      <c r="V39" s="70"/>
    </row>
    <row r="40" spans="1:22" ht="13.5" customHeight="1" thickBot="1">
      <c r="A40" s="635"/>
      <c r="B40" s="630"/>
      <c r="C40" s="638"/>
      <c r="D40" s="798"/>
      <c r="E40" s="553"/>
      <c r="F40" s="722"/>
      <c r="G40" s="657"/>
      <c r="H40" s="468" t="s">
        <v>39</v>
      </c>
      <c r="I40" s="391"/>
      <c r="J40" s="469"/>
      <c r="K40" s="469"/>
      <c r="L40" s="470"/>
      <c r="M40" s="471"/>
      <c r="N40" s="392"/>
      <c r="O40" s="469"/>
      <c r="P40" s="472"/>
      <c r="Q40" s="391">
        <f>R40+T40</f>
        <v>92.7</v>
      </c>
      <c r="R40" s="469">
        <f>SUM(R38:R39)</f>
        <v>92.7</v>
      </c>
      <c r="S40" s="469">
        <f>SUM(S38:S39)</f>
        <v>16.7</v>
      </c>
      <c r="T40" s="470"/>
      <c r="U40" s="393">
        <f>SUM(U38:U39)</f>
        <v>170</v>
      </c>
      <c r="V40" s="393"/>
    </row>
    <row r="41" spans="1:22" ht="15.75" customHeight="1" thickBot="1">
      <c r="A41" s="94" t="s">
        <v>36</v>
      </c>
      <c r="B41" s="197" t="s">
        <v>40</v>
      </c>
      <c r="C41" s="709" t="s">
        <v>46</v>
      </c>
      <c r="D41" s="869"/>
      <c r="E41" s="709"/>
      <c r="F41" s="709"/>
      <c r="G41" s="709"/>
      <c r="H41" s="709"/>
      <c r="I41" s="95">
        <f>J41+L41</f>
        <v>11448.4</v>
      </c>
      <c r="J41" s="96">
        <f>J37+J27</f>
        <v>11397.699999999999</v>
      </c>
      <c r="K41" s="96">
        <f>K37+K27</f>
        <v>6481.3</v>
      </c>
      <c r="L41" s="103">
        <f>L37+L27</f>
        <v>50.7</v>
      </c>
      <c r="M41" s="97">
        <f>N41+P41</f>
        <v>13494.800000000001</v>
      </c>
      <c r="N41" s="96">
        <f>N37+N27</f>
        <v>13196.6</v>
      </c>
      <c r="O41" s="96">
        <f>O37+O27</f>
        <v>6673.7</v>
      </c>
      <c r="P41" s="103">
        <f>P37+P27</f>
        <v>298.2</v>
      </c>
      <c r="Q41" s="95">
        <f>R41+T41</f>
        <v>11458.1</v>
      </c>
      <c r="R41" s="128">
        <f>R37+R27+R40</f>
        <v>11333.800000000001</v>
      </c>
      <c r="S41" s="128">
        <f>S37+S27+S40</f>
        <v>6258.5</v>
      </c>
      <c r="T41" s="129">
        <f>T37+T27</f>
        <v>124.3</v>
      </c>
      <c r="U41" s="97">
        <f>U37+U27+U40</f>
        <v>14933.1</v>
      </c>
      <c r="V41" s="98">
        <f>V37+V27</f>
        <v>14761.6</v>
      </c>
    </row>
    <row r="42" spans="1:22" ht="16.5" customHeight="1" thickBot="1">
      <c r="A42" s="193" t="s">
        <v>36</v>
      </c>
      <c r="B42" s="198" t="s">
        <v>41</v>
      </c>
      <c r="C42" s="653" t="s">
        <v>3</v>
      </c>
      <c r="D42" s="653"/>
      <c r="E42" s="653"/>
      <c r="F42" s="653"/>
      <c r="G42" s="654"/>
      <c r="H42" s="653"/>
      <c r="I42" s="654"/>
      <c r="J42" s="654"/>
      <c r="K42" s="654"/>
      <c r="L42" s="654"/>
      <c r="M42" s="654"/>
      <c r="N42" s="654"/>
      <c r="O42" s="654"/>
      <c r="P42" s="654"/>
      <c r="Q42" s="654"/>
      <c r="R42" s="654"/>
      <c r="S42" s="654"/>
      <c r="T42" s="654"/>
      <c r="U42" s="653"/>
      <c r="V42" s="655"/>
    </row>
    <row r="43" spans="1:22" ht="14.25" customHeight="1">
      <c r="A43" s="152" t="s">
        <v>36</v>
      </c>
      <c r="B43" s="199" t="s">
        <v>41</v>
      </c>
      <c r="C43" s="650" t="s">
        <v>36</v>
      </c>
      <c r="D43" s="792" t="s">
        <v>186</v>
      </c>
      <c r="E43" s="666" t="s">
        <v>98</v>
      </c>
      <c r="F43" s="788" t="s">
        <v>37</v>
      </c>
      <c r="G43" s="784">
        <v>5</v>
      </c>
      <c r="H43" s="205" t="s">
        <v>111</v>
      </c>
      <c r="I43" s="82"/>
      <c r="J43" s="83"/>
      <c r="K43" s="83"/>
      <c r="L43" s="84"/>
      <c r="M43" s="486">
        <f>N43+P43</f>
        <v>1800</v>
      </c>
      <c r="N43" s="83"/>
      <c r="O43" s="83"/>
      <c r="P43" s="84">
        <v>1800</v>
      </c>
      <c r="Q43" s="585">
        <f>R43+T43</f>
        <v>70</v>
      </c>
      <c r="R43" s="586"/>
      <c r="S43" s="586"/>
      <c r="T43" s="587">
        <f>70+500-500</f>
        <v>70</v>
      </c>
      <c r="U43" s="570"/>
      <c r="V43" s="139"/>
    </row>
    <row r="44" spans="1:22" ht="14.25" customHeight="1">
      <c r="A44" s="322"/>
      <c r="B44" s="323"/>
      <c r="C44" s="651"/>
      <c r="D44" s="793"/>
      <c r="E44" s="667"/>
      <c r="F44" s="789"/>
      <c r="G44" s="785"/>
      <c r="H44" s="299" t="s">
        <v>38</v>
      </c>
      <c r="I44" s="504"/>
      <c r="J44" s="505"/>
      <c r="K44" s="505"/>
      <c r="L44" s="506"/>
      <c r="M44" s="507"/>
      <c r="N44" s="505"/>
      <c r="O44" s="505"/>
      <c r="P44" s="506"/>
      <c r="Q44" s="580">
        <f>T44+R44</f>
        <v>1000</v>
      </c>
      <c r="R44" s="581"/>
      <c r="S44" s="581"/>
      <c r="T44" s="582">
        <f>500+500</f>
        <v>1000</v>
      </c>
      <c r="U44" s="325"/>
      <c r="V44" s="326"/>
    </row>
    <row r="45" spans="1:22" ht="14.25" customHeight="1">
      <c r="A45" s="322"/>
      <c r="B45" s="323"/>
      <c r="C45" s="651"/>
      <c r="D45" s="793"/>
      <c r="E45" s="667"/>
      <c r="F45" s="789"/>
      <c r="G45" s="785"/>
      <c r="H45" s="487" t="s">
        <v>74</v>
      </c>
      <c r="I45" s="216"/>
      <c r="J45" s="206"/>
      <c r="K45" s="206"/>
      <c r="L45" s="287"/>
      <c r="M45" s="324">
        <f>N45+P45</f>
        <v>2700</v>
      </c>
      <c r="N45" s="206"/>
      <c r="O45" s="206"/>
      <c r="P45" s="287">
        <v>2700</v>
      </c>
      <c r="Q45" s="568">
        <f>R45+T45</f>
        <v>2700</v>
      </c>
      <c r="R45" s="415"/>
      <c r="S45" s="415"/>
      <c r="T45" s="416">
        <f>2700</f>
        <v>2700</v>
      </c>
      <c r="U45" s="569">
        <f>2500</f>
        <v>2500</v>
      </c>
      <c r="V45" s="488"/>
    </row>
    <row r="46" spans="1:22" ht="14.25" customHeight="1" thickBot="1">
      <c r="A46" s="153"/>
      <c r="B46" s="200"/>
      <c r="C46" s="652"/>
      <c r="D46" s="794"/>
      <c r="E46" s="787"/>
      <c r="F46" s="790"/>
      <c r="G46" s="786"/>
      <c r="H46" s="378" t="s">
        <v>39</v>
      </c>
      <c r="I46" s="371"/>
      <c r="J46" s="372"/>
      <c r="K46" s="372"/>
      <c r="L46" s="374"/>
      <c r="M46" s="375">
        <f>N46+P46</f>
        <v>4500</v>
      </c>
      <c r="N46" s="372"/>
      <c r="O46" s="372"/>
      <c r="P46" s="374">
        <f>SUM(P43:P45)</f>
        <v>4500</v>
      </c>
      <c r="Q46" s="375">
        <f>R46+T46</f>
        <v>3770</v>
      </c>
      <c r="R46" s="372"/>
      <c r="S46" s="372"/>
      <c r="T46" s="374">
        <f>SUM(T43:T45)</f>
        <v>3770</v>
      </c>
      <c r="U46" s="371">
        <f>SUM(U43:U45)</f>
        <v>2500</v>
      </c>
      <c r="V46" s="377"/>
    </row>
    <row r="47" spans="1:22" ht="15" customHeight="1">
      <c r="A47" s="194" t="s">
        <v>36</v>
      </c>
      <c r="B47" s="201" t="s">
        <v>41</v>
      </c>
      <c r="C47" s="241" t="s">
        <v>40</v>
      </c>
      <c r="D47" s="659" t="s">
        <v>160</v>
      </c>
      <c r="E47" s="799" t="s">
        <v>99</v>
      </c>
      <c r="F47" s="535" t="s">
        <v>37</v>
      </c>
      <c r="G47" s="555" t="s">
        <v>82</v>
      </c>
      <c r="H47" s="108" t="s">
        <v>111</v>
      </c>
      <c r="I47" s="82"/>
      <c r="J47" s="250"/>
      <c r="K47" s="83"/>
      <c r="L47" s="317"/>
      <c r="M47" s="251"/>
      <c r="N47" s="252"/>
      <c r="O47" s="252"/>
      <c r="P47" s="253"/>
      <c r="Q47" s="417"/>
      <c r="R47" s="418"/>
      <c r="S47" s="396"/>
      <c r="T47" s="419"/>
      <c r="U47" s="122">
        <v>200</v>
      </c>
      <c r="V47" s="360">
        <v>203.7</v>
      </c>
    </row>
    <row r="48" spans="1:22" ht="15" customHeight="1">
      <c r="A48" s="195"/>
      <c r="B48" s="202"/>
      <c r="C48" s="242"/>
      <c r="D48" s="660"/>
      <c r="E48" s="669"/>
      <c r="F48" s="536"/>
      <c r="G48" s="556"/>
      <c r="H48" s="78" t="s">
        <v>58</v>
      </c>
      <c r="I48" s="281"/>
      <c r="J48" s="282"/>
      <c r="K48" s="282"/>
      <c r="L48" s="283"/>
      <c r="M48" s="284">
        <f>N48+P48</f>
        <v>200</v>
      </c>
      <c r="N48" s="294"/>
      <c r="O48" s="294"/>
      <c r="P48" s="285">
        <v>200</v>
      </c>
      <c r="Q48" s="420">
        <f>R48+T48</f>
        <v>200</v>
      </c>
      <c r="R48" s="421"/>
      <c r="S48" s="421"/>
      <c r="T48" s="422">
        <v>200</v>
      </c>
      <c r="U48" s="239">
        <v>1800</v>
      </c>
      <c r="V48" s="286">
        <v>1633.1</v>
      </c>
    </row>
    <row r="49" spans="1:22" ht="15" customHeight="1">
      <c r="A49" s="195"/>
      <c r="B49" s="202"/>
      <c r="C49" s="242"/>
      <c r="D49" s="660" t="s">
        <v>110</v>
      </c>
      <c r="E49" s="669"/>
      <c r="F49" s="536"/>
      <c r="G49" s="556"/>
      <c r="H49" s="91"/>
      <c r="I49" s="216"/>
      <c r="J49" s="206"/>
      <c r="K49" s="206"/>
      <c r="L49" s="287"/>
      <c r="M49" s="288"/>
      <c r="N49" s="289"/>
      <c r="O49" s="290"/>
      <c r="P49" s="291"/>
      <c r="Q49" s="423"/>
      <c r="R49" s="415"/>
      <c r="S49" s="415"/>
      <c r="T49" s="416"/>
      <c r="U49" s="292"/>
      <c r="V49" s="293"/>
    </row>
    <row r="50" spans="1:22" ht="15" customHeight="1">
      <c r="A50" s="195"/>
      <c r="B50" s="202"/>
      <c r="C50" s="242"/>
      <c r="D50" s="660"/>
      <c r="E50" s="669"/>
      <c r="F50" s="536"/>
      <c r="G50" s="556"/>
      <c r="H50" s="91"/>
      <c r="I50" s="216"/>
      <c r="J50" s="206"/>
      <c r="K50" s="206"/>
      <c r="L50" s="287"/>
      <c r="M50" s="288"/>
      <c r="N50" s="289"/>
      <c r="O50" s="290"/>
      <c r="P50" s="291"/>
      <c r="Q50" s="423"/>
      <c r="R50" s="415"/>
      <c r="S50" s="415"/>
      <c r="T50" s="416"/>
      <c r="U50" s="292"/>
      <c r="V50" s="293"/>
    </row>
    <row r="51" spans="1:22" ht="40.5" customHeight="1">
      <c r="A51" s="195"/>
      <c r="B51" s="202"/>
      <c r="C51" s="242"/>
      <c r="D51" s="617" t="s">
        <v>161</v>
      </c>
      <c r="E51" s="669"/>
      <c r="F51" s="536"/>
      <c r="G51" s="556"/>
      <c r="H51" s="91"/>
      <c r="I51" s="216"/>
      <c r="J51" s="206"/>
      <c r="K51" s="206"/>
      <c r="L51" s="287"/>
      <c r="M51" s="288"/>
      <c r="N51" s="289"/>
      <c r="O51" s="290"/>
      <c r="P51" s="291"/>
      <c r="Q51" s="423"/>
      <c r="R51" s="415"/>
      <c r="S51" s="415"/>
      <c r="T51" s="416"/>
      <c r="U51" s="292"/>
      <c r="V51" s="293"/>
    </row>
    <row r="52" spans="1:22" ht="55.5" customHeight="1">
      <c r="A52" s="195"/>
      <c r="B52" s="202"/>
      <c r="C52" s="242"/>
      <c r="D52" s="617" t="s">
        <v>162</v>
      </c>
      <c r="E52" s="669"/>
      <c r="F52" s="536"/>
      <c r="G52" s="556"/>
      <c r="H52" s="91"/>
      <c r="I52" s="216"/>
      <c r="J52" s="206"/>
      <c r="K52" s="206"/>
      <c r="L52" s="287"/>
      <c r="M52" s="288"/>
      <c r="N52" s="289"/>
      <c r="O52" s="290"/>
      <c r="P52" s="291"/>
      <c r="Q52" s="423"/>
      <c r="R52" s="415"/>
      <c r="S52" s="415"/>
      <c r="T52" s="416"/>
      <c r="U52" s="292"/>
      <c r="V52" s="293"/>
    </row>
    <row r="53" spans="1:22" ht="13.5" customHeight="1">
      <c r="A53" s="195"/>
      <c r="B53" s="202"/>
      <c r="C53" s="242"/>
      <c r="D53" s="660" t="s">
        <v>163</v>
      </c>
      <c r="E53" s="669"/>
      <c r="F53" s="536"/>
      <c r="G53" s="556"/>
      <c r="H53" s="91"/>
      <c r="I53" s="216"/>
      <c r="J53" s="206"/>
      <c r="K53" s="206"/>
      <c r="L53" s="287"/>
      <c r="M53" s="288"/>
      <c r="N53" s="289"/>
      <c r="O53" s="290"/>
      <c r="P53" s="291"/>
      <c r="Q53" s="423"/>
      <c r="R53" s="415"/>
      <c r="S53" s="415"/>
      <c r="T53" s="416"/>
      <c r="U53" s="292"/>
      <c r="V53" s="293"/>
    </row>
    <row r="54" spans="1:22" ht="15" customHeight="1" thickBot="1">
      <c r="A54" s="196"/>
      <c r="B54" s="203"/>
      <c r="C54" s="243"/>
      <c r="D54" s="664"/>
      <c r="E54" s="670"/>
      <c r="F54" s="537"/>
      <c r="G54" s="557"/>
      <c r="H54" s="406" t="s">
        <v>39</v>
      </c>
      <c r="I54" s="371"/>
      <c r="J54" s="372"/>
      <c r="K54" s="372"/>
      <c r="L54" s="374"/>
      <c r="M54" s="371">
        <f>SUM(M47:M48)</f>
        <v>200</v>
      </c>
      <c r="N54" s="379"/>
      <c r="O54" s="373"/>
      <c r="P54" s="374">
        <f>SUM(P48)</f>
        <v>200</v>
      </c>
      <c r="Q54" s="371">
        <f>R54+T54</f>
        <v>200</v>
      </c>
      <c r="R54" s="372"/>
      <c r="S54" s="372"/>
      <c r="T54" s="374">
        <f>SUM(T47:T48)</f>
        <v>200</v>
      </c>
      <c r="U54" s="375">
        <f>SUM(U47:U48)</f>
        <v>2000</v>
      </c>
      <c r="V54" s="377">
        <f>SUM(V47:V48)</f>
        <v>1836.8</v>
      </c>
    </row>
    <row r="55" spans="1:22" ht="13.5" customHeight="1">
      <c r="A55" s="658" t="s">
        <v>36</v>
      </c>
      <c r="B55" s="643" t="s">
        <v>41</v>
      </c>
      <c r="C55" s="631" t="s">
        <v>41</v>
      </c>
      <c r="D55" s="671" t="s">
        <v>164</v>
      </c>
      <c r="E55" s="666" t="s">
        <v>76</v>
      </c>
      <c r="F55" s="606" t="s">
        <v>37</v>
      </c>
      <c r="G55" s="604" t="s">
        <v>82</v>
      </c>
      <c r="H55" s="88" t="s">
        <v>111</v>
      </c>
      <c r="I55" s="64">
        <f>J55+L55</f>
        <v>10740.1</v>
      </c>
      <c r="J55" s="65"/>
      <c r="K55" s="65"/>
      <c r="L55" s="89">
        <v>10740.1</v>
      </c>
      <c r="M55" s="64">
        <f>N55+P55</f>
        <v>915.7</v>
      </c>
      <c r="N55" s="65"/>
      <c r="O55" s="65"/>
      <c r="P55" s="66">
        <v>915.7</v>
      </c>
      <c r="Q55" s="424">
        <f>R55+T55</f>
        <v>915.7</v>
      </c>
      <c r="R55" s="389"/>
      <c r="S55" s="389"/>
      <c r="T55" s="390">
        <v>915.7</v>
      </c>
      <c r="U55" s="140"/>
      <c r="V55" s="140"/>
    </row>
    <row r="56" spans="1:22" ht="13.5" customHeight="1">
      <c r="A56" s="640"/>
      <c r="B56" s="644"/>
      <c r="C56" s="647"/>
      <c r="D56" s="672"/>
      <c r="E56" s="667"/>
      <c r="F56" s="538"/>
      <c r="G56" s="613"/>
      <c r="H56" s="162" t="s">
        <v>58</v>
      </c>
      <c r="I56" s="116">
        <f>L56+J56</f>
        <v>26460.400000000001</v>
      </c>
      <c r="J56" s="68"/>
      <c r="K56" s="68"/>
      <c r="L56" s="254">
        <v>26460.400000000001</v>
      </c>
      <c r="M56" s="67">
        <f>N56+P56</f>
        <v>884.4</v>
      </c>
      <c r="N56" s="68"/>
      <c r="O56" s="68"/>
      <c r="P56" s="69">
        <v>884.4</v>
      </c>
      <c r="Q56" s="425">
        <f>R56+T56</f>
        <v>884.4</v>
      </c>
      <c r="R56" s="381"/>
      <c r="S56" s="381"/>
      <c r="T56" s="382">
        <v>884.4</v>
      </c>
      <c r="U56" s="70"/>
      <c r="V56" s="70"/>
    </row>
    <row r="57" spans="1:22" ht="13.5" customHeight="1">
      <c r="A57" s="641"/>
      <c r="B57" s="645"/>
      <c r="C57" s="648"/>
      <c r="D57" s="673"/>
      <c r="E57" s="667"/>
      <c r="F57" s="538"/>
      <c r="G57" s="613"/>
      <c r="H57" s="78" t="s">
        <v>60</v>
      </c>
      <c r="I57" s="116">
        <f>J57+L57</f>
        <v>5000</v>
      </c>
      <c r="J57" s="72"/>
      <c r="K57" s="72"/>
      <c r="L57" s="90">
        <v>5000</v>
      </c>
      <c r="M57" s="71"/>
      <c r="N57" s="72"/>
      <c r="O57" s="72"/>
      <c r="P57" s="255"/>
      <c r="Q57" s="425"/>
      <c r="R57" s="426"/>
      <c r="S57" s="426"/>
      <c r="T57" s="399"/>
      <c r="U57" s="141"/>
      <c r="V57" s="141"/>
    </row>
    <row r="58" spans="1:22" ht="13.5" customHeight="1">
      <c r="A58" s="641"/>
      <c r="B58" s="645"/>
      <c r="C58" s="648"/>
      <c r="D58" s="673"/>
      <c r="E58" s="667"/>
      <c r="F58" s="538"/>
      <c r="G58" s="613"/>
      <c r="H58" s="78" t="s">
        <v>74</v>
      </c>
      <c r="I58" s="116">
        <f>L58+J58</f>
        <v>300</v>
      </c>
      <c r="J58" s="72"/>
      <c r="K58" s="72"/>
      <c r="L58" s="90">
        <v>300</v>
      </c>
      <c r="M58" s="71">
        <f>N58+P58</f>
        <v>267.60000000000002</v>
      </c>
      <c r="N58" s="72"/>
      <c r="O58" s="72"/>
      <c r="P58" s="255">
        <v>267.60000000000002</v>
      </c>
      <c r="Q58" s="425">
        <f>T58+R58</f>
        <v>267.60000000000002</v>
      </c>
      <c r="R58" s="426"/>
      <c r="S58" s="426"/>
      <c r="T58" s="399">
        <v>267.60000000000002</v>
      </c>
      <c r="U58" s="141"/>
      <c r="V58" s="141"/>
    </row>
    <row r="59" spans="1:22" ht="13.5" customHeight="1" thickBot="1">
      <c r="A59" s="642"/>
      <c r="B59" s="646"/>
      <c r="C59" s="633"/>
      <c r="D59" s="674"/>
      <c r="E59" s="668"/>
      <c r="F59" s="539"/>
      <c r="G59" s="605"/>
      <c r="H59" s="406" t="s">
        <v>39</v>
      </c>
      <c r="I59" s="407">
        <f>SUM(I55:I58)</f>
        <v>42500.5</v>
      </c>
      <c r="J59" s="408"/>
      <c r="K59" s="409"/>
      <c r="L59" s="410">
        <f>SUM(L55:L58)</f>
        <v>42500.5</v>
      </c>
      <c r="M59" s="411">
        <f>N59+P59</f>
        <v>2067.6999999999998</v>
      </c>
      <c r="N59" s="408"/>
      <c r="O59" s="408"/>
      <c r="P59" s="412">
        <f>SUM(P55:P58)</f>
        <v>2067.6999999999998</v>
      </c>
      <c r="Q59" s="407">
        <f>R59+T59</f>
        <v>2067.6999999999998</v>
      </c>
      <c r="R59" s="408"/>
      <c r="S59" s="409"/>
      <c r="T59" s="410">
        <f>SUM(T55:T58)</f>
        <v>2067.6999999999998</v>
      </c>
      <c r="U59" s="377"/>
      <c r="V59" s="377"/>
    </row>
    <row r="60" spans="1:22" ht="15" customHeight="1">
      <c r="A60" s="639" t="s">
        <v>36</v>
      </c>
      <c r="B60" s="649" t="s">
        <v>41</v>
      </c>
      <c r="C60" s="665" t="s">
        <v>42</v>
      </c>
      <c r="D60" s="675" t="s">
        <v>165</v>
      </c>
      <c r="E60" s="669" t="s">
        <v>77</v>
      </c>
      <c r="F60" s="609" t="s">
        <v>37</v>
      </c>
      <c r="G60" s="608" t="s">
        <v>82</v>
      </c>
      <c r="H60" s="115" t="s">
        <v>111</v>
      </c>
      <c r="I60" s="256">
        <f>J60+L60</f>
        <v>2961.1</v>
      </c>
      <c r="J60" s="166"/>
      <c r="K60" s="166"/>
      <c r="L60" s="167">
        <v>2961.1</v>
      </c>
      <c r="M60" s="166">
        <f>N60+P60</f>
        <v>6</v>
      </c>
      <c r="N60" s="168"/>
      <c r="O60" s="168"/>
      <c r="P60" s="167">
        <v>6</v>
      </c>
      <c r="Q60" s="598">
        <f>R60+T60</f>
        <v>6</v>
      </c>
      <c r="R60" s="599"/>
      <c r="S60" s="599"/>
      <c r="T60" s="600">
        <v>6</v>
      </c>
      <c r="U60" s="146"/>
      <c r="V60" s="147"/>
    </row>
    <row r="61" spans="1:22" ht="15" customHeight="1">
      <c r="A61" s="639"/>
      <c r="B61" s="649"/>
      <c r="C61" s="665"/>
      <c r="D61" s="675"/>
      <c r="E61" s="669"/>
      <c r="F61" s="620"/>
      <c r="G61" s="619"/>
      <c r="H61" s="624" t="s">
        <v>38</v>
      </c>
      <c r="I61" s="257"/>
      <c r="J61" s="171"/>
      <c r="K61" s="171"/>
      <c r="L61" s="170"/>
      <c r="M61" s="171"/>
      <c r="N61" s="169"/>
      <c r="O61" s="169"/>
      <c r="P61" s="170"/>
      <c r="Q61" s="621">
        <f>R61+T61</f>
        <v>16.3</v>
      </c>
      <c r="R61" s="622"/>
      <c r="S61" s="622"/>
      <c r="T61" s="623">
        <v>16.3</v>
      </c>
      <c r="U61" s="146"/>
      <c r="V61" s="147"/>
    </row>
    <row r="62" spans="1:22" ht="15" customHeight="1">
      <c r="A62" s="640"/>
      <c r="B62" s="644"/>
      <c r="C62" s="647"/>
      <c r="D62" s="676"/>
      <c r="E62" s="669"/>
      <c r="F62" s="609"/>
      <c r="G62" s="608"/>
      <c r="H62" s="79" t="s">
        <v>58</v>
      </c>
      <c r="I62" s="257">
        <f>J62+L62</f>
        <v>569.9</v>
      </c>
      <c r="J62" s="169"/>
      <c r="K62" s="169"/>
      <c r="L62" s="170">
        <v>569.9</v>
      </c>
      <c r="M62" s="171"/>
      <c r="N62" s="169"/>
      <c r="O62" s="169"/>
      <c r="P62" s="170"/>
      <c r="Q62" s="427"/>
      <c r="R62" s="428"/>
      <c r="S62" s="428"/>
      <c r="T62" s="429"/>
      <c r="U62" s="142"/>
      <c r="V62" s="70"/>
    </row>
    <row r="63" spans="1:22" ht="15" customHeight="1">
      <c r="A63" s="641"/>
      <c r="B63" s="645"/>
      <c r="C63" s="648"/>
      <c r="D63" s="677"/>
      <c r="E63" s="669"/>
      <c r="F63" s="609"/>
      <c r="G63" s="608"/>
      <c r="H63" s="78" t="s">
        <v>60</v>
      </c>
      <c r="I63" s="258">
        <f>J63+L63</f>
        <v>100.6</v>
      </c>
      <c r="J63" s="172"/>
      <c r="K63" s="172"/>
      <c r="L63" s="173">
        <v>100.6</v>
      </c>
      <c r="M63" s="174"/>
      <c r="N63" s="172"/>
      <c r="O63" s="172"/>
      <c r="P63" s="173"/>
      <c r="Q63" s="430"/>
      <c r="R63" s="431"/>
      <c r="S63" s="431"/>
      <c r="T63" s="432"/>
      <c r="U63" s="143"/>
      <c r="V63" s="141"/>
    </row>
    <row r="64" spans="1:22" ht="15" customHeight="1" thickBot="1">
      <c r="A64" s="642"/>
      <c r="B64" s="646"/>
      <c r="C64" s="633"/>
      <c r="D64" s="678"/>
      <c r="E64" s="670"/>
      <c r="F64" s="607"/>
      <c r="G64" s="616"/>
      <c r="H64" s="406" t="s">
        <v>39</v>
      </c>
      <c r="I64" s="371">
        <f>SUM(I60:I63)</f>
        <v>3631.6</v>
      </c>
      <c r="J64" s="375"/>
      <c r="K64" s="375"/>
      <c r="L64" s="374">
        <f>SUM(L60:L63)</f>
        <v>3631.6</v>
      </c>
      <c r="M64" s="375">
        <f>N64+P64</f>
        <v>6</v>
      </c>
      <c r="N64" s="372"/>
      <c r="O64" s="372"/>
      <c r="P64" s="374">
        <f>SUM(P60:P63)</f>
        <v>6</v>
      </c>
      <c r="Q64" s="371">
        <f>R64+T64</f>
        <v>22.3</v>
      </c>
      <c r="R64" s="375"/>
      <c r="S64" s="375"/>
      <c r="T64" s="374">
        <f>SUM(T60:T63)</f>
        <v>22.3</v>
      </c>
      <c r="U64" s="379"/>
      <c r="V64" s="377"/>
    </row>
    <row r="65" spans="1:24" ht="28.5" customHeight="1">
      <c r="A65" s="331" t="s">
        <v>36</v>
      </c>
      <c r="B65" s="332" t="s">
        <v>41</v>
      </c>
      <c r="C65" s="335" t="s">
        <v>43</v>
      </c>
      <c r="D65" s="231" t="s">
        <v>5</v>
      </c>
      <c r="E65" s="558"/>
      <c r="F65" s="540" t="s">
        <v>37</v>
      </c>
      <c r="G65" s="559"/>
      <c r="H65" s="205"/>
      <c r="I65" s="271"/>
      <c r="J65" s="272"/>
      <c r="K65" s="272"/>
      <c r="L65" s="273"/>
      <c r="M65" s="80"/>
      <c r="N65" s="81"/>
      <c r="O65" s="102"/>
      <c r="P65" s="127"/>
      <c r="Q65" s="433"/>
      <c r="R65" s="434"/>
      <c r="S65" s="434"/>
      <c r="T65" s="435"/>
      <c r="U65" s="247"/>
      <c r="V65" s="247"/>
    </row>
    <row r="66" spans="1:24" ht="27.75" customHeight="1">
      <c r="A66" s="333"/>
      <c r="B66" s="334"/>
      <c r="C66" s="336"/>
      <c r="D66" s="321" t="s">
        <v>4</v>
      </c>
      <c r="E66" s="561"/>
      <c r="F66" s="541"/>
      <c r="G66" s="571" t="s">
        <v>96</v>
      </c>
      <c r="H66" s="328" t="s">
        <v>38</v>
      </c>
      <c r="I66" s="572"/>
      <c r="J66" s="165"/>
      <c r="K66" s="165"/>
      <c r="L66" s="573"/>
      <c r="M66" s="71">
        <f>N66+P66</f>
        <v>30</v>
      </c>
      <c r="N66" s="72"/>
      <c r="O66" s="327"/>
      <c r="P66" s="255">
        <v>30</v>
      </c>
      <c r="Q66" s="574"/>
      <c r="R66" s="575"/>
      <c r="S66" s="575"/>
      <c r="T66" s="576"/>
      <c r="U66" s="577"/>
      <c r="V66" s="577"/>
    </row>
    <row r="67" spans="1:24" ht="29.25" customHeight="1">
      <c r="A67" s="333"/>
      <c r="B67" s="334"/>
      <c r="C67" s="336"/>
      <c r="D67" s="484" t="s">
        <v>114</v>
      </c>
      <c r="E67" s="560" t="s">
        <v>157</v>
      </c>
      <c r="F67" s="541"/>
      <c r="G67" s="578" t="s">
        <v>83</v>
      </c>
      <c r="H67" s="299" t="s">
        <v>38</v>
      </c>
      <c r="I67" s="230"/>
      <c r="J67" s="163"/>
      <c r="K67" s="163"/>
      <c r="L67" s="164"/>
      <c r="M67" s="67">
        <f>N67+P67</f>
        <v>10</v>
      </c>
      <c r="N67" s="68">
        <v>10</v>
      </c>
      <c r="O67" s="295"/>
      <c r="P67" s="69"/>
      <c r="Q67" s="443"/>
      <c r="R67" s="444"/>
      <c r="S67" s="444"/>
      <c r="T67" s="445"/>
      <c r="U67" s="300"/>
      <c r="V67" s="300"/>
    </row>
    <row r="68" spans="1:24" ht="27.75" customHeight="1">
      <c r="A68" s="333"/>
      <c r="B68" s="334"/>
      <c r="C68" s="336"/>
      <c r="D68" s="321" t="s">
        <v>156</v>
      </c>
      <c r="E68" s="561"/>
      <c r="F68" s="541"/>
      <c r="G68" s="867" t="s">
        <v>82</v>
      </c>
      <c r="H68" s="337" t="s">
        <v>38</v>
      </c>
      <c r="I68" s="338"/>
      <c r="J68" s="339"/>
      <c r="K68" s="339"/>
      <c r="L68" s="340"/>
      <c r="M68" s="116"/>
      <c r="N68" s="117"/>
      <c r="O68" s="341"/>
      <c r="P68" s="342"/>
      <c r="Q68" s="437"/>
      <c r="R68" s="438"/>
      <c r="S68" s="438"/>
      <c r="T68" s="439"/>
      <c r="U68" s="343"/>
      <c r="V68" s="343"/>
    </row>
    <row r="69" spans="1:24" ht="27.75" customHeight="1">
      <c r="A69" s="333"/>
      <c r="B69" s="334"/>
      <c r="C69" s="336"/>
      <c r="D69" s="795" t="s">
        <v>166</v>
      </c>
      <c r="E69" s="561"/>
      <c r="F69" s="541"/>
      <c r="G69" s="867"/>
      <c r="H69" s="328" t="s">
        <v>58</v>
      </c>
      <c r="I69" s="249"/>
      <c r="J69" s="165"/>
      <c r="K69" s="165"/>
      <c r="L69" s="329"/>
      <c r="M69" s="71"/>
      <c r="N69" s="72"/>
      <c r="O69" s="327"/>
      <c r="P69" s="255"/>
      <c r="Q69" s="440"/>
      <c r="R69" s="441"/>
      <c r="S69" s="441"/>
      <c r="T69" s="442"/>
      <c r="U69" s="248"/>
      <c r="V69" s="248"/>
    </row>
    <row r="70" spans="1:24" ht="27.75" customHeight="1">
      <c r="A70" s="333"/>
      <c r="B70" s="334"/>
      <c r="C70" s="336"/>
      <c r="D70" s="795"/>
      <c r="E70" s="561"/>
      <c r="F70" s="541"/>
      <c r="G70" s="867"/>
      <c r="H70" s="299" t="s">
        <v>74</v>
      </c>
      <c r="I70" s="230"/>
      <c r="J70" s="163"/>
      <c r="K70" s="163"/>
      <c r="L70" s="164"/>
      <c r="M70" s="67">
        <f>N70+P70</f>
        <v>100</v>
      </c>
      <c r="N70" s="68"/>
      <c r="O70" s="295"/>
      <c r="P70" s="69">
        <v>100</v>
      </c>
      <c r="Q70" s="443"/>
      <c r="R70" s="444"/>
      <c r="S70" s="444"/>
      <c r="T70" s="445"/>
      <c r="U70" s="300"/>
      <c r="V70" s="300"/>
    </row>
    <row r="71" spans="1:24" ht="26.25" customHeight="1">
      <c r="A71" s="333"/>
      <c r="B71" s="334"/>
      <c r="C71" s="336"/>
      <c r="D71" s="795"/>
      <c r="E71" s="561"/>
      <c r="F71" s="541"/>
      <c r="G71" s="867"/>
      <c r="H71" s="274" t="s">
        <v>111</v>
      </c>
      <c r="I71" s="244"/>
      <c r="J71" s="245"/>
      <c r="K71" s="245"/>
      <c r="L71" s="246"/>
      <c r="M71" s="85"/>
      <c r="N71" s="86"/>
      <c r="O71" s="105"/>
      <c r="P71" s="330"/>
      <c r="Q71" s="437"/>
      <c r="R71" s="438"/>
      <c r="S71" s="438"/>
      <c r="T71" s="439"/>
      <c r="U71" s="343">
        <v>800</v>
      </c>
      <c r="V71" s="343"/>
    </row>
    <row r="72" spans="1:24" ht="27.75" customHeight="1" thickBot="1">
      <c r="A72" s="333"/>
      <c r="B72" s="334"/>
      <c r="C72" s="336"/>
      <c r="D72" s="353" t="s">
        <v>138</v>
      </c>
      <c r="E72" s="561"/>
      <c r="F72" s="541"/>
      <c r="G72" s="868"/>
      <c r="H72" s="378" t="s">
        <v>39</v>
      </c>
      <c r="I72" s="376"/>
      <c r="J72" s="372"/>
      <c r="K72" s="372"/>
      <c r="L72" s="379"/>
      <c r="M72" s="371">
        <f>N72+P72</f>
        <v>140</v>
      </c>
      <c r="N72" s="372">
        <f>SUM(N67:N71)</f>
        <v>10</v>
      </c>
      <c r="O72" s="372"/>
      <c r="P72" s="373">
        <f>SUM(P66:P71)</f>
        <v>130</v>
      </c>
      <c r="Q72" s="371">
        <f>R72+T72</f>
        <v>0</v>
      </c>
      <c r="R72" s="372">
        <f>SUM(R68:R71)</f>
        <v>0</v>
      </c>
      <c r="S72" s="372"/>
      <c r="T72" s="374"/>
      <c r="U72" s="377">
        <f>SUM(U68:U71)</f>
        <v>800</v>
      </c>
      <c r="V72" s="377"/>
      <c r="X72" s="501"/>
    </row>
    <row r="73" spans="1:24" ht="28.5" customHeight="1">
      <c r="A73" s="658" t="s">
        <v>36</v>
      </c>
      <c r="B73" s="643" t="s">
        <v>41</v>
      </c>
      <c r="C73" s="631" t="s">
        <v>107</v>
      </c>
      <c r="D73" s="485" t="s">
        <v>105</v>
      </c>
      <c r="E73" s="562"/>
      <c r="F73" s="542" t="s">
        <v>37</v>
      </c>
      <c r="G73" s="563"/>
      <c r="H73" s="119" t="s">
        <v>38</v>
      </c>
      <c r="I73" s="266">
        <f>J73+L73</f>
        <v>40</v>
      </c>
      <c r="J73" s="267">
        <v>40</v>
      </c>
      <c r="K73" s="267"/>
      <c r="L73" s="268"/>
      <c r="M73" s="269"/>
      <c r="N73" s="120"/>
      <c r="O73" s="120"/>
      <c r="P73" s="270"/>
      <c r="Q73" s="446"/>
      <c r="R73" s="447"/>
      <c r="S73" s="447"/>
      <c r="T73" s="448"/>
      <c r="U73" s="104"/>
      <c r="V73" s="104"/>
    </row>
    <row r="74" spans="1:24" ht="28.5" customHeight="1">
      <c r="A74" s="634"/>
      <c r="B74" s="636"/>
      <c r="C74" s="632"/>
      <c r="D74" s="261" t="s">
        <v>178</v>
      </c>
      <c r="E74" s="564"/>
      <c r="F74" s="533"/>
      <c r="G74" s="661" t="s">
        <v>83</v>
      </c>
      <c r="H74" s="79" t="s">
        <v>38</v>
      </c>
      <c r="I74" s="262"/>
      <c r="J74" s="263"/>
      <c r="K74" s="264"/>
      <c r="L74" s="265"/>
      <c r="M74" s="213"/>
      <c r="N74" s="76"/>
      <c r="O74" s="76"/>
      <c r="P74" s="77"/>
      <c r="Q74" s="449">
        <f>R74+T74</f>
        <v>16.2</v>
      </c>
      <c r="R74" s="508">
        <v>16.2</v>
      </c>
      <c r="S74" s="449"/>
      <c r="T74" s="450"/>
      <c r="U74" s="142"/>
      <c r="V74" s="142"/>
    </row>
    <row r="75" spans="1:24" ht="27.75" customHeight="1">
      <c r="A75" s="634"/>
      <c r="B75" s="636"/>
      <c r="C75" s="632"/>
      <c r="D75" s="260" t="s">
        <v>106</v>
      </c>
      <c r="E75" s="564"/>
      <c r="F75" s="533"/>
      <c r="G75" s="662"/>
      <c r="H75" s="500" t="s">
        <v>38</v>
      </c>
      <c r="I75" s="490"/>
      <c r="J75" s="491"/>
      <c r="K75" s="492"/>
      <c r="L75" s="493"/>
      <c r="M75" s="494">
        <f>N75+P75</f>
        <v>80</v>
      </c>
      <c r="N75" s="495">
        <v>80</v>
      </c>
      <c r="O75" s="495"/>
      <c r="P75" s="496"/>
      <c r="Q75" s="497"/>
      <c r="R75" s="498"/>
      <c r="S75" s="497"/>
      <c r="T75" s="499"/>
      <c r="U75" s="146">
        <v>50</v>
      </c>
      <c r="V75" s="146">
        <v>50</v>
      </c>
    </row>
    <row r="76" spans="1:24" ht="29.25" customHeight="1">
      <c r="A76" s="634"/>
      <c r="B76" s="636"/>
      <c r="C76" s="632"/>
      <c r="D76" s="261" t="s">
        <v>109</v>
      </c>
      <c r="E76" s="564"/>
      <c r="F76" s="533"/>
      <c r="G76" s="565" t="s">
        <v>108</v>
      </c>
      <c r="H76" s="79" t="s">
        <v>38</v>
      </c>
      <c r="I76" s="157"/>
      <c r="J76" s="158"/>
      <c r="K76" s="159"/>
      <c r="L76" s="160"/>
      <c r="M76" s="213">
        <f>N76+P76</f>
        <v>7</v>
      </c>
      <c r="N76" s="100">
        <v>7</v>
      </c>
      <c r="O76" s="100"/>
      <c r="P76" s="101"/>
      <c r="Q76" s="451"/>
      <c r="R76" s="452"/>
      <c r="S76" s="451"/>
      <c r="T76" s="453"/>
      <c r="U76" s="93"/>
      <c r="V76" s="93"/>
    </row>
    <row r="77" spans="1:24" ht="15.75" customHeight="1">
      <c r="A77" s="634"/>
      <c r="B77" s="636"/>
      <c r="C77" s="632"/>
      <c r="D77" s="663" t="s">
        <v>167</v>
      </c>
      <c r="E77" s="564"/>
      <c r="F77" s="533"/>
      <c r="G77" s="661" t="s">
        <v>108</v>
      </c>
      <c r="H77" s="91" t="s">
        <v>38</v>
      </c>
      <c r="I77" s="275"/>
      <c r="J77" s="276"/>
      <c r="K77" s="277"/>
      <c r="L77" s="278"/>
      <c r="M77" s="213">
        <f>N77+P77</f>
        <v>13</v>
      </c>
      <c r="N77" s="279">
        <v>13</v>
      </c>
      <c r="O77" s="279"/>
      <c r="P77" s="280"/>
      <c r="Q77" s="454"/>
      <c r="R77" s="455"/>
      <c r="S77" s="454"/>
      <c r="T77" s="456"/>
      <c r="U77" s="143"/>
      <c r="V77" s="143"/>
    </row>
    <row r="78" spans="1:24" ht="15.75" customHeight="1" thickBot="1">
      <c r="A78" s="642"/>
      <c r="B78" s="646"/>
      <c r="C78" s="633"/>
      <c r="D78" s="664"/>
      <c r="E78" s="489"/>
      <c r="F78" s="534"/>
      <c r="G78" s="855"/>
      <c r="H78" s="406" t="s">
        <v>39</v>
      </c>
      <c r="I78" s="376">
        <f>J78+L78</f>
        <v>40</v>
      </c>
      <c r="J78" s="372">
        <f>SUM(J73:J77)</f>
        <v>40</v>
      </c>
      <c r="K78" s="379"/>
      <c r="L78" s="374"/>
      <c r="M78" s="371">
        <f>N78+P78</f>
        <v>100</v>
      </c>
      <c r="N78" s="372">
        <f>SUM(N75:N77)</f>
        <v>100</v>
      </c>
      <c r="O78" s="436"/>
      <c r="P78" s="374"/>
      <c r="Q78" s="373">
        <f>SUM(Q74:Q77)</f>
        <v>16.2</v>
      </c>
      <c r="R78" s="372">
        <f>SUM(R74:R77)</f>
        <v>16.2</v>
      </c>
      <c r="S78" s="379"/>
      <c r="T78" s="374"/>
      <c r="U78" s="374">
        <f>SUM(U75:U77)</f>
        <v>50</v>
      </c>
      <c r="V78" s="374">
        <f>SUM(V75:V77)</f>
        <v>50</v>
      </c>
    </row>
    <row r="79" spans="1:24" ht="15" customHeight="1">
      <c r="A79" s="658" t="s">
        <v>36</v>
      </c>
      <c r="B79" s="643" t="s">
        <v>41</v>
      </c>
      <c r="C79" s="631" t="s">
        <v>44</v>
      </c>
      <c r="D79" s="715" t="s">
        <v>168</v>
      </c>
      <c r="E79" s="579" t="s">
        <v>184</v>
      </c>
      <c r="F79" s="720" t="s">
        <v>37</v>
      </c>
      <c r="G79" s="712" t="s">
        <v>82</v>
      </c>
      <c r="H79" s="108" t="s">
        <v>111</v>
      </c>
      <c r="I79" s="154"/>
      <c r="J79" s="155"/>
      <c r="K79" s="155"/>
      <c r="L79" s="156"/>
      <c r="M79" s="145"/>
      <c r="N79" s="73"/>
      <c r="O79" s="73"/>
      <c r="P79" s="74"/>
      <c r="Q79" s="457"/>
      <c r="R79" s="458"/>
      <c r="S79" s="458"/>
      <c r="T79" s="459"/>
      <c r="U79" s="140">
        <v>10</v>
      </c>
      <c r="V79" s="140">
        <v>344.5</v>
      </c>
    </row>
    <row r="80" spans="1:24" ht="18" customHeight="1">
      <c r="A80" s="634"/>
      <c r="B80" s="636"/>
      <c r="C80" s="632"/>
      <c r="D80" s="716"/>
      <c r="E80" s="870" t="s">
        <v>185</v>
      </c>
      <c r="F80" s="721"/>
      <c r="G80" s="713"/>
      <c r="H80" s="91" t="s">
        <v>58</v>
      </c>
      <c r="I80" s="157"/>
      <c r="J80" s="158"/>
      <c r="K80" s="159"/>
      <c r="L80" s="160"/>
      <c r="M80" s="161"/>
      <c r="N80" s="100"/>
      <c r="O80" s="100"/>
      <c r="P80" s="101"/>
      <c r="Q80" s="451"/>
      <c r="R80" s="452"/>
      <c r="S80" s="451"/>
      <c r="T80" s="453"/>
      <c r="U80" s="138">
        <v>90</v>
      </c>
      <c r="V80" s="93">
        <v>1952.2</v>
      </c>
    </row>
    <row r="81" spans="1:22" ht="18" customHeight="1" thickBot="1">
      <c r="A81" s="642"/>
      <c r="B81" s="646"/>
      <c r="C81" s="633"/>
      <c r="D81" s="717"/>
      <c r="E81" s="871"/>
      <c r="F81" s="722"/>
      <c r="G81" s="714"/>
      <c r="H81" s="406" t="s">
        <v>39</v>
      </c>
      <c r="I81" s="376"/>
      <c r="J81" s="372"/>
      <c r="K81" s="379"/>
      <c r="L81" s="374"/>
      <c r="M81" s="371"/>
      <c r="N81" s="436"/>
      <c r="O81" s="436"/>
      <c r="P81" s="374"/>
      <c r="Q81" s="373"/>
      <c r="R81" s="372"/>
      <c r="S81" s="379"/>
      <c r="T81" s="374"/>
      <c r="U81" s="377">
        <f>SUM(U79:U80)</f>
        <v>100</v>
      </c>
      <c r="V81" s="374">
        <f>SUM(V79:V80)</f>
        <v>2296.6999999999998</v>
      </c>
    </row>
    <row r="82" spans="1:22" ht="15" customHeight="1" thickBot="1">
      <c r="A82" s="94" t="s">
        <v>36</v>
      </c>
      <c r="B82" s="197" t="s">
        <v>41</v>
      </c>
      <c r="C82" s="709" t="s">
        <v>46</v>
      </c>
      <c r="D82" s="709"/>
      <c r="E82" s="709"/>
      <c r="F82" s="709"/>
      <c r="G82" s="709"/>
      <c r="H82" s="710"/>
      <c r="I82" s="175">
        <f>I59+I72+I64+I81+I46+I78</f>
        <v>46172.1</v>
      </c>
      <c r="J82" s="176">
        <f>J59+J72+J64+J81+J46+J78</f>
        <v>40</v>
      </c>
      <c r="K82" s="177"/>
      <c r="L82" s="211">
        <f>L59+L72+L64+L81+L46</f>
        <v>46132.1</v>
      </c>
      <c r="M82" s="212">
        <f>M64+M59+M81+M78+M72+M54+M46</f>
        <v>7013.7</v>
      </c>
      <c r="N82" s="176">
        <f>N64+N59+N81+N78+N72+N54+N46</f>
        <v>110</v>
      </c>
      <c r="O82" s="176"/>
      <c r="P82" s="178">
        <f>P64+P59+P81+P78+P72+P54+P46</f>
        <v>6903.7</v>
      </c>
      <c r="Q82" s="212">
        <f>R82+T82</f>
        <v>6076.2</v>
      </c>
      <c r="R82" s="176">
        <f>R64+R59+R81+R78+R72+R54+R46</f>
        <v>16.2</v>
      </c>
      <c r="S82" s="176"/>
      <c r="T82" s="178">
        <f>T64+T59+T81+T78+T72+T54+T46</f>
        <v>6060</v>
      </c>
      <c r="U82" s="175">
        <f>U64+U59+U81+U78+U72+U54+U46</f>
        <v>5450</v>
      </c>
      <c r="V82" s="222">
        <f>V64+V59+V81+V78+V72+V54+V46</f>
        <v>4183.5</v>
      </c>
    </row>
    <row r="83" spans="1:22" ht="16.5" customHeight="1" thickBot="1">
      <c r="A83" s="215" t="s">
        <v>36</v>
      </c>
      <c r="B83" s="197" t="s">
        <v>42</v>
      </c>
      <c r="C83" s="878" t="s">
        <v>94</v>
      </c>
      <c r="D83" s="878"/>
      <c r="E83" s="878"/>
      <c r="F83" s="878"/>
      <c r="G83" s="878"/>
      <c r="H83" s="878"/>
      <c r="I83" s="878"/>
      <c r="J83" s="878"/>
      <c r="K83" s="878"/>
      <c r="L83" s="878"/>
      <c r="M83" s="878"/>
      <c r="N83" s="878"/>
      <c r="O83" s="878"/>
      <c r="P83" s="878"/>
      <c r="Q83" s="878"/>
      <c r="R83" s="878"/>
      <c r="S83" s="878"/>
      <c r="T83" s="878"/>
      <c r="U83" s="878"/>
      <c r="V83" s="879"/>
    </row>
    <row r="84" spans="1:22" ht="21.75" customHeight="1">
      <c r="A84" s="706" t="s">
        <v>36</v>
      </c>
      <c r="B84" s="629" t="s">
        <v>42</v>
      </c>
      <c r="C84" s="711" t="s">
        <v>36</v>
      </c>
      <c r="D84" s="707" t="s">
        <v>188</v>
      </c>
      <c r="E84" s="718" t="s">
        <v>157</v>
      </c>
      <c r="F84" s="756" t="s">
        <v>37</v>
      </c>
      <c r="G84" s="712" t="s">
        <v>83</v>
      </c>
      <c r="H84" s="88" t="s">
        <v>38</v>
      </c>
      <c r="I84" s="132">
        <f>J84+L84</f>
        <v>500</v>
      </c>
      <c r="J84" s="65">
        <v>500</v>
      </c>
      <c r="K84" s="133"/>
      <c r="L84" s="134"/>
      <c r="M84" s="132">
        <f>N84+P84</f>
        <v>700</v>
      </c>
      <c r="N84" s="65">
        <v>700</v>
      </c>
      <c r="O84" s="135"/>
      <c r="P84" s="136"/>
      <c r="Q84" s="625">
        <f>R84+T84</f>
        <v>730</v>
      </c>
      <c r="R84" s="626">
        <f>630+100</f>
        <v>730</v>
      </c>
      <c r="S84" s="465"/>
      <c r="T84" s="466"/>
      <c r="U84" s="75">
        <v>700</v>
      </c>
      <c r="V84" s="75">
        <v>800</v>
      </c>
    </row>
    <row r="85" spans="1:22" ht="20.25" customHeight="1" thickBot="1">
      <c r="A85" s="635"/>
      <c r="B85" s="630"/>
      <c r="C85" s="638"/>
      <c r="D85" s="708"/>
      <c r="E85" s="719"/>
      <c r="F85" s="757"/>
      <c r="G85" s="714"/>
      <c r="H85" s="460" t="s">
        <v>39</v>
      </c>
      <c r="I85" s="371">
        <f>SUM(I84)</f>
        <v>500</v>
      </c>
      <c r="J85" s="372">
        <f>SUM(J84)</f>
        <v>500</v>
      </c>
      <c r="K85" s="372"/>
      <c r="L85" s="374"/>
      <c r="M85" s="376">
        <f>+M84</f>
        <v>700</v>
      </c>
      <c r="N85" s="372">
        <f>+N84</f>
        <v>700</v>
      </c>
      <c r="O85" s="372"/>
      <c r="P85" s="373"/>
      <c r="Q85" s="371">
        <f>R85+T85</f>
        <v>730</v>
      </c>
      <c r="R85" s="372">
        <f>SUM(R84)</f>
        <v>730</v>
      </c>
      <c r="S85" s="372"/>
      <c r="T85" s="374"/>
      <c r="U85" s="395">
        <f>+U84</f>
        <v>700</v>
      </c>
      <c r="V85" s="395">
        <f>+V84</f>
        <v>800</v>
      </c>
    </row>
    <row r="86" spans="1:22" ht="26.25" customHeight="1">
      <c r="A86" s="706" t="s">
        <v>36</v>
      </c>
      <c r="B86" s="629" t="s">
        <v>42</v>
      </c>
      <c r="C86" s="711" t="s">
        <v>40</v>
      </c>
      <c r="D86" s="707" t="s">
        <v>80</v>
      </c>
      <c r="E86" s="718" t="s">
        <v>157</v>
      </c>
      <c r="F86" s="720" t="s">
        <v>37</v>
      </c>
      <c r="G86" s="712" t="s">
        <v>83</v>
      </c>
      <c r="H86" s="63" t="s">
        <v>38</v>
      </c>
      <c r="I86" s="80">
        <f>J86+L86</f>
        <v>50</v>
      </c>
      <c r="J86" s="81">
        <v>50</v>
      </c>
      <c r="K86" s="81"/>
      <c r="L86" s="126"/>
      <c r="M86" s="80">
        <f>N86+P86</f>
        <v>100</v>
      </c>
      <c r="N86" s="81">
        <v>100</v>
      </c>
      <c r="O86" s="130"/>
      <c r="P86" s="131"/>
      <c r="Q86" s="387">
        <f>R86+T86</f>
        <v>45</v>
      </c>
      <c r="R86" s="388">
        <v>45</v>
      </c>
      <c r="S86" s="388"/>
      <c r="T86" s="467"/>
      <c r="U86" s="125">
        <v>125</v>
      </c>
      <c r="V86" s="104">
        <v>240</v>
      </c>
    </row>
    <row r="87" spans="1:22" ht="16.5" customHeight="1" thickBot="1">
      <c r="A87" s="635"/>
      <c r="B87" s="630"/>
      <c r="C87" s="638"/>
      <c r="D87" s="708"/>
      <c r="E87" s="719"/>
      <c r="F87" s="722"/>
      <c r="G87" s="714"/>
      <c r="H87" s="394" t="s">
        <v>39</v>
      </c>
      <c r="I87" s="461">
        <f>SUM(I86:I86)</f>
        <v>50</v>
      </c>
      <c r="J87" s="413">
        <f>SUM(J86:J86)</f>
        <v>50</v>
      </c>
      <c r="K87" s="413"/>
      <c r="L87" s="414"/>
      <c r="M87" s="413">
        <f>+M86</f>
        <v>100</v>
      </c>
      <c r="N87" s="413">
        <f>+N86</f>
        <v>100</v>
      </c>
      <c r="O87" s="413"/>
      <c r="P87" s="462"/>
      <c r="Q87" s="461">
        <f>SUM(Q86)</f>
        <v>45</v>
      </c>
      <c r="R87" s="413">
        <f>SUM(R86)</f>
        <v>45</v>
      </c>
      <c r="S87" s="413"/>
      <c r="T87" s="414"/>
      <c r="U87" s="463">
        <f>SUM(U86:U86)</f>
        <v>125</v>
      </c>
      <c r="V87" s="464">
        <f>SUM(V86:V86)</f>
        <v>240</v>
      </c>
    </row>
    <row r="88" spans="1:22" ht="14.25" customHeight="1" thickBot="1">
      <c r="A88" s="94" t="s">
        <v>36</v>
      </c>
      <c r="B88" s="107" t="s">
        <v>42</v>
      </c>
      <c r="C88" s="709" t="s">
        <v>46</v>
      </c>
      <c r="D88" s="709"/>
      <c r="E88" s="709"/>
      <c r="F88" s="709"/>
      <c r="G88" s="709"/>
      <c r="H88" s="709"/>
      <c r="I88" s="514">
        <f>J88+L88</f>
        <v>550</v>
      </c>
      <c r="J88" s="515">
        <f>J87+J85</f>
        <v>550</v>
      </c>
      <c r="K88" s="515"/>
      <c r="L88" s="516"/>
      <c r="M88" s="517">
        <f>P88+N88</f>
        <v>800</v>
      </c>
      <c r="N88" s="515">
        <f>N87+N85</f>
        <v>800</v>
      </c>
      <c r="O88" s="515"/>
      <c r="P88" s="516"/>
      <c r="Q88" s="517">
        <f>R88+T88</f>
        <v>775</v>
      </c>
      <c r="R88" s="515">
        <f>R87+R85</f>
        <v>775</v>
      </c>
      <c r="S88" s="515"/>
      <c r="T88" s="516"/>
      <c r="U88" s="518">
        <f>U87+U85</f>
        <v>825</v>
      </c>
      <c r="V88" s="519">
        <f>V87+V85</f>
        <v>1040</v>
      </c>
    </row>
    <row r="89" spans="1:22" ht="15.75" customHeight="1" thickBot="1">
      <c r="A89" s="94" t="s">
        <v>36</v>
      </c>
      <c r="B89" s="860" t="s">
        <v>47</v>
      </c>
      <c r="C89" s="861"/>
      <c r="D89" s="861"/>
      <c r="E89" s="861"/>
      <c r="F89" s="861"/>
      <c r="G89" s="861"/>
      <c r="H89" s="861"/>
      <c r="I89" s="509">
        <f>J89+L89</f>
        <v>62065.499999999993</v>
      </c>
      <c r="J89" s="510">
        <f>J88+J82+J41+J20</f>
        <v>15866.199999999999</v>
      </c>
      <c r="K89" s="510">
        <f>K88+K82+K41+K20</f>
        <v>7225.7</v>
      </c>
      <c r="L89" s="511">
        <f>L88+L82+L41+L20</f>
        <v>46199.299999999996</v>
      </c>
      <c r="M89" s="509">
        <f>N89+P89</f>
        <v>22940.699999999997</v>
      </c>
      <c r="N89" s="510">
        <f>N88+N82+N41+N20</f>
        <v>15715.4</v>
      </c>
      <c r="O89" s="510">
        <f>O88+O82+O41+O20</f>
        <v>7288.0999999999995</v>
      </c>
      <c r="P89" s="511">
        <f>P88+P82+P41+P20</f>
        <v>7225.2999999999993</v>
      </c>
      <c r="Q89" s="509">
        <f>R89+T89</f>
        <v>19804.7</v>
      </c>
      <c r="R89" s="510">
        <f>R88+R82+R41+R20</f>
        <v>13597.000000000002</v>
      </c>
      <c r="S89" s="510">
        <f>S88+S82+S41+S20</f>
        <v>6850.7</v>
      </c>
      <c r="T89" s="511">
        <f>T88+T82+T41+T20</f>
        <v>6207.7</v>
      </c>
      <c r="U89" s="512">
        <f>U88+U82+U41+U20</f>
        <v>22875.699999999997</v>
      </c>
      <c r="V89" s="513">
        <f>V88+V82+V41+V20</f>
        <v>21687.699999999997</v>
      </c>
    </row>
    <row r="90" spans="1:22" ht="13.5" customHeight="1" thickBot="1">
      <c r="A90" s="179" t="s">
        <v>45</v>
      </c>
      <c r="B90" s="827" t="s">
        <v>48</v>
      </c>
      <c r="C90" s="828"/>
      <c r="D90" s="828"/>
      <c r="E90" s="828"/>
      <c r="F90" s="828"/>
      <c r="G90" s="828"/>
      <c r="H90" s="828"/>
      <c r="I90" s="217">
        <f>J90+L90</f>
        <v>62065.499999999993</v>
      </c>
      <c r="J90" s="218">
        <f>J89</f>
        <v>15866.199999999999</v>
      </c>
      <c r="K90" s="218">
        <f>K89</f>
        <v>7225.7</v>
      </c>
      <c r="L90" s="219">
        <f>L89</f>
        <v>46199.299999999996</v>
      </c>
      <c r="M90" s="217">
        <f>N90+P90</f>
        <v>22940.699999999997</v>
      </c>
      <c r="N90" s="218">
        <f t="shared" ref="N90:V90" si="1">N89</f>
        <v>15715.4</v>
      </c>
      <c r="O90" s="218">
        <f t="shared" si="1"/>
        <v>7288.0999999999995</v>
      </c>
      <c r="P90" s="219">
        <f t="shared" si="1"/>
        <v>7225.2999999999993</v>
      </c>
      <c r="Q90" s="217">
        <f>R90+T90</f>
        <v>19804.7</v>
      </c>
      <c r="R90" s="218">
        <f t="shared" si="1"/>
        <v>13597.000000000002</v>
      </c>
      <c r="S90" s="218">
        <f t="shared" si="1"/>
        <v>6850.7</v>
      </c>
      <c r="T90" s="219">
        <f t="shared" si="1"/>
        <v>6207.7</v>
      </c>
      <c r="U90" s="220">
        <f t="shared" si="1"/>
        <v>22875.699999999997</v>
      </c>
      <c r="V90" s="221">
        <f t="shared" si="1"/>
        <v>21687.699999999997</v>
      </c>
    </row>
    <row r="91" spans="1:22" s="204" customFormat="1" ht="16.5" customHeight="1">
      <c r="A91" s="520"/>
      <c r="B91" s="520"/>
      <c r="C91" s="520"/>
      <c r="D91" s="520"/>
      <c r="E91" s="520"/>
      <c r="F91" s="520"/>
      <c r="G91" s="520"/>
      <c r="H91" s="520"/>
      <c r="I91" s="520"/>
      <c r="J91" s="520"/>
      <c r="K91" s="520"/>
      <c r="L91" s="520"/>
      <c r="M91" s="520"/>
      <c r="N91" s="520"/>
      <c r="O91" s="520"/>
      <c r="P91" s="520"/>
      <c r="Q91" s="597"/>
      <c r="R91" s="597"/>
      <c r="S91" s="597"/>
      <c r="T91" s="597"/>
      <c r="U91" s="520"/>
      <c r="V91" s="520"/>
    </row>
    <row r="92" spans="1:22" ht="17.25" customHeight="1">
      <c r="A92" s="180"/>
      <c r="C92" s="182"/>
      <c r="D92" s="859" t="s">
        <v>59</v>
      </c>
      <c r="E92" s="859"/>
      <c r="F92" s="859"/>
      <c r="G92" s="859"/>
      <c r="H92" s="859"/>
      <c r="I92" s="859"/>
      <c r="J92" s="859"/>
      <c r="K92" s="859"/>
      <c r="L92" s="859"/>
      <c r="M92" s="859"/>
      <c r="N92" s="859"/>
      <c r="O92" s="859"/>
      <c r="P92" s="859"/>
      <c r="Q92" s="859"/>
      <c r="R92" s="859"/>
      <c r="S92" s="859"/>
      <c r="T92" s="859"/>
      <c r="U92" s="183"/>
      <c r="V92" s="183"/>
    </row>
    <row r="93" spans="1:22" ht="12.75" customHeight="1" thickBot="1">
      <c r="A93" s="180"/>
      <c r="B93" s="184"/>
      <c r="C93" s="184"/>
      <c r="D93" s="185" t="s">
        <v>64</v>
      </c>
      <c r="E93" s="184"/>
      <c r="F93" s="184"/>
      <c r="G93" s="184"/>
      <c r="H93" s="186"/>
      <c r="I93" s="186"/>
      <c r="J93" s="842"/>
      <c r="K93" s="843"/>
      <c r="L93" s="843"/>
      <c r="M93" s="843"/>
      <c r="N93" s="843"/>
      <c r="O93" s="843"/>
      <c r="P93" s="187"/>
      <c r="Q93" s="188"/>
      <c r="R93" s="872" t="s">
        <v>52</v>
      </c>
      <c r="S93" s="872"/>
      <c r="T93" s="872"/>
      <c r="U93" s="183"/>
      <c r="V93" s="183"/>
    </row>
    <row r="94" spans="1:22" ht="30" customHeight="1">
      <c r="C94" s="189"/>
      <c r="D94" s="845" t="s">
        <v>49</v>
      </c>
      <c r="E94" s="846"/>
      <c r="F94" s="846"/>
      <c r="G94" s="846"/>
      <c r="H94" s="847"/>
      <c r="I94" s="848" t="s">
        <v>89</v>
      </c>
      <c r="J94" s="691"/>
      <c r="K94" s="691"/>
      <c r="L94" s="692"/>
      <c r="M94" s="848" t="s">
        <v>179</v>
      </c>
      <c r="N94" s="691"/>
      <c r="O94" s="691"/>
      <c r="P94" s="849"/>
      <c r="Q94" s="873" t="s">
        <v>91</v>
      </c>
      <c r="R94" s="874"/>
      <c r="S94" s="874"/>
      <c r="T94" s="875"/>
      <c r="U94" s="532"/>
      <c r="V94" s="190"/>
    </row>
    <row r="95" spans="1:22" ht="13.5" customHeight="1">
      <c r="C95" s="191"/>
      <c r="D95" s="829" t="s">
        <v>50</v>
      </c>
      <c r="E95" s="830"/>
      <c r="F95" s="830"/>
      <c r="G95" s="830"/>
      <c r="H95" s="831"/>
      <c r="I95" s="852">
        <f>SUM(I96:L98)</f>
        <v>29634.6</v>
      </c>
      <c r="J95" s="853"/>
      <c r="K95" s="853"/>
      <c r="L95" s="854"/>
      <c r="M95" s="852">
        <f>SUM(M96:P98)</f>
        <v>18788.7</v>
      </c>
      <c r="N95" s="853"/>
      <c r="O95" s="853"/>
      <c r="P95" s="877"/>
      <c r="Q95" s="876">
        <f>SUM(Q96:T98)</f>
        <v>15752.7</v>
      </c>
      <c r="R95" s="853"/>
      <c r="S95" s="853"/>
      <c r="T95" s="854"/>
      <c r="U95" s="532"/>
      <c r="V95" s="190"/>
    </row>
    <row r="96" spans="1:22" ht="12.75" customHeight="1">
      <c r="C96" s="192"/>
      <c r="D96" s="824" t="s">
        <v>100</v>
      </c>
      <c r="E96" s="825"/>
      <c r="F96" s="825"/>
      <c r="G96" s="825"/>
      <c r="H96" s="826"/>
      <c r="I96" s="841">
        <f>SUMIF(H13:H90,"SB",I13:I90)</f>
        <v>15769.3</v>
      </c>
      <c r="J96" s="803"/>
      <c r="K96" s="803"/>
      <c r="L96" s="804"/>
      <c r="M96" s="841">
        <f>SUMIF(H11:H89,"sb",M11:M89)</f>
        <v>15479.600000000002</v>
      </c>
      <c r="N96" s="803"/>
      <c r="O96" s="803"/>
      <c r="P96" s="844"/>
      <c r="Q96" s="767">
        <f>SUMIF(H13:H86,"sb",Q13:Q87)</f>
        <v>14060.2</v>
      </c>
      <c r="R96" s="768"/>
      <c r="S96" s="768"/>
      <c r="T96" s="769"/>
      <c r="U96" s="532"/>
      <c r="V96" s="190"/>
    </row>
    <row r="97" spans="1:22" ht="15" customHeight="1">
      <c r="C97" s="13"/>
      <c r="D97" s="821" t="s">
        <v>101</v>
      </c>
      <c r="E97" s="822"/>
      <c r="F97" s="822"/>
      <c r="G97" s="822"/>
      <c r="H97" s="823"/>
      <c r="I97" s="818">
        <f>SUMIF(H13:H82,"sb(sp)",I13:I82)</f>
        <v>164.1</v>
      </c>
      <c r="J97" s="819"/>
      <c r="K97" s="819"/>
      <c r="L97" s="840"/>
      <c r="M97" s="818">
        <f>SUMIF(H11:H89,"sb(sp)",M11:M89)</f>
        <v>587.4</v>
      </c>
      <c r="N97" s="819"/>
      <c r="O97" s="819"/>
      <c r="P97" s="820"/>
      <c r="Q97" s="810">
        <f>SUMIF(H13:H86,"sb(sp)",Q13:Q87)</f>
        <v>700.8</v>
      </c>
      <c r="R97" s="768"/>
      <c r="S97" s="768"/>
      <c r="T97" s="769"/>
      <c r="U97" s="532"/>
      <c r="V97" s="190"/>
    </row>
    <row r="98" spans="1:22" ht="12.75" customHeight="1">
      <c r="A98" s="144"/>
      <c r="B98" s="144"/>
      <c r="C98" s="13"/>
      <c r="D98" s="821" t="s">
        <v>112</v>
      </c>
      <c r="E98" s="822"/>
      <c r="F98" s="822"/>
      <c r="G98" s="822"/>
      <c r="H98" s="823"/>
      <c r="I98" s="815">
        <f>SUMIF(H6:H91,"sb(p)",I6:I91)</f>
        <v>13701.2</v>
      </c>
      <c r="J98" s="816"/>
      <c r="K98" s="816"/>
      <c r="L98" s="839"/>
      <c r="M98" s="815">
        <f>SUMIF(H11:H89,"sb(p)",M11:M89)</f>
        <v>2721.7</v>
      </c>
      <c r="N98" s="816"/>
      <c r="O98" s="816"/>
      <c r="P98" s="817"/>
      <c r="Q98" s="811">
        <f>SUMIF(H13:H86,"sb(p)",Q13:Q86)</f>
        <v>991.7</v>
      </c>
      <c r="R98" s="812"/>
      <c r="S98" s="812"/>
      <c r="T98" s="813"/>
      <c r="U98" s="532"/>
      <c r="V98" s="190"/>
    </row>
    <row r="99" spans="1:22" ht="13.5" customHeight="1">
      <c r="A99" s="144"/>
      <c r="B99" s="144"/>
      <c r="C99" s="191"/>
      <c r="D99" s="829" t="s">
        <v>51</v>
      </c>
      <c r="E99" s="830"/>
      <c r="F99" s="830"/>
      <c r="G99" s="830"/>
      <c r="H99" s="831"/>
      <c r="I99" s="836">
        <f>SUM(I100:L102)</f>
        <v>32430.9</v>
      </c>
      <c r="J99" s="837"/>
      <c r="K99" s="837"/>
      <c r="L99" s="838"/>
      <c r="M99" s="836">
        <f>SUM(M100:P102)</f>
        <v>4152</v>
      </c>
      <c r="N99" s="837"/>
      <c r="O99" s="837"/>
      <c r="P99" s="850"/>
      <c r="Q99" s="814">
        <f>SUM(Q100:T102)</f>
        <v>4052</v>
      </c>
      <c r="R99" s="768"/>
      <c r="S99" s="768"/>
      <c r="T99" s="769"/>
      <c r="U99" s="532"/>
      <c r="V99" s="190"/>
    </row>
    <row r="100" spans="1:22" ht="12.75" customHeight="1">
      <c r="A100" s="144"/>
      <c r="B100" s="144"/>
      <c r="C100" s="192"/>
      <c r="D100" s="824" t="s">
        <v>102</v>
      </c>
      <c r="E100" s="825"/>
      <c r="F100" s="825"/>
      <c r="G100" s="825"/>
      <c r="H100" s="826"/>
      <c r="I100" s="807">
        <f>SUMIF(H13:H91,"es",I13:I91)</f>
        <v>27030.300000000003</v>
      </c>
      <c r="J100" s="808"/>
      <c r="K100" s="808"/>
      <c r="L100" s="835"/>
      <c r="M100" s="807">
        <f>SUMIF(H11:H89,"ES",M11:M89)</f>
        <v>1084.4000000000001</v>
      </c>
      <c r="N100" s="808"/>
      <c r="O100" s="808"/>
      <c r="P100" s="809"/>
      <c r="Q100" s="767">
        <f>SUMIF(H11:H89,"es",Q11:Q89)</f>
        <v>1084.4000000000001</v>
      </c>
      <c r="R100" s="768"/>
      <c r="S100" s="768"/>
      <c r="T100" s="769"/>
      <c r="U100" s="532"/>
      <c r="V100" s="190"/>
    </row>
    <row r="101" spans="1:22" ht="12.75" customHeight="1">
      <c r="A101" s="144"/>
      <c r="B101" s="144"/>
      <c r="C101" s="192"/>
      <c r="D101" s="824" t="s">
        <v>103</v>
      </c>
      <c r="E101" s="825"/>
      <c r="F101" s="825"/>
      <c r="G101" s="825"/>
      <c r="H101" s="826"/>
      <c r="I101" s="807">
        <f>SUMIF(H13:H91,"LRVB",I13:I91)</f>
        <v>5100.6000000000004</v>
      </c>
      <c r="J101" s="808"/>
      <c r="K101" s="808"/>
      <c r="L101" s="835"/>
      <c r="M101" s="807">
        <f>SUMIF(H11:H89,"LRVB",M11:M89)</f>
        <v>0</v>
      </c>
      <c r="N101" s="808"/>
      <c r="O101" s="808"/>
      <c r="P101" s="809"/>
      <c r="Q101" s="767">
        <f>SUMIF(H11:H89,"lrvb",Q11:Q89)</f>
        <v>0</v>
      </c>
      <c r="R101" s="803"/>
      <c r="S101" s="803"/>
      <c r="T101" s="804"/>
      <c r="U101" s="532"/>
      <c r="V101" s="190"/>
    </row>
    <row r="102" spans="1:22" ht="13.5" customHeight="1">
      <c r="A102" s="144"/>
      <c r="B102" s="144"/>
      <c r="C102" s="192"/>
      <c r="D102" s="824" t="s">
        <v>104</v>
      </c>
      <c r="E102" s="825"/>
      <c r="F102" s="825"/>
      <c r="G102" s="825"/>
      <c r="H102" s="826"/>
      <c r="I102" s="807">
        <f>SUMIF(H11:H89,"kt",I11:I89)</f>
        <v>300</v>
      </c>
      <c r="J102" s="808"/>
      <c r="K102" s="808"/>
      <c r="L102" s="835"/>
      <c r="M102" s="807">
        <f>SUMIF(H11:H89,"KT",M11:M89)</f>
        <v>3067.6</v>
      </c>
      <c r="N102" s="808"/>
      <c r="O102" s="808"/>
      <c r="P102" s="809"/>
      <c r="Q102" s="767">
        <f>SUMIF(H13:H86,"kt",Q13:Q87)</f>
        <v>2967.6</v>
      </c>
      <c r="R102" s="803"/>
      <c r="S102" s="803"/>
      <c r="T102" s="804"/>
      <c r="U102" s="532"/>
      <c r="V102" s="190"/>
    </row>
    <row r="103" spans="1:22" ht="13.5" customHeight="1" thickBot="1">
      <c r="A103" s="144"/>
      <c r="B103" s="144"/>
      <c r="C103" s="191"/>
      <c r="D103" s="832" t="s">
        <v>39</v>
      </c>
      <c r="E103" s="833"/>
      <c r="F103" s="833"/>
      <c r="G103" s="833"/>
      <c r="H103" s="834"/>
      <c r="I103" s="805">
        <f>I95+I99</f>
        <v>62065.5</v>
      </c>
      <c r="J103" s="801"/>
      <c r="K103" s="801"/>
      <c r="L103" s="802"/>
      <c r="M103" s="805">
        <f>M95+M99</f>
        <v>22940.7</v>
      </c>
      <c r="N103" s="801"/>
      <c r="O103" s="801"/>
      <c r="P103" s="806"/>
      <c r="Q103" s="800">
        <f>Q99+Q95</f>
        <v>19804.7</v>
      </c>
      <c r="R103" s="801"/>
      <c r="S103" s="801">
        <f>S99+S95</f>
        <v>0</v>
      </c>
      <c r="T103" s="802"/>
    </row>
  </sheetData>
  <mergeCells count="163">
    <mergeCell ref="U1:V1"/>
    <mergeCell ref="G84:G85"/>
    <mergeCell ref="I94:L94"/>
    <mergeCell ref="I95:L95"/>
    <mergeCell ref="G77:G78"/>
    <mergeCell ref="F84:F85"/>
    <mergeCell ref="A9:V9"/>
    <mergeCell ref="D92:T92"/>
    <mergeCell ref="B89:H89"/>
    <mergeCell ref="G86:G87"/>
    <mergeCell ref="G13:G15"/>
    <mergeCell ref="I7:I8"/>
    <mergeCell ref="F86:F87"/>
    <mergeCell ref="H6:H8"/>
    <mergeCell ref="G68:G72"/>
    <mergeCell ref="C41:H41"/>
    <mergeCell ref="E80:E81"/>
    <mergeCell ref="E84:E85"/>
    <mergeCell ref="D84:D85"/>
    <mergeCell ref="R93:T93"/>
    <mergeCell ref="Q94:T94"/>
    <mergeCell ref="Q95:T95"/>
    <mergeCell ref="M95:P95"/>
    <mergeCell ref="C83:V83"/>
    <mergeCell ref="D97:H97"/>
    <mergeCell ref="D96:H96"/>
    <mergeCell ref="B90:H90"/>
    <mergeCell ref="D98:H98"/>
    <mergeCell ref="D95:H95"/>
    <mergeCell ref="D103:H103"/>
    <mergeCell ref="I100:L100"/>
    <mergeCell ref="I99:L99"/>
    <mergeCell ref="I98:L98"/>
    <mergeCell ref="I97:L97"/>
    <mergeCell ref="D102:H102"/>
    <mergeCell ref="D100:H100"/>
    <mergeCell ref="I96:L96"/>
    <mergeCell ref="J93:O93"/>
    <mergeCell ref="M96:P96"/>
    <mergeCell ref="D94:H94"/>
    <mergeCell ref="M94:P94"/>
    <mergeCell ref="M99:P99"/>
    <mergeCell ref="D101:H101"/>
    <mergeCell ref="D99:H99"/>
    <mergeCell ref="M101:P101"/>
    <mergeCell ref="I101:L101"/>
    <mergeCell ref="I102:L102"/>
    <mergeCell ref="I103:L103"/>
    <mergeCell ref="Q103:T103"/>
    <mergeCell ref="Q102:T102"/>
    <mergeCell ref="Q101:T101"/>
    <mergeCell ref="M103:P103"/>
    <mergeCell ref="M102:P102"/>
    <mergeCell ref="Q100:T100"/>
    <mergeCell ref="Q97:T97"/>
    <mergeCell ref="Q98:T98"/>
    <mergeCell ref="Q99:T99"/>
    <mergeCell ref="M100:P100"/>
    <mergeCell ref="M98:P98"/>
    <mergeCell ref="M97:P97"/>
    <mergeCell ref="Q96:T96"/>
    <mergeCell ref="C88:H88"/>
    <mergeCell ref="C6:C8"/>
    <mergeCell ref="D6:D8"/>
    <mergeCell ref="F6:F8"/>
    <mergeCell ref="Q7:Q8"/>
    <mergeCell ref="E6:E8"/>
    <mergeCell ref="C22:C27"/>
    <mergeCell ref="C21:V21"/>
    <mergeCell ref="C20:H20"/>
    <mergeCell ref="E29:E32"/>
    <mergeCell ref="G43:G46"/>
    <mergeCell ref="E43:E46"/>
    <mergeCell ref="F43:F46"/>
    <mergeCell ref="G28:G32"/>
    <mergeCell ref="F28:F32"/>
    <mergeCell ref="F38:F40"/>
    <mergeCell ref="D43:D46"/>
    <mergeCell ref="D36:D37"/>
    <mergeCell ref="D38:D40"/>
    <mergeCell ref="D69:D71"/>
    <mergeCell ref="E47:E54"/>
    <mergeCell ref="B16:B17"/>
    <mergeCell ref="D16:D17"/>
    <mergeCell ref="E18:E19"/>
    <mergeCell ref="C16:C17"/>
    <mergeCell ref="B11:V11"/>
    <mergeCell ref="A10:V10"/>
    <mergeCell ref="B6:B8"/>
    <mergeCell ref="V6:V8"/>
    <mergeCell ref="Q6:T6"/>
    <mergeCell ref="A16:A17"/>
    <mergeCell ref="A13:A15"/>
    <mergeCell ref="E13:E15"/>
    <mergeCell ref="F13:F15"/>
    <mergeCell ref="E16:E17"/>
    <mergeCell ref="C12:V12"/>
    <mergeCell ref="B13:B15"/>
    <mergeCell ref="C13:C15"/>
    <mergeCell ref="F18:F19"/>
    <mergeCell ref="F16:F17"/>
    <mergeCell ref="G16:G17"/>
    <mergeCell ref="D13:D15"/>
    <mergeCell ref="G18:G19"/>
    <mergeCell ref="C18:C19"/>
    <mergeCell ref="D18:D19"/>
    <mergeCell ref="A86:A87"/>
    <mergeCell ref="B73:B78"/>
    <mergeCell ref="C79:C81"/>
    <mergeCell ref="A73:A78"/>
    <mergeCell ref="B86:B87"/>
    <mergeCell ref="D86:D87"/>
    <mergeCell ref="A79:A81"/>
    <mergeCell ref="B79:B81"/>
    <mergeCell ref="A84:A85"/>
    <mergeCell ref="C82:H82"/>
    <mergeCell ref="B84:B85"/>
    <mergeCell ref="C84:C85"/>
    <mergeCell ref="G79:G81"/>
    <mergeCell ref="D79:D81"/>
    <mergeCell ref="E86:E87"/>
    <mergeCell ref="F79:F81"/>
    <mergeCell ref="C86:C87"/>
    <mergeCell ref="A2:V2"/>
    <mergeCell ref="A3:V3"/>
    <mergeCell ref="A4:V4"/>
    <mergeCell ref="A5:V5"/>
    <mergeCell ref="L7:L8"/>
    <mergeCell ref="U6:U8"/>
    <mergeCell ref="R7:S7"/>
    <mergeCell ref="I6:L6"/>
    <mergeCell ref="M6:P6"/>
    <mergeCell ref="J7:K7"/>
    <mergeCell ref="A6:A8"/>
    <mergeCell ref="M7:M8"/>
    <mergeCell ref="N7:O7"/>
    <mergeCell ref="G6:G8"/>
    <mergeCell ref="P7:P8"/>
    <mergeCell ref="T7:T8"/>
    <mergeCell ref="A18:A19"/>
    <mergeCell ref="B18:B19"/>
    <mergeCell ref="C73:C78"/>
    <mergeCell ref="A38:A40"/>
    <mergeCell ref="B38:B40"/>
    <mergeCell ref="C38:C40"/>
    <mergeCell ref="A60:A64"/>
    <mergeCell ref="B55:B59"/>
    <mergeCell ref="C55:C59"/>
    <mergeCell ref="B60:B64"/>
    <mergeCell ref="C43:C46"/>
    <mergeCell ref="C42:V42"/>
    <mergeCell ref="G38:G40"/>
    <mergeCell ref="A55:A59"/>
    <mergeCell ref="D47:D48"/>
    <mergeCell ref="G74:G75"/>
    <mergeCell ref="D77:D78"/>
    <mergeCell ref="C60:C64"/>
    <mergeCell ref="E55:E59"/>
    <mergeCell ref="E60:E64"/>
    <mergeCell ref="D55:D59"/>
    <mergeCell ref="D60:D64"/>
    <mergeCell ref="D49:D50"/>
    <mergeCell ref="D53:D54"/>
  </mergeCells>
  <phoneticPr fontId="8" type="noConversion"/>
  <printOptions horizontalCentered="1"/>
  <pageMargins left="0" right="0" top="0.78740157480314965" bottom="0" header="0" footer="0"/>
  <pageSetup paperSize="9" scale="90" orientation="landscape" r:id="rId1"/>
  <headerFooter alignWithMargins="0">
    <oddFooter>Puslapių &amp;P</oddFooter>
  </headerFooter>
  <rowBreaks count="4" manualBreakCount="4">
    <brk id="27" max="16383" man="1"/>
    <brk id="46" max="16383" man="1"/>
    <brk id="64" max="16383" man="1"/>
    <brk id="78"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D15" sqref="D15"/>
    </sheetView>
  </sheetViews>
  <sheetFormatPr defaultRowHeight="12.75"/>
  <cols>
    <col min="1" max="1" width="41.85546875" customWidth="1"/>
    <col min="2" max="2" width="10.85546875" customWidth="1"/>
    <col min="3" max="3" width="12" customWidth="1"/>
    <col min="4" max="4" width="11.140625" customWidth="1"/>
    <col min="5" max="5" width="10.5703125" customWidth="1"/>
    <col min="6" max="6" width="10.140625" customWidth="1"/>
  </cols>
  <sheetData>
    <row r="1" spans="1:9" ht="25.5" customHeight="1">
      <c r="A1" s="880" t="s">
        <v>24</v>
      </c>
      <c r="B1" s="880"/>
      <c r="C1" s="880"/>
      <c r="D1" s="880"/>
      <c r="E1" s="880"/>
      <c r="F1" s="880"/>
    </row>
    <row r="2" spans="1:9" ht="14.25" customHeight="1" thickBot="1">
      <c r="F2" s="44" t="s">
        <v>52</v>
      </c>
    </row>
    <row r="3" spans="1:9" ht="12.75" customHeight="1">
      <c r="A3" s="884" t="s">
        <v>53</v>
      </c>
      <c r="B3" s="881" t="s">
        <v>89</v>
      </c>
      <c r="C3" s="884" t="s">
        <v>90</v>
      </c>
      <c r="D3" s="881" t="s">
        <v>189</v>
      </c>
      <c r="E3" s="881" t="s">
        <v>23</v>
      </c>
      <c r="F3" s="881" t="s">
        <v>92</v>
      </c>
    </row>
    <row r="4" spans="1:9" ht="13.15" customHeight="1">
      <c r="A4" s="885"/>
      <c r="B4" s="882"/>
      <c r="C4" s="887"/>
      <c r="D4" s="882"/>
      <c r="E4" s="882"/>
      <c r="F4" s="882"/>
    </row>
    <row r="5" spans="1:9" ht="18.75" customHeight="1">
      <c r="A5" s="885"/>
      <c r="B5" s="882"/>
      <c r="C5" s="887"/>
      <c r="D5" s="882"/>
      <c r="E5" s="882"/>
      <c r="F5" s="882"/>
    </row>
    <row r="6" spans="1:9" ht="21.75" customHeight="1" thickBot="1">
      <c r="A6" s="886"/>
      <c r="B6" s="883"/>
      <c r="C6" s="888"/>
      <c r="D6" s="883"/>
      <c r="E6" s="883"/>
      <c r="F6" s="883"/>
      <c r="G6" s="2"/>
      <c r="H6" s="2"/>
    </row>
    <row r="7" spans="1:9" ht="20.25" customHeight="1">
      <c r="A7" s="361" t="s">
        <v>67</v>
      </c>
      <c r="B7" s="362">
        <f>B8+B10</f>
        <v>62065.499999999993</v>
      </c>
      <c r="C7" s="363">
        <f>C8+C10</f>
        <v>22940.699999999997</v>
      </c>
      <c r="D7" s="362">
        <f>D8+D10</f>
        <v>19804.7</v>
      </c>
      <c r="E7" s="362">
        <f>'1 lentelė'!U90</f>
        <v>22875.699999999997</v>
      </c>
      <c r="F7" s="364">
        <f>'1 lentelė'!V90</f>
        <v>21687.699999999997</v>
      </c>
      <c r="G7" s="2"/>
      <c r="H7" s="2"/>
    </row>
    <row r="8" spans="1:9" ht="15.75" customHeight="1">
      <c r="A8" s="526" t="s">
        <v>68</v>
      </c>
      <c r="B8" s="4">
        <f>'1 lentelė'!J90</f>
        <v>15866.199999999999</v>
      </c>
      <c r="C8" s="24">
        <f>'1 lentelė'!N90</f>
        <v>15715.4</v>
      </c>
      <c r="D8" s="365">
        <f>'1 lentelė'!R90</f>
        <v>13597.000000000002</v>
      </c>
      <c r="E8" s="4"/>
      <c r="F8" s="25"/>
      <c r="G8" s="3"/>
      <c r="H8" s="2"/>
    </row>
    <row r="9" spans="1:9" ht="15.75" customHeight="1">
      <c r="A9" s="528" t="s">
        <v>69</v>
      </c>
      <c r="B9" s="5">
        <f>'1 lentelė'!K90</f>
        <v>7225.7</v>
      </c>
      <c r="C9" s="6">
        <f>'1 lentelė'!O90</f>
        <v>7288.0999999999995</v>
      </c>
      <c r="D9" s="366">
        <f>'1 lentelė'!S90</f>
        <v>6850.7</v>
      </c>
      <c r="E9" s="4"/>
      <c r="F9" s="4"/>
      <c r="G9" s="2"/>
      <c r="H9" s="2"/>
    </row>
    <row r="10" spans="1:9" ht="30" customHeight="1" thickBot="1">
      <c r="A10" s="527" t="s">
        <v>54</v>
      </c>
      <c r="B10" s="22">
        <f>'1 lentelė'!L90</f>
        <v>46199.299999999996</v>
      </c>
      <c r="C10" s="23">
        <f>'1 lentelė'!P90</f>
        <v>7225.2999999999993</v>
      </c>
      <c r="D10" s="367">
        <f>'1 lentelė'!T90</f>
        <v>6207.7</v>
      </c>
      <c r="E10" s="22"/>
      <c r="F10" s="26"/>
      <c r="G10" s="2"/>
      <c r="H10" s="2"/>
    </row>
    <row r="11" spans="1:9" ht="15.75" customHeight="1">
      <c r="A11" s="521" t="s">
        <v>55</v>
      </c>
      <c r="B11" s="522">
        <f>B12+B16</f>
        <v>62065.5</v>
      </c>
      <c r="C11" s="522">
        <f>C12+C16</f>
        <v>22940.7</v>
      </c>
      <c r="D11" s="522">
        <f>D12+D16</f>
        <v>19804.7</v>
      </c>
      <c r="E11" s="522">
        <f ca="1">E12+E16</f>
        <v>22875.7</v>
      </c>
      <c r="F11" s="522">
        <f>F12+F16</f>
        <v>21687.7</v>
      </c>
      <c r="G11" s="2"/>
      <c r="H11" s="2"/>
    </row>
    <row r="12" spans="1:9" ht="15.75" customHeight="1">
      <c r="A12" s="523" t="s">
        <v>56</v>
      </c>
      <c r="B12" s="524">
        <f>SUM(B13:B15)</f>
        <v>29634.6</v>
      </c>
      <c r="C12" s="524">
        <f>SUM(C13:C15)</f>
        <v>18788.7</v>
      </c>
      <c r="D12" s="524">
        <f>SUM(D13:D15)</f>
        <v>15752.7</v>
      </c>
      <c r="E12" s="524">
        <f>SUM(E13:E15)</f>
        <v>18347.7</v>
      </c>
      <c r="F12" s="524">
        <f>SUM(F13:F15)</f>
        <v>18102.400000000001</v>
      </c>
      <c r="H12" s="21"/>
    </row>
    <row r="13" spans="1:9" ht="15.75" customHeight="1">
      <c r="A13" s="529" t="s">
        <v>180</v>
      </c>
      <c r="B13" s="7">
        <f>'1 lentelė'!I96</f>
        <v>15769.3</v>
      </c>
      <c r="C13" s="7">
        <f>'1 lentelė'!M96</f>
        <v>15479.600000000002</v>
      </c>
      <c r="D13" s="366">
        <f>'1 lentelė'!Q96</f>
        <v>14060.2</v>
      </c>
      <c r="E13" s="7">
        <f>SUMIF('1 lentelė'!H86:'1 lentelė'!H13,"sb",'1 lentelė'!U13:'1 lentelė'!U86)</f>
        <v>16770.7</v>
      </c>
      <c r="F13" s="7">
        <f>SUMIF('1 lentelė'!H13:'1 lentelė'!H86,"sb",'1 lentelė'!V86:'1 lentelė'!V13)</f>
        <v>16998.2</v>
      </c>
    </row>
    <row r="14" spans="1:9" ht="15.75" customHeight="1">
      <c r="A14" s="530" t="s">
        <v>181</v>
      </c>
      <c r="B14" s="8">
        <f>SUM('1 lentelė'!I97:L97)</f>
        <v>164.1</v>
      </c>
      <c r="C14" s="8">
        <f>'1 lentelė'!M97</f>
        <v>587.4</v>
      </c>
      <c r="D14" s="368">
        <f>'1 lentelė'!Q97</f>
        <v>700.8</v>
      </c>
      <c r="E14" s="8">
        <f>SUMIF('1 lentelė'!H86:'1 lentelė'!H13,"sb(sp)",'1 lentelė'!U13:'1 lentelė'!U86)</f>
        <v>567</v>
      </c>
      <c r="F14" s="8">
        <f>SUMIF('1 lentelė'!H13:'1 lentelė'!H86,"sb(sp)",'1 lentelė'!V86:'1 lentelė'!V13)</f>
        <v>556</v>
      </c>
      <c r="H14" s="21"/>
      <c r="I14" s="21"/>
    </row>
    <row r="15" spans="1:9" ht="15.75" customHeight="1">
      <c r="A15" s="529" t="s">
        <v>182</v>
      </c>
      <c r="B15" s="7">
        <f>'1 lentelė'!I98</f>
        <v>13701.2</v>
      </c>
      <c r="C15" s="7">
        <f>'1 lentelė'!M98</f>
        <v>2721.7</v>
      </c>
      <c r="D15" s="366">
        <f>'1 lentelė'!Q98</f>
        <v>991.7</v>
      </c>
      <c r="E15" s="7">
        <f>SUMIF('1 lentelė'!H86:'1 lentelė'!H13,"sb(p)",'1 lentelė'!U13:'1 lentelė'!U86)</f>
        <v>1010</v>
      </c>
      <c r="F15" s="7">
        <f>SUMIF('1 lentelė'!H13:'1 lentelė'!H86,"sb(p)",'1 lentelė'!V86:'1 lentelė'!V13)</f>
        <v>548.20000000000005</v>
      </c>
    </row>
    <row r="16" spans="1:9" ht="15.75" customHeight="1">
      <c r="A16" s="525" t="s">
        <v>57</v>
      </c>
      <c r="B16" s="524">
        <f>SUM(B17:B19)</f>
        <v>32430.9</v>
      </c>
      <c r="C16" s="524">
        <f>C17+C18+C19</f>
        <v>4152</v>
      </c>
      <c r="D16" s="524">
        <f>D17+D18+D19</f>
        <v>4052</v>
      </c>
      <c r="E16" s="524">
        <f ca="1">SUM(E17:E19)</f>
        <v>4528</v>
      </c>
      <c r="F16" s="524">
        <f>F17+F18+F19</f>
        <v>3585.3</v>
      </c>
    </row>
    <row r="17" spans="1:6" ht="15.75" customHeight="1">
      <c r="A17" s="530" t="s">
        <v>22</v>
      </c>
      <c r="B17" s="4">
        <f>'1 lentelė'!I100</f>
        <v>27030.300000000003</v>
      </c>
      <c r="C17" s="4">
        <f>'1 lentelė'!M100</f>
        <v>1084.4000000000001</v>
      </c>
      <c r="D17" s="365">
        <f>'1 lentelė'!Q100</f>
        <v>1084.4000000000001</v>
      </c>
      <c r="E17" s="4">
        <f>SUMIF('1 lentelė'!H13:'1 lentelė'!H86,"es",'1 lentelė'!U86:'1 lentelė'!U13)</f>
        <v>2028</v>
      </c>
      <c r="F17" s="4">
        <f>SUMIF('1 lentelė'!H13:'1 lentelė'!H86,"ES",'1 lentelė'!V86:'1 lentelė'!V13)</f>
        <v>3585.3</v>
      </c>
    </row>
    <row r="18" spans="1:6" ht="15.75" customHeight="1">
      <c r="A18" s="529" t="s">
        <v>73</v>
      </c>
      <c r="B18" s="7">
        <f>'1 lentelė'!I101</f>
        <v>5100.6000000000004</v>
      </c>
      <c r="C18" s="7">
        <f>'1 lentelė'!M101</f>
        <v>0</v>
      </c>
      <c r="D18" s="366">
        <f>'1 lentelė'!Q101</f>
        <v>0</v>
      </c>
      <c r="E18" s="7">
        <f ca="1">SUMIF('1 lentelė'!H13:'1 lentelė'!H86,"lrvb",'1 lentelė'!U13)</f>
        <v>0</v>
      </c>
      <c r="F18" s="7">
        <f>SUMIF('1 lentelė'!H13:'1 lentelė'!H86,"LRVB",'1 lentelė'!V86:'1 lentelė'!V13)</f>
        <v>0</v>
      </c>
    </row>
    <row r="19" spans="1:6" ht="15.75" customHeight="1" thickBot="1">
      <c r="A19" s="531" t="s">
        <v>84</v>
      </c>
      <c r="B19" s="22">
        <f>'1 lentelė'!I102</f>
        <v>300</v>
      </c>
      <c r="C19" s="22">
        <f>'1 lentelė'!M102</f>
        <v>3067.6</v>
      </c>
      <c r="D19" s="369">
        <f>'1 lentelė'!Q102</f>
        <v>2967.6</v>
      </c>
      <c r="E19" s="22">
        <f>SUMIF('1 lentelė'!H13:'1 lentelė'!H86,"kt",'1 lentelė'!U86:'1 lentelė'!U13)</f>
        <v>2500</v>
      </c>
      <c r="F19" s="22">
        <f>SUMIF('1 lentelė'!H13:'1 lentelė'!H86,"KT",'1 lentelė'!V86:'1 lentelė'!V13)</f>
        <v>0</v>
      </c>
    </row>
    <row r="20" spans="1:6" ht="15" customHeight="1">
      <c r="A20" s="502"/>
      <c r="B20" s="503"/>
      <c r="C20" s="503"/>
      <c r="D20" s="503"/>
      <c r="E20" s="503"/>
      <c r="F20" s="503"/>
    </row>
    <row r="21" spans="1:6" ht="28.5" customHeight="1">
      <c r="A21" s="13"/>
      <c r="B21" s="13"/>
      <c r="C21" s="13"/>
      <c r="D21" s="13"/>
      <c r="E21" s="13"/>
      <c r="F21" s="13"/>
    </row>
    <row r="22" spans="1:6" ht="14.25" customHeight="1">
      <c r="A22" s="16"/>
      <c r="B22" s="17"/>
      <c r="C22" s="17"/>
      <c r="D22" s="18"/>
      <c r="E22" s="16"/>
      <c r="F22" s="14"/>
    </row>
    <row r="23" spans="1:6" ht="9.75" customHeight="1">
      <c r="A23" s="16"/>
      <c r="B23" s="18"/>
      <c r="C23" s="18"/>
      <c r="D23" s="18"/>
      <c r="E23" s="16"/>
      <c r="F23" s="14"/>
    </row>
    <row r="24" spans="1:6" ht="27.75" customHeight="1">
      <c r="A24" s="13"/>
      <c r="B24" s="18"/>
      <c r="C24" s="18"/>
      <c r="D24" s="18"/>
      <c r="E24" s="15"/>
      <c r="F24" s="14"/>
    </row>
    <row r="25" spans="1:6">
      <c r="A25" s="16"/>
      <c r="B25" s="16"/>
      <c r="C25" s="17"/>
      <c r="D25" s="18"/>
      <c r="E25" s="16"/>
      <c r="F25" s="14"/>
    </row>
    <row r="26" spans="1:6">
      <c r="A26" s="19"/>
      <c r="B26" s="14"/>
      <c r="C26" s="18"/>
      <c r="D26" s="14"/>
      <c r="E26" s="14"/>
      <c r="F26" s="14"/>
    </row>
    <row r="27" spans="1:6" ht="7.5" customHeight="1">
      <c r="A27" s="20"/>
      <c r="B27" s="14"/>
      <c r="C27" s="18"/>
      <c r="D27" s="14"/>
      <c r="E27" s="14"/>
      <c r="F27" s="14"/>
    </row>
    <row r="28" spans="1:6">
      <c r="A28" s="12"/>
      <c r="B28" s="14"/>
      <c r="C28" s="18"/>
      <c r="D28" s="14"/>
      <c r="E28" s="14"/>
      <c r="F28" s="14"/>
    </row>
    <row r="29" spans="1:6">
      <c r="A29" s="15"/>
      <c r="B29" s="14"/>
      <c r="C29" s="18"/>
      <c r="D29" s="14"/>
      <c r="E29" s="15"/>
      <c r="F29" s="14"/>
    </row>
    <row r="30" spans="1:6">
      <c r="C30" s="10"/>
      <c r="E30" s="9"/>
    </row>
    <row r="32" spans="1:6">
      <c r="A32" s="11"/>
    </row>
  </sheetData>
  <mergeCells count="7">
    <mergeCell ref="A1:F1"/>
    <mergeCell ref="E3:E6"/>
    <mergeCell ref="F3:F6"/>
    <mergeCell ref="A3:A6"/>
    <mergeCell ref="B3:B6"/>
    <mergeCell ref="C3:C6"/>
    <mergeCell ref="D3:D6"/>
  </mergeCells>
  <phoneticPr fontId="8" type="noConversion"/>
  <pageMargins left="0.78740157480314965" right="0.35433070866141736" top="0.78740157480314965" bottom="0.39370078740157483" header="0" footer="0"/>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2"/>
  <sheetViews>
    <sheetView zoomScaleNormal="100" zoomScaleSheetLayoutView="100" workbookViewId="0"/>
  </sheetViews>
  <sheetFormatPr defaultRowHeight="12.75"/>
  <cols>
    <col min="1" max="1" width="14.28515625" style="144" customWidth="1"/>
    <col min="2" max="2" width="72.7109375" style="144" customWidth="1"/>
    <col min="3" max="3" width="14.5703125" style="316" customWidth="1"/>
    <col min="4" max="4" width="11.28515625" style="144" customWidth="1"/>
    <col min="5" max="5" width="10.28515625" style="144" customWidth="1"/>
    <col min="6" max="6" width="10.42578125" style="144" customWidth="1"/>
    <col min="7" max="7" width="10.85546875" style="144" customWidth="1"/>
    <col min="8" max="8" width="0.28515625" style="144" customWidth="1"/>
    <col min="9" max="16384" width="9.140625" style="144"/>
  </cols>
  <sheetData>
    <row r="1" spans="1:7" ht="18.75" customHeight="1">
      <c r="A1" s="27"/>
      <c r="B1" s="27" t="s">
        <v>6</v>
      </c>
      <c r="C1" s="28"/>
      <c r="D1" s="28"/>
      <c r="E1" s="28"/>
      <c r="F1" s="29"/>
      <c r="G1" s="30" t="s">
        <v>7</v>
      </c>
    </row>
    <row r="2" spans="1:7" ht="27" customHeight="1">
      <c r="A2" s="31"/>
      <c r="B2" s="32" t="s">
        <v>71</v>
      </c>
      <c r="C2" s="33" t="s">
        <v>8</v>
      </c>
      <c r="D2" s="34" t="s">
        <v>41</v>
      </c>
      <c r="E2" s="35"/>
      <c r="F2" s="35"/>
      <c r="G2" s="35"/>
    </row>
    <row r="3" spans="1:7" ht="15" customHeight="1">
      <c r="A3" s="31"/>
      <c r="B3" s="36" t="s">
        <v>9</v>
      </c>
      <c r="C3" s="37"/>
      <c r="D3" s="38"/>
      <c r="E3" s="35"/>
      <c r="F3" s="35"/>
      <c r="G3" s="35"/>
    </row>
    <row r="4" spans="1:7" ht="27.75" customHeight="1">
      <c r="A4" s="31"/>
      <c r="B4" s="32" t="s">
        <v>169</v>
      </c>
      <c r="C4" s="33" t="s">
        <v>8</v>
      </c>
      <c r="D4" s="34" t="s">
        <v>45</v>
      </c>
      <c r="E4" s="35"/>
      <c r="F4" s="35"/>
      <c r="G4" s="35"/>
    </row>
    <row r="5" spans="1:7" ht="15.75" customHeight="1">
      <c r="A5" s="39"/>
      <c r="B5" s="36" t="s">
        <v>10</v>
      </c>
      <c r="C5" s="307"/>
      <c r="D5" s="308"/>
      <c r="E5" s="309"/>
      <c r="F5" s="310"/>
      <c r="G5" s="310"/>
    </row>
    <row r="6" spans="1:7" ht="8.25" customHeight="1">
      <c r="A6" s="40"/>
      <c r="B6" s="41"/>
      <c r="C6" s="59"/>
      <c r="D6" s="41"/>
      <c r="E6" s="40"/>
      <c r="F6" s="41"/>
      <c r="G6" s="41"/>
    </row>
    <row r="7" spans="1:7" ht="18.75" customHeight="1">
      <c r="A7" s="894" t="s">
        <v>70</v>
      </c>
      <c r="B7" s="896" t="s">
        <v>11</v>
      </c>
      <c r="C7" s="889" t="s">
        <v>12</v>
      </c>
      <c r="D7" s="896" t="s">
        <v>140</v>
      </c>
      <c r="E7" s="889" t="s">
        <v>79</v>
      </c>
      <c r="F7" s="891" t="s">
        <v>25</v>
      </c>
      <c r="G7" s="889" t="s">
        <v>85</v>
      </c>
    </row>
    <row r="8" spans="1:7" ht="42.75" customHeight="1">
      <c r="A8" s="895"/>
      <c r="B8" s="896"/>
      <c r="C8" s="890" t="s">
        <v>62</v>
      </c>
      <c r="D8" s="897" t="s">
        <v>13</v>
      </c>
      <c r="E8" s="890"/>
      <c r="F8" s="892"/>
      <c r="G8" s="893"/>
    </row>
    <row r="9" spans="1:7" ht="14.25" customHeight="1">
      <c r="A9" s="46" t="s">
        <v>14</v>
      </c>
      <c r="B9" s="47" t="s">
        <v>15</v>
      </c>
      <c r="C9" s="60"/>
      <c r="D9" s="49"/>
      <c r="E9" s="61"/>
      <c r="F9" s="48"/>
      <c r="G9" s="49"/>
    </row>
    <row r="10" spans="1:7" ht="14.25" customHeight="1">
      <c r="A10" s="50"/>
      <c r="B10" s="304" t="s">
        <v>16</v>
      </c>
      <c r="C10" s="45"/>
      <c r="D10" s="42"/>
      <c r="E10" s="43"/>
      <c r="F10" s="42"/>
      <c r="G10" s="42"/>
    </row>
    <row r="11" spans="1:7" ht="27" customHeight="1">
      <c r="A11" s="50"/>
      <c r="B11" s="54" t="s">
        <v>149</v>
      </c>
      <c r="C11" s="45" t="s">
        <v>81</v>
      </c>
      <c r="D11" s="42" t="s">
        <v>146</v>
      </c>
      <c r="E11" s="43" t="s">
        <v>147</v>
      </c>
      <c r="F11" s="42" t="s">
        <v>147</v>
      </c>
      <c r="G11" s="42" t="s">
        <v>147</v>
      </c>
    </row>
    <row r="12" spans="1:7" ht="14.25" customHeight="1">
      <c r="A12" s="50"/>
      <c r="B12" s="54" t="s">
        <v>148</v>
      </c>
      <c r="C12" s="45" t="s">
        <v>145</v>
      </c>
      <c r="D12" s="42">
        <v>6</v>
      </c>
      <c r="E12" s="43">
        <v>6</v>
      </c>
      <c r="F12" s="42">
        <v>7</v>
      </c>
      <c r="G12" s="42">
        <v>7</v>
      </c>
    </row>
    <row r="13" spans="1:7" ht="14.25" customHeight="1">
      <c r="A13" s="51"/>
      <c r="B13" s="52" t="s">
        <v>151</v>
      </c>
      <c r="C13" s="45" t="s">
        <v>141</v>
      </c>
      <c r="D13" s="42">
        <v>1.1200000000000001</v>
      </c>
      <c r="E13" s="311">
        <v>1.19</v>
      </c>
      <c r="F13" s="312">
        <v>1.19</v>
      </c>
      <c r="G13" s="312">
        <v>1.19</v>
      </c>
    </row>
    <row r="14" spans="1:7" ht="29.25" customHeight="1">
      <c r="A14" s="51"/>
      <c r="B14" s="351" t="s">
        <v>150</v>
      </c>
      <c r="C14" s="349" t="s">
        <v>142</v>
      </c>
      <c r="D14" s="348">
        <v>2</v>
      </c>
      <c r="E14" s="352">
        <v>5</v>
      </c>
      <c r="F14" s="348">
        <v>6</v>
      </c>
      <c r="G14" s="348">
        <v>8</v>
      </c>
    </row>
    <row r="15" spans="1:7" ht="29.25" customHeight="1">
      <c r="A15" s="51"/>
      <c r="B15" s="351" t="s">
        <v>170</v>
      </c>
      <c r="C15" s="349" t="s">
        <v>143</v>
      </c>
      <c r="D15" s="348">
        <v>1</v>
      </c>
      <c r="E15" s="352">
        <v>0</v>
      </c>
      <c r="F15" s="348">
        <v>3</v>
      </c>
      <c r="G15" s="348">
        <v>3</v>
      </c>
    </row>
    <row r="16" spans="1:7" ht="18" customHeight="1">
      <c r="A16" s="50"/>
      <c r="B16" s="54" t="s">
        <v>153</v>
      </c>
      <c r="C16" s="45" t="s">
        <v>144</v>
      </c>
      <c r="D16" s="301">
        <v>20</v>
      </c>
      <c r="E16" s="302">
        <v>21</v>
      </c>
      <c r="F16" s="301">
        <v>21.4</v>
      </c>
      <c r="G16" s="303">
        <v>20.7</v>
      </c>
    </row>
    <row r="17" spans="1:7" ht="29.25" customHeight="1">
      <c r="A17" s="50"/>
      <c r="B17" s="54" t="s">
        <v>154</v>
      </c>
      <c r="C17" s="45" t="s">
        <v>152</v>
      </c>
      <c r="D17" s="42">
        <v>309</v>
      </c>
      <c r="E17" s="43">
        <v>300</v>
      </c>
      <c r="F17" s="42">
        <v>310</v>
      </c>
      <c r="G17" s="42">
        <v>320</v>
      </c>
    </row>
    <row r="18" spans="1:7">
      <c r="A18" s="50"/>
      <c r="B18" s="55" t="s">
        <v>17</v>
      </c>
      <c r="C18" s="45"/>
      <c r="D18" s="42"/>
      <c r="E18" s="43"/>
      <c r="F18" s="42"/>
      <c r="G18" s="42"/>
    </row>
    <row r="19" spans="1:7">
      <c r="A19" s="50"/>
      <c r="B19" s="53" t="s">
        <v>16</v>
      </c>
      <c r="C19" s="45"/>
      <c r="D19" s="42"/>
      <c r="E19" s="43"/>
      <c r="F19" s="42"/>
      <c r="G19" s="42"/>
    </row>
    <row r="20" spans="1:7" ht="16.5" customHeight="1">
      <c r="A20" s="51"/>
      <c r="B20" s="52" t="s">
        <v>115</v>
      </c>
      <c r="C20" s="42" t="s">
        <v>18</v>
      </c>
      <c r="D20" s="43">
        <v>11257</v>
      </c>
      <c r="E20" s="42">
        <v>12000</v>
      </c>
      <c r="F20" s="43">
        <v>12300</v>
      </c>
      <c r="G20" s="42">
        <v>12500</v>
      </c>
    </row>
    <row r="21" spans="1:7" ht="27" customHeight="1">
      <c r="A21" s="57"/>
      <c r="B21" s="54" t="s">
        <v>171</v>
      </c>
      <c r="C21" s="42" t="s">
        <v>86</v>
      </c>
      <c r="D21" s="311">
        <v>12185</v>
      </c>
      <c r="E21" s="312">
        <v>13300</v>
      </c>
      <c r="F21" s="311">
        <v>13300</v>
      </c>
      <c r="G21" s="312">
        <v>13300</v>
      </c>
    </row>
    <row r="22" spans="1:7" ht="17.25" customHeight="1">
      <c r="A22" s="57"/>
      <c r="B22" s="56" t="s">
        <v>19</v>
      </c>
      <c r="C22" s="42"/>
      <c r="D22" s="43"/>
      <c r="E22" s="42"/>
      <c r="F22" s="43"/>
      <c r="G22" s="42"/>
    </row>
    <row r="23" spans="1:7">
      <c r="A23" s="50"/>
      <c r="B23" s="346" t="s">
        <v>172</v>
      </c>
      <c r="C23" s="42" t="s">
        <v>117</v>
      </c>
      <c r="D23" s="43">
        <f>1114+1018+483+568+701</f>
        <v>3884</v>
      </c>
      <c r="E23" s="42">
        <f>1162+969+490+568+674</f>
        <v>3863</v>
      </c>
      <c r="F23" s="43">
        <f>1152+1000+490+596+690</f>
        <v>3928</v>
      </c>
      <c r="G23" s="42">
        <f>1000+1000+490+598+708</f>
        <v>3796</v>
      </c>
    </row>
    <row r="24" spans="1:7" ht="25.5">
      <c r="A24" s="50"/>
      <c r="B24" s="346" t="s">
        <v>173</v>
      </c>
      <c r="C24" s="42" t="s">
        <v>118</v>
      </c>
      <c r="D24" s="42">
        <f>115+23+20+4+16</f>
        <v>178</v>
      </c>
      <c r="E24" s="45">
        <f>132+25+20+6+25</f>
        <v>208</v>
      </c>
      <c r="F24" s="45">
        <f>128+29+20+7+26</f>
        <v>210</v>
      </c>
      <c r="G24" s="42">
        <f>128+29+20+7+26</f>
        <v>210</v>
      </c>
    </row>
    <row r="25" spans="1:7" s="350" customFormat="1" ht="14.25" customHeight="1">
      <c r="A25" s="347"/>
      <c r="B25" s="346" t="s">
        <v>174</v>
      </c>
      <c r="C25" s="42" t="s">
        <v>119</v>
      </c>
      <c r="D25" s="349">
        <v>200</v>
      </c>
      <c r="E25" s="349">
        <v>450</v>
      </c>
      <c r="F25" s="349">
        <v>450</v>
      </c>
      <c r="G25" s="348">
        <v>450</v>
      </c>
    </row>
    <row r="26" spans="1:7" ht="15.75" customHeight="1">
      <c r="A26" s="57"/>
      <c r="B26" s="567" t="s">
        <v>175</v>
      </c>
      <c r="C26" s="42" t="s">
        <v>120</v>
      </c>
      <c r="D26" s="43">
        <v>41</v>
      </c>
      <c r="E26" s="42">
        <v>45</v>
      </c>
      <c r="F26" s="43">
        <v>49</v>
      </c>
      <c r="G26" s="42">
        <v>52</v>
      </c>
    </row>
    <row r="27" spans="1:7">
      <c r="A27" s="50"/>
      <c r="B27" s="566" t="s">
        <v>116</v>
      </c>
      <c r="C27" s="45"/>
      <c r="D27" s="42"/>
      <c r="E27" s="43"/>
      <c r="F27" s="42"/>
      <c r="G27" s="42"/>
    </row>
    <row r="28" spans="1:7" ht="15" customHeight="1">
      <c r="A28" s="51"/>
      <c r="B28" s="52" t="s">
        <v>121</v>
      </c>
      <c r="C28" s="42" t="s">
        <v>122</v>
      </c>
      <c r="D28" s="42">
        <v>2</v>
      </c>
      <c r="E28" s="43">
        <v>2</v>
      </c>
      <c r="F28" s="42">
        <v>1</v>
      </c>
      <c r="G28" s="42">
        <v>1</v>
      </c>
    </row>
    <row r="29" spans="1:7">
      <c r="A29" s="50"/>
      <c r="B29" s="305" t="s">
        <v>155</v>
      </c>
      <c r="C29" s="42" t="s">
        <v>123</v>
      </c>
      <c r="D29" s="43"/>
      <c r="E29" s="42"/>
      <c r="F29" s="43">
        <v>2</v>
      </c>
      <c r="G29" s="42"/>
    </row>
    <row r="30" spans="1:7">
      <c r="A30" s="50"/>
      <c r="B30" s="313" t="s">
        <v>20</v>
      </c>
      <c r="C30" s="45"/>
      <c r="D30" s="42"/>
      <c r="E30" s="42"/>
      <c r="F30" s="43"/>
      <c r="G30" s="42"/>
    </row>
    <row r="31" spans="1:7">
      <c r="A31" s="50"/>
      <c r="B31" s="314" t="s">
        <v>176</v>
      </c>
      <c r="C31" s="45" t="s">
        <v>124</v>
      </c>
      <c r="D31" s="42">
        <v>1</v>
      </c>
      <c r="E31" s="42">
        <v>2</v>
      </c>
      <c r="F31" s="43">
        <v>2</v>
      </c>
      <c r="G31" s="42">
        <v>2</v>
      </c>
    </row>
    <row r="32" spans="1:7">
      <c r="A32" s="315"/>
      <c r="B32" s="306" t="s">
        <v>126</v>
      </c>
      <c r="C32" s="62" t="s">
        <v>125</v>
      </c>
      <c r="D32" s="58"/>
      <c r="E32" s="58">
        <v>18</v>
      </c>
      <c r="F32" s="58">
        <v>20</v>
      </c>
      <c r="G32" s="58">
        <v>25</v>
      </c>
    </row>
  </sheetData>
  <mergeCells count="7">
    <mergeCell ref="E7:E8"/>
    <mergeCell ref="F7:F8"/>
    <mergeCell ref="G7:G8"/>
    <mergeCell ref="A7:A8"/>
    <mergeCell ref="B7:B8"/>
    <mergeCell ref="C7:C8"/>
    <mergeCell ref="D7:D8"/>
  </mergeCells>
  <phoneticPr fontId="8" type="noConversion"/>
  <printOptions horizontalCentered="1"/>
  <pageMargins left="0.15748031496062992" right="0.15748031496062992" top="0.39370078740157483" bottom="0.19685039370078741" header="0" footer="0"/>
  <pageSetup paperSize="9" scale="9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1 lentelė</vt:lpstr>
      <vt:lpstr>bendras lėšų poreikis</vt:lpstr>
      <vt:lpstr>vertinimo kriterijai</vt:lpstr>
      <vt:lpstr>'1 lentelė'!Print_Titles</vt:lpstr>
      <vt:lpstr>'vertinimo kriterijai'!Print_Titles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b.norvilaite</dc:creator>
  <cp:lastModifiedBy>Snieguole Kacerauskaite</cp:lastModifiedBy>
  <cp:lastPrinted>2012-11-30T12:13:39Z</cp:lastPrinted>
  <dcterms:created xsi:type="dcterms:W3CDTF">2007-10-09T12:27:03Z</dcterms:created>
  <dcterms:modified xsi:type="dcterms:W3CDTF">2012-11-30T12:13:56Z</dcterms:modified>
</cp:coreProperties>
</file>