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/>
  </bookViews>
  <sheets>
    <sheet name="1 lentelė" sheetId="1" r:id="rId1"/>
    <sheet name="bendras lėšų poreikis" sheetId="5" r:id="rId2"/>
    <sheet name="vertinimo kriterijai" sheetId="6" r:id="rId3"/>
  </sheets>
  <definedNames>
    <definedName name="_xlnm.Print_Titles" localSheetId="0">'1 lentelė'!$5:$7</definedName>
    <definedName name="_xlnm.Print_Titles" localSheetId="2">'vertinimo kriterijai'!$7:$8</definedName>
  </definedNames>
  <calcPr calcId="145621"/>
</workbook>
</file>

<file path=xl/calcChain.xml><?xml version="1.0" encoding="utf-8"?>
<calcChain xmlns="http://schemas.openxmlformats.org/spreadsheetml/2006/main">
  <c r="S91" i="1" l="1"/>
  <c r="S92" i="1"/>
  <c r="S23" i="1"/>
  <c r="R25" i="1" l="1"/>
  <c r="S25" i="1"/>
  <c r="R12" i="1" l="1"/>
  <c r="R80" i="1" l="1"/>
  <c r="R26" i="1"/>
  <c r="R13" i="1"/>
  <c r="Q102" i="1" s="1"/>
  <c r="R34" i="1"/>
  <c r="Q34" i="1" s="1"/>
  <c r="E43" i="6"/>
  <c r="R14" i="1"/>
  <c r="R21" i="1"/>
  <c r="Q21" i="1" s="1"/>
  <c r="Q77" i="1"/>
  <c r="R53" i="1"/>
  <c r="Q53" i="1" s="1"/>
  <c r="Q52" i="1"/>
  <c r="J53" i="1"/>
  <c r="I53" i="1" s="1"/>
  <c r="R46" i="1"/>
  <c r="T46" i="1"/>
  <c r="T54" i="1"/>
  <c r="S33" i="1"/>
  <c r="Q28" i="1"/>
  <c r="Q45" i="1"/>
  <c r="S46" i="1"/>
  <c r="U62" i="1"/>
  <c r="N73" i="1"/>
  <c r="P73" i="1"/>
  <c r="T73" i="1"/>
  <c r="Q73" i="1"/>
  <c r="I72" i="1"/>
  <c r="I73" i="1" s="1"/>
  <c r="M66" i="1"/>
  <c r="M67" i="1"/>
  <c r="M69" i="1"/>
  <c r="M70" i="1"/>
  <c r="M71" i="1"/>
  <c r="M65" i="1"/>
  <c r="Q48" i="1"/>
  <c r="T62" i="1"/>
  <c r="T74" i="1" s="1"/>
  <c r="T91" i="1" s="1"/>
  <c r="T92" i="1" s="1"/>
  <c r="D10" i="5" s="1"/>
  <c r="Q59" i="1"/>
  <c r="Q106" i="1" s="1"/>
  <c r="D21" i="5" s="1"/>
  <c r="T76" i="1"/>
  <c r="T78" i="1" s="1"/>
  <c r="T82" i="1" s="1"/>
  <c r="P86" i="1"/>
  <c r="M86" i="1" s="1"/>
  <c r="M85" i="1"/>
  <c r="T86" i="1"/>
  <c r="T90" i="1" s="1"/>
  <c r="Q85" i="1"/>
  <c r="Q86" i="1"/>
  <c r="N62" i="1"/>
  <c r="M62" i="1" s="1"/>
  <c r="O62" i="1"/>
  <c r="O74" i="1" s="1"/>
  <c r="Q65" i="1"/>
  <c r="Q58" i="1"/>
  <c r="Q104" i="1"/>
  <c r="D18" i="5" s="1"/>
  <c r="R33" i="1"/>
  <c r="Q27" i="1"/>
  <c r="R18" i="1"/>
  <c r="Q18" i="1"/>
  <c r="Q17" i="1"/>
  <c r="Q16" i="1"/>
  <c r="Q15" i="1"/>
  <c r="Q14" i="1"/>
  <c r="S14" i="1"/>
  <c r="Q12" i="1"/>
  <c r="Q100" i="1" s="1"/>
  <c r="D15" i="5" s="1"/>
  <c r="P62" i="1"/>
  <c r="J73" i="1"/>
  <c r="J74" i="1" s="1"/>
  <c r="U73" i="1"/>
  <c r="V73" i="1"/>
  <c r="G31" i="6"/>
  <c r="F31" i="6"/>
  <c r="D23" i="6"/>
  <c r="G20" i="6"/>
  <c r="F20" i="6"/>
  <c r="E20" i="6"/>
  <c r="D20" i="6"/>
  <c r="R62" i="1"/>
  <c r="Q62" i="1" s="1"/>
  <c r="S62" i="1"/>
  <c r="S74" i="1" s="1"/>
  <c r="R74" i="1"/>
  <c r="Q76" i="1"/>
  <c r="Q78" i="1" s="1"/>
  <c r="N46" i="1"/>
  <c r="P33" i="1"/>
  <c r="R81" i="1"/>
  <c r="Q81" i="1" s="1"/>
  <c r="Q80" i="1"/>
  <c r="R49" i="1"/>
  <c r="Q49" i="1" s="1"/>
  <c r="Q47" i="1"/>
  <c r="R43" i="1"/>
  <c r="Q43" i="1"/>
  <c r="Q42" i="1"/>
  <c r="R41" i="1"/>
  <c r="Q41" i="1" s="1"/>
  <c r="Q36" i="1"/>
  <c r="Q33" i="1"/>
  <c r="Q26" i="1"/>
  <c r="Q99" i="1" s="1"/>
  <c r="D14" i="5" s="1"/>
  <c r="Q25" i="1"/>
  <c r="R20" i="1"/>
  <c r="Q20" i="1"/>
  <c r="Q19" i="1"/>
  <c r="Q44" i="1"/>
  <c r="Q64" i="1"/>
  <c r="Q57" i="1"/>
  <c r="Q101" i="1" s="1"/>
  <c r="D16" i="5" s="1"/>
  <c r="Q56" i="1"/>
  <c r="M57" i="1"/>
  <c r="M101" i="1" s="1"/>
  <c r="C16" i="5" s="1"/>
  <c r="F21" i="5"/>
  <c r="F19" i="5"/>
  <c r="F18" i="5"/>
  <c r="F17" i="5" s="1"/>
  <c r="F16" i="5"/>
  <c r="F15" i="5"/>
  <c r="E21" i="5"/>
  <c r="E19" i="5"/>
  <c r="E18" i="5"/>
  <c r="E16" i="5"/>
  <c r="E15" i="5"/>
  <c r="J81" i="1"/>
  <c r="J82" i="1" s="1"/>
  <c r="I82" i="1" s="1"/>
  <c r="L62" i="1"/>
  <c r="J33" i="1"/>
  <c r="K33" i="1"/>
  <c r="K54" i="1" s="1"/>
  <c r="J14" i="1"/>
  <c r="I14" i="1" s="1"/>
  <c r="M59" i="1"/>
  <c r="M106" i="1" s="1"/>
  <c r="C21" i="5"/>
  <c r="I59" i="1"/>
  <c r="I106" i="1"/>
  <c r="B21" i="5" s="1"/>
  <c r="P46" i="1"/>
  <c r="M46" i="1" s="1"/>
  <c r="P74" i="1"/>
  <c r="I80" i="1"/>
  <c r="I28" i="1"/>
  <c r="I84" i="1"/>
  <c r="I86" i="1" s="1"/>
  <c r="S90" i="1"/>
  <c r="R90" i="1"/>
  <c r="K90" i="1"/>
  <c r="J90" i="1"/>
  <c r="V89" i="1"/>
  <c r="U89" i="1"/>
  <c r="P89" i="1"/>
  <c r="P90" i="1" s="1"/>
  <c r="M90" i="1" s="1"/>
  <c r="L89" i="1"/>
  <c r="L90" i="1" s="1"/>
  <c r="I90" i="1" s="1"/>
  <c r="I89" i="1"/>
  <c r="M87" i="1"/>
  <c r="M89" i="1" s="1"/>
  <c r="V86" i="1"/>
  <c r="U86" i="1"/>
  <c r="L86" i="1"/>
  <c r="M84" i="1"/>
  <c r="V81" i="1"/>
  <c r="U81" i="1"/>
  <c r="N81" i="1"/>
  <c r="M81" i="1" s="1"/>
  <c r="M80" i="1"/>
  <c r="V78" i="1"/>
  <c r="V82" i="1" s="1"/>
  <c r="U78" i="1"/>
  <c r="P78" i="1"/>
  <c r="P82" i="1" s="1"/>
  <c r="M82" i="1" s="1"/>
  <c r="M77" i="1"/>
  <c r="M78" i="1" s="1"/>
  <c r="M76" i="1"/>
  <c r="M64" i="1"/>
  <c r="V62" i="1"/>
  <c r="M58" i="1"/>
  <c r="M104" i="1" s="1"/>
  <c r="I58" i="1"/>
  <c r="I104" i="1" s="1"/>
  <c r="B18" i="5"/>
  <c r="I57" i="1"/>
  <c r="I101" i="1"/>
  <c r="B16" i="5" s="1"/>
  <c r="M56" i="1"/>
  <c r="J51" i="1"/>
  <c r="I51" i="1" s="1"/>
  <c r="I50" i="1"/>
  <c r="N49" i="1"/>
  <c r="N54" i="1" s="1"/>
  <c r="M48" i="1"/>
  <c r="M47" i="1"/>
  <c r="V46" i="1"/>
  <c r="U46" i="1"/>
  <c r="L46" i="1"/>
  <c r="J46" i="1"/>
  <c r="M44" i="1"/>
  <c r="I44" i="1"/>
  <c r="V43" i="1"/>
  <c r="U43" i="1"/>
  <c r="N43" i="1"/>
  <c r="M43" i="1" s="1"/>
  <c r="J43" i="1"/>
  <c r="M42" i="1"/>
  <c r="I42" i="1"/>
  <c r="V41" i="1"/>
  <c r="U41" i="1"/>
  <c r="N41" i="1"/>
  <c r="M41" i="1"/>
  <c r="J41" i="1"/>
  <c r="I41" i="1"/>
  <c r="M36" i="1"/>
  <c r="I36" i="1"/>
  <c r="V35" i="1"/>
  <c r="U35" i="1"/>
  <c r="N35" i="1"/>
  <c r="J35" i="1"/>
  <c r="M34" i="1"/>
  <c r="M35" i="1"/>
  <c r="I34" i="1"/>
  <c r="I35" i="1"/>
  <c r="N28" i="1"/>
  <c r="M28" i="1"/>
  <c r="M27" i="1"/>
  <c r="I27" i="1"/>
  <c r="V26" i="1"/>
  <c r="F14" i="5"/>
  <c r="U26" i="1"/>
  <c r="E14" i="5"/>
  <c r="M26" i="1"/>
  <c r="M99" i="1"/>
  <c r="C14" i="5" s="1"/>
  <c r="L33" i="1"/>
  <c r="L54" i="1" s="1"/>
  <c r="I26" i="1"/>
  <c r="I33" i="1" s="1"/>
  <c r="V25" i="1"/>
  <c r="F13" i="5" s="1"/>
  <c r="U25" i="1"/>
  <c r="U33" i="1" s="1"/>
  <c r="O25" i="1"/>
  <c r="O33" i="1" s="1"/>
  <c r="O54" i="1"/>
  <c r="N25" i="1"/>
  <c r="N33" i="1"/>
  <c r="M33" i="1" s="1"/>
  <c r="I25" i="1"/>
  <c r="V22" i="1"/>
  <c r="U22" i="1"/>
  <c r="N22" i="1"/>
  <c r="J22" i="1"/>
  <c r="M21" i="1"/>
  <c r="M22" i="1" s="1"/>
  <c r="I21" i="1"/>
  <c r="I22" i="1" s="1"/>
  <c r="V20" i="1"/>
  <c r="U20" i="1"/>
  <c r="N20" i="1"/>
  <c r="J20" i="1"/>
  <c r="M19" i="1"/>
  <c r="M20" i="1" s="1"/>
  <c r="I19" i="1"/>
  <c r="V18" i="1"/>
  <c r="U18" i="1"/>
  <c r="N18" i="1"/>
  <c r="J18" i="1"/>
  <c r="M17" i="1"/>
  <c r="M18" i="1" s="1"/>
  <c r="I17" i="1"/>
  <c r="I18" i="1" s="1"/>
  <c r="V16" i="1"/>
  <c r="U16" i="1"/>
  <c r="N16" i="1"/>
  <c r="J16" i="1"/>
  <c r="M15" i="1"/>
  <c r="M16" i="1" s="1"/>
  <c r="I15" i="1"/>
  <c r="I105" i="1" s="1"/>
  <c r="V14" i="1"/>
  <c r="U14" i="1"/>
  <c r="N14" i="1"/>
  <c r="N23" i="1" s="1"/>
  <c r="M23" i="1" s="1"/>
  <c r="O12" i="1"/>
  <c r="O14" i="1" s="1"/>
  <c r="O23" i="1" s="1"/>
  <c r="O91" i="1" s="1"/>
  <c r="O92" i="1" s="1"/>
  <c r="C9" i="5" s="1"/>
  <c r="M12" i="1"/>
  <c r="M14" i="1"/>
  <c r="M100" i="1"/>
  <c r="C15" i="5"/>
  <c r="K14" i="1"/>
  <c r="K23" i="1"/>
  <c r="I12" i="1"/>
  <c r="J23" i="1"/>
  <c r="I23" i="1" s="1"/>
  <c r="M49" i="1"/>
  <c r="M54" i="1" s="1"/>
  <c r="U23" i="1"/>
  <c r="K74" i="1"/>
  <c r="U74" i="1"/>
  <c r="I16" i="1"/>
  <c r="N82" i="1"/>
  <c r="U90" i="1"/>
  <c r="E13" i="5"/>
  <c r="I43" i="1"/>
  <c r="C18" i="5"/>
  <c r="V33" i="1"/>
  <c r="V54" i="1" s="1"/>
  <c r="M105" i="1"/>
  <c r="C19" i="5" s="1"/>
  <c r="M25" i="1"/>
  <c r="I81" i="1"/>
  <c r="P54" i="1"/>
  <c r="B19" i="5" l="1"/>
  <c r="I103" i="1"/>
  <c r="B17" i="5"/>
  <c r="P91" i="1"/>
  <c r="P92" i="1" s="1"/>
  <c r="C10" i="5" s="1"/>
  <c r="J54" i="1"/>
  <c r="J91" i="1" s="1"/>
  <c r="I99" i="1"/>
  <c r="B14" i="5" s="1"/>
  <c r="Q98" i="1"/>
  <c r="Q74" i="1"/>
  <c r="Q46" i="1"/>
  <c r="V23" i="1"/>
  <c r="M98" i="1"/>
  <c r="M97" i="1" s="1"/>
  <c r="I46" i="1"/>
  <c r="I54" i="1" s="1"/>
  <c r="I100" i="1"/>
  <c r="B15" i="5" s="1"/>
  <c r="I98" i="1"/>
  <c r="V90" i="1"/>
  <c r="Q90" i="1"/>
  <c r="S54" i="1"/>
  <c r="D9" i="5" s="1"/>
  <c r="E12" i="5"/>
  <c r="F12" i="5"/>
  <c r="F11" i="5" s="1"/>
  <c r="E17" i="5"/>
  <c r="C17" i="5"/>
  <c r="J92" i="1"/>
  <c r="C13" i="5"/>
  <c r="C12" i="5" s="1"/>
  <c r="C11" i="5" s="1"/>
  <c r="M103" i="1"/>
  <c r="M107" i="1" s="1"/>
  <c r="K91" i="1"/>
  <c r="K92" i="1" s="1"/>
  <c r="B9" i="5" s="1"/>
  <c r="L74" i="1"/>
  <c r="L91" i="1" s="1"/>
  <c r="L92" i="1" s="1"/>
  <c r="B10" i="5" s="1"/>
  <c r="I62" i="1"/>
  <c r="V74" i="1"/>
  <c r="M73" i="1"/>
  <c r="N74" i="1"/>
  <c r="I20" i="1"/>
  <c r="U54" i="1"/>
  <c r="U82" i="1"/>
  <c r="R82" i="1"/>
  <c r="Q82" i="1" s="1"/>
  <c r="R22" i="1"/>
  <c r="Q22" i="1" s="1"/>
  <c r="R35" i="1"/>
  <c r="Q35" i="1" s="1"/>
  <c r="Q105" i="1"/>
  <c r="D19" i="5" s="1"/>
  <c r="Q13" i="1"/>
  <c r="D20" i="5" s="1"/>
  <c r="R23" i="1"/>
  <c r="Q23" i="1" s="1"/>
  <c r="Q54" i="1"/>
  <c r="Q97" i="1"/>
  <c r="D13" i="5"/>
  <c r="D12" i="5" s="1"/>
  <c r="Q103" i="1" l="1"/>
  <c r="D17" i="5"/>
  <c r="V91" i="1"/>
  <c r="V92" i="1" s="1"/>
  <c r="F7" i="5" s="1"/>
  <c r="I97" i="1"/>
  <c r="I107" i="1" s="1"/>
  <c r="B13" i="5"/>
  <c r="B12" i="5" s="1"/>
  <c r="B11" i="5" s="1"/>
  <c r="E11" i="5"/>
  <c r="Q107" i="1"/>
  <c r="D11" i="5"/>
  <c r="U91" i="1"/>
  <c r="U92" i="1" s="1"/>
  <c r="E7" i="5" s="1"/>
  <c r="R54" i="1"/>
  <c r="R91" i="1" s="1"/>
  <c r="Q91" i="1" s="1"/>
  <c r="I74" i="1"/>
  <c r="I91" i="1"/>
  <c r="M74" i="1"/>
  <c r="N91" i="1"/>
  <c r="I92" i="1"/>
  <c r="B8" i="5"/>
  <c r="B7" i="5" s="1"/>
  <c r="R92" i="1" l="1"/>
  <c r="N92" i="1"/>
  <c r="M91" i="1"/>
  <c r="D8" i="5" l="1"/>
  <c r="D7" i="5" s="1"/>
  <c r="Q92" i="1"/>
  <c r="C8" i="5"/>
  <c r="C7" i="5" s="1"/>
  <c r="M92" i="1"/>
</calcChain>
</file>

<file path=xl/comments1.xml><?xml version="1.0" encoding="utf-8"?>
<comments xmlns="http://schemas.openxmlformats.org/spreadsheetml/2006/main">
  <authors>
    <author>Snieguole Kacerauskaite</author>
    <author>Snieguole</author>
  </authors>
  <commentList>
    <comment ref="D61" authorId="0">
      <text>
        <r>
          <rPr>
            <sz val="9"/>
            <color indexed="81"/>
            <rFont val="Tahoma"/>
            <family val="2"/>
            <charset val="186"/>
          </rPr>
          <t xml:space="preserve">Projekto įgyvendinimo terminas nukeltas iki 2012 m. vasario mėn. 2011 m. CPVA nebespės patvirtinti  paskutinio mokėjimo prašymo, todėl dalis lėšų persikelia į 2012 metus.
</t>
        </r>
      </text>
    </comment>
    <comment ref="D67" authorId="1">
      <text>
        <r>
          <rPr>
            <sz val="8"/>
            <color indexed="81"/>
            <rFont val="Tahoma"/>
            <family val="2"/>
            <charset val="186"/>
          </rPr>
          <t>Statinio dalinėje techninėje ekspertizėje (2008 m. sausio 2 d. aktas Nr. 07-12/02) teigiama, kad pusrūsio patalpų normalus naudojimas yra negalimas dėl drėgmės poveikio konstrukcijoms, ši patalpa neatitinka esminių statinio reikalavimų. Sudaryta preliminari lokalinė sąmata. 2012 m. planuojama parengti techninį projektą.</t>
        </r>
      </text>
    </comment>
  </commentList>
</comments>
</file>

<file path=xl/comments2.xml><?xml version="1.0" encoding="utf-8"?>
<comments xmlns="http://schemas.openxmlformats.org/spreadsheetml/2006/main">
  <authors>
    <author>Snieguole Kacerauskaite</author>
  </authors>
  <commentList>
    <comment ref="E37" authorId="0">
      <text>
        <r>
          <rPr>
            <sz val="9"/>
            <color indexed="81"/>
            <rFont val="Tahoma"/>
            <family val="2"/>
            <charset val="186"/>
          </rPr>
          <t xml:space="preserve">1) Moterų krizių centras;
2) BĮ Klaipėdos miesto šeimos ir vaiko gerovės centras
</t>
        </r>
      </text>
    </comment>
    <comment ref="F37" authorId="0">
      <text>
        <r>
          <rPr>
            <sz val="9"/>
            <color indexed="81"/>
            <rFont val="Tahoma"/>
            <family val="2"/>
            <charset val="186"/>
          </rPr>
          <t xml:space="preserve">1) Senyvo amžiaus asmenų dienos socialinės globos centras (Kretingos g. 44);
2) Suaugusių asmenų su psichine negalia dienos socialinės globos centras (Kretingos g. 44);
3) Suaugusių asmenų su proto negalia dienos socialinės globos centras (2 spec. mokykla, III a.);
4) Klaipėdos vaikų globos namai „Danė" (Kretingos g. 44);
5) Neįgaliųjų centras "Klaipėdos lakštutė";
6) BĮ Klaipėdos m. nakvynės namai
</t>
        </r>
      </text>
    </comment>
    <comment ref="G37" authorId="0">
      <text>
        <r>
          <rPr>
            <sz val="9"/>
            <color indexed="81"/>
            <rFont val="Tahoma"/>
            <family val="2"/>
            <charset val="186"/>
          </rPr>
          <t xml:space="preserve">BĮ Klaipėdos vaikų globos namų "Rytas"
</t>
        </r>
      </text>
    </comment>
    <comment ref="E38" authorId="0">
      <text>
        <r>
          <rPr>
            <sz val="9"/>
            <color indexed="81"/>
            <rFont val="Tahoma"/>
            <family val="2"/>
            <charset val="186"/>
          </rPr>
          <t xml:space="preserve">Moterų krizių centras
</t>
        </r>
      </text>
    </comment>
  </commentList>
</comments>
</file>

<file path=xl/sharedStrings.xml><?xml version="1.0" encoding="utf-8"?>
<sst xmlns="http://schemas.openxmlformats.org/spreadsheetml/2006/main" count="398" uniqueCount="228">
  <si>
    <r>
      <t xml:space="preserve">2011–2014 METŲ KLAIPĖDOS MIESTO SAVIVALDYBĖS </t>
    </r>
    <r>
      <rPr>
        <b/>
        <sz val="10"/>
        <rFont val="Times New Roman"/>
        <family val="1"/>
      </rPr>
      <t xml:space="preserve">         
SOCIALINĖS ATSKIRTIES MAŽINIMO PROGRAMOS (NR.12)</t>
    </r>
  </si>
  <si>
    <t>tūkst. Lt</t>
  </si>
  <si>
    <t>Programos tikslo kodas</t>
  </si>
  <si>
    <t>Uždavinio kodas</t>
  </si>
  <si>
    <t>Priemonės kodas</t>
  </si>
  <si>
    <t>Pavadinimas</t>
  </si>
  <si>
    <t>Priemonės požymis</t>
  </si>
  <si>
    <r>
      <t xml:space="preserve">Funkcinės klasifikacijos kodas </t>
    </r>
    <r>
      <rPr>
        <b/>
        <sz val="10"/>
        <rFont val="Times New Roman"/>
        <family val="1"/>
      </rPr>
      <t xml:space="preserve"> </t>
    </r>
  </si>
  <si>
    <t>Asignavimų valdytojo kodas</t>
  </si>
  <si>
    <t>Finansavimo šaltinis</t>
  </si>
  <si>
    <t>Lėšų poreikis biudžetiniams 2012-iesiems metams</t>
  </si>
  <si>
    <t>2012-ųjų metų  asignavimų planas</t>
  </si>
  <si>
    <t>2013-ųjų metų išlaidų projektas</t>
  </si>
  <si>
    <t>Iš viso</t>
  </si>
  <si>
    <t>Išlaidoms</t>
  </si>
  <si>
    <t>Turtui įsigyti ir finansiniams įsipareigojimams vykdyti</t>
  </si>
  <si>
    <t>Iš jų darbo užmokesčiui</t>
  </si>
  <si>
    <t>03 Strateginis tikslas.  Užtikrinti gyventojams aukštą švietimo, kultūros, socialinių, sporto ir sveikatos apsaugos paslaugų kokybę ir prieinamumą</t>
  </si>
  <si>
    <t>12 Socialinės atskirties mažinimo programa</t>
  </si>
  <si>
    <t>01</t>
  </si>
  <si>
    <t>Įgyvendinti socialinės paramos politiką siekiant sumažinti socialinę atskirtį Klaipėdos mieste</t>
  </si>
  <si>
    <t>Užtikrinti Lietuvos Respublikos įstatymais, Vyriausybės nutarimais ir kitais teisės aktais numatytų socialinių išmokų ir kompensacijų mokėjimą</t>
  </si>
  <si>
    <t>10</t>
  </si>
  <si>
    <t>SB(VB)</t>
  </si>
  <si>
    <t>Iš viso:</t>
  </si>
  <si>
    <t>02</t>
  </si>
  <si>
    <t xml:space="preserve">Tikslinių kompensacijų ir išmokų skaičiavimas ir mokėjimas, siekiant neįgaliesiems kompensuoti specialiųjų poreikių tenkinimo išlaidas </t>
  </si>
  <si>
    <t>LRVB</t>
  </si>
  <si>
    <t>03</t>
  </si>
  <si>
    <t>Išmokų vaikams skaičiavimas ir mokėjimas</t>
  </si>
  <si>
    <t>04</t>
  </si>
  <si>
    <t>Vienkartinių išmokų socialiai pažeidžiamiems žmonėms išmokėjimas</t>
  </si>
  <si>
    <t>3</t>
  </si>
  <si>
    <t>SB</t>
  </si>
  <si>
    <t>05</t>
  </si>
  <si>
    <t>Mokinių iš mažas pajamas gaunančių šeimų nemokamo maitinimo gamybos išlaidų padengimas</t>
  </si>
  <si>
    <t>Iš viso uždaviniui:</t>
  </si>
  <si>
    <t xml:space="preserve">Teikti visuomenės poreikius atitinkančias socialines paslaugas įvairioms gyventojų grupėms </t>
  </si>
  <si>
    <t>BĮ Klaipėdos miesto globos namuose;</t>
  </si>
  <si>
    <t>SB(SP)</t>
  </si>
  <si>
    <t>BĮ Klaipėdos vaikų globos namuose „Smiltelė“;</t>
  </si>
  <si>
    <t>BĮ Klaipėdos vaikų globos namuose „Danė“;</t>
  </si>
  <si>
    <t>BĮ Klaipėdos vaikų globos namuose „Rytas“.</t>
  </si>
  <si>
    <t>BĮ Klaipėdos miesto socialinės paramos centre;</t>
  </si>
  <si>
    <t>BĮ Neįgaliųjų centre „Klaipėdos lakštutė“;</t>
  </si>
  <si>
    <t xml:space="preserve">BĮ Klaipėdos miesto šeimos ir vaiko gerovės centre; </t>
  </si>
  <si>
    <t>P4.2.3.6</t>
  </si>
  <si>
    <t>P4.2.3.4, P4.2.3.2, P4.2.2.5, P4.2.2.9, P4.2.2.4</t>
  </si>
  <si>
    <t>Nevyriausybinių organizacijų socialinių projektų dalinis finansavimas</t>
  </si>
  <si>
    <t>P4.2.1.4</t>
  </si>
  <si>
    <t>Aplinkos pritaikymas neįgaliesiems</t>
  </si>
  <si>
    <t>6</t>
  </si>
  <si>
    <t>06</t>
  </si>
  <si>
    <t>Socialinės reabilitacijos paslaugų neįgaliesiems bendruomenėje projektų dalinis finansavimas</t>
  </si>
  <si>
    <t>07</t>
  </si>
  <si>
    <t>Savivaldybės socialinėse biudžetinėse įstaigose teikiamų ilgalaikės socialinės globos paslaugų kokybės vertinimas</t>
  </si>
  <si>
    <t>Plėtoti socialinių paslaugų infrastruktūrą, įrengiant  naujus ir modernizuojant esamus socialines paslaugas teikiančių įstaigų pastatus</t>
  </si>
  <si>
    <t>Nestacionarių socialinių paslaugų infrastruktūros plėtros projektų įgyvendinimas:</t>
  </si>
  <si>
    <t>ES</t>
  </si>
  <si>
    <t>Kt</t>
  </si>
  <si>
    <t>Teikiamų socialinių paslaugų infrastruktūros tobulinimas siekiant atitikti keliamus reikalavimus:</t>
  </si>
  <si>
    <t xml:space="preserve">Aprūpinti mažas pajamas turinčius miestiečius socialiniu būstu </t>
  </si>
  <si>
    <t>Socialinio būsto fondo gyvenamųjų namų statyba ir būsto pirkimas</t>
  </si>
  <si>
    <t>P4.1.4.1</t>
  </si>
  <si>
    <t>Savivaldybės socialinio būsto gyvenamųjų patalpų  tinkamos fizinės būklės užtikrinimas ir nuomos administravimas</t>
  </si>
  <si>
    <t>P4.1.4.3</t>
  </si>
  <si>
    <t>Įgyvendinti valstybinių apsirūpinimo būstu programų priemones</t>
  </si>
  <si>
    <t>Politinių kalinių ir tremtinių bei jų šeimų narių sugrįžimo į Lietuvą programos (gyvenamojo namo projektavimas, statyba, butų pirkimas) įgyvendinimas</t>
  </si>
  <si>
    <t xml:space="preserve">1       </t>
  </si>
  <si>
    <t xml:space="preserve">Lengvatinių palūkanų už suteiktas paskolas socialiai remtiniems asmenims ir paskolos dalies  asmenims, turintiems teisę į papildomas lengvatas, kompensavimas </t>
  </si>
  <si>
    <t>Iš viso tikslui:</t>
  </si>
  <si>
    <t>12</t>
  </si>
  <si>
    <t xml:space="preserve">Iš viso programai: </t>
  </si>
  <si>
    <t>Finansavimo šaltinių suvestinė</t>
  </si>
  <si>
    <t>1 lentelės tęsinys</t>
  </si>
  <si>
    <t>Finansavimo šaltiniai</t>
  </si>
  <si>
    <t>Asignavimai biudžetiniams 2011-iesiems metams</t>
  </si>
  <si>
    <t>SAVIVALDYBĖS  LĖŠOS, 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</si>
  <si>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</si>
  <si>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</si>
  <si>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</si>
  <si>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KITI ŠALTINIAI, IŠ VISO:</t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</si>
  <si>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</si>
  <si>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</si>
  <si>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IŠ VISO:</t>
  </si>
  <si>
    <t>I   P4.2.2.5</t>
  </si>
  <si>
    <t>I   P4.2.3.1</t>
  </si>
  <si>
    <t>I   P4.2.3.4</t>
  </si>
  <si>
    <t>I   P4.2.3.3</t>
  </si>
  <si>
    <t>I   P4.2.2.4, P4.2.2.2</t>
  </si>
  <si>
    <t xml:space="preserve">BĮ Klaipėdos miesto nakvynės namų (Viršutinė g. 21) pastato einamasis remontas
 </t>
  </si>
  <si>
    <t>SB(P)</t>
  </si>
  <si>
    <r>
      <t>Paskolos lėšos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SB(P)</t>
    </r>
  </si>
  <si>
    <t xml:space="preserve">Programos (Nr. 12) lėšų poreikis ir numatomi finansavimo šaltiniai              </t>
  </si>
  <si>
    <t>Ekonominės klasifikacijos grupės</t>
  </si>
  <si>
    <t>Asignavimai 2011-iesiems metams*</t>
  </si>
  <si>
    <t>Asignavimų poreikis biudžetiniams 2012-iesiems metams</t>
  </si>
  <si>
    <t>2014-ųjų metų išlaidų projektas</t>
  </si>
  <si>
    <t>1. IŠ VISO LĖŠŲ POREIKIS:</t>
  </si>
  <si>
    <t>1.1. išlaidoms, iš jų:</t>
  </si>
  <si>
    <t>1.1.1. darbo užmokesčiui</t>
  </si>
  <si>
    <t>1.2. turtui įsigyti ir finansiniams įsipareigojimams vykdyti</t>
  </si>
  <si>
    <t>2. FINANSAVIMO ŠALTINIAI:</t>
  </si>
  <si>
    <t>2.1. SAVIVALDYBĖS  LĖŠOS, IŠ VISO:</t>
  </si>
  <si>
    <r>
      <t xml:space="preserve">2.1.1.  savivaldybės biudžeto lėšos </t>
    </r>
    <r>
      <rPr>
        <b/>
        <sz val="10"/>
        <rFont val="Times New Roman"/>
        <family val="1"/>
      </rPr>
      <t>SB</t>
    </r>
  </si>
  <si>
    <r>
      <t xml:space="preserve">2.1.2. pajamų įmokos už paslaugas </t>
    </r>
    <r>
      <rPr>
        <b/>
        <sz val="10"/>
        <rFont val="Times New Roman"/>
        <family val="1"/>
      </rPr>
      <t>SB(SP)</t>
    </r>
  </si>
  <si>
    <t>2.2. KITI ŠALTINIAI, IŠ VISO:</t>
  </si>
  <si>
    <r>
      <t xml:space="preserve">2.2.1. Europos Sąjungos paramos lėšos </t>
    </r>
    <r>
      <rPr>
        <b/>
        <sz val="10"/>
        <rFont val="Times New Roman"/>
        <family val="1"/>
      </rPr>
      <t>ES</t>
    </r>
  </si>
  <si>
    <r>
      <t xml:space="preserve">2.2.2. valstybės biudžeto lėšos </t>
    </r>
    <r>
      <rPr>
        <b/>
        <sz val="10"/>
        <rFont val="Times New Roman"/>
        <family val="1"/>
      </rPr>
      <t>LRVB</t>
    </r>
  </si>
  <si>
    <r>
      <t xml:space="preserve">2.2.3. kiti finansavimo šaltiniai </t>
    </r>
    <r>
      <rPr>
        <b/>
        <sz val="10"/>
        <rFont val="Times New Roman"/>
        <family val="1"/>
        <charset val="186"/>
      </rPr>
      <t>Kt</t>
    </r>
  </si>
  <si>
    <r>
      <t xml:space="preserve">2.1.3. 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</si>
  <si>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r>
      <t>2.1.4. paskolos lėšos</t>
    </r>
    <r>
      <rPr>
        <b/>
        <sz val="10"/>
        <rFont val="Times New Roman"/>
        <family val="1"/>
        <charset val="186"/>
      </rPr>
      <t xml:space="preserve"> SB(P)</t>
    </r>
  </si>
  <si>
    <t>VERTINIMO KRITERIJŲ SUVESTINĖ</t>
  </si>
  <si>
    <t>2 lentelė</t>
  </si>
  <si>
    <t>UŽTIKRINTI GYVENTOJAMS AUKŠTĄ ŠVIETIMO, KULTŪROS, SOCIALINIŲ, SPORTO IR SVEIKATOS APSAUGOS PASLAUGŲ KOKYBĘ IR PRIEINAMUMĄ</t>
  </si>
  <si>
    <t xml:space="preserve">Kodas </t>
  </si>
  <si>
    <t>(Savivaldybės strateginio tikslo pavadinimas)</t>
  </si>
  <si>
    <t>(Programos, skirtos šiam strateginiam tikslui įgyvendinti, pavadinimas)</t>
  </si>
  <si>
    <t>Įgyvendinamas įstaigos strateginio tikslo kodas, programos kodas</t>
  </si>
  <si>
    <t>Vertinimo kriterijus</t>
  </si>
  <si>
    <t>Vertinimo kriterijaus kodas</t>
  </si>
  <si>
    <t>2012-ųjų metų planas</t>
  </si>
  <si>
    <t>2013-ųjų metų planas</t>
  </si>
  <si>
    <t>2014-ųjų metų planas</t>
  </si>
  <si>
    <t>03.12</t>
  </si>
  <si>
    <t>Rezultato:</t>
  </si>
  <si>
    <t>1-ajam programos tikslui</t>
  </si>
  <si>
    <t>R-12-01-01</t>
  </si>
  <si>
    <t>R-12-01-03</t>
  </si>
  <si>
    <t>Produkto:</t>
  </si>
  <si>
    <t>1-ajam uždaviniui</t>
  </si>
  <si>
    <t>1. Socialinių įstaigų, įsikūrūsių naujai pastatytuose, atnaujintuose pastatuose, skaičius</t>
  </si>
  <si>
    <t>P-12-01-01-01</t>
  </si>
  <si>
    <t>2. Įsteigta naujų socialinių įstaigų, sk.</t>
  </si>
  <si>
    <t>2-ajam uždaviniui</t>
  </si>
  <si>
    <t>3-iajam uždaviniui</t>
  </si>
  <si>
    <t>1. Padidintas Savivaldybės socialinio būsto fondas, butų skaičius</t>
  </si>
  <si>
    <t>2. Politiniams kaliniams ir tremtiniams bei jų šeimų nariams, sugrįžusiems į Lietuvą, gyvenamojo namo statybai parengtas techninis projektas, vnt.</t>
  </si>
  <si>
    <t xml:space="preserve">3. Lengvatomis už suteiktas palūkanas pasinaudojusių asmenų skaičius </t>
  </si>
  <si>
    <t>P-12-01-02-01</t>
  </si>
  <si>
    <t>P-12-01-02-02</t>
  </si>
  <si>
    <t>P-12-01-02-03</t>
  </si>
  <si>
    <t>P-12-01-02-04</t>
  </si>
  <si>
    <t>P-12-01-02-05</t>
  </si>
  <si>
    <t>P-12-01-02-06</t>
  </si>
  <si>
    <t>P-12-01-02-07</t>
  </si>
  <si>
    <t>P-12-01-02-08</t>
  </si>
  <si>
    <t>P-12-01-02-09</t>
  </si>
  <si>
    <t>P-12-01-02-10</t>
  </si>
  <si>
    <t>P-12-01-02-11</t>
  </si>
  <si>
    <t>P-12-01-02-12</t>
  </si>
  <si>
    <t>P-12-01-02-13</t>
  </si>
  <si>
    <t>P-12-01-02-14</t>
  </si>
  <si>
    <t>4-ajam uždaviniui</t>
  </si>
  <si>
    <t>P-12-01-03-01</t>
  </si>
  <si>
    <t>P-12-01-03-02</t>
  </si>
  <si>
    <t>P-12-01-04-01</t>
  </si>
  <si>
    <t>P-12-01-04-02</t>
  </si>
  <si>
    <t>5-ajam uždaviniui</t>
  </si>
  <si>
    <t>P-12-01-05-01</t>
  </si>
  <si>
    <t>P-12-01-05-02</t>
  </si>
  <si>
    <t>P-12-01-05-03</t>
  </si>
  <si>
    <t>1</t>
  </si>
  <si>
    <t>2010-ųjų metų faktas</t>
  </si>
  <si>
    <t xml:space="preserve">1. Vidutinis per mėnesį išmokų (Nepriklausomybės gynėjų, socialinių, laidojimo, asmenų su sunkia negalia, tikslinių šalpos ir kompensacijų, išmokų vaikams) gavėjų skaičius </t>
  </si>
  <si>
    <t>R-12-01-02</t>
  </si>
  <si>
    <t>R-12-01-05</t>
  </si>
  <si>
    <t>2. Vaikų skaičius vaikų globos namuose („Smiltelė“, "Danė" ir "Rytas")</t>
  </si>
  <si>
    <t>3. Socialinę globą teikiančių darbuotojų dalis bendroje vaikų globos namų  personalo struktūroje („Smiltelė“,  „Danė“ ir „Rytas“), proc.</t>
  </si>
  <si>
    <t xml:space="preserve">4. BĮ Klaipėdos miesto socialinės paramos centro teikiamas socialinės priežiūros namuose paslaugas gaunančių asmenų skaičius </t>
  </si>
  <si>
    <t xml:space="preserve">5. BĮ Klaipėdos miesto socialinės paramos centro Labdaros valgykloje maitinamų asmenų skaičius </t>
  </si>
  <si>
    <t xml:space="preserve">6. BĮ Neįgaliųjų centro „Klaipėdos lakštutė“ teikiamos pagalbos į namus paslaugos gavėjų skaičius </t>
  </si>
  <si>
    <t xml:space="preserve">7. Organizuota tėvystės įgūdžių formavimo užsiėmimų ir globėjų kursų BĮ Klaipėdos miesto šeimos ir vaiko gerovės centre, vnt. </t>
  </si>
  <si>
    <t xml:space="preserve">8. Socialinės rizikos asmenų, kuriems suteiktos trumpalaikės globos paslaugos BĮ Klaipėdos miesto nakvynės namuose per metus, skaičius </t>
  </si>
  <si>
    <t>9. Senyvo amžiaus asmenų bei asmenų su negalia, apgyvendintų apskrities pavaldumo globos institucijose per metus, sk.</t>
  </si>
  <si>
    <t>10. Dienos socialinę globą per mėn. gaunančių asmenų (su psichine negalia, vaikų su negalia)  skaičius dienos socialinės globos centre</t>
  </si>
  <si>
    <t>11. Vidutiniškai per mėn. suteiktų konsultacijų skaičius moterims, patyrusioms smurtą</t>
  </si>
  <si>
    <t>12. Vidutiniškai per mėn. suteiktų konsultacijų skaičius asmenims, nukentėjusiems nuo prekybos žmonėmis</t>
  </si>
  <si>
    <t>13. NVO projektų, gaunančių dalinį finansavimą iš savivaldybės biudžeto, skaičius</t>
  </si>
  <si>
    <t>14. Pritaikytų būstų neįgaliesiems skaičius</t>
  </si>
  <si>
    <t>BĮ Klaipėdos miesto socialinės paramos centro (Taikos pr. 76) fasado tinko ir vidaus patalpų remontas</t>
  </si>
  <si>
    <t xml:space="preserve"> TIKSLŲ, UŽDAVINIŲ, PRIEMONIŲ IR PRIEMONIŲ IŠLAIDŲ SUVESTINĖ</t>
  </si>
  <si>
    <t>10*</t>
  </si>
  <si>
    <t>1. Suremontuotų  butų skaičius</t>
  </si>
  <si>
    <t>2.  Savivaldybės socialinio būsto fondo butų, kuriuose pašalintos galimų avarijų grėsmės, skaičius</t>
  </si>
  <si>
    <t>augantis</t>
  </si>
  <si>
    <t>n.d.</t>
  </si>
  <si>
    <t>R-12-01-04</t>
  </si>
  <si>
    <t>R-12-01-06</t>
  </si>
  <si>
    <t>2. Nestacionarių paslaugų  suaugusių su negalia ir senyvo amžiaus asmenims vietų skaičiaus kitimas, proc.</t>
  </si>
  <si>
    <t xml:space="preserve">4. Socialinės pašalpos gavėjų skaičius nuo gyventojų sk., proc.  </t>
  </si>
  <si>
    <t>5. Socialinės globos ir socialinės priežiūros gavėjų skaičiaus santykis su bendru savivaldybės gyventojų skaičiumi, proc.</t>
  </si>
  <si>
    <t>6. Savivaldybės socialiniam būstui išsinuomoti laukiančių asmenų (šeimų) laukimo trukmė, metai</t>
  </si>
  <si>
    <t xml:space="preserve"> * Globos įstaigos ir  vaikų globos namai perėjo savivaldybių pavaldumui nuo 2010 m. liepos 1 d. </t>
  </si>
  <si>
    <t>1. Gyventojų, kurie mieste teikiamas socialines paslaugas vertina teigiamai, dalis, proc.</t>
  </si>
  <si>
    <t>Valstybinių (valstybės perduotų savivaldybėms) funkcijų įgyvendinimas socialinės paramos srityje</t>
  </si>
  <si>
    <t>P7</t>
  </si>
  <si>
    <t>Socialinės globos paslaugų teikimas senyvo amžiaus asmenims ir asmenims su negalia ne savivaldybės institucijose</t>
  </si>
  <si>
    <t>Laikinas benamių asmenų, piktnaudžiaujančių alkoholiu ir psichotropinėmis medžiagomis, apgyvendinamas, esant krizinei situacijai</t>
  </si>
  <si>
    <t>Dienos socialinės globos, trumpalaikės socialinės globos ir socialinės priežiūros paslaugų teikimo organizavimas miesto gyventojams ne savivaldybės institucijose:</t>
  </si>
  <si>
    <t xml:space="preserve">Dienos socialinės globos paslaugų teikimas asmenims su psichine negalia dienos socialinės globos centre; </t>
  </si>
  <si>
    <t>Dienos socialinės globos paslaugų teikimas vaikams su negalia dienos socialinės globos centre;</t>
  </si>
  <si>
    <t>Intensyvi krizių įveikimo pagalba moterims ir motinoms su vaikais, patyrusioms smurtą, bei asmenims, nukentėjusiems nuo prekybos žmonėmis;</t>
  </si>
  <si>
    <t>Dienos socialinės priežiūros paslauga vaikams iš socialinės rizikos šeimų vaikų dienos centruose;</t>
  </si>
  <si>
    <t xml:space="preserve">Socialinių paslaugų moterims, patyrusioms smurtą šeimoje ar nukentėjusioms nuo prekybos žmonėmis, plėtra steigiant moterų krizių centrą; </t>
  </si>
  <si>
    <t>Projekto „Senyvo amžiaus asmenų dienos socialinės globos centras (Kretingos g. 44)“ įgyvendinimas</t>
  </si>
  <si>
    <t>Projekto „Suaugusių asmenų su psichine negalia dienos socialinės globos centras (Kretingos g. 44)“ įgyvendinimas</t>
  </si>
  <si>
    <t>Projekto „Suaugusių asmenų su protine negalia dienos socialinės globos centras (2 spec. mokykla, III a.)“ įgyvendinimas</t>
  </si>
  <si>
    <t xml:space="preserve">Patalpų (Debreceno g. 48) pritaikymas dienos centro vaikams iš socialinės rizikos šeimų ir trumpalaikės socialinės ir krizių įveikimo pagalbos skyriaus veiklai (BĮ Klaipėdos miesto šeimos ir vaiko gerovės centras) </t>
  </si>
  <si>
    <t>Pastato, adresu Kretingos g. 44, Klaipėda, I-IV aukštų rekonstrukcija, pritaikant Klaipėdos vaikų globos namams „Danė" (energiją taupančių priemonių, vykdant projektą „Energetikos efektyvumo didinimas Klaipėdos vaikų globos namuose „Danė“ (II etapas), įgyvendinimas ir kitų rekonstrukcijos darbų atlikimas)</t>
  </si>
  <si>
    <t>Neįgaliųjų centro „Klaipėdos lakštutė“ pastato modernizavimas (pusrūsio patalpų)</t>
  </si>
  <si>
    <t>BĮ Klaipėdos vaikų globos namų „Rytas“ šildymo, vandentiekio sistemų remontas</t>
  </si>
  <si>
    <t>Privažiavimo kelio prie Labdaros valgyklos (Baltijos pr. 103) projektavimas ir įrengimas</t>
  </si>
  <si>
    <t xml:space="preserve"> KLAIPĖDOS MIESTO SAVIVALDYBĖS SOCIALINĖS ATSKIRTIES MAŽINIMO PROGRAMA (Nr. 12)</t>
  </si>
  <si>
    <t>3. Perkamų (ir kompensuojamų)  socialinių paslaugų vietų dalis, palyginti su savivaldybės įstaigų teikiamų paslaugų vietų skaičiumi, proc.</t>
  </si>
  <si>
    <t>1. Vietų skaičius socialinėse įstaigose (Globos namuose,  „Klaipėdos lakštutė“, Šeimos ir vaiko gerovės centre, Nakvynės namuose ir Moterų krizių centre)</t>
  </si>
  <si>
    <t>1 lentelė</t>
  </si>
  <si>
    <t>2012-ųjų  asignavimų planas**</t>
  </si>
  <si>
    <t>BĮ Klaipėdos m. nakvynės namų pusrūsio patalpų, adresu Šilutės pl. 8, modernizavimas</t>
  </si>
  <si>
    <t>P4.2.2.10.</t>
  </si>
  <si>
    <t>Socialinių paslaugų teikimas socialinėse įstaigose:</t>
  </si>
  <si>
    <t>08</t>
  </si>
  <si>
    <t>BĮ Klaipėdos miesto nakvynės namuose</t>
  </si>
  <si>
    <r>
      <rPr>
        <b/>
        <sz val="10"/>
        <rFont val="Times New Roman"/>
        <family val="1"/>
        <charset val="186"/>
      </rPr>
      <t>Vietos bendruomenių savivaldos 2012 m. programos</t>
    </r>
    <r>
      <rPr>
        <sz val="10"/>
        <rFont val="Times New Roman"/>
        <family val="1"/>
        <charset val="186"/>
      </rPr>
      <t xml:space="preserve"> įgyvendinimas </t>
    </r>
  </si>
  <si>
    <r>
      <t>2.2.3. lėšos, gautos iš valstybės biudžeto pagal tarpusavio atsiskaitymus</t>
    </r>
    <r>
      <rPr>
        <b/>
        <sz val="10"/>
        <color indexed="10"/>
        <rFont val="Times New Roman"/>
        <family val="1"/>
      </rPr>
      <t xml:space="preserve"> LRVB(TA)</t>
    </r>
  </si>
  <si>
    <t>SB(VB-TA)</t>
  </si>
  <si>
    <r>
      <t xml:space="preserve">Lėšos, gautos iš valstybės biudžeto pagal tarpusavio atsiskaitymus </t>
    </r>
    <r>
      <rPr>
        <b/>
        <sz val="10"/>
        <rFont val="Times New Roman"/>
        <family val="1"/>
      </rPr>
      <t>SB(VB-TA)</t>
    </r>
  </si>
  <si>
    <r>
      <t xml:space="preserve">Valstybės biudžeto lėšos </t>
    </r>
    <r>
      <rPr>
        <b/>
        <sz val="10"/>
        <rFont val="Times New Roman"/>
        <family val="1"/>
      </rPr>
      <t>LRVB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</si>
</sst>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</font>
    <font>
      <b/>
      <sz val="10"/>
      <name val="Times New Roman"/>
      <family val="1"/>
      <charset val="186"/>
    </font>
    <font>
      <sz val="9"/>
      <name val="Times New Roman"/>
      <family val="1"/>
    </font>
    <font>
      <b/>
      <u/>
      <sz val="10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204"/>
    </font>
    <font>
      <sz val="9"/>
      <color indexed="81"/>
      <name val="Tahoma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86"/>
    </font>
    <font>
      <sz val="9"/>
      <color indexed="9"/>
      <name val="Times New Roman"/>
      <family val="1"/>
    </font>
    <font>
      <sz val="9"/>
      <color indexed="9"/>
      <name val="Times New Roman"/>
      <family val="1"/>
      <charset val="186"/>
    </font>
    <font>
      <sz val="10"/>
      <color indexed="9"/>
      <name val="Arial"/>
      <family val="2"/>
      <charset val="186"/>
    </font>
    <font>
      <sz val="10"/>
      <color indexed="9"/>
      <name val="Times New Roman"/>
      <family val="1"/>
      <charset val="186"/>
    </font>
    <font>
      <u/>
      <sz val="9"/>
      <color indexed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LT"/>
      <charset val="186"/>
    </font>
    <font>
      <b/>
      <sz val="12"/>
      <name val="Times New Roman Baltic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0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0"/>
      <name val="Times New Roman Baltic"/>
      <charset val="186"/>
    </font>
    <font>
      <i/>
      <u/>
      <sz val="10"/>
      <name val="Times New Roman Baltic"/>
      <charset val="186"/>
    </font>
    <font>
      <i/>
      <u/>
      <sz val="10"/>
      <name val="Times New Roman Baltic"/>
      <family val="1"/>
      <charset val="186"/>
    </font>
    <font>
      <u/>
      <sz val="10"/>
      <name val="Times New Roman Baltic"/>
      <family val="1"/>
      <charset val="186"/>
    </font>
    <font>
      <sz val="10"/>
      <name val="Times New Roman Baltic"/>
      <charset val="186"/>
    </font>
    <font>
      <sz val="11"/>
      <name val="Calibri"/>
      <family val="2"/>
      <charset val="186"/>
    </font>
    <font>
      <sz val="8"/>
      <name val="Calibri"/>
      <family val="2"/>
      <charset val="186"/>
    </font>
    <font>
      <sz val="8"/>
      <color indexed="81"/>
      <name val="Tahoma"/>
      <family val="2"/>
      <charset val="186"/>
    </font>
    <font>
      <b/>
      <sz val="10"/>
      <color indexed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Times New Roman Baltic"/>
      <family val="1"/>
      <charset val="186"/>
    </font>
    <font>
      <sz val="11"/>
      <color rgb="FFFF0000"/>
      <name val="Times New Roman"/>
      <family val="1"/>
    </font>
    <font>
      <sz val="10"/>
      <color rgb="FFFF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93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4" fillId="2" borderId="2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/>
    </xf>
    <xf numFmtId="49" fontId="4" fillId="2" borderId="2" xfId="0" applyNumberFormat="1" applyFont="1" applyFill="1" applyBorder="1" applyAlignment="1">
      <alignment horizontal="center" vertical="top"/>
    </xf>
    <xf numFmtId="49" fontId="4" fillId="3" borderId="3" xfId="0" applyNumberFormat="1" applyFont="1" applyFill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49" fontId="4" fillId="3" borderId="5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top"/>
    </xf>
    <xf numFmtId="49" fontId="4" fillId="3" borderId="7" xfId="0" applyNumberFormat="1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center" vertical="top" wrapText="1"/>
    </xf>
    <xf numFmtId="164" fontId="2" fillId="0" borderId="10" xfId="0" applyNumberFormat="1" applyFont="1" applyFill="1" applyBorder="1" applyAlignment="1">
      <alignment horizontal="center" vertical="top" wrapText="1"/>
    </xf>
    <xf numFmtId="164" fontId="2" fillId="0" borderId="11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 wrapText="1"/>
    </xf>
    <xf numFmtId="164" fontId="2" fillId="0" borderId="13" xfId="0" applyNumberFormat="1" applyFont="1" applyFill="1" applyBorder="1" applyAlignment="1">
      <alignment horizontal="center" vertical="top"/>
    </xf>
    <xf numFmtId="164" fontId="2" fillId="0" borderId="14" xfId="0" applyNumberFormat="1" applyFont="1" applyFill="1" applyBorder="1" applyAlignment="1">
      <alignment horizontal="center" vertical="top"/>
    </xf>
    <xf numFmtId="164" fontId="2" fillId="0" borderId="15" xfId="0" applyNumberFormat="1" applyFont="1" applyFill="1" applyBorder="1" applyAlignment="1">
      <alignment horizontal="center" vertical="top"/>
    </xf>
    <xf numFmtId="164" fontId="2" fillId="0" borderId="16" xfId="0" applyNumberFormat="1" applyFont="1" applyFill="1" applyBorder="1" applyAlignment="1">
      <alignment horizontal="center" vertical="top"/>
    </xf>
    <xf numFmtId="164" fontId="2" fillId="0" borderId="17" xfId="0" applyNumberFormat="1" applyFont="1" applyFill="1" applyBorder="1" applyAlignment="1">
      <alignment horizontal="center" vertical="top"/>
    </xf>
    <xf numFmtId="164" fontId="2" fillId="0" borderId="17" xfId="0" applyNumberFormat="1" applyFont="1" applyBorder="1" applyAlignment="1">
      <alignment horizontal="center" vertical="top"/>
    </xf>
    <xf numFmtId="164" fontId="2" fillId="0" borderId="18" xfId="0" applyNumberFormat="1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center" vertical="top"/>
    </xf>
    <xf numFmtId="164" fontId="4" fillId="3" borderId="2" xfId="0" applyNumberFormat="1" applyFont="1" applyFill="1" applyBorder="1" applyAlignment="1">
      <alignment horizontal="center" vertical="top"/>
    </xf>
    <xf numFmtId="164" fontId="4" fillId="3" borderId="19" xfId="0" applyNumberFormat="1" applyFont="1" applyFill="1" applyBorder="1" applyAlignment="1">
      <alignment horizontal="center" vertical="top"/>
    </xf>
    <xf numFmtId="164" fontId="4" fillId="3" borderId="3" xfId="0" applyNumberFormat="1" applyFont="1" applyFill="1" applyBorder="1" applyAlignment="1">
      <alignment horizontal="center" vertical="top"/>
    </xf>
    <xf numFmtId="164" fontId="4" fillId="3" borderId="20" xfId="0" applyNumberFormat="1" applyFont="1" applyFill="1" applyBorder="1" applyAlignment="1">
      <alignment horizontal="center" vertical="top"/>
    </xf>
    <xf numFmtId="164" fontId="4" fillId="3" borderId="21" xfId="0" applyNumberFormat="1" applyFont="1" applyFill="1" applyBorder="1" applyAlignment="1">
      <alignment horizontal="center" vertical="top"/>
    </xf>
    <xf numFmtId="49" fontId="4" fillId="2" borderId="22" xfId="0" applyNumberFormat="1" applyFont="1" applyFill="1" applyBorder="1" applyAlignment="1">
      <alignment horizontal="center" vertical="top"/>
    </xf>
    <xf numFmtId="0" fontId="5" fillId="4" borderId="12" xfId="0" applyFont="1" applyFill="1" applyBorder="1" applyAlignment="1">
      <alignment vertical="top" wrapText="1"/>
    </xf>
    <xf numFmtId="49" fontId="3" fillId="0" borderId="12" xfId="0" applyNumberFormat="1" applyFont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164" fontId="2" fillId="4" borderId="14" xfId="0" applyNumberFormat="1" applyFont="1" applyFill="1" applyBorder="1" applyAlignment="1">
      <alignment horizontal="center" vertical="top" wrapText="1"/>
    </xf>
    <xf numFmtId="164" fontId="2" fillId="4" borderId="4" xfId="0" applyNumberFormat="1" applyFont="1" applyFill="1" applyBorder="1" applyAlignment="1">
      <alignment horizontal="center" vertical="top" wrapText="1"/>
    </xf>
    <xf numFmtId="164" fontId="2" fillId="4" borderId="12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164" fontId="2" fillId="4" borderId="24" xfId="0" applyNumberFormat="1" applyFont="1" applyFill="1" applyBorder="1" applyAlignment="1">
      <alignment horizontal="center" vertical="top" wrapText="1"/>
    </xf>
    <xf numFmtId="164" fontId="2" fillId="4" borderId="25" xfId="0" applyNumberFormat="1" applyFont="1" applyFill="1" applyBorder="1" applyAlignment="1">
      <alignment horizontal="center" vertical="top" wrapText="1"/>
    </xf>
    <xf numFmtId="164" fontId="2" fillId="4" borderId="26" xfId="0" applyNumberFormat="1" applyFont="1" applyFill="1" applyBorder="1" applyAlignment="1">
      <alignment horizontal="center" vertical="top" wrapText="1"/>
    </xf>
    <xf numFmtId="164" fontId="2" fillId="4" borderId="23" xfId="0" applyNumberFormat="1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center" vertical="top" wrapText="1"/>
    </xf>
    <xf numFmtId="164" fontId="2" fillId="4" borderId="28" xfId="0" applyNumberFormat="1" applyFont="1" applyFill="1" applyBorder="1" applyAlignment="1">
      <alignment horizontal="center" vertical="top" wrapText="1"/>
    </xf>
    <xf numFmtId="164" fontId="2" fillId="4" borderId="29" xfId="0" applyNumberFormat="1" applyFont="1" applyFill="1" applyBorder="1" applyAlignment="1">
      <alignment horizontal="center" vertical="top" wrapText="1"/>
    </xf>
    <xf numFmtId="164" fontId="2" fillId="4" borderId="30" xfId="0" applyNumberFormat="1" applyFont="1" applyFill="1" applyBorder="1" applyAlignment="1">
      <alignment horizontal="center" vertical="top" wrapText="1"/>
    </xf>
    <xf numFmtId="164" fontId="2" fillId="4" borderId="27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164" fontId="2" fillId="0" borderId="8" xfId="0" applyNumberFormat="1" applyFont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2" fillId="0" borderId="25" xfId="0" applyNumberFormat="1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vertical="top" wrapText="1"/>
    </xf>
    <xf numFmtId="49" fontId="4" fillId="0" borderId="7" xfId="0" applyNumberFormat="1" applyFont="1" applyBorder="1" applyAlignment="1">
      <alignment horizontal="center" vertical="top"/>
    </xf>
    <xf numFmtId="49" fontId="3" fillId="0" borderId="31" xfId="0" applyNumberFormat="1" applyFont="1" applyBorder="1" applyAlignment="1">
      <alignment horizontal="center" vertical="top" wrapText="1"/>
    </xf>
    <xf numFmtId="164" fontId="2" fillId="0" borderId="32" xfId="0" applyNumberFormat="1" applyFont="1" applyFill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center" vertical="top"/>
    </xf>
    <xf numFmtId="0" fontId="5" fillId="0" borderId="12" xfId="0" applyFont="1" applyFill="1" applyBorder="1" applyAlignment="1">
      <alignment vertical="top" wrapText="1"/>
    </xf>
    <xf numFmtId="0" fontId="2" fillId="0" borderId="33" xfId="0" applyFont="1" applyBorder="1" applyAlignment="1">
      <alignment horizontal="center" vertical="top" wrapText="1"/>
    </xf>
    <xf numFmtId="164" fontId="2" fillId="0" borderId="13" xfId="0" applyNumberFormat="1" applyFont="1" applyFill="1" applyBorder="1" applyAlignment="1">
      <alignment horizontal="center" vertical="top" wrapText="1"/>
    </xf>
    <xf numFmtId="164" fontId="2" fillId="0" borderId="14" xfId="0" applyNumberFormat="1" applyFont="1" applyFill="1" applyBorder="1" applyAlignment="1">
      <alignment horizontal="center" vertical="top" wrapText="1"/>
    </xf>
    <xf numFmtId="164" fontId="2" fillId="0" borderId="34" xfId="0" applyNumberFormat="1" applyFont="1" applyFill="1" applyBorder="1" applyAlignment="1">
      <alignment horizontal="center" vertical="top" wrapText="1"/>
    </xf>
    <xf numFmtId="164" fontId="2" fillId="4" borderId="33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vertical="top"/>
    </xf>
    <xf numFmtId="49" fontId="4" fillId="2" borderId="16" xfId="0" applyNumberFormat="1" applyFont="1" applyFill="1" applyBorder="1" applyAlignment="1">
      <alignment horizontal="center" vertical="top" wrapText="1"/>
    </xf>
    <xf numFmtId="49" fontId="4" fillId="3" borderId="17" xfId="0" applyNumberFormat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9" fontId="5" fillId="0" borderId="35" xfId="0" applyNumberFormat="1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164" fontId="2" fillId="0" borderId="36" xfId="0" applyNumberFormat="1" applyFont="1" applyFill="1" applyBorder="1" applyAlignment="1">
      <alignment horizontal="center" vertical="top" wrapText="1"/>
    </xf>
    <xf numFmtId="164" fontId="2" fillId="0" borderId="17" xfId="0" applyNumberFormat="1" applyFont="1" applyFill="1" applyBorder="1" applyAlignment="1">
      <alignment horizontal="center" vertical="top" wrapText="1"/>
    </xf>
    <xf numFmtId="164" fontId="2" fillId="0" borderId="35" xfId="0" applyNumberFormat="1" applyFont="1" applyFill="1" applyBorder="1" applyAlignment="1">
      <alignment horizontal="center" vertical="top" wrapText="1"/>
    </xf>
    <xf numFmtId="164" fontId="2" fillId="4" borderId="36" xfId="0" applyNumberFormat="1" applyFont="1" applyFill="1" applyBorder="1" applyAlignment="1">
      <alignment horizontal="center" vertical="top" wrapText="1"/>
    </xf>
    <xf numFmtId="164" fontId="2" fillId="4" borderId="8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0" fontId="11" fillId="2" borderId="6" xfId="0" applyFont="1" applyFill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/>
    </xf>
    <xf numFmtId="164" fontId="2" fillId="0" borderId="14" xfId="0" applyNumberFormat="1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 vertical="top"/>
    </xf>
    <xf numFmtId="0" fontId="4" fillId="0" borderId="38" xfId="0" applyFont="1" applyFill="1" applyBorder="1" applyAlignment="1">
      <alignment horizontal="center" vertical="top" wrapText="1"/>
    </xf>
    <xf numFmtId="49" fontId="5" fillId="0" borderId="34" xfId="0" applyNumberFormat="1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164" fontId="2" fillId="0" borderId="39" xfId="0" applyNumberFormat="1" applyFont="1" applyFill="1" applyBorder="1" applyAlignment="1">
      <alignment horizontal="center" vertical="top"/>
    </xf>
    <xf numFmtId="164" fontId="2" fillId="0" borderId="40" xfId="0" applyNumberFormat="1" applyFont="1" applyFill="1" applyBorder="1" applyAlignment="1">
      <alignment horizontal="center" vertical="top"/>
    </xf>
    <xf numFmtId="164" fontId="2" fillId="0" borderId="41" xfId="0" applyNumberFormat="1" applyFont="1" applyFill="1" applyBorder="1" applyAlignment="1">
      <alignment horizontal="center" vertical="top"/>
    </xf>
    <xf numFmtId="164" fontId="2" fillId="0" borderId="42" xfId="0" applyNumberFormat="1" applyFont="1" applyFill="1" applyBorder="1" applyAlignment="1">
      <alignment horizontal="center" vertical="top" wrapText="1"/>
    </xf>
    <xf numFmtId="164" fontId="2" fillId="0" borderId="43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9" fontId="5" fillId="0" borderId="35" xfId="0" applyNumberFormat="1" applyFont="1" applyFill="1" applyBorder="1" applyAlignment="1">
      <alignment horizontal="center" vertical="top" wrapText="1"/>
    </xf>
    <xf numFmtId="164" fontId="2" fillId="0" borderId="18" xfId="0" applyNumberFormat="1" applyFont="1" applyFill="1" applyBorder="1" applyAlignment="1">
      <alignment horizontal="center" vertical="top"/>
    </xf>
    <xf numFmtId="164" fontId="2" fillId="0" borderId="8" xfId="0" applyNumberFormat="1" applyFont="1" applyFill="1" applyBorder="1" applyAlignment="1">
      <alignment horizontal="center" vertical="top" wrapText="1"/>
    </xf>
    <xf numFmtId="0" fontId="11" fillId="0" borderId="44" xfId="0" applyFont="1" applyBorder="1" applyAlignment="1">
      <alignment horizontal="center" wrapText="1"/>
    </xf>
    <xf numFmtId="164" fontId="2" fillId="0" borderId="42" xfId="0" applyNumberFormat="1" applyFont="1" applyBorder="1" applyAlignment="1">
      <alignment horizontal="center" vertical="top" wrapText="1"/>
    </xf>
    <xf numFmtId="164" fontId="2" fillId="0" borderId="43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wrapText="1"/>
    </xf>
    <xf numFmtId="0" fontId="11" fillId="0" borderId="8" xfId="0" applyFont="1" applyBorder="1" applyAlignment="1">
      <alignment horizontal="center" vertical="top"/>
    </xf>
    <xf numFmtId="0" fontId="5" fillId="0" borderId="35" xfId="0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/>
    </xf>
    <xf numFmtId="164" fontId="2" fillId="0" borderId="28" xfId="0" applyNumberFormat="1" applyFont="1" applyFill="1" applyBorder="1" applyAlignment="1">
      <alignment horizontal="center" vertical="top"/>
    </xf>
    <xf numFmtId="164" fontId="2" fillId="0" borderId="29" xfId="0" applyNumberFormat="1" applyFont="1" applyFill="1" applyBorder="1" applyAlignment="1">
      <alignment horizontal="center" vertical="top"/>
    </xf>
    <xf numFmtId="164" fontId="2" fillId="0" borderId="45" xfId="0" applyNumberFormat="1" applyFont="1" applyFill="1" applyBorder="1" applyAlignment="1">
      <alignment horizontal="center" vertical="top"/>
    </xf>
    <xf numFmtId="164" fontId="2" fillId="0" borderId="46" xfId="0" applyNumberFormat="1" applyFont="1" applyBorder="1" applyAlignment="1">
      <alignment horizontal="center" vertical="top" wrapText="1"/>
    </xf>
    <xf numFmtId="164" fontId="2" fillId="0" borderId="27" xfId="0" applyNumberFormat="1" applyFont="1" applyBorder="1" applyAlignment="1">
      <alignment horizontal="center" vertical="top" wrapText="1"/>
    </xf>
    <xf numFmtId="164" fontId="9" fillId="3" borderId="22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164" fontId="9" fillId="3" borderId="19" xfId="0" applyNumberFormat="1" applyFont="1" applyFill="1" applyBorder="1" applyAlignment="1">
      <alignment horizontal="center" vertical="center"/>
    </xf>
    <xf numFmtId="164" fontId="9" fillId="3" borderId="47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9" fillId="3" borderId="48" xfId="0" applyNumberFormat="1" applyFont="1" applyFill="1" applyBorder="1" applyAlignment="1">
      <alignment horizontal="center" vertical="center"/>
    </xf>
    <xf numFmtId="164" fontId="9" fillId="3" borderId="20" xfId="0" applyNumberFormat="1" applyFont="1" applyFill="1" applyBorder="1" applyAlignment="1">
      <alignment horizontal="center" vertical="center"/>
    </xf>
    <xf numFmtId="164" fontId="2" fillId="4" borderId="46" xfId="0" applyNumberFormat="1" applyFont="1" applyFill="1" applyBorder="1" applyAlignment="1">
      <alignment horizontal="center" vertical="top" wrapText="1"/>
    </xf>
    <xf numFmtId="164" fontId="2" fillId="4" borderId="49" xfId="0" applyNumberFormat="1" applyFont="1" applyFill="1" applyBorder="1" applyAlignment="1">
      <alignment horizontal="center" vertical="top" wrapText="1"/>
    </xf>
    <xf numFmtId="49" fontId="4" fillId="0" borderId="7" xfId="0" applyNumberFormat="1" applyFont="1" applyFill="1" applyBorder="1" applyAlignment="1">
      <alignment horizontal="center" vertical="top"/>
    </xf>
    <xf numFmtId="49" fontId="3" fillId="0" borderId="31" xfId="0" applyNumberFormat="1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textRotation="180" wrapText="1"/>
    </xf>
    <xf numFmtId="0" fontId="5" fillId="0" borderId="0" xfId="0" applyFont="1" applyFill="1" applyBorder="1" applyAlignment="1">
      <alignment horizontal="center" vertical="top" textRotation="180" wrapText="1"/>
    </xf>
    <xf numFmtId="164" fontId="12" fillId="3" borderId="2" xfId="0" applyNumberFormat="1" applyFont="1" applyFill="1" applyBorder="1" applyAlignment="1">
      <alignment horizontal="center" vertical="top"/>
    </xf>
    <xf numFmtId="164" fontId="12" fillId="3" borderId="3" xfId="0" applyNumberFormat="1" applyFont="1" applyFill="1" applyBorder="1" applyAlignment="1">
      <alignment horizontal="center" vertical="top"/>
    </xf>
    <xf numFmtId="164" fontId="12" fillId="3" borderId="47" xfId="0" applyNumberFormat="1" applyFont="1" applyFill="1" applyBorder="1" applyAlignment="1">
      <alignment horizontal="center" vertical="top"/>
    </xf>
    <xf numFmtId="164" fontId="12" fillId="3" borderId="48" xfId="0" applyNumberFormat="1" applyFont="1" applyFill="1" applyBorder="1" applyAlignment="1">
      <alignment horizontal="center" vertical="top"/>
    </xf>
    <xf numFmtId="164" fontId="12" fillId="3" borderId="20" xfId="0" applyNumberFormat="1" applyFont="1" applyFill="1" applyBorder="1" applyAlignment="1">
      <alignment horizontal="center" vertical="top"/>
    </xf>
    <xf numFmtId="0" fontId="11" fillId="0" borderId="0" xfId="0" applyFont="1"/>
    <xf numFmtId="0" fontId="2" fillId="4" borderId="34" xfId="0" applyFont="1" applyFill="1" applyBorder="1" applyAlignment="1">
      <alignment horizontal="center" vertical="top" wrapText="1"/>
    </xf>
    <xf numFmtId="164" fontId="2" fillId="0" borderId="15" xfId="0" applyNumberFormat="1" applyFont="1" applyFill="1" applyBorder="1" applyAlignment="1">
      <alignment horizontal="center" vertical="top" wrapText="1"/>
    </xf>
    <xf numFmtId="164" fontId="2" fillId="0" borderId="38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2" fillId="0" borderId="51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2" fillId="0" borderId="25" xfId="0" applyNumberFormat="1" applyFont="1" applyBorder="1" applyAlignment="1">
      <alignment horizontal="center" vertical="top" wrapText="1"/>
    </xf>
    <xf numFmtId="164" fontId="2" fillId="0" borderId="52" xfId="0" applyNumberFormat="1" applyFont="1" applyBorder="1" applyAlignment="1">
      <alignment horizontal="center" vertical="top" wrapText="1"/>
    </xf>
    <xf numFmtId="164" fontId="2" fillId="0" borderId="50" xfId="0" applyNumberFormat="1" applyFont="1" applyBorder="1" applyAlignment="1">
      <alignment horizontal="center" vertical="top" wrapText="1"/>
    </xf>
    <xf numFmtId="164" fontId="2" fillId="0" borderId="23" xfId="0" applyNumberFormat="1" applyFont="1" applyBorder="1" applyAlignment="1">
      <alignment horizontal="center" vertical="top" wrapText="1"/>
    </xf>
    <xf numFmtId="49" fontId="2" fillId="4" borderId="14" xfId="0" applyNumberFormat="1" applyFont="1" applyFill="1" applyBorder="1" applyAlignment="1">
      <alignment horizontal="center" vertical="top"/>
    </xf>
    <xf numFmtId="49" fontId="2" fillId="4" borderId="12" xfId="0" applyNumberFormat="1" applyFont="1" applyFill="1" applyBorder="1" applyAlignment="1">
      <alignment horizontal="center" vertical="top" wrapText="1"/>
    </xf>
    <xf numFmtId="164" fontId="4" fillId="0" borderId="14" xfId="0" applyNumberFormat="1" applyFont="1" applyFill="1" applyBorder="1" applyAlignment="1">
      <alignment horizontal="left" vertical="top" wrapText="1"/>
    </xf>
    <xf numFmtId="164" fontId="4" fillId="4" borderId="14" xfId="0" applyNumberFormat="1" applyFont="1" applyFill="1" applyBorder="1" applyAlignment="1">
      <alignment horizontal="left" vertical="top" wrapText="1"/>
    </xf>
    <xf numFmtId="164" fontId="4" fillId="4" borderId="4" xfId="0" applyNumberFormat="1" applyFont="1" applyFill="1" applyBorder="1" applyAlignment="1">
      <alignment horizontal="left" vertical="top" wrapText="1"/>
    </xf>
    <xf numFmtId="164" fontId="2" fillId="4" borderId="38" xfId="0" applyNumberFormat="1" applyFont="1" applyFill="1" applyBorder="1" applyAlignment="1">
      <alignment horizontal="center" vertical="top" wrapText="1"/>
    </xf>
    <xf numFmtId="49" fontId="2" fillId="0" borderId="23" xfId="0" applyNumberFormat="1" applyFont="1" applyFill="1" applyBorder="1" applyAlignment="1">
      <alignment horizontal="center" vertical="top" wrapText="1"/>
    </xf>
    <xf numFmtId="164" fontId="2" fillId="0" borderId="53" xfId="0" applyNumberFormat="1" applyFont="1" applyFill="1" applyBorder="1" applyAlignment="1">
      <alignment horizontal="center" vertical="top" wrapText="1"/>
    </xf>
    <xf numFmtId="164" fontId="4" fillId="0" borderId="50" xfId="0" applyNumberFormat="1" applyFont="1" applyFill="1" applyBorder="1" applyAlignment="1">
      <alignment horizontal="left" vertical="top" wrapText="1"/>
    </xf>
    <xf numFmtId="164" fontId="2" fillId="0" borderId="52" xfId="0" applyNumberFormat="1" applyFont="1" applyFill="1" applyBorder="1" applyAlignment="1">
      <alignment horizontal="center" vertical="top" wrapText="1"/>
    </xf>
    <xf numFmtId="164" fontId="2" fillId="4" borderId="50" xfId="0" applyNumberFormat="1" applyFont="1" applyFill="1" applyBorder="1" applyAlignment="1">
      <alignment horizontal="center" vertical="top" wrapText="1"/>
    </xf>
    <xf numFmtId="164" fontId="4" fillId="4" borderId="25" xfId="0" applyNumberFormat="1" applyFont="1" applyFill="1" applyBorder="1" applyAlignment="1">
      <alignment horizontal="left" vertical="top" wrapText="1"/>
    </xf>
    <xf numFmtId="164" fontId="4" fillId="4" borderId="50" xfId="0" applyNumberFormat="1" applyFont="1" applyFill="1" applyBorder="1" applyAlignment="1">
      <alignment horizontal="left" vertical="top" wrapText="1"/>
    </xf>
    <xf numFmtId="49" fontId="2" fillId="4" borderId="54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center" vertical="top" wrapText="1"/>
    </xf>
    <xf numFmtId="164" fontId="2" fillId="4" borderId="34" xfId="0" applyNumberFormat="1" applyFont="1" applyFill="1" applyBorder="1" applyAlignment="1">
      <alignment horizontal="center" vertical="top" wrapText="1"/>
    </xf>
    <xf numFmtId="164" fontId="4" fillId="3" borderId="13" xfId="0" applyNumberFormat="1" applyFont="1" applyFill="1" applyBorder="1" applyAlignment="1">
      <alignment horizontal="center" vertical="top"/>
    </xf>
    <xf numFmtId="164" fontId="4" fillId="3" borderId="14" xfId="0" applyNumberFormat="1" applyFont="1" applyFill="1" applyBorder="1" applyAlignment="1">
      <alignment horizontal="center" vertical="top"/>
    </xf>
    <xf numFmtId="164" fontId="4" fillId="3" borderId="4" xfId="0" applyNumberFormat="1" applyFont="1" applyFill="1" applyBorder="1" applyAlignment="1">
      <alignment horizontal="center" vertical="top"/>
    </xf>
    <xf numFmtId="164" fontId="4" fillId="3" borderId="15" xfId="0" applyNumberFormat="1" applyFont="1" applyFill="1" applyBorder="1" applyAlignment="1">
      <alignment horizontal="center" vertical="top"/>
    </xf>
    <xf numFmtId="164" fontId="4" fillId="3" borderId="38" xfId="0" applyNumberFormat="1" applyFont="1" applyFill="1" applyBorder="1" applyAlignment="1">
      <alignment horizontal="center" vertical="top"/>
    </xf>
    <xf numFmtId="164" fontId="4" fillId="3" borderId="12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164" fontId="4" fillId="2" borderId="2" xfId="0" applyNumberFormat="1" applyFont="1" applyFill="1" applyBorder="1" applyAlignment="1">
      <alignment horizontal="center" vertical="top"/>
    </xf>
    <xf numFmtId="164" fontId="4" fillId="2" borderId="3" xfId="0" applyNumberFormat="1" applyFont="1" applyFill="1" applyBorder="1" applyAlignment="1">
      <alignment horizontal="center" vertical="top"/>
    </xf>
    <xf numFmtId="164" fontId="4" fillId="2" borderId="47" xfId="0" applyNumberFormat="1" applyFont="1" applyFill="1" applyBorder="1" applyAlignment="1">
      <alignment horizontal="center" vertical="top"/>
    </xf>
    <xf numFmtId="164" fontId="4" fillId="2" borderId="48" xfId="0" applyNumberFormat="1" applyFont="1" applyFill="1" applyBorder="1" applyAlignment="1">
      <alignment horizontal="center" vertical="top"/>
    </xf>
    <xf numFmtId="164" fontId="4" fillId="2" borderId="19" xfId="0" applyNumberFormat="1" applyFont="1" applyFill="1" applyBorder="1" applyAlignment="1">
      <alignment horizontal="center" vertical="top"/>
    </xf>
    <xf numFmtId="164" fontId="4" fillId="2" borderId="20" xfId="0" applyNumberFormat="1" applyFont="1" applyFill="1" applyBorder="1" applyAlignment="1">
      <alignment horizontal="center" vertical="top"/>
    </xf>
    <xf numFmtId="49" fontId="4" fillId="5" borderId="2" xfId="0" applyNumberFormat="1" applyFont="1" applyFill="1" applyBorder="1" applyAlignment="1">
      <alignment horizontal="center" vertical="top"/>
    </xf>
    <xf numFmtId="164" fontId="9" fillId="5" borderId="6" xfId="0" applyNumberFormat="1" applyFont="1" applyFill="1" applyBorder="1" applyAlignment="1">
      <alignment horizontal="center" vertical="center" wrapText="1"/>
    </xf>
    <xf numFmtId="164" fontId="9" fillId="5" borderId="54" xfId="0" applyNumberFormat="1" applyFont="1" applyFill="1" applyBorder="1" applyAlignment="1">
      <alignment horizontal="center" vertical="center" wrapText="1"/>
    </xf>
    <xf numFmtId="164" fontId="9" fillId="5" borderId="7" xfId="0" applyNumberFormat="1" applyFont="1" applyFill="1" applyBorder="1" applyAlignment="1">
      <alignment horizontal="center" vertical="center" wrapText="1"/>
    </xf>
    <xf numFmtId="164" fontId="9" fillId="5" borderId="55" xfId="0" applyNumberFormat="1" applyFont="1" applyFill="1" applyBorder="1" applyAlignment="1">
      <alignment horizontal="center" vertical="center" wrapText="1"/>
    </xf>
    <xf numFmtId="164" fontId="9" fillId="5" borderId="44" xfId="0" applyNumberFormat="1" applyFont="1" applyFill="1" applyBorder="1" applyAlignment="1">
      <alignment horizontal="center" vertical="center" wrapText="1"/>
    </xf>
    <xf numFmtId="164" fontId="9" fillId="5" borderId="3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11" fillId="0" borderId="0" xfId="0" applyFont="1" applyBorder="1"/>
    <xf numFmtId="0" fontId="3" fillId="0" borderId="0" xfId="0" applyFont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164" fontId="5" fillId="0" borderId="0" xfId="0" applyNumberFormat="1" applyFont="1" applyFill="1" applyBorder="1" applyAlignment="1">
      <alignment vertical="top"/>
    </xf>
    <xf numFmtId="0" fontId="5" fillId="0" borderId="0" xfId="0" applyFont="1" applyAlignment="1">
      <alignment horizontal="center"/>
    </xf>
    <xf numFmtId="164" fontId="11" fillId="0" borderId="0" xfId="0" applyNumberFormat="1" applyFont="1"/>
    <xf numFmtId="164" fontId="2" fillId="0" borderId="38" xfId="0" applyNumberFormat="1" applyFont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textRotation="180" wrapText="1"/>
    </xf>
    <xf numFmtId="164" fontId="2" fillId="0" borderId="43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 textRotation="90" wrapText="1"/>
    </xf>
    <xf numFmtId="164" fontId="2" fillId="4" borderId="56" xfId="0" applyNumberFormat="1" applyFont="1" applyFill="1" applyBorder="1" applyAlignment="1">
      <alignment horizontal="center" vertical="top" wrapText="1"/>
    </xf>
    <xf numFmtId="164" fontId="2" fillId="4" borderId="57" xfId="0" applyNumberFormat="1" applyFont="1" applyFill="1" applyBorder="1" applyAlignment="1">
      <alignment horizontal="center" vertical="top" wrapText="1"/>
    </xf>
    <xf numFmtId="164" fontId="2" fillId="4" borderId="5" xfId="0" applyNumberFormat="1" applyFont="1" applyFill="1" applyBorder="1" applyAlignment="1">
      <alignment horizontal="center" vertical="top" wrapText="1"/>
    </xf>
    <xf numFmtId="164" fontId="2" fillId="4" borderId="32" xfId="0" applyNumberFormat="1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164" fontId="4" fillId="4" borderId="0" xfId="0" applyNumberFormat="1" applyFont="1" applyFill="1" applyBorder="1" applyAlignment="1">
      <alignment horizontal="center" vertical="top"/>
    </xf>
    <xf numFmtId="164" fontId="4" fillId="4" borderId="5" xfId="0" applyNumberFormat="1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top"/>
    </xf>
    <xf numFmtId="164" fontId="2" fillId="0" borderId="59" xfId="0" applyNumberFormat="1" applyFont="1" applyFill="1" applyBorder="1" applyAlignment="1">
      <alignment horizontal="center" vertical="top"/>
    </xf>
    <xf numFmtId="164" fontId="4" fillId="4" borderId="36" xfId="0" applyNumberFormat="1" applyFont="1" applyFill="1" applyBorder="1" applyAlignment="1">
      <alignment horizontal="center" vertical="top"/>
    </xf>
    <xf numFmtId="164" fontId="4" fillId="4" borderId="8" xfId="0" applyNumberFormat="1" applyFont="1" applyFill="1" applyBorder="1" applyAlignment="1">
      <alignment horizontal="center" vertical="top"/>
    </xf>
    <xf numFmtId="164" fontId="3" fillId="0" borderId="8" xfId="0" applyNumberFormat="1" applyFont="1" applyBorder="1" applyAlignment="1">
      <alignment horizontal="center" vertical="top"/>
    </xf>
    <xf numFmtId="164" fontId="2" fillId="4" borderId="17" xfId="0" applyNumberFormat="1" applyFont="1" applyFill="1" applyBorder="1" applyAlignment="1">
      <alignment horizontal="center" vertical="top" wrapText="1"/>
    </xf>
    <xf numFmtId="164" fontId="2" fillId="0" borderId="23" xfId="0" applyNumberFormat="1" applyFont="1" applyFill="1" applyBorder="1" applyAlignment="1">
      <alignment horizontal="center" vertical="top"/>
    </xf>
    <xf numFmtId="0" fontId="16" fillId="0" borderId="0" xfId="0" applyFont="1"/>
    <xf numFmtId="0" fontId="4" fillId="0" borderId="60" xfId="0" applyFont="1" applyBorder="1" applyAlignment="1">
      <alignment vertical="top" wrapText="1"/>
    </xf>
    <xf numFmtId="164" fontId="18" fillId="0" borderId="61" xfId="0" applyNumberFormat="1" applyFont="1" applyBorder="1" applyAlignment="1">
      <alignment horizontal="center" vertical="top" wrapText="1"/>
    </xf>
    <xf numFmtId="164" fontId="18" fillId="0" borderId="9" xfId="0" applyNumberFormat="1" applyFont="1" applyBorder="1" applyAlignment="1">
      <alignment horizontal="center" vertical="top" wrapText="1"/>
    </xf>
    <xf numFmtId="164" fontId="18" fillId="0" borderId="62" xfId="0" applyNumberFormat="1" applyFont="1" applyBorder="1" applyAlignment="1">
      <alignment horizontal="center" vertical="top" wrapText="1"/>
    </xf>
    <xf numFmtId="0" fontId="2" fillId="0" borderId="60" xfId="0" applyFont="1" applyBorder="1" applyAlignment="1">
      <alignment vertical="top" wrapText="1"/>
    </xf>
    <xf numFmtId="164" fontId="18" fillId="0" borderId="63" xfId="0" applyNumberFormat="1" applyFont="1" applyBorder="1" applyAlignment="1">
      <alignment horizontal="center" vertical="top" wrapText="1"/>
    </xf>
    <xf numFmtId="164" fontId="18" fillId="0" borderId="64" xfId="0" applyNumberFormat="1" applyFont="1" applyBorder="1" applyAlignment="1">
      <alignment horizontal="center" vertical="top" wrapText="1"/>
    </xf>
    <xf numFmtId="164" fontId="18" fillId="0" borderId="65" xfId="0" applyNumberFormat="1" applyFont="1" applyBorder="1" applyAlignment="1">
      <alignment horizontal="center" vertical="top"/>
    </xf>
    <xf numFmtId="0" fontId="4" fillId="0" borderId="66" xfId="0" applyFont="1" applyBorder="1" applyAlignment="1">
      <alignment vertical="top" wrapText="1"/>
    </xf>
    <xf numFmtId="164" fontId="18" fillId="0" borderId="31" xfId="0" applyNumberFormat="1" applyFont="1" applyBorder="1" applyAlignment="1">
      <alignment horizontal="center" vertical="top" wrapText="1"/>
    </xf>
    <xf numFmtId="164" fontId="18" fillId="0" borderId="67" xfId="0" applyNumberFormat="1" applyFont="1" applyBorder="1" applyAlignment="1">
      <alignment horizontal="center" vertical="top" wrapText="1"/>
    </xf>
    <xf numFmtId="164" fontId="18" fillId="0" borderId="37" xfId="0" applyNumberFormat="1" applyFont="1" applyBorder="1" applyAlignment="1">
      <alignment horizontal="center" vertical="top" wrapText="1"/>
    </xf>
    <xf numFmtId="0" fontId="4" fillId="5" borderId="22" xfId="0" applyFont="1" applyFill="1" applyBorder="1" applyAlignment="1">
      <alignment vertical="center" wrapText="1"/>
    </xf>
    <xf numFmtId="164" fontId="17" fillId="5" borderId="20" xfId="0" applyNumberFormat="1" applyFont="1" applyFill="1" applyBorder="1" applyAlignment="1">
      <alignment horizontal="center" vertical="top" wrapText="1"/>
    </xf>
    <xf numFmtId="0" fontId="2" fillId="0" borderId="53" xfId="0" applyFont="1" applyBorder="1" applyAlignment="1">
      <alignment vertical="top" wrapText="1"/>
    </xf>
    <xf numFmtId="164" fontId="18" fillId="0" borderId="23" xfId="0" applyNumberFormat="1" applyFont="1" applyBorder="1" applyAlignment="1">
      <alignment horizontal="center" vertical="top" wrapText="1"/>
    </xf>
    <xf numFmtId="164" fontId="18" fillId="0" borderId="61" xfId="0" applyNumberFormat="1" applyFont="1" applyBorder="1" applyAlignment="1">
      <alignment horizontal="center" vertical="top"/>
    </xf>
    <xf numFmtId="0" fontId="2" fillId="0" borderId="36" xfId="0" applyFont="1" applyBorder="1" applyAlignment="1">
      <alignment vertical="top" wrapText="1"/>
    </xf>
    <xf numFmtId="164" fontId="18" fillId="0" borderId="8" xfId="0" applyNumberFormat="1" applyFont="1" applyBorder="1" applyAlignment="1">
      <alignment horizontal="center" vertical="top"/>
    </xf>
    <xf numFmtId="164" fontId="18" fillId="0" borderId="50" xfId="0" applyNumberFormat="1" applyFont="1" applyBorder="1" applyAlignment="1">
      <alignment horizontal="center" vertical="top" wrapText="1"/>
    </xf>
    <xf numFmtId="164" fontId="18" fillId="0" borderId="23" xfId="0" applyNumberFormat="1" applyFont="1" applyFill="1" applyBorder="1" applyAlignment="1">
      <alignment horizontal="center" vertical="top" wrapText="1"/>
    </xf>
    <xf numFmtId="0" fontId="4" fillId="5" borderId="22" xfId="0" applyFont="1" applyFill="1" applyBorder="1" applyAlignment="1">
      <alignment vertical="top" wrapText="1"/>
    </xf>
    <xf numFmtId="0" fontId="2" fillId="0" borderId="42" xfId="0" applyFont="1" applyBorder="1" applyAlignment="1">
      <alignment vertical="top" wrapText="1"/>
    </xf>
    <xf numFmtId="164" fontId="18" fillId="0" borderId="43" xfId="0" applyNumberFormat="1" applyFont="1" applyBorder="1" applyAlignment="1">
      <alignment horizontal="center" vertical="top" wrapText="1"/>
    </xf>
    <xf numFmtId="164" fontId="18" fillId="0" borderId="68" xfId="0" applyNumberFormat="1" applyFont="1" applyBorder="1" applyAlignment="1">
      <alignment horizontal="center" vertical="top" wrapText="1"/>
    </xf>
    <xf numFmtId="164" fontId="18" fillId="0" borderId="43" xfId="0" applyNumberFormat="1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vertical="top" wrapText="1"/>
    </xf>
    <xf numFmtId="164" fontId="19" fillId="0" borderId="31" xfId="0" applyNumberFormat="1" applyFont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164" fontId="19" fillId="0" borderId="31" xfId="0" applyNumberFormat="1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left" vertical="top" wrapText="1"/>
    </xf>
    <xf numFmtId="0" fontId="21" fillId="0" borderId="0" xfId="0" applyFont="1" applyBorder="1"/>
    <xf numFmtId="0" fontId="22" fillId="0" borderId="0" xfId="0" applyFont="1" applyBorder="1"/>
    <xf numFmtId="0" fontId="23" fillId="0" borderId="0" xfId="0" applyFont="1" applyBorder="1"/>
    <xf numFmtId="0" fontId="21" fillId="0" borderId="0" xfId="0" applyFont="1" applyBorder="1" applyAlignment="1">
      <alignment wrapText="1"/>
    </xf>
    <xf numFmtId="0" fontId="22" fillId="0" borderId="0" xfId="0" applyFont="1" applyBorder="1" applyAlignment="1"/>
    <xf numFmtId="0" fontId="21" fillId="0" borderId="0" xfId="0" applyFont="1" applyBorder="1" applyAlignment="1">
      <alignment vertical="top" wrapText="1"/>
    </xf>
    <xf numFmtId="0" fontId="24" fillId="0" borderId="0" xfId="0" applyFont="1" applyBorder="1"/>
    <xf numFmtId="0" fontId="25" fillId="0" borderId="0" xfId="0" applyFont="1"/>
    <xf numFmtId="0" fontId="27" fillId="0" borderId="0" xfId="1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wrapText="1"/>
    </xf>
    <xf numFmtId="0" fontId="30" fillId="0" borderId="25" xfId="0" applyFont="1" applyBorder="1" applyAlignment="1">
      <alignment horizontal="center"/>
    </xf>
    <xf numFmtId="49" fontId="15" fillId="0" borderId="25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top"/>
    </xf>
    <xf numFmtId="0" fontId="29" fillId="0" borderId="50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top" wrapText="1"/>
    </xf>
    <xf numFmtId="0" fontId="31" fillId="0" borderId="0" xfId="1" applyFont="1" applyAlignment="1">
      <alignment horizontal="center" vertical="center" wrapText="1"/>
    </xf>
    <xf numFmtId="0" fontId="11" fillId="0" borderId="50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32" fillId="0" borderId="0" xfId="1" applyNumberFormat="1" applyFont="1" applyAlignment="1" applyProtection="1">
      <alignment horizontal="center" vertical="top"/>
    </xf>
    <xf numFmtId="0" fontId="33" fillId="0" borderId="0" xfId="1" applyFont="1"/>
    <xf numFmtId="0" fontId="33" fillId="0" borderId="0" xfId="1" applyFont="1" applyAlignment="1">
      <alignment horizontal="center"/>
    </xf>
    <xf numFmtId="49" fontId="34" fillId="0" borderId="30" xfId="1" applyNumberFormat="1" applyFont="1" applyBorder="1" applyAlignment="1">
      <alignment horizontal="center"/>
    </xf>
    <xf numFmtId="0" fontId="35" fillId="0" borderId="29" xfId="1" applyFont="1" applyBorder="1" applyAlignment="1">
      <alignment horizontal="left" vertical="top" wrapText="1"/>
    </xf>
    <xf numFmtId="0" fontId="34" fillId="0" borderId="29" xfId="1" applyFont="1" applyBorder="1" applyAlignment="1">
      <alignment horizontal="center" vertical="top"/>
    </xf>
    <xf numFmtId="0" fontId="3" fillId="0" borderId="29" xfId="0" applyFont="1" applyFill="1" applyBorder="1" applyAlignment="1">
      <alignment horizontal="center" vertical="top"/>
    </xf>
    <xf numFmtId="49" fontId="34" fillId="0" borderId="5" xfId="1" applyNumberFormat="1" applyFont="1" applyBorder="1" applyAlignment="1">
      <alignment horizontal="left"/>
    </xf>
    <xf numFmtId="0" fontId="36" fillId="0" borderId="17" xfId="1" applyFont="1" applyBorder="1" applyAlignment="1">
      <alignment horizontal="left" vertical="top" wrapText="1"/>
    </xf>
    <xf numFmtId="0" fontId="34" fillId="0" borderId="17" xfId="1" applyFont="1" applyBorder="1" applyAlignment="1">
      <alignment horizontal="center" vertical="top"/>
    </xf>
    <xf numFmtId="0" fontId="34" fillId="0" borderId="5" xfId="1" applyFont="1" applyBorder="1" applyAlignment="1">
      <alignment horizontal="left"/>
    </xf>
    <xf numFmtId="0" fontId="34" fillId="0" borderId="17" xfId="1" applyFont="1" applyBorder="1" applyAlignment="1">
      <alignment horizontal="left" vertical="top" wrapText="1"/>
    </xf>
    <xf numFmtId="0" fontId="37" fillId="0" borderId="17" xfId="1" applyFont="1" applyBorder="1" applyAlignment="1">
      <alignment horizontal="left" vertical="top" wrapText="1"/>
    </xf>
    <xf numFmtId="0" fontId="33" fillId="0" borderId="17" xfId="1" applyFont="1" applyBorder="1" applyAlignment="1">
      <alignment horizontal="left" vertical="top" wrapText="1"/>
    </xf>
    <xf numFmtId="0" fontId="34" fillId="0" borderId="17" xfId="1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8" fillId="0" borderId="17" xfId="1" applyFont="1" applyBorder="1" applyAlignment="1">
      <alignment horizontal="left" vertical="top" wrapText="1"/>
    </xf>
    <xf numFmtId="49" fontId="34" fillId="0" borderId="17" xfId="1" applyNumberFormat="1" applyFont="1" applyBorder="1" applyAlignment="1">
      <alignment horizontal="left"/>
    </xf>
    <xf numFmtId="0" fontId="34" fillId="0" borderId="17" xfId="1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center" vertical="top"/>
    </xf>
    <xf numFmtId="0" fontId="34" fillId="0" borderId="17" xfId="1" applyFont="1" applyBorder="1" applyAlignment="1">
      <alignment horizontal="left"/>
    </xf>
    <xf numFmtId="0" fontId="34" fillId="0" borderId="10" xfId="1" applyFont="1" applyBorder="1" applyAlignment="1">
      <alignment horizontal="left" vertical="top" wrapText="1"/>
    </xf>
    <xf numFmtId="0" fontId="34" fillId="0" borderId="10" xfId="1" applyFont="1" applyBorder="1" applyAlignment="1">
      <alignment horizontal="center" vertical="top"/>
    </xf>
    <xf numFmtId="0" fontId="34" fillId="0" borderId="5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9" fillId="0" borderId="5" xfId="1" applyFont="1" applyBorder="1" applyAlignment="1">
      <alignment horizontal="left" vertical="top" wrapText="1"/>
    </xf>
    <xf numFmtId="0" fontId="40" fillId="0" borderId="0" xfId="0" applyFont="1"/>
    <xf numFmtId="0" fontId="39" fillId="0" borderId="17" xfId="1" applyFont="1" applyBorder="1" applyAlignment="1">
      <alignment horizontal="left" vertical="top" wrapText="1"/>
    </xf>
    <xf numFmtId="49" fontId="11" fillId="0" borderId="17" xfId="0" applyNumberFormat="1" applyFont="1" applyFill="1" applyBorder="1" applyAlignment="1">
      <alignment horizontal="center" vertical="top"/>
    </xf>
    <xf numFmtId="49" fontId="40" fillId="0" borderId="17" xfId="0" applyNumberFormat="1" applyFont="1" applyFill="1" applyBorder="1" applyAlignment="1">
      <alignment horizontal="center" vertical="top"/>
    </xf>
    <xf numFmtId="0" fontId="34" fillId="0" borderId="17" xfId="1" applyFont="1" applyBorder="1" applyAlignment="1">
      <alignment horizontal="center"/>
    </xf>
    <xf numFmtId="0" fontId="40" fillId="0" borderId="17" xfId="0" applyFont="1" applyBorder="1"/>
    <xf numFmtId="0" fontId="40" fillId="0" borderId="5" xfId="0" applyFont="1" applyBorder="1"/>
    <xf numFmtId="0" fontId="3" fillId="0" borderId="17" xfId="0" applyFont="1" applyBorder="1" applyAlignment="1">
      <alignment horizontal="center"/>
    </xf>
    <xf numFmtId="0" fontId="40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top"/>
    </xf>
    <xf numFmtId="164" fontId="2" fillId="4" borderId="0" xfId="0" applyNumberFormat="1" applyFont="1" applyFill="1" applyBorder="1" applyAlignment="1">
      <alignment horizontal="center" vertical="top" wrapText="1"/>
    </xf>
    <xf numFmtId="164" fontId="2" fillId="4" borderId="35" xfId="0" applyNumberFormat="1" applyFont="1" applyFill="1" applyBorder="1" applyAlignment="1">
      <alignment horizontal="center" vertical="top" wrapText="1"/>
    </xf>
    <xf numFmtId="164" fontId="2" fillId="0" borderId="46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center" vertical="center" textRotation="90" wrapText="1"/>
    </xf>
    <xf numFmtId="49" fontId="4" fillId="2" borderId="33" xfId="0" applyNumberFormat="1" applyFont="1" applyFill="1" applyBorder="1" applyAlignment="1">
      <alignment horizontal="center" vertical="top"/>
    </xf>
    <xf numFmtId="0" fontId="5" fillId="0" borderId="34" xfId="0" applyNumberFormat="1" applyFont="1" applyBorder="1" applyAlignment="1">
      <alignment horizontal="center" vertical="top"/>
    </xf>
    <xf numFmtId="0" fontId="5" fillId="0" borderId="35" xfId="0" applyNumberFormat="1" applyFont="1" applyBorder="1" applyAlignment="1">
      <alignment horizontal="center" vertical="top"/>
    </xf>
    <xf numFmtId="0" fontId="4" fillId="0" borderId="35" xfId="0" applyNumberFormat="1" applyFont="1" applyBorder="1" applyAlignment="1">
      <alignment horizontal="center" vertical="top"/>
    </xf>
    <xf numFmtId="0" fontId="5" fillId="0" borderId="37" xfId="0" applyNumberFormat="1" applyFont="1" applyFill="1" applyBorder="1" applyAlignment="1">
      <alignment horizontal="center" vertical="top"/>
    </xf>
    <xf numFmtId="0" fontId="3" fillId="0" borderId="31" xfId="0" applyFont="1" applyFill="1" applyBorder="1" applyAlignment="1">
      <alignment vertical="top" wrapText="1"/>
    </xf>
    <xf numFmtId="0" fontId="5" fillId="0" borderId="51" xfId="0" applyFont="1" applyFill="1" applyBorder="1" applyAlignment="1">
      <alignment horizontal="center" vertical="center" textRotation="90" wrapText="1"/>
    </xf>
    <xf numFmtId="0" fontId="4" fillId="0" borderId="51" xfId="0" applyFont="1" applyFill="1" applyBorder="1" applyAlignment="1">
      <alignment horizontal="center" vertical="center" textRotation="90" wrapText="1"/>
    </xf>
    <xf numFmtId="49" fontId="4" fillId="2" borderId="6" xfId="0" applyNumberFormat="1" applyFont="1" applyFill="1" applyBorder="1" applyAlignment="1">
      <alignment horizontal="center" vertical="top"/>
    </xf>
    <xf numFmtId="49" fontId="4" fillId="3" borderId="54" xfId="0" applyNumberFormat="1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left" vertical="top" wrapText="1"/>
    </xf>
    <xf numFmtId="0" fontId="3" fillId="4" borderId="23" xfId="0" applyFont="1" applyFill="1" applyBorder="1" applyAlignment="1">
      <alignment vertical="top" wrapText="1"/>
    </xf>
    <xf numFmtId="164" fontId="2" fillId="0" borderId="71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17" xfId="0" applyFont="1" applyFill="1" applyBorder="1" applyAlignment="1">
      <alignment horizontal="center" vertical="center"/>
    </xf>
    <xf numFmtId="0" fontId="34" fillId="4" borderId="17" xfId="1" applyFont="1" applyFill="1" applyBorder="1" applyAlignment="1">
      <alignment horizontal="center" vertical="top"/>
    </xf>
    <xf numFmtId="0" fontId="34" fillId="0" borderId="10" xfId="1" applyFont="1" applyFill="1" applyBorder="1" applyAlignment="1">
      <alignment horizontal="center" vertical="top"/>
    </xf>
    <xf numFmtId="0" fontId="34" fillId="0" borderId="0" xfId="1" applyFont="1" applyBorder="1" applyAlignment="1">
      <alignment horizontal="center" vertical="top"/>
    </xf>
    <xf numFmtId="0" fontId="39" fillId="0" borderId="0" xfId="1" applyFont="1" applyBorder="1" applyAlignment="1">
      <alignment horizontal="left" vertical="top" wrapText="1"/>
    </xf>
    <xf numFmtId="0" fontId="40" fillId="0" borderId="0" xfId="0" applyFont="1" applyBorder="1"/>
    <xf numFmtId="0" fontId="34" fillId="0" borderId="59" xfId="1" applyFont="1" applyBorder="1" applyAlignment="1">
      <alignment horizontal="center"/>
    </xf>
    <xf numFmtId="164" fontId="2" fillId="0" borderId="0" xfId="0" applyNumberFormat="1" applyFont="1" applyBorder="1" applyAlignment="1">
      <alignment vertical="top"/>
    </xf>
    <xf numFmtId="49" fontId="5" fillId="0" borderId="35" xfId="0" applyNumberFormat="1" applyFont="1" applyBorder="1" applyAlignment="1">
      <alignment horizontal="center" vertical="top"/>
    </xf>
    <xf numFmtId="49" fontId="4" fillId="2" borderId="16" xfId="0" applyNumberFormat="1" applyFont="1" applyFill="1" applyBorder="1" applyAlignment="1">
      <alignment horizontal="center" vertical="top"/>
    </xf>
    <xf numFmtId="49" fontId="4" fillId="3" borderId="17" xfId="0" applyNumberFormat="1" applyFont="1" applyFill="1" applyBorder="1" applyAlignment="1">
      <alignment horizontal="center" vertical="top"/>
    </xf>
    <xf numFmtId="49" fontId="4" fillId="2" borderId="13" xfId="0" applyNumberFormat="1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49" fontId="5" fillId="0" borderId="34" xfId="0" applyNumberFormat="1" applyFont="1" applyBorder="1" applyAlignment="1">
      <alignment horizontal="center" vertical="top" wrapText="1"/>
    </xf>
    <xf numFmtId="49" fontId="4" fillId="3" borderId="54" xfId="0" applyNumberFormat="1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11" fillId="0" borderId="31" xfId="0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0" fontId="5" fillId="0" borderId="37" xfId="0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 wrapText="1"/>
    </xf>
    <xf numFmtId="49" fontId="5" fillId="0" borderId="5" xfId="0" applyNumberFormat="1" applyFont="1" applyBorder="1" applyAlignment="1">
      <alignment horizontal="center" vertical="top"/>
    </xf>
    <xf numFmtId="0" fontId="2" fillId="0" borderId="43" xfId="0" applyFont="1" applyFill="1" applyBorder="1" applyAlignment="1">
      <alignment horizontal="center" vertical="top"/>
    </xf>
    <xf numFmtId="164" fontId="2" fillId="0" borderId="69" xfId="0" applyNumberFormat="1" applyFont="1" applyFill="1" applyBorder="1" applyAlignment="1">
      <alignment horizontal="center" vertical="top"/>
    </xf>
    <xf numFmtId="164" fontId="2" fillId="0" borderId="58" xfId="0" applyNumberFormat="1" applyFont="1" applyFill="1" applyBorder="1" applyAlignment="1">
      <alignment horizontal="center" vertical="top"/>
    </xf>
    <xf numFmtId="164" fontId="2" fillId="0" borderId="42" xfId="0" applyNumberFormat="1" applyFont="1" applyFill="1" applyBorder="1" applyAlignment="1">
      <alignment horizontal="center" vertical="top"/>
    </xf>
    <xf numFmtId="164" fontId="2" fillId="0" borderId="57" xfId="0" applyNumberFormat="1" applyFont="1" applyFill="1" applyBorder="1" applyAlignment="1">
      <alignment horizontal="center" vertical="top"/>
    </xf>
    <xf numFmtId="164" fontId="2" fillId="0" borderId="25" xfId="0" applyNumberFormat="1" applyFont="1" applyFill="1" applyBorder="1" applyAlignment="1">
      <alignment horizontal="center" vertical="top"/>
    </xf>
    <xf numFmtId="164" fontId="2" fillId="0" borderId="52" xfId="0" applyNumberFormat="1" applyFont="1" applyFill="1" applyBorder="1" applyAlignment="1">
      <alignment horizontal="center" vertical="top"/>
    </xf>
    <xf numFmtId="164" fontId="2" fillId="0" borderId="26" xfId="0" applyNumberFormat="1" applyFont="1" applyFill="1" applyBorder="1" applyAlignment="1">
      <alignment horizontal="center" vertical="top"/>
    </xf>
    <xf numFmtId="164" fontId="2" fillId="0" borderId="53" xfId="0" applyNumberFormat="1" applyFont="1" applyFill="1" applyBorder="1" applyAlignment="1">
      <alignment horizontal="center" vertical="top"/>
    </xf>
    <xf numFmtId="0" fontId="2" fillId="0" borderId="60" xfId="0" applyFont="1" applyFill="1" applyBorder="1" applyAlignment="1">
      <alignment horizontal="center" vertical="top"/>
    </xf>
    <xf numFmtId="164" fontId="2" fillId="0" borderId="36" xfId="0" applyNumberFormat="1" applyFont="1" applyFill="1" applyBorder="1" applyAlignment="1">
      <alignment horizontal="center" vertical="top"/>
    </xf>
    <xf numFmtId="164" fontId="2" fillId="0" borderId="10" xfId="0" applyNumberFormat="1" applyFont="1" applyFill="1" applyBorder="1" applyAlignment="1">
      <alignment horizontal="center" vertical="top"/>
    </xf>
    <xf numFmtId="164" fontId="2" fillId="0" borderId="35" xfId="0" applyNumberFormat="1" applyFont="1" applyFill="1" applyBorder="1" applyAlignment="1">
      <alignment horizontal="center" vertical="top"/>
    </xf>
    <xf numFmtId="0" fontId="2" fillId="0" borderId="38" xfId="0" applyFont="1" applyFill="1" applyBorder="1" applyAlignment="1">
      <alignment horizontal="center" vertical="top" wrapText="1"/>
    </xf>
    <xf numFmtId="164" fontId="2" fillId="0" borderId="72" xfId="0" applyNumberFormat="1" applyFont="1" applyFill="1" applyBorder="1" applyAlignment="1">
      <alignment horizontal="center" vertical="top"/>
    </xf>
    <xf numFmtId="164" fontId="2" fillId="0" borderId="11" xfId="0" applyNumberFormat="1" applyFont="1" applyFill="1" applyBorder="1" applyAlignment="1">
      <alignment horizontal="center" vertical="top"/>
    </xf>
    <xf numFmtId="164" fontId="2" fillId="0" borderId="73" xfId="0" applyNumberFormat="1" applyFont="1" applyFill="1" applyBorder="1" applyAlignment="1">
      <alignment horizontal="center" vertical="top"/>
    </xf>
    <xf numFmtId="164" fontId="2" fillId="0" borderId="74" xfId="0" applyNumberFormat="1" applyFont="1" applyFill="1" applyBorder="1" applyAlignment="1">
      <alignment horizontal="center" vertical="top"/>
    </xf>
    <xf numFmtId="0" fontId="3" fillId="0" borderId="23" xfId="0" applyFont="1" applyFill="1" applyBorder="1" applyAlignment="1">
      <alignment horizontal="center" vertical="top" wrapText="1"/>
    </xf>
    <xf numFmtId="164" fontId="2" fillId="0" borderId="57" xfId="0" applyNumberFormat="1" applyFont="1" applyFill="1" applyBorder="1" applyAlignment="1">
      <alignment horizontal="center" vertical="top" wrapText="1"/>
    </xf>
    <xf numFmtId="164" fontId="2" fillId="0" borderId="23" xfId="0" applyNumberFormat="1" applyFont="1" applyFill="1" applyBorder="1" applyAlignment="1">
      <alignment horizontal="center" vertical="top" wrapText="1"/>
    </xf>
    <xf numFmtId="164" fontId="2" fillId="4" borderId="51" xfId="0" applyNumberFormat="1" applyFont="1" applyFill="1" applyBorder="1" applyAlignment="1">
      <alignment horizontal="center" vertical="top" wrapText="1"/>
    </xf>
    <xf numFmtId="49" fontId="2" fillId="0" borderId="38" xfId="0" applyNumberFormat="1" applyFont="1" applyFill="1" applyBorder="1" applyAlignment="1">
      <alignment vertical="top" wrapText="1"/>
    </xf>
    <xf numFmtId="0" fontId="3" fillId="4" borderId="61" xfId="0" applyFont="1" applyFill="1" applyBorder="1" applyAlignment="1">
      <alignment horizontal="left" vertical="top" wrapText="1"/>
    </xf>
    <xf numFmtId="164" fontId="2" fillId="4" borderId="73" xfId="0" applyNumberFormat="1" applyFont="1" applyFill="1" applyBorder="1" applyAlignment="1">
      <alignment horizontal="center" vertical="top" wrapText="1"/>
    </xf>
    <xf numFmtId="164" fontId="2" fillId="4" borderId="59" xfId="0" applyNumberFormat="1" applyFont="1" applyFill="1" applyBorder="1" applyAlignment="1">
      <alignment horizontal="center" vertical="top" wrapText="1"/>
    </xf>
    <xf numFmtId="164" fontId="2" fillId="0" borderId="26" xfId="0" applyNumberFormat="1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164" fontId="3" fillId="0" borderId="56" xfId="0" applyNumberFormat="1" applyFont="1" applyFill="1" applyBorder="1" applyAlignment="1">
      <alignment horizontal="center" vertical="top"/>
    </xf>
    <xf numFmtId="164" fontId="3" fillId="0" borderId="29" xfId="0" applyNumberFormat="1" applyFont="1" applyFill="1" applyBorder="1" applyAlignment="1">
      <alignment horizontal="center" vertical="top"/>
    </xf>
    <xf numFmtId="164" fontId="3" fillId="0" borderId="45" xfId="0" applyNumberFormat="1" applyFont="1" applyFill="1" applyBorder="1" applyAlignment="1">
      <alignment horizontal="center" vertical="top"/>
    </xf>
    <xf numFmtId="164" fontId="3" fillId="0" borderId="29" xfId="0" applyNumberFormat="1" applyFont="1" applyBorder="1" applyAlignment="1">
      <alignment horizontal="center" vertical="top" wrapText="1"/>
    </xf>
    <xf numFmtId="164" fontId="3" fillId="0" borderId="30" xfId="0" applyNumberFormat="1" applyFont="1" applyBorder="1" applyAlignment="1">
      <alignment horizontal="center" vertical="top" wrapText="1"/>
    </xf>
    <xf numFmtId="164" fontId="2" fillId="0" borderId="46" xfId="0" applyNumberFormat="1" applyFont="1" applyBorder="1" applyAlignment="1">
      <alignment horizontal="center" vertical="top"/>
    </xf>
    <xf numFmtId="164" fontId="2" fillId="0" borderId="27" xfId="0" applyNumberFormat="1" applyFont="1" applyBorder="1" applyAlignment="1">
      <alignment horizontal="center" vertical="top"/>
    </xf>
    <xf numFmtId="0" fontId="5" fillId="7" borderId="8" xfId="0" applyFont="1" applyFill="1" applyBorder="1" applyAlignment="1">
      <alignment horizontal="center" vertical="top" wrapText="1"/>
    </xf>
    <xf numFmtId="164" fontId="5" fillId="7" borderId="0" xfId="0" applyNumberFormat="1" applyFont="1" applyFill="1" applyBorder="1" applyAlignment="1">
      <alignment horizontal="center" vertical="top" wrapText="1"/>
    </xf>
    <xf numFmtId="164" fontId="5" fillId="7" borderId="5" xfId="0" applyNumberFormat="1" applyFont="1" applyFill="1" applyBorder="1" applyAlignment="1">
      <alignment horizontal="center" vertical="top" wrapText="1"/>
    </xf>
    <xf numFmtId="164" fontId="5" fillId="7" borderId="17" xfId="0" applyNumberFormat="1" applyFont="1" applyFill="1" applyBorder="1" applyAlignment="1">
      <alignment horizontal="center" vertical="top" wrapText="1"/>
    </xf>
    <xf numFmtId="164" fontId="5" fillId="7" borderId="71" xfId="0" applyNumberFormat="1" applyFont="1" applyFill="1" applyBorder="1" applyAlignment="1">
      <alignment horizontal="center" vertical="top" wrapText="1"/>
    </xf>
    <xf numFmtId="164" fontId="2" fillId="7" borderId="36" xfId="0" applyNumberFormat="1" applyFont="1" applyFill="1" applyBorder="1" applyAlignment="1">
      <alignment horizontal="center" vertical="top" wrapText="1"/>
    </xf>
    <xf numFmtId="164" fontId="4" fillId="7" borderId="36" xfId="0" applyNumberFormat="1" applyFont="1" applyFill="1" applyBorder="1" applyAlignment="1">
      <alignment horizontal="center" vertical="top" wrapText="1"/>
    </xf>
    <xf numFmtId="164" fontId="4" fillId="7" borderId="8" xfId="0" applyNumberFormat="1" applyFont="1" applyFill="1" applyBorder="1" applyAlignment="1">
      <alignment horizontal="center" vertical="top" wrapText="1"/>
    </xf>
    <xf numFmtId="164" fontId="2" fillId="4" borderId="71" xfId="0" applyNumberFormat="1" applyFont="1" applyFill="1" applyBorder="1" applyAlignment="1">
      <alignment horizontal="center" vertical="top" wrapText="1"/>
    </xf>
    <xf numFmtId="164" fontId="2" fillId="4" borderId="75" xfId="0" applyNumberFormat="1" applyFont="1" applyFill="1" applyBorder="1" applyAlignment="1">
      <alignment horizontal="center" vertical="top" wrapText="1"/>
    </xf>
    <xf numFmtId="164" fontId="2" fillId="4" borderId="44" xfId="0" applyNumberFormat="1" applyFont="1" applyFill="1" applyBorder="1" applyAlignment="1">
      <alignment horizontal="center" vertical="top" wrapText="1"/>
    </xf>
    <xf numFmtId="164" fontId="2" fillId="4" borderId="7" xfId="0" applyNumberFormat="1" applyFont="1" applyFill="1" applyBorder="1" applyAlignment="1">
      <alignment horizontal="center" vertical="top" wrapText="1"/>
    </xf>
    <xf numFmtId="164" fontId="12" fillId="3" borderId="19" xfId="0" applyNumberFormat="1" applyFont="1" applyFill="1" applyBorder="1" applyAlignment="1">
      <alignment horizontal="center" vertical="top"/>
    </xf>
    <xf numFmtId="164" fontId="2" fillId="8" borderId="13" xfId="0" applyNumberFormat="1" applyFont="1" applyFill="1" applyBorder="1" applyAlignment="1">
      <alignment horizontal="center" vertical="top" wrapText="1"/>
    </xf>
    <xf numFmtId="164" fontId="2" fillId="8" borderId="14" xfId="0" applyNumberFormat="1" applyFont="1" applyFill="1" applyBorder="1" applyAlignment="1">
      <alignment horizontal="center" vertical="top" wrapText="1"/>
    </xf>
    <xf numFmtId="164" fontId="2" fillId="8" borderId="15" xfId="0" applyNumberFormat="1" applyFont="1" applyFill="1" applyBorder="1" applyAlignment="1">
      <alignment horizontal="center" vertical="top" wrapText="1"/>
    </xf>
    <xf numFmtId="164" fontId="2" fillId="8" borderId="40" xfId="0" applyNumberFormat="1" applyFont="1" applyFill="1" applyBorder="1" applyAlignment="1">
      <alignment horizontal="center" vertical="top"/>
    </xf>
    <xf numFmtId="164" fontId="2" fillId="8" borderId="41" xfId="0" applyNumberFormat="1" applyFont="1" applyFill="1" applyBorder="1" applyAlignment="1">
      <alignment horizontal="center" vertical="top"/>
    </xf>
    <xf numFmtId="164" fontId="2" fillId="8" borderId="25" xfId="0" applyNumberFormat="1" applyFont="1" applyFill="1" applyBorder="1" applyAlignment="1">
      <alignment horizontal="center" vertical="top"/>
    </xf>
    <xf numFmtId="164" fontId="2" fillId="8" borderId="52" xfId="0" applyNumberFormat="1" applyFont="1" applyFill="1" applyBorder="1" applyAlignment="1">
      <alignment horizontal="center" vertical="top"/>
    </xf>
    <xf numFmtId="164" fontId="2" fillId="8" borderId="29" xfId="0" applyNumberFormat="1" applyFont="1" applyFill="1" applyBorder="1" applyAlignment="1">
      <alignment horizontal="center" vertical="top"/>
    </xf>
    <xf numFmtId="164" fontId="2" fillId="8" borderId="45" xfId="0" applyNumberFormat="1" applyFont="1" applyFill="1" applyBorder="1" applyAlignment="1">
      <alignment horizontal="center" vertical="top"/>
    </xf>
    <xf numFmtId="164" fontId="2" fillId="8" borderId="10" xfId="0" applyNumberFormat="1" applyFont="1" applyFill="1" applyBorder="1" applyAlignment="1">
      <alignment horizontal="center" vertical="top"/>
    </xf>
    <xf numFmtId="164" fontId="2" fillId="8" borderId="11" xfId="0" applyNumberFormat="1" applyFont="1" applyFill="1" applyBorder="1" applyAlignment="1">
      <alignment horizontal="center" vertical="top"/>
    </xf>
    <xf numFmtId="164" fontId="2" fillId="8" borderId="17" xfId="0" applyNumberFormat="1" applyFont="1" applyFill="1" applyBorder="1" applyAlignment="1">
      <alignment horizontal="center" vertical="top"/>
    </xf>
    <xf numFmtId="164" fontId="2" fillId="8" borderId="18" xfId="0" applyNumberFormat="1" applyFont="1" applyFill="1" applyBorder="1" applyAlignment="1">
      <alignment horizontal="center" vertical="top"/>
    </xf>
    <xf numFmtId="0" fontId="5" fillId="8" borderId="75" xfId="0" applyFont="1" applyFill="1" applyBorder="1" applyAlignment="1">
      <alignment horizontal="center" vertical="top" wrapText="1"/>
    </xf>
    <xf numFmtId="0" fontId="4" fillId="8" borderId="60" xfId="0" applyFont="1" applyFill="1" applyBorder="1" applyAlignment="1">
      <alignment vertical="center" wrapText="1"/>
    </xf>
    <xf numFmtId="164" fontId="17" fillId="8" borderId="61" xfId="0" applyNumberFormat="1" applyFont="1" applyFill="1" applyBorder="1" applyAlignment="1">
      <alignment horizontal="center" vertical="top" wrapText="1"/>
    </xf>
    <xf numFmtId="164" fontId="17" fillId="8" borderId="9" xfId="0" applyNumberFormat="1" applyFont="1" applyFill="1" applyBorder="1" applyAlignment="1">
      <alignment horizontal="center" vertical="top" wrapText="1"/>
    </xf>
    <xf numFmtId="164" fontId="17" fillId="8" borderId="62" xfId="0" applyNumberFormat="1" applyFont="1" applyFill="1" applyBorder="1" applyAlignment="1">
      <alignment horizontal="center" vertical="top" wrapText="1"/>
    </xf>
    <xf numFmtId="0" fontId="4" fillId="8" borderId="36" xfId="0" applyFont="1" applyFill="1" applyBorder="1" applyAlignment="1">
      <alignment vertical="center" wrapText="1"/>
    </xf>
    <xf numFmtId="164" fontId="17" fillId="8" borderId="31" xfId="0" applyNumberFormat="1" applyFont="1" applyFill="1" applyBorder="1" applyAlignment="1">
      <alignment horizontal="center" vertical="top" wrapText="1"/>
    </xf>
    <xf numFmtId="164" fontId="18" fillId="8" borderId="61" xfId="0" applyNumberFormat="1" applyFont="1" applyFill="1" applyBorder="1" applyAlignment="1">
      <alignment horizontal="center" vertical="top" wrapText="1"/>
    </xf>
    <xf numFmtId="164" fontId="18" fillId="8" borderId="23" xfId="0" applyNumberFormat="1" applyFont="1" applyFill="1" applyBorder="1" applyAlignment="1">
      <alignment horizontal="center" vertical="top" wrapText="1"/>
    </xf>
    <xf numFmtId="164" fontId="18" fillId="8" borderId="75" xfId="0" applyNumberFormat="1" applyFont="1" applyFill="1" applyBorder="1" applyAlignment="1">
      <alignment horizontal="center" vertical="top" wrapText="1"/>
    </xf>
    <xf numFmtId="164" fontId="18" fillId="8" borderId="61" xfId="0" applyNumberFormat="1" applyFont="1" applyFill="1" applyBorder="1" applyAlignment="1">
      <alignment horizontal="center" vertical="top"/>
    </xf>
    <xf numFmtId="164" fontId="18" fillId="8" borderId="8" xfId="0" applyNumberFormat="1" applyFont="1" applyFill="1" applyBorder="1" applyAlignment="1">
      <alignment horizontal="center" vertical="top"/>
    </xf>
    <xf numFmtId="164" fontId="18" fillId="8" borderId="43" xfId="0" applyNumberFormat="1" applyFont="1" applyFill="1" applyBorder="1" applyAlignment="1">
      <alignment horizontal="center" vertical="top" wrapText="1"/>
    </xf>
    <xf numFmtId="164" fontId="18" fillId="8" borderId="31" xfId="0" applyNumberFormat="1" applyFont="1" applyFill="1" applyBorder="1" applyAlignment="1">
      <alignment horizontal="center"/>
    </xf>
    <xf numFmtId="0" fontId="4" fillId="8" borderId="75" xfId="0" applyFont="1" applyFill="1" applyBorder="1" applyAlignment="1">
      <alignment horizontal="center" vertical="top"/>
    </xf>
    <xf numFmtId="164" fontId="4" fillId="8" borderId="76" xfId="0" applyNumberFormat="1" applyFont="1" applyFill="1" applyBorder="1" applyAlignment="1">
      <alignment horizontal="center" vertical="top"/>
    </xf>
    <xf numFmtId="164" fontId="4" fillId="8" borderId="1" xfId="0" applyNumberFormat="1" applyFont="1" applyFill="1" applyBorder="1" applyAlignment="1">
      <alignment horizontal="center" vertical="top"/>
    </xf>
    <xf numFmtId="164" fontId="4" fillId="8" borderId="79" xfId="0" applyNumberFormat="1" applyFont="1" applyFill="1" applyBorder="1" applyAlignment="1">
      <alignment horizontal="center" vertical="top"/>
    </xf>
    <xf numFmtId="164" fontId="4" fillId="8" borderId="82" xfId="0" applyNumberFormat="1" applyFont="1" applyFill="1" applyBorder="1" applyAlignment="1">
      <alignment horizontal="center" vertical="top"/>
    </xf>
    <xf numFmtId="164" fontId="4" fillId="8" borderId="83" xfId="0" applyNumberFormat="1" applyFont="1" applyFill="1" applyBorder="1" applyAlignment="1">
      <alignment horizontal="center" vertical="top"/>
    </xf>
    <xf numFmtId="164" fontId="4" fillId="8" borderId="77" xfId="0" applyNumberFormat="1" applyFont="1" applyFill="1" applyBorder="1" applyAlignment="1">
      <alignment horizontal="center" vertical="top"/>
    </xf>
    <xf numFmtId="164" fontId="4" fillId="8" borderId="75" xfId="0" applyNumberFormat="1" applyFont="1" applyFill="1" applyBorder="1" applyAlignment="1">
      <alignment horizontal="center" vertical="top"/>
    </xf>
    <xf numFmtId="0" fontId="4" fillId="8" borderId="44" xfId="0" applyFont="1" applyFill="1" applyBorder="1" applyAlignment="1">
      <alignment horizontal="center" vertical="top"/>
    </xf>
    <xf numFmtId="164" fontId="4" fillId="8" borderId="78" xfId="0" applyNumberFormat="1" applyFont="1" applyFill="1" applyBorder="1" applyAlignment="1">
      <alignment horizontal="center" vertical="top"/>
    </xf>
    <xf numFmtId="164" fontId="4" fillId="8" borderId="6" xfId="0" applyNumberFormat="1" applyFont="1" applyFill="1" applyBorder="1" applyAlignment="1">
      <alignment horizontal="center" vertical="top"/>
    </xf>
    <xf numFmtId="164" fontId="4" fillId="8" borderId="54" xfId="0" applyNumberFormat="1" applyFont="1" applyFill="1" applyBorder="1" applyAlignment="1">
      <alignment horizontal="center" vertical="top"/>
    </xf>
    <xf numFmtId="164" fontId="4" fillId="8" borderId="7" xfId="0" applyNumberFormat="1" applyFont="1" applyFill="1" applyBorder="1" applyAlignment="1">
      <alignment horizontal="center" vertical="top"/>
    </xf>
    <xf numFmtId="164" fontId="4" fillId="8" borderId="55" xfId="0" applyNumberFormat="1" applyFont="1" applyFill="1" applyBorder="1" applyAlignment="1">
      <alignment horizontal="center" vertical="top"/>
    </xf>
    <xf numFmtId="164" fontId="4" fillId="8" borderId="44" xfId="0" applyNumberFormat="1" applyFont="1" applyFill="1" applyBorder="1" applyAlignment="1">
      <alignment horizontal="center" vertical="top"/>
    </xf>
    <xf numFmtId="164" fontId="4" fillId="8" borderId="46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4" fillId="8" borderId="49" xfId="0" applyNumberFormat="1" applyFont="1" applyFill="1" applyBorder="1" applyAlignment="1">
      <alignment horizontal="center" vertical="top"/>
    </xf>
    <xf numFmtId="164" fontId="4" fillId="8" borderId="45" xfId="0" applyNumberFormat="1" applyFont="1" applyFill="1" applyBorder="1" applyAlignment="1">
      <alignment horizontal="center" vertical="top"/>
    </xf>
    <xf numFmtId="0" fontId="4" fillId="8" borderId="75" xfId="0" applyFont="1" applyFill="1" applyBorder="1" applyAlignment="1">
      <alignment horizontal="center" vertical="top" wrapText="1"/>
    </xf>
    <xf numFmtId="164" fontId="4" fillId="8" borderId="80" xfId="0" applyNumberFormat="1" applyFont="1" applyFill="1" applyBorder="1" applyAlignment="1">
      <alignment horizontal="center" vertical="top"/>
    </xf>
    <xf numFmtId="164" fontId="2" fillId="8" borderId="39" xfId="0" applyNumberFormat="1" applyFont="1" applyFill="1" applyBorder="1" applyAlignment="1">
      <alignment horizontal="center" vertical="top"/>
    </xf>
    <xf numFmtId="164" fontId="2" fillId="8" borderId="60" xfId="0" applyNumberFormat="1" applyFont="1" applyFill="1" applyBorder="1" applyAlignment="1">
      <alignment horizontal="center" vertical="top"/>
    </xf>
    <xf numFmtId="164" fontId="2" fillId="8" borderId="73" xfId="0" applyNumberFormat="1" applyFont="1" applyFill="1" applyBorder="1" applyAlignment="1">
      <alignment horizontal="center" vertical="top"/>
    </xf>
    <xf numFmtId="164" fontId="2" fillId="8" borderId="39" xfId="0" applyNumberFormat="1" applyFont="1" applyFill="1" applyBorder="1" applyAlignment="1">
      <alignment horizontal="center" vertical="top" wrapText="1"/>
    </xf>
    <xf numFmtId="164" fontId="2" fillId="8" borderId="40" xfId="0" applyNumberFormat="1" applyFont="1" applyFill="1" applyBorder="1" applyAlignment="1">
      <alignment horizontal="center" vertical="top" wrapText="1"/>
    </xf>
    <xf numFmtId="164" fontId="2" fillId="8" borderId="41" xfId="0" applyNumberFormat="1" applyFont="1" applyFill="1" applyBorder="1" applyAlignment="1">
      <alignment horizontal="center" vertical="top" wrapText="1"/>
    </xf>
    <xf numFmtId="164" fontId="2" fillId="8" borderId="13" xfId="0" applyNumberFormat="1" applyFont="1" applyFill="1" applyBorder="1" applyAlignment="1">
      <alignment horizontal="center" vertical="top"/>
    </xf>
    <xf numFmtId="164" fontId="2" fillId="8" borderId="14" xfId="0" applyNumberFormat="1" applyFont="1" applyFill="1" applyBorder="1" applyAlignment="1">
      <alignment horizontal="center" vertical="top"/>
    </xf>
    <xf numFmtId="164" fontId="2" fillId="8" borderId="15" xfId="0" applyNumberFormat="1" applyFont="1" applyFill="1" applyBorder="1" applyAlignment="1">
      <alignment horizontal="center" vertical="top"/>
    </xf>
    <xf numFmtId="164" fontId="2" fillId="8" borderId="4" xfId="0" applyNumberFormat="1" applyFont="1" applyFill="1" applyBorder="1" applyAlignment="1">
      <alignment horizontal="center" vertical="top" wrapText="1"/>
    </xf>
    <xf numFmtId="164" fontId="2" fillId="8" borderId="24" xfId="0" applyNumberFormat="1" applyFont="1" applyFill="1" applyBorder="1" applyAlignment="1">
      <alignment horizontal="center" vertical="top" wrapText="1"/>
    </xf>
    <xf numFmtId="164" fontId="2" fillId="8" borderId="25" xfId="0" applyNumberFormat="1" applyFont="1" applyFill="1" applyBorder="1" applyAlignment="1">
      <alignment horizontal="center" vertical="top" wrapText="1"/>
    </xf>
    <xf numFmtId="164" fontId="2" fillId="8" borderId="26" xfId="0" applyNumberFormat="1" applyFont="1" applyFill="1" applyBorder="1" applyAlignment="1">
      <alignment horizontal="center" vertical="top" wrapText="1"/>
    </xf>
    <xf numFmtId="164" fontId="2" fillId="8" borderId="28" xfId="0" applyNumberFormat="1" applyFont="1" applyFill="1" applyBorder="1" applyAlignment="1">
      <alignment horizontal="center" vertical="top" wrapText="1"/>
    </xf>
    <xf numFmtId="164" fontId="2" fillId="8" borderId="29" xfId="0" applyNumberFormat="1" applyFont="1" applyFill="1" applyBorder="1" applyAlignment="1">
      <alignment horizontal="center" vertical="top" wrapText="1"/>
    </xf>
    <xf numFmtId="164" fontId="2" fillId="8" borderId="30" xfId="0" applyNumberFormat="1" applyFont="1" applyFill="1" applyBorder="1" applyAlignment="1">
      <alignment horizontal="center" vertical="top" wrapText="1"/>
    </xf>
    <xf numFmtId="164" fontId="4" fillId="8" borderId="36" xfId="0" applyNumberFormat="1" applyFont="1" applyFill="1" applyBorder="1" applyAlignment="1">
      <alignment horizontal="center" vertical="top"/>
    </xf>
    <xf numFmtId="164" fontId="4" fillId="8" borderId="5" xfId="0" applyNumberFormat="1" applyFont="1" applyFill="1" applyBorder="1" applyAlignment="1">
      <alignment horizontal="center" vertical="top"/>
    </xf>
    <xf numFmtId="164" fontId="2" fillId="8" borderId="36" xfId="0" applyNumberFormat="1" applyFont="1" applyFill="1" applyBorder="1" applyAlignment="1">
      <alignment horizontal="center" vertical="top" wrapText="1"/>
    </xf>
    <xf numFmtId="164" fontId="2" fillId="8" borderId="5" xfId="0" applyNumberFormat="1" applyFont="1" applyFill="1" applyBorder="1" applyAlignment="1">
      <alignment horizontal="center" vertical="top" wrapText="1"/>
    </xf>
    <xf numFmtId="164" fontId="2" fillId="8" borderId="5" xfId="0" applyNumberFormat="1" applyFont="1" applyFill="1" applyBorder="1" applyAlignment="1">
      <alignment horizontal="center" vertical="top"/>
    </xf>
    <xf numFmtId="164" fontId="2" fillId="8" borderId="34" xfId="0" applyNumberFormat="1" applyFont="1" applyFill="1" applyBorder="1" applyAlignment="1">
      <alignment horizontal="center" vertical="top" wrapText="1"/>
    </xf>
    <xf numFmtId="164" fontId="2" fillId="8" borderId="17" xfId="0" applyNumberFormat="1" applyFont="1" applyFill="1" applyBorder="1" applyAlignment="1">
      <alignment horizontal="center" vertical="top" wrapText="1"/>
    </xf>
    <xf numFmtId="164" fontId="2" fillId="8" borderId="0" xfId="0" applyNumberFormat="1" applyFont="1" applyFill="1" applyBorder="1" applyAlignment="1">
      <alignment horizontal="center" vertical="top" wrapText="1"/>
    </xf>
    <xf numFmtId="164" fontId="2" fillId="8" borderId="28" xfId="0" applyNumberFormat="1" applyFont="1" applyFill="1" applyBorder="1" applyAlignment="1">
      <alignment horizontal="center" vertical="top"/>
    </xf>
    <xf numFmtId="0" fontId="4" fillId="8" borderId="77" xfId="0" applyFont="1" applyFill="1" applyBorder="1" applyAlignment="1">
      <alignment horizontal="center" vertical="top" wrapText="1"/>
    </xf>
    <xf numFmtId="164" fontId="2" fillId="8" borderId="46" xfId="0" applyNumberFormat="1" applyFont="1" applyFill="1" applyBorder="1" applyAlignment="1">
      <alignment horizontal="center" vertical="top" wrapText="1"/>
    </xf>
    <xf numFmtId="164" fontId="2" fillId="8" borderId="53" xfId="0" applyNumberFormat="1" applyFont="1" applyFill="1" applyBorder="1" applyAlignment="1">
      <alignment horizontal="center" vertical="top" wrapText="1"/>
    </xf>
    <xf numFmtId="164" fontId="2" fillId="8" borderId="52" xfId="0" applyNumberFormat="1" applyFont="1" applyFill="1" applyBorder="1" applyAlignment="1">
      <alignment horizontal="center" vertical="top" wrapText="1"/>
    </xf>
    <xf numFmtId="164" fontId="4" fillId="8" borderId="36" xfId="0" applyNumberFormat="1" applyFont="1" applyFill="1" applyBorder="1" applyAlignment="1">
      <alignment horizontal="center" vertical="top" wrapText="1"/>
    </xf>
    <xf numFmtId="164" fontId="4" fillId="8" borderId="5" xfId="0" applyNumberFormat="1" applyFont="1" applyFill="1" applyBorder="1" applyAlignment="1">
      <alignment horizontal="center" vertical="top" wrapText="1"/>
    </xf>
    <xf numFmtId="164" fontId="4" fillId="8" borderId="17" xfId="0" applyNumberFormat="1" applyFont="1" applyFill="1" applyBorder="1" applyAlignment="1">
      <alignment horizontal="center" vertical="top" wrapText="1"/>
    </xf>
    <xf numFmtId="164" fontId="4" fillId="8" borderId="35" xfId="0" applyNumberFormat="1" applyFont="1" applyFill="1" applyBorder="1" applyAlignment="1">
      <alignment horizontal="center" vertical="top" wrapText="1"/>
    </xf>
    <xf numFmtId="164" fontId="2" fillId="8" borderId="16" xfId="0" applyNumberFormat="1" applyFont="1" applyFill="1" applyBorder="1" applyAlignment="1">
      <alignment horizontal="center" vertical="top" wrapText="1"/>
    </xf>
    <xf numFmtId="164" fontId="2" fillId="8" borderId="18" xfId="0" applyNumberFormat="1" applyFont="1" applyFill="1" applyBorder="1" applyAlignment="1">
      <alignment horizontal="center" vertical="top" wrapText="1"/>
    </xf>
    <xf numFmtId="0" fontId="4" fillId="8" borderId="75" xfId="0" applyFont="1" applyFill="1" applyBorder="1" applyAlignment="1">
      <alignment horizontal="right" vertical="top" wrapText="1"/>
    </xf>
    <xf numFmtId="0" fontId="4" fillId="8" borderId="31" xfId="0" applyFont="1" applyFill="1" applyBorder="1" applyAlignment="1">
      <alignment horizontal="right" vertical="top" wrapText="1"/>
    </xf>
    <xf numFmtId="164" fontId="4" fillId="8" borderId="17" xfId="0" applyNumberFormat="1" applyFont="1" applyFill="1" applyBorder="1" applyAlignment="1">
      <alignment horizontal="center" vertical="top"/>
    </xf>
    <xf numFmtId="164" fontId="4" fillId="8" borderId="0" xfId="0" applyNumberFormat="1" applyFont="1" applyFill="1" applyBorder="1" applyAlignment="1">
      <alignment horizontal="center" vertical="top"/>
    </xf>
    <xf numFmtId="164" fontId="4" fillId="8" borderId="18" xfId="0" applyNumberFormat="1" applyFont="1" applyFill="1" applyBorder="1" applyAlignment="1">
      <alignment horizontal="center" vertical="top"/>
    </xf>
    <xf numFmtId="164" fontId="4" fillId="8" borderId="16" xfId="0" applyNumberFormat="1" applyFont="1" applyFill="1" applyBorder="1" applyAlignment="1">
      <alignment horizontal="center" vertical="top"/>
    </xf>
    <xf numFmtId="164" fontId="4" fillId="8" borderId="66" xfId="0" applyNumberFormat="1" applyFont="1" applyFill="1" applyBorder="1" applyAlignment="1">
      <alignment horizontal="center" vertical="top"/>
    </xf>
    <xf numFmtId="164" fontId="4" fillId="8" borderId="31" xfId="0" applyNumberFormat="1" applyFont="1" applyFill="1" applyBorder="1" applyAlignment="1">
      <alignment horizontal="center" vertical="top"/>
    </xf>
    <xf numFmtId="164" fontId="4" fillId="8" borderId="14" xfId="0" applyNumberFormat="1" applyFont="1" applyFill="1" applyBorder="1" applyAlignment="1">
      <alignment horizontal="left" vertical="top" wrapText="1"/>
    </xf>
    <xf numFmtId="164" fontId="4" fillId="8" borderId="50" xfId="0" applyNumberFormat="1" applyFont="1" applyFill="1" applyBorder="1" applyAlignment="1">
      <alignment horizontal="left" vertical="top" wrapText="1"/>
    </xf>
    <xf numFmtId="164" fontId="4" fillId="8" borderId="28" xfId="0" applyNumberFormat="1" applyFont="1" applyFill="1" applyBorder="1" applyAlignment="1">
      <alignment horizontal="center" vertical="top"/>
    </xf>
    <xf numFmtId="164" fontId="4" fillId="8" borderId="56" xfId="0" applyNumberFormat="1" applyFont="1" applyFill="1" applyBorder="1" applyAlignment="1">
      <alignment horizontal="center" vertical="top"/>
    </xf>
    <xf numFmtId="164" fontId="4" fillId="8" borderId="27" xfId="0" applyNumberFormat="1" applyFont="1" applyFill="1" applyBorder="1" applyAlignment="1">
      <alignment horizontal="center" vertical="top"/>
    </xf>
    <xf numFmtId="164" fontId="4" fillId="8" borderId="70" xfId="0" applyNumberFormat="1" applyFont="1" applyFill="1" applyBorder="1" applyAlignment="1">
      <alignment horizontal="center" vertical="top"/>
    </xf>
    <xf numFmtId="164" fontId="2" fillId="8" borderId="32" xfId="0" applyNumberFormat="1" applyFont="1" applyFill="1" applyBorder="1" applyAlignment="1">
      <alignment horizontal="center" vertical="top" wrapText="1"/>
    </xf>
    <xf numFmtId="164" fontId="2" fillId="8" borderId="57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vertical="top" wrapText="1"/>
    </xf>
    <xf numFmtId="49" fontId="3" fillId="0" borderId="31" xfId="0" applyNumberFormat="1" applyFont="1" applyBorder="1" applyAlignment="1">
      <alignment vertical="top" wrapText="1"/>
    </xf>
    <xf numFmtId="0" fontId="2" fillId="4" borderId="61" xfId="0" applyFont="1" applyFill="1" applyBorder="1" applyAlignment="1">
      <alignment horizontal="center" vertical="top" wrapText="1"/>
    </xf>
    <xf numFmtId="164" fontId="2" fillId="0" borderId="60" xfId="0" applyNumberFormat="1" applyFont="1" applyFill="1" applyBorder="1" applyAlignment="1">
      <alignment horizontal="center" vertical="top" wrapText="1"/>
    </xf>
    <xf numFmtId="0" fontId="2" fillId="0" borderId="10" xfId="0" applyFont="1" applyBorder="1" applyAlignment="1">
      <alignment vertical="top"/>
    </xf>
    <xf numFmtId="0" fontId="2" fillId="0" borderId="73" xfId="0" applyFont="1" applyBorder="1" applyAlignment="1">
      <alignment vertical="top"/>
    </xf>
    <xf numFmtId="164" fontId="2" fillId="0" borderId="11" xfId="0" applyNumberFormat="1" applyFont="1" applyBorder="1" applyAlignment="1">
      <alignment horizontal="center" vertical="top"/>
    </xf>
    <xf numFmtId="0" fontId="2" fillId="8" borderId="60" xfId="0" applyFont="1" applyFill="1" applyBorder="1" applyAlignment="1">
      <alignment vertical="top"/>
    </xf>
    <xf numFmtId="0" fontId="2" fillId="8" borderId="10" xfId="0" applyFont="1" applyFill="1" applyBorder="1" applyAlignment="1">
      <alignment vertical="top"/>
    </xf>
    <xf numFmtId="0" fontId="2" fillId="8" borderId="62" xfId="0" applyFont="1" applyFill="1" applyBorder="1" applyAlignment="1">
      <alignment vertical="top"/>
    </xf>
    <xf numFmtId="164" fontId="2" fillId="4" borderId="61" xfId="0" applyNumberFormat="1" applyFont="1" applyFill="1" applyBorder="1" applyAlignment="1">
      <alignment horizontal="center" vertical="top" wrapText="1"/>
    </xf>
    <xf numFmtId="164" fontId="2" fillId="4" borderId="62" xfId="0" applyNumberFormat="1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center" vertical="top" textRotation="180" wrapText="1"/>
    </xf>
    <xf numFmtId="0" fontId="2" fillId="4" borderId="75" xfId="0" applyFont="1" applyFill="1" applyBorder="1" applyAlignment="1">
      <alignment horizontal="center" vertical="top" wrapText="1"/>
    </xf>
    <xf numFmtId="164" fontId="2" fillId="0" borderId="77" xfId="0" applyNumberFormat="1" applyFont="1" applyFill="1" applyBorder="1" applyAlignment="1">
      <alignment horizontal="center" vertical="top" wrapText="1"/>
    </xf>
    <xf numFmtId="164" fontId="2" fillId="0" borderId="82" xfId="0" applyNumberFormat="1" applyFont="1" applyFill="1" applyBorder="1" applyAlignment="1">
      <alignment horizontal="center" vertical="top" wrapText="1"/>
    </xf>
    <xf numFmtId="164" fontId="2" fillId="8" borderId="77" xfId="0" applyNumberFormat="1" applyFont="1" applyFill="1" applyBorder="1" applyAlignment="1">
      <alignment horizontal="center" vertical="top" wrapText="1"/>
    </xf>
    <xf numFmtId="164" fontId="2" fillId="8" borderId="82" xfId="0" applyNumberFormat="1" applyFont="1" applyFill="1" applyBorder="1" applyAlignment="1">
      <alignment horizontal="center" vertical="top" wrapText="1"/>
    </xf>
    <xf numFmtId="164" fontId="2" fillId="8" borderId="79" xfId="0" applyNumberFormat="1" applyFont="1" applyFill="1" applyBorder="1" applyAlignment="1">
      <alignment horizontal="center" vertical="top" wrapText="1"/>
    </xf>
    <xf numFmtId="164" fontId="2" fillId="4" borderId="80" xfId="0" applyNumberFormat="1" applyFont="1" applyFill="1" applyBorder="1" applyAlignment="1">
      <alignment horizontal="center" vertical="top" wrapText="1"/>
    </xf>
    <xf numFmtId="0" fontId="34" fillId="0" borderId="29" xfId="1" applyFont="1" applyBorder="1" applyAlignment="1">
      <alignment horizontal="left"/>
    </xf>
    <xf numFmtId="0" fontId="34" fillId="0" borderId="29" xfId="1" applyFont="1" applyBorder="1" applyAlignment="1">
      <alignment horizontal="left" vertical="top" wrapText="1"/>
    </xf>
    <xf numFmtId="0" fontId="34" fillId="0" borderId="29" xfId="1" applyFont="1" applyFill="1" applyBorder="1" applyAlignment="1">
      <alignment horizontal="center" vertical="top"/>
    </xf>
    <xf numFmtId="0" fontId="2" fillId="0" borderId="27" xfId="0" applyFont="1" applyBorder="1" applyAlignment="1">
      <alignment horizontal="center" vertical="top" wrapText="1"/>
    </xf>
    <xf numFmtId="164" fontId="3" fillId="8" borderId="16" xfId="0" applyNumberFormat="1" applyFont="1" applyFill="1" applyBorder="1" applyAlignment="1">
      <alignment horizontal="center" vertical="top"/>
    </xf>
    <xf numFmtId="164" fontId="44" fillId="8" borderId="24" xfId="0" applyNumberFormat="1" applyFont="1" applyFill="1" applyBorder="1" applyAlignment="1">
      <alignment horizontal="center" vertical="top" wrapText="1"/>
    </xf>
    <xf numFmtId="164" fontId="44" fillId="8" borderId="25" xfId="0" applyNumberFormat="1" applyFont="1" applyFill="1" applyBorder="1" applyAlignment="1">
      <alignment horizontal="center" vertical="top" wrapText="1"/>
    </xf>
    <xf numFmtId="0" fontId="45" fillId="0" borderId="17" xfId="1" applyFont="1" applyFill="1" applyBorder="1" applyAlignment="1">
      <alignment horizontal="left" vertical="top" wrapText="1"/>
    </xf>
    <xf numFmtId="0" fontId="45" fillId="0" borderId="17" xfId="1" applyFont="1" applyFill="1" applyBorder="1" applyAlignment="1">
      <alignment horizontal="center" vertical="top"/>
    </xf>
    <xf numFmtId="164" fontId="44" fillId="8" borderId="14" xfId="0" applyNumberFormat="1" applyFont="1" applyFill="1" applyBorder="1" applyAlignment="1">
      <alignment horizontal="center" vertical="top"/>
    </xf>
    <xf numFmtId="164" fontId="44" fillId="8" borderId="24" xfId="0" applyNumberFormat="1" applyFont="1" applyFill="1" applyBorder="1" applyAlignment="1">
      <alignment horizontal="center" vertical="top"/>
    </xf>
    <xf numFmtId="164" fontId="44" fillId="8" borderId="25" xfId="0" applyNumberFormat="1" applyFont="1" applyFill="1" applyBorder="1" applyAlignment="1">
      <alignment horizontal="center" vertical="top"/>
    </xf>
    <xf numFmtId="0" fontId="44" fillId="0" borderId="53" xfId="0" applyFont="1" applyBorder="1" applyAlignment="1">
      <alignment vertical="top" wrapText="1"/>
    </xf>
    <xf numFmtId="164" fontId="46" fillId="0" borderId="23" xfId="0" applyNumberFormat="1" applyFont="1" applyBorder="1" applyAlignment="1">
      <alignment horizontal="center" vertical="top" wrapText="1"/>
    </xf>
    <xf numFmtId="164" fontId="46" fillId="0" borderId="50" xfId="0" applyNumberFormat="1" applyFont="1" applyBorder="1" applyAlignment="1">
      <alignment horizontal="center" vertical="top" wrapText="1"/>
    </xf>
    <xf numFmtId="164" fontId="46" fillId="8" borderId="23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Border="1" applyAlignment="1">
      <alignment horizontal="left" vertical="top"/>
    </xf>
    <xf numFmtId="0" fontId="6" fillId="0" borderId="23" xfId="0" applyFont="1" applyFill="1" applyBorder="1" applyAlignment="1">
      <alignment horizontal="center" vertical="top"/>
    </xf>
    <xf numFmtId="164" fontId="2" fillId="8" borderId="50" xfId="0" applyNumberFormat="1" applyFont="1" applyFill="1" applyBorder="1" applyAlignment="1">
      <alignment horizontal="center" vertical="top" wrapText="1"/>
    </xf>
    <xf numFmtId="164" fontId="2" fillId="8" borderId="51" xfId="0" applyNumberFormat="1" applyFont="1" applyFill="1" applyBorder="1" applyAlignment="1">
      <alignment horizontal="center" vertical="top" wrapText="1"/>
    </xf>
    <xf numFmtId="164" fontId="44" fillId="8" borderId="32" xfId="0" applyNumberFormat="1" applyFont="1" applyFill="1" applyBorder="1" applyAlignment="1">
      <alignment horizontal="center" vertical="top"/>
    </xf>
    <xf numFmtId="164" fontId="44" fillId="8" borderId="39" xfId="0" applyNumberFormat="1" applyFont="1" applyFill="1" applyBorder="1" applyAlignment="1">
      <alignment horizontal="center" vertical="top"/>
    </xf>
    <xf numFmtId="164" fontId="44" fillId="8" borderId="40" xfId="0" applyNumberFormat="1" applyFont="1" applyFill="1" applyBorder="1" applyAlignment="1">
      <alignment horizontal="center" vertical="top"/>
    </xf>
    <xf numFmtId="164" fontId="44" fillId="8" borderId="53" xfId="0" applyNumberFormat="1" applyFont="1" applyFill="1" applyBorder="1" applyAlignment="1">
      <alignment horizontal="center" vertical="top" wrapText="1"/>
    </xf>
    <xf numFmtId="0" fontId="47" fillId="4" borderId="8" xfId="0" applyFont="1" applyFill="1" applyBorder="1" applyAlignment="1">
      <alignment horizontal="left" vertical="top" wrapText="1"/>
    </xf>
    <xf numFmtId="0" fontId="47" fillId="4" borderId="8" xfId="0" applyFont="1" applyFill="1" applyBorder="1" applyAlignment="1">
      <alignment vertical="top" wrapText="1"/>
    </xf>
    <xf numFmtId="164" fontId="44" fillId="8" borderId="14" xfId="0" applyNumberFormat="1" applyFont="1" applyFill="1" applyBorder="1" applyAlignment="1">
      <alignment horizontal="center" vertical="top" wrapText="1"/>
    </xf>
    <xf numFmtId="164" fontId="44" fillId="8" borderId="13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49" fontId="4" fillId="2" borderId="16" xfId="0" applyNumberFormat="1" applyFont="1" applyFill="1" applyBorder="1" applyAlignment="1">
      <alignment horizontal="center" vertical="top"/>
    </xf>
    <xf numFmtId="49" fontId="4" fillId="3" borderId="17" xfId="0" applyNumberFormat="1" applyFont="1" applyFill="1" applyBorder="1" applyAlignment="1">
      <alignment horizontal="center" vertical="top"/>
    </xf>
    <xf numFmtId="49" fontId="4" fillId="3" borderId="14" xfId="0" applyNumberFormat="1" applyFont="1" applyFill="1" applyBorder="1" applyAlignment="1">
      <alignment horizontal="center" vertical="top"/>
    </xf>
    <xf numFmtId="49" fontId="4" fillId="3" borderId="54" xfId="0" applyNumberFormat="1" applyFont="1" applyFill="1" applyBorder="1" applyAlignment="1">
      <alignment horizontal="center" vertical="top"/>
    </xf>
    <xf numFmtId="49" fontId="4" fillId="2" borderId="13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textRotation="90" wrapText="1"/>
    </xf>
    <xf numFmtId="49" fontId="4" fillId="2" borderId="13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3" borderId="14" xfId="0" applyNumberFormat="1" applyFont="1" applyFill="1" applyBorder="1" applyAlignment="1">
      <alignment horizontal="center" vertical="top" wrapText="1"/>
    </xf>
    <xf numFmtId="49" fontId="4" fillId="3" borderId="54" xfId="0" applyNumberFormat="1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49" fontId="5" fillId="0" borderId="34" xfId="0" applyNumberFormat="1" applyFont="1" applyBorder="1" applyAlignment="1">
      <alignment horizontal="center" vertical="top" wrapText="1"/>
    </xf>
    <xf numFmtId="49" fontId="5" fillId="0" borderId="37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0" fontId="4" fillId="0" borderId="8" xfId="0" applyFont="1" applyFill="1" applyBorder="1" applyAlignment="1">
      <alignment vertical="center" textRotation="90" wrapText="1"/>
    </xf>
    <xf numFmtId="0" fontId="4" fillId="0" borderId="31" xfId="0" applyFont="1" applyFill="1" applyBorder="1" applyAlignment="1">
      <alignment vertical="center" textRotation="90" wrapText="1"/>
    </xf>
    <xf numFmtId="0" fontId="2" fillId="0" borderId="66" xfId="0" applyFont="1" applyBorder="1" applyAlignment="1">
      <alignment horizontal="center" vertical="top" wrapText="1"/>
    </xf>
    <xf numFmtId="164" fontId="2" fillId="0" borderId="66" xfId="0" applyNumberFormat="1" applyFont="1" applyFill="1" applyBorder="1" applyAlignment="1">
      <alignment horizontal="center" vertical="top" wrapText="1"/>
    </xf>
    <xf numFmtId="164" fontId="2" fillId="0" borderId="54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Fill="1" applyBorder="1" applyAlignment="1">
      <alignment horizontal="center" vertical="top" wrapText="1"/>
    </xf>
    <xf numFmtId="164" fontId="2" fillId="0" borderId="37" xfId="0" applyNumberFormat="1" applyFont="1" applyFill="1" applyBorder="1" applyAlignment="1">
      <alignment horizontal="center" vertical="top" wrapText="1"/>
    </xf>
    <xf numFmtId="164" fontId="2" fillId="8" borderId="66" xfId="0" applyNumberFormat="1" applyFont="1" applyFill="1" applyBorder="1" applyAlignment="1">
      <alignment horizontal="center" vertical="top" wrapText="1"/>
    </xf>
    <xf numFmtId="164" fontId="2" fillId="8" borderId="54" xfId="0" applyNumberFormat="1" applyFont="1" applyFill="1" applyBorder="1" applyAlignment="1">
      <alignment horizontal="center" vertical="top" wrapText="1"/>
    </xf>
    <xf numFmtId="164" fontId="2" fillId="8" borderId="44" xfId="0" applyNumberFormat="1" applyFont="1" applyFill="1" applyBorder="1" applyAlignment="1">
      <alignment horizontal="center" vertical="top" wrapText="1"/>
    </xf>
    <xf numFmtId="164" fontId="2" fillId="4" borderId="66" xfId="0" applyNumberFormat="1" applyFont="1" applyFill="1" applyBorder="1" applyAlignment="1">
      <alignment horizontal="center" vertical="top" wrapText="1"/>
    </xf>
    <xf numFmtId="164" fontId="2" fillId="4" borderId="31" xfId="0" applyNumberFormat="1" applyFont="1" applyFill="1" applyBorder="1" applyAlignment="1">
      <alignment horizontal="center" vertical="top" wrapText="1"/>
    </xf>
    <xf numFmtId="164" fontId="2" fillId="4" borderId="9" xfId="0" applyNumberFormat="1" applyFont="1" applyFill="1" applyBorder="1" applyAlignment="1">
      <alignment horizontal="center" vertical="top" wrapText="1"/>
    </xf>
    <xf numFmtId="164" fontId="2" fillId="4" borderId="10" xfId="0" applyNumberFormat="1" applyFont="1" applyFill="1" applyBorder="1" applyAlignment="1">
      <alignment horizontal="center" vertical="top" wrapText="1"/>
    </xf>
    <xf numFmtId="164" fontId="2" fillId="0" borderId="16" xfId="0" applyNumberFormat="1" applyFont="1" applyFill="1" applyBorder="1" applyAlignment="1">
      <alignment horizontal="center" vertical="top" wrapText="1"/>
    </xf>
    <xf numFmtId="49" fontId="5" fillId="0" borderId="47" xfId="0" applyNumberFormat="1" applyFont="1" applyBorder="1" applyAlignment="1">
      <alignment horizontal="center" vertical="top"/>
    </xf>
    <xf numFmtId="0" fontId="5" fillId="4" borderId="20" xfId="0" applyFont="1" applyFill="1" applyBorder="1" applyAlignment="1">
      <alignment vertical="top" wrapText="1"/>
    </xf>
    <xf numFmtId="0" fontId="5" fillId="0" borderId="19" xfId="0" applyFont="1" applyFill="1" applyBorder="1" applyAlignment="1">
      <alignment horizontal="center" vertical="top" textRotation="180" wrapText="1"/>
    </xf>
    <xf numFmtId="49" fontId="3" fillId="0" borderId="20" xfId="0" applyNumberFormat="1" applyFont="1" applyBorder="1" applyAlignment="1">
      <alignment vertical="top" wrapText="1"/>
    </xf>
    <xf numFmtId="0" fontId="5" fillId="0" borderId="20" xfId="0" applyNumberFormat="1" applyFont="1" applyBorder="1" applyAlignment="1">
      <alignment vertical="center"/>
    </xf>
    <xf numFmtId="0" fontId="2" fillId="4" borderId="20" xfId="0" applyFont="1" applyFill="1" applyBorder="1" applyAlignment="1">
      <alignment horizontal="center" vertical="top" wrapText="1"/>
    </xf>
    <xf numFmtId="164" fontId="2" fillId="4" borderId="81" xfId="0" applyNumberFormat="1" applyFont="1" applyFill="1" applyBorder="1" applyAlignment="1">
      <alignment horizontal="center" vertical="top" wrapText="1"/>
    </xf>
    <xf numFmtId="164" fontId="2" fillId="4" borderId="3" xfId="0" applyNumberFormat="1" applyFont="1" applyFill="1" applyBorder="1" applyAlignment="1">
      <alignment horizontal="center" vertical="top" wrapText="1"/>
    </xf>
    <xf numFmtId="164" fontId="2" fillId="4" borderId="47" xfId="0" applyNumberFormat="1" applyFont="1" applyFill="1" applyBorder="1" applyAlignment="1">
      <alignment horizontal="center" vertical="top" wrapText="1"/>
    </xf>
    <xf numFmtId="164" fontId="2" fillId="4" borderId="2" xfId="0" applyNumberFormat="1" applyFont="1" applyFill="1" applyBorder="1" applyAlignment="1">
      <alignment horizontal="center" vertical="top" wrapText="1"/>
    </xf>
    <xf numFmtId="164" fontId="2" fillId="8" borderId="2" xfId="0" applyNumberFormat="1" applyFont="1" applyFill="1" applyBorder="1" applyAlignment="1">
      <alignment horizontal="center" vertical="top" wrapText="1"/>
    </xf>
    <xf numFmtId="164" fontId="2" fillId="8" borderId="3" xfId="0" applyNumberFormat="1" applyFont="1" applyFill="1" applyBorder="1" applyAlignment="1">
      <alignment horizontal="center" vertical="top" wrapText="1"/>
    </xf>
    <xf numFmtId="164" fontId="2" fillId="8" borderId="48" xfId="0" applyNumberFormat="1" applyFont="1" applyFill="1" applyBorder="1" applyAlignment="1">
      <alignment horizontal="center" vertical="top" wrapText="1"/>
    </xf>
    <xf numFmtId="164" fontId="2" fillId="4" borderId="20" xfId="0" applyNumberFormat="1" applyFont="1" applyFill="1" applyBorder="1" applyAlignment="1">
      <alignment horizontal="center" vertical="top" wrapText="1"/>
    </xf>
    <xf numFmtId="164" fontId="2" fillId="4" borderId="21" xfId="0" applyNumberFormat="1" applyFont="1" applyFill="1" applyBorder="1" applyAlignment="1">
      <alignment horizontal="center" vertical="top" wrapText="1"/>
    </xf>
    <xf numFmtId="49" fontId="2" fillId="4" borderId="29" xfId="0" applyNumberFormat="1" applyFont="1" applyFill="1" applyBorder="1" applyAlignment="1">
      <alignment horizontal="center" vertical="top"/>
    </xf>
    <xf numFmtId="49" fontId="4" fillId="2" borderId="39" xfId="0" applyNumberFormat="1" applyFont="1" applyFill="1" applyBorder="1" applyAlignment="1">
      <alignment horizontal="center" vertical="top"/>
    </xf>
    <xf numFmtId="49" fontId="4" fillId="2" borderId="16" xfId="0" applyNumberFormat="1" applyFont="1" applyFill="1" applyBorder="1" applyAlignment="1">
      <alignment horizontal="center" vertical="top"/>
    </xf>
    <xf numFmtId="49" fontId="4" fillId="2" borderId="83" xfId="0" applyNumberFormat="1" applyFont="1" applyFill="1" applyBorder="1" applyAlignment="1">
      <alignment horizontal="center" vertical="top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51" xfId="0" applyFont="1" applyBorder="1" applyAlignment="1">
      <alignment horizontal="left" vertical="top" wrapText="1"/>
    </xf>
    <xf numFmtId="164" fontId="3" fillId="0" borderId="53" xfId="0" applyNumberFormat="1" applyFont="1" applyBorder="1" applyAlignment="1">
      <alignment horizontal="center" vertical="top" wrapText="1"/>
    </xf>
    <xf numFmtId="164" fontId="3" fillId="0" borderId="50" xfId="0" applyNumberFormat="1" applyFont="1" applyBorder="1" applyAlignment="1">
      <alignment horizontal="center" vertical="top" wrapText="1"/>
    </xf>
    <xf numFmtId="164" fontId="3" fillId="0" borderId="51" xfId="0" applyNumberFormat="1" applyFont="1" applyBorder="1" applyAlignment="1">
      <alignment horizontal="center" vertical="top" wrapText="1"/>
    </xf>
    <xf numFmtId="49" fontId="4" fillId="3" borderId="14" xfId="0" applyNumberFormat="1" applyFont="1" applyFill="1" applyBorder="1" applyAlignment="1">
      <alignment horizontal="center" vertical="top"/>
    </xf>
    <xf numFmtId="49" fontId="4" fillId="3" borderId="54" xfId="0" applyNumberFormat="1" applyFont="1" applyFill="1" applyBorder="1" applyAlignment="1">
      <alignment horizontal="center" vertical="top"/>
    </xf>
    <xf numFmtId="49" fontId="4" fillId="0" borderId="15" xfId="0" applyNumberFormat="1" applyFont="1" applyBorder="1" applyAlignment="1">
      <alignment horizontal="center" vertical="top"/>
    </xf>
    <xf numFmtId="49" fontId="4" fillId="0" borderId="55" xfId="0" applyNumberFormat="1" applyFont="1" applyBorder="1" applyAlignment="1">
      <alignment horizontal="center" vertical="top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44" fillId="0" borderId="12" xfId="0" applyFont="1" applyFill="1" applyBorder="1" applyAlignment="1">
      <alignment horizontal="left" vertical="top" wrapText="1"/>
    </xf>
    <xf numFmtId="0" fontId="44" fillId="0" borderId="8" xfId="0" applyFont="1" applyFill="1" applyBorder="1" applyAlignment="1">
      <alignment horizontal="left" vertical="top" wrapText="1"/>
    </xf>
    <xf numFmtId="0" fontId="44" fillId="0" borderId="31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1" xfId="0" applyFont="1" applyFill="1" applyBorder="1" applyAlignment="1">
      <alignment horizontal="left" vertical="top" wrapText="1"/>
    </xf>
    <xf numFmtId="49" fontId="4" fillId="0" borderId="12" xfId="0" applyNumberFormat="1" applyFont="1" applyFill="1" applyBorder="1" applyAlignment="1">
      <alignment horizontal="center" vertical="top" wrapText="1"/>
    </xf>
    <xf numFmtId="49" fontId="4" fillId="0" borderId="31" xfId="0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left" vertical="top" wrapText="1"/>
    </xf>
    <xf numFmtId="0" fontId="8" fillId="0" borderId="34" xfId="0" applyFont="1" applyFill="1" applyBorder="1" applyAlignment="1">
      <alignment horizontal="center" vertical="top" wrapText="1"/>
    </xf>
    <xf numFmtId="0" fontId="8" fillId="0" borderId="37" xfId="0" applyFont="1" applyFill="1" applyBorder="1" applyAlignment="1">
      <alignment horizontal="center" vertical="top" wrapText="1"/>
    </xf>
    <xf numFmtId="0" fontId="4" fillId="3" borderId="47" xfId="0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38" xfId="0" applyFont="1" applyFill="1" applyBorder="1" applyAlignment="1">
      <alignment horizontal="left" vertical="top" wrapText="1"/>
    </xf>
    <xf numFmtId="0" fontId="4" fillId="3" borderId="34" xfId="0" applyFont="1" applyFill="1" applyBorder="1" applyAlignment="1">
      <alignment horizontal="left" vertical="top" wrapText="1"/>
    </xf>
    <xf numFmtId="49" fontId="4" fillId="0" borderId="33" xfId="0" applyNumberFormat="1" applyFont="1" applyFill="1" applyBorder="1" applyAlignment="1">
      <alignment horizontal="center" vertical="top" wrapText="1"/>
    </xf>
    <xf numFmtId="49" fontId="4" fillId="0" borderId="36" xfId="0" applyNumberFormat="1" applyFont="1" applyFill="1" applyBorder="1" applyAlignment="1">
      <alignment horizontal="center" vertical="top" wrapText="1"/>
    </xf>
    <xf numFmtId="49" fontId="4" fillId="0" borderId="66" xfId="0" applyNumberFormat="1" applyFont="1" applyFill="1" applyBorder="1" applyAlignment="1">
      <alignment horizontal="center" vertical="top" wrapText="1"/>
    </xf>
    <xf numFmtId="49" fontId="4" fillId="6" borderId="42" xfId="0" applyNumberFormat="1" applyFont="1" applyFill="1" applyBorder="1" applyAlignment="1">
      <alignment horizontal="left" vertical="top" wrapText="1"/>
    </xf>
    <xf numFmtId="49" fontId="4" fillId="6" borderId="68" xfId="0" applyNumberFormat="1" applyFont="1" applyFill="1" applyBorder="1" applyAlignment="1">
      <alignment horizontal="left" vertical="top" wrapText="1"/>
    </xf>
    <xf numFmtId="49" fontId="4" fillId="6" borderId="74" xfId="0" applyNumberFormat="1" applyFont="1" applyFill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49" fontId="2" fillId="0" borderId="31" xfId="0" applyNumberFormat="1" applyFont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/>
    </xf>
    <xf numFmtId="49" fontId="4" fillId="3" borderId="17" xfId="0" applyNumberFormat="1" applyFont="1" applyFill="1" applyBorder="1" applyAlignment="1">
      <alignment horizontal="center" vertical="top"/>
    </xf>
    <xf numFmtId="49" fontId="4" fillId="0" borderId="73" xfId="0" applyNumberFormat="1" applyFont="1" applyBorder="1" applyAlignment="1">
      <alignment horizontal="center" vertical="top"/>
    </xf>
    <xf numFmtId="49" fontId="4" fillId="0" borderId="78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44" xfId="0" applyFont="1" applyBorder="1" applyAlignment="1">
      <alignment horizontal="right" vertical="top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textRotation="90" wrapText="1"/>
    </xf>
    <xf numFmtId="0" fontId="6" fillId="0" borderId="55" xfId="0" applyFont="1" applyFill="1" applyBorder="1" applyAlignment="1">
      <alignment horizontal="center" vertical="center" textRotation="90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83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62" xfId="0" applyNumberFormat="1" applyFont="1" applyBorder="1" applyAlignment="1">
      <alignment horizontal="center" vertical="top"/>
    </xf>
    <xf numFmtId="49" fontId="5" fillId="0" borderId="80" xfId="0" applyNumberFormat="1" applyFont="1" applyBorder="1" applyAlignment="1">
      <alignment horizontal="center" vertical="top"/>
    </xf>
    <xf numFmtId="0" fontId="2" fillId="0" borderId="25" xfId="0" applyFont="1" applyFill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 textRotation="90" wrapText="1"/>
    </xf>
    <xf numFmtId="0" fontId="3" fillId="0" borderId="35" xfId="0" applyNumberFormat="1" applyFont="1" applyBorder="1" applyAlignment="1">
      <alignment horizontal="center" vertical="center" textRotation="90" wrapText="1"/>
    </xf>
    <xf numFmtId="0" fontId="3" fillId="0" borderId="37" xfId="0" applyNumberFormat="1" applyFont="1" applyBorder="1" applyAlignment="1">
      <alignment horizontal="center" vertical="center" textRotation="90" wrapText="1"/>
    </xf>
    <xf numFmtId="0" fontId="7" fillId="5" borderId="53" xfId="0" applyFont="1" applyFill="1" applyBorder="1" applyAlignment="1">
      <alignment horizontal="left" vertical="top" wrapText="1"/>
    </xf>
    <xf numFmtId="0" fontId="7" fillId="5" borderId="49" xfId="0" applyFont="1" applyFill="1" applyBorder="1" applyAlignment="1">
      <alignment horizontal="left" vertical="top" wrapText="1"/>
    </xf>
    <xf numFmtId="0" fontId="7" fillId="5" borderId="70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8" fillId="0" borderId="35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/>
    </xf>
    <xf numFmtId="0" fontId="4" fillId="3" borderId="38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left" vertical="top"/>
    </xf>
    <xf numFmtId="0" fontId="4" fillId="3" borderId="21" xfId="0" applyFont="1" applyFill="1" applyBorder="1" applyAlignment="1">
      <alignment horizontal="left" vertical="top"/>
    </xf>
    <xf numFmtId="49" fontId="4" fillId="3" borderId="10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49" fontId="4" fillId="0" borderId="12" xfId="0" applyNumberFormat="1" applyFont="1" applyBorder="1" applyAlignment="1">
      <alignment horizontal="center" vertical="top" wrapText="1"/>
    </xf>
    <xf numFmtId="49" fontId="4" fillId="0" borderId="31" xfId="0" applyNumberFormat="1" applyFont="1" applyBorder="1" applyAlignment="1">
      <alignment horizontal="center" vertical="top" wrapText="1"/>
    </xf>
    <xf numFmtId="49" fontId="4" fillId="0" borderId="59" xfId="0" applyNumberFormat="1" applyFont="1" applyBorder="1" applyAlignment="1">
      <alignment horizontal="center" vertical="top"/>
    </xf>
    <xf numFmtId="49" fontId="4" fillId="0" borderId="82" xfId="0" applyNumberFormat="1" applyFont="1" applyBorder="1" applyAlignment="1">
      <alignment horizontal="center" vertical="top"/>
    </xf>
    <xf numFmtId="0" fontId="2" fillId="0" borderId="8" xfId="0" applyFont="1" applyFill="1" applyBorder="1" applyAlignment="1">
      <alignment vertical="top" wrapText="1"/>
    </xf>
    <xf numFmtId="0" fontId="2" fillId="0" borderId="31" xfId="0" applyFont="1" applyFill="1" applyBorder="1" applyAlignment="1">
      <alignment vertical="top" wrapText="1"/>
    </xf>
    <xf numFmtId="0" fontId="2" fillId="0" borderId="73" xfId="0" applyFont="1" applyFill="1" applyBorder="1" applyAlignment="1">
      <alignment horizontal="center" vertical="top" wrapText="1"/>
    </xf>
    <xf numFmtId="0" fontId="2" fillId="0" borderId="78" xfId="0" applyFont="1" applyFill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/>
    </xf>
    <xf numFmtId="0" fontId="2" fillId="0" borderId="75" xfId="0" applyFont="1" applyBorder="1" applyAlignment="1">
      <alignment horizontal="center" vertical="top"/>
    </xf>
    <xf numFmtId="0" fontId="2" fillId="4" borderId="61" xfId="0" applyFont="1" applyFill="1" applyBorder="1" applyAlignment="1">
      <alignment horizontal="left" vertical="top" wrapText="1"/>
    </xf>
    <xf numFmtId="0" fontId="2" fillId="4" borderId="75" xfId="0" applyFont="1" applyFill="1" applyBorder="1" applyAlignment="1">
      <alignment horizontal="left" vertical="top" wrapText="1"/>
    </xf>
    <xf numFmtId="0" fontId="2" fillId="0" borderId="68" xfId="0" applyFont="1" applyFill="1" applyBorder="1" applyAlignment="1">
      <alignment horizontal="center" vertical="top" wrapText="1"/>
    </xf>
    <xf numFmtId="0" fontId="5" fillId="0" borderId="73" xfId="0" applyNumberFormat="1" applyFont="1" applyBorder="1" applyAlignment="1">
      <alignment horizontal="center" vertical="top"/>
    </xf>
    <xf numFmtId="0" fontId="5" fillId="0" borderId="78" xfId="0" applyNumberFormat="1" applyFont="1" applyBorder="1" applyAlignment="1">
      <alignment horizontal="center" vertical="top"/>
    </xf>
    <xf numFmtId="49" fontId="5" fillId="0" borderId="41" xfId="0" applyNumberFormat="1" applyFont="1" applyBorder="1" applyAlignment="1">
      <alignment horizontal="center" vertical="top"/>
    </xf>
    <xf numFmtId="49" fontId="5" fillId="0" borderId="79" xfId="0" applyNumberFormat="1" applyFont="1" applyBorder="1" applyAlignment="1">
      <alignment horizontal="center" vertical="top"/>
    </xf>
    <xf numFmtId="0" fontId="44" fillId="0" borderId="43" xfId="0" applyFont="1" applyFill="1" applyBorder="1" applyAlignment="1">
      <alignment horizontal="left" vertical="top" wrapText="1"/>
    </xf>
    <xf numFmtId="0" fontId="44" fillId="0" borderId="75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center" vertical="center" textRotation="90" wrapText="1"/>
    </xf>
    <xf numFmtId="0" fontId="10" fillId="0" borderId="44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top"/>
    </xf>
    <xf numFmtId="0" fontId="11" fillId="0" borderId="31" xfId="0" applyFont="1" applyBorder="1" applyAlignment="1">
      <alignment horizontal="center" vertical="top"/>
    </xf>
    <xf numFmtId="49" fontId="2" fillId="0" borderId="61" xfId="0" applyNumberFormat="1" applyFont="1" applyBorder="1" applyAlignment="1">
      <alignment horizontal="center" vertical="top"/>
    </xf>
    <xf numFmtId="49" fontId="2" fillId="0" borderId="75" xfId="0" applyNumberFormat="1" applyFont="1" applyBorder="1" applyAlignment="1">
      <alignment horizontal="center" vertical="top"/>
    </xf>
    <xf numFmtId="49" fontId="4" fillId="2" borderId="13" xfId="0" applyNumberFormat="1" applyFont="1" applyFill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0" fontId="5" fillId="0" borderId="37" xfId="0" applyFont="1" applyBorder="1" applyAlignment="1">
      <alignment horizontal="center" vertical="top"/>
    </xf>
    <xf numFmtId="49" fontId="4" fillId="2" borderId="13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3" borderId="14" xfId="0" applyNumberFormat="1" applyFont="1" applyFill="1" applyBorder="1" applyAlignment="1">
      <alignment horizontal="center" vertical="top" wrapText="1"/>
    </xf>
    <xf numFmtId="49" fontId="4" fillId="3" borderId="54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55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4" fillId="0" borderId="44" xfId="0" applyFont="1" applyFill="1" applyBorder="1" applyAlignment="1">
      <alignment horizontal="center" vertical="center" textRotation="90" wrapText="1"/>
    </xf>
    <xf numFmtId="49" fontId="5" fillId="2" borderId="39" xfId="0" applyNumberFormat="1" applyFont="1" applyFill="1" applyBorder="1" applyAlignment="1">
      <alignment horizontal="center" vertical="top"/>
    </xf>
    <xf numFmtId="49" fontId="5" fillId="2" borderId="83" xfId="0" applyNumberFormat="1" applyFont="1" applyFill="1" applyBorder="1" applyAlignment="1">
      <alignment horizontal="center" vertical="top"/>
    </xf>
    <xf numFmtId="49" fontId="5" fillId="3" borderId="40" xfId="0" applyNumberFormat="1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49" fontId="5" fillId="0" borderId="34" xfId="0" applyNumberFormat="1" applyFont="1" applyBorder="1" applyAlignment="1">
      <alignment horizontal="center" vertical="top" wrapText="1"/>
    </xf>
    <xf numFmtId="49" fontId="5" fillId="0" borderId="37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wrapText="1"/>
    </xf>
    <xf numFmtId="49" fontId="4" fillId="3" borderId="81" xfId="0" applyNumberFormat="1" applyFont="1" applyFill="1" applyBorder="1" applyAlignment="1">
      <alignment horizontal="right" vertical="top"/>
    </xf>
    <xf numFmtId="49" fontId="2" fillId="3" borderId="3" xfId="0" applyNumberFormat="1" applyFont="1" applyFill="1" applyBorder="1" applyAlignment="1">
      <alignment horizontal="right" vertical="top"/>
    </xf>
    <xf numFmtId="49" fontId="2" fillId="3" borderId="47" xfId="0" applyNumberFormat="1" applyFont="1" applyFill="1" applyBorder="1" applyAlignment="1">
      <alignment horizontal="right" vertical="top"/>
    </xf>
    <xf numFmtId="0" fontId="2" fillId="7" borderId="12" xfId="0" applyFont="1" applyFill="1" applyBorder="1" applyAlignment="1">
      <alignment horizontal="left" vertical="top" wrapText="1"/>
    </xf>
    <xf numFmtId="0" fontId="2" fillId="7" borderId="8" xfId="0" applyFont="1" applyFill="1" applyBorder="1" applyAlignment="1">
      <alignment horizontal="left" vertical="top" wrapText="1"/>
    </xf>
    <xf numFmtId="0" fontId="2" fillId="7" borderId="31" xfId="0" applyFont="1" applyFill="1" applyBorder="1" applyAlignment="1">
      <alignment horizontal="left" vertical="top" wrapText="1"/>
    </xf>
    <xf numFmtId="49" fontId="4" fillId="3" borderId="47" xfId="0" applyNumberFormat="1" applyFont="1" applyFill="1" applyBorder="1" applyAlignment="1">
      <alignment horizontal="right" vertical="top"/>
    </xf>
    <xf numFmtId="49" fontId="4" fillId="3" borderId="44" xfId="0" applyNumberFormat="1" applyFont="1" applyFill="1" applyBorder="1" applyAlignment="1">
      <alignment horizontal="right" vertical="top"/>
    </xf>
    <xf numFmtId="49" fontId="4" fillId="3" borderId="19" xfId="0" applyNumberFormat="1" applyFont="1" applyFill="1" applyBorder="1" applyAlignment="1">
      <alignment horizontal="right" vertical="top"/>
    </xf>
    <xf numFmtId="0" fontId="4" fillId="0" borderId="70" xfId="0" applyFont="1" applyFill="1" applyBorder="1" applyAlignment="1">
      <alignment horizontal="center" vertical="center" textRotation="90" wrapText="1"/>
    </xf>
    <xf numFmtId="0" fontId="4" fillId="0" borderId="37" xfId="0" applyFont="1" applyFill="1" applyBorder="1" applyAlignment="1">
      <alignment horizontal="center" vertical="center" textRotation="90" wrapText="1"/>
    </xf>
    <xf numFmtId="0" fontId="5" fillId="0" borderId="12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right" vertical="top"/>
    </xf>
    <xf numFmtId="0" fontId="3" fillId="0" borderId="12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2" fillId="0" borderId="40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2" fillId="0" borderId="40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5" fillId="0" borderId="15" xfId="0" applyNumberFormat="1" applyFont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 wrapText="1"/>
    </xf>
    <xf numFmtId="49" fontId="5" fillId="0" borderId="55" xfId="0" applyNumberFormat="1" applyFont="1" applyBorder="1" applyAlignment="1">
      <alignment horizontal="center" vertical="top" wrapText="1"/>
    </xf>
    <xf numFmtId="49" fontId="4" fillId="3" borderId="40" xfId="0" applyNumberFormat="1" applyFont="1" applyFill="1" applyBorder="1" applyAlignment="1">
      <alignment horizontal="center" vertical="top"/>
    </xf>
    <xf numFmtId="49" fontId="4" fillId="0" borderId="41" xfId="0" applyNumberFormat="1" applyFont="1" applyBorder="1" applyAlignment="1">
      <alignment horizontal="center" vertical="top"/>
    </xf>
    <xf numFmtId="49" fontId="4" fillId="0" borderId="79" xfId="0" applyNumberFormat="1" applyFont="1" applyBorder="1" applyAlignment="1">
      <alignment horizontal="center" vertical="top"/>
    </xf>
    <xf numFmtId="0" fontId="2" fillId="0" borderId="4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75" xfId="0" applyFont="1" applyBorder="1" applyAlignment="1">
      <alignment horizontal="left" vertical="top" wrapText="1"/>
    </xf>
    <xf numFmtId="49" fontId="4" fillId="0" borderId="38" xfId="0" applyNumberFormat="1" applyFont="1" applyBorder="1" applyAlignment="1">
      <alignment horizontal="center" vertical="center" textRotation="90"/>
    </xf>
    <xf numFmtId="49" fontId="4" fillId="0" borderId="0" xfId="0" applyNumberFormat="1" applyFont="1" applyBorder="1" applyAlignment="1">
      <alignment horizontal="center" vertical="center" textRotation="90"/>
    </xf>
    <xf numFmtId="49" fontId="4" fillId="0" borderId="44" xfId="0" applyNumberFormat="1" applyFont="1" applyBorder="1" applyAlignment="1">
      <alignment horizontal="center" vertical="center" textRotation="90"/>
    </xf>
    <xf numFmtId="49" fontId="4" fillId="3" borderId="47" xfId="0" applyNumberFormat="1" applyFont="1" applyFill="1" applyBorder="1" applyAlignment="1">
      <alignment horizontal="left" vertical="top"/>
    </xf>
    <xf numFmtId="49" fontId="4" fillId="3" borderId="19" xfId="0" applyNumberFormat="1" applyFont="1" applyFill="1" applyBorder="1" applyAlignment="1">
      <alignment horizontal="left" vertical="top"/>
    </xf>
    <xf numFmtId="49" fontId="4" fillId="3" borderId="38" xfId="0" applyNumberFormat="1" applyFont="1" applyFill="1" applyBorder="1" applyAlignment="1">
      <alignment horizontal="left" vertical="top"/>
    </xf>
    <xf numFmtId="49" fontId="4" fillId="3" borderId="44" xfId="0" applyNumberFormat="1" applyFont="1" applyFill="1" applyBorder="1" applyAlignment="1">
      <alignment horizontal="left" vertical="top"/>
    </xf>
    <xf numFmtId="49" fontId="4" fillId="3" borderId="21" xfId="0" applyNumberFormat="1" applyFont="1" applyFill="1" applyBorder="1" applyAlignment="1">
      <alignment horizontal="left" vertical="top"/>
    </xf>
    <xf numFmtId="49" fontId="2" fillId="0" borderId="14" xfId="0" applyNumberFormat="1" applyFont="1" applyBorder="1" applyAlignment="1">
      <alignment horizontal="center" vertical="top" wrapText="1"/>
    </xf>
    <xf numFmtId="49" fontId="2" fillId="0" borderId="17" xfId="0" applyNumberFormat="1" applyFont="1" applyBorder="1" applyAlignment="1">
      <alignment horizontal="center" vertical="top" wrapText="1"/>
    </xf>
    <xf numFmtId="0" fontId="11" fillId="0" borderId="54" xfId="0" applyFont="1" applyBorder="1" applyAlignment="1">
      <alignment horizontal="center" vertical="top" wrapText="1"/>
    </xf>
    <xf numFmtId="49" fontId="5" fillId="0" borderId="45" xfId="0" applyNumberFormat="1" applyFont="1" applyBorder="1" applyAlignment="1">
      <alignment horizontal="center" vertical="top" wrapText="1"/>
    </xf>
    <xf numFmtId="0" fontId="5" fillId="3" borderId="47" xfId="0" applyFont="1" applyFill="1" applyBorder="1" applyAlignment="1">
      <alignment horizontal="left" vertical="top"/>
    </xf>
    <xf numFmtId="0" fontId="5" fillId="3" borderId="19" xfId="0" applyFont="1" applyFill="1" applyBorder="1" applyAlignment="1">
      <alignment horizontal="left" vertical="top"/>
    </xf>
    <xf numFmtId="0" fontId="5" fillId="3" borderId="21" xfId="0" applyFont="1" applyFill="1" applyBorder="1" applyAlignment="1">
      <alignment horizontal="left" vertical="top"/>
    </xf>
    <xf numFmtId="164" fontId="13" fillId="8" borderId="17" xfId="0" applyNumberFormat="1" applyFont="1" applyFill="1" applyBorder="1" applyAlignment="1">
      <alignment horizontal="center" vertical="top" wrapText="1"/>
    </xf>
    <xf numFmtId="0" fontId="11" fillId="8" borderId="17" xfId="0" applyFont="1" applyFill="1" applyBorder="1" applyAlignment="1">
      <alignment horizontal="center" vertical="top" wrapText="1"/>
    </xf>
    <xf numFmtId="164" fontId="13" fillId="8" borderId="5" xfId="0" applyNumberFormat="1" applyFont="1" applyFill="1" applyBorder="1" applyAlignment="1">
      <alignment horizontal="center" vertical="top" wrapText="1"/>
    </xf>
    <xf numFmtId="0" fontId="11" fillId="8" borderId="5" xfId="0" applyFont="1" applyFill="1" applyBorder="1" applyAlignment="1">
      <alignment horizontal="center" vertical="top" wrapText="1"/>
    </xf>
    <xf numFmtId="164" fontId="13" fillId="0" borderId="8" xfId="0" applyNumberFormat="1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164" fontId="13" fillId="0" borderId="35" xfId="0" applyNumberFormat="1" applyFont="1" applyFill="1" applyBorder="1" applyAlignment="1">
      <alignment horizontal="center" vertical="top" wrapText="1"/>
    </xf>
    <xf numFmtId="0" fontId="11" fillId="0" borderId="35" xfId="0" applyFont="1" applyBorder="1" applyAlignment="1">
      <alignment horizontal="center" vertical="top" wrapText="1"/>
    </xf>
    <xf numFmtId="0" fontId="4" fillId="3" borderId="19" xfId="0" applyFont="1" applyFill="1" applyBorder="1" applyAlignment="1">
      <alignment horizontal="right" vertical="top"/>
    </xf>
    <xf numFmtId="0" fontId="2" fillId="3" borderId="19" xfId="0" applyFont="1" applyFill="1" applyBorder="1" applyAlignment="1">
      <alignment horizontal="right" vertical="top"/>
    </xf>
    <xf numFmtId="0" fontId="11" fillId="0" borderId="19" xfId="0" applyFont="1" applyBorder="1" applyAlignment="1">
      <alignment horizontal="right" vertical="top"/>
    </xf>
    <xf numFmtId="164" fontId="13" fillId="0" borderId="15" xfId="0" applyNumberFormat="1" applyFont="1" applyFill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164" fontId="13" fillId="8" borderId="71" xfId="0" applyNumberFormat="1" applyFont="1" applyFill="1" applyBorder="1" applyAlignment="1">
      <alignment horizontal="center" vertical="top" wrapText="1"/>
    </xf>
    <xf numFmtId="0" fontId="11" fillId="8" borderId="71" xfId="0" applyFont="1" applyFill="1" applyBorder="1" applyAlignment="1">
      <alignment horizontal="center" vertical="top" wrapText="1"/>
    </xf>
    <xf numFmtId="164" fontId="13" fillId="0" borderId="13" xfId="0" applyNumberFormat="1" applyFont="1" applyFill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164" fontId="13" fillId="0" borderId="14" xfId="0" applyNumberFormat="1" applyFont="1" applyFill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164" fontId="13" fillId="0" borderId="18" xfId="0" applyNumberFormat="1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center" vertical="top" wrapText="1"/>
    </xf>
    <xf numFmtId="164" fontId="13" fillId="0" borderId="16" xfId="0" applyNumberFormat="1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horizontal="center" vertical="top" wrapText="1"/>
    </xf>
    <xf numFmtId="0" fontId="2" fillId="0" borderId="69" xfId="0" applyFont="1" applyBorder="1" applyAlignment="1">
      <alignment horizontal="left" vertical="top" wrapText="1"/>
    </xf>
    <xf numFmtId="0" fontId="2" fillId="0" borderId="71" xfId="0" applyFont="1" applyBorder="1" applyAlignment="1">
      <alignment horizontal="left" vertical="top" wrapText="1"/>
    </xf>
    <xf numFmtId="0" fontId="2" fillId="0" borderId="76" xfId="0" applyFont="1" applyBorder="1" applyAlignment="1">
      <alignment horizontal="left" vertical="top" wrapText="1"/>
    </xf>
    <xf numFmtId="164" fontId="13" fillId="0" borderId="71" xfId="0" applyNumberFormat="1" applyFont="1" applyFill="1" applyBorder="1" applyAlignment="1">
      <alignment horizontal="center" vertical="top" wrapText="1"/>
    </xf>
    <xf numFmtId="0" fontId="11" fillId="0" borderId="71" xfId="0" applyFont="1" applyFill="1" applyBorder="1" applyAlignment="1">
      <alignment horizontal="center" vertical="top" wrapText="1"/>
    </xf>
    <xf numFmtId="164" fontId="13" fillId="0" borderId="17" xfId="0" applyNumberFormat="1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8" xfId="0" applyFont="1" applyFill="1" applyBorder="1" applyAlignment="1">
      <alignment horizontal="center" vertical="top" wrapText="1"/>
    </xf>
    <xf numFmtId="164" fontId="5" fillId="5" borderId="22" xfId="0" applyNumberFormat="1" applyFont="1" applyFill="1" applyBorder="1" applyAlignment="1">
      <alignment horizontal="center" vertical="top" wrapText="1"/>
    </xf>
    <xf numFmtId="164" fontId="5" fillId="5" borderId="19" xfId="0" applyNumberFormat="1" applyFont="1" applyFill="1" applyBorder="1" applyAlignment="1">
      <alignment horizontal="center" vertical="top" wrapText="1"/>
    </xf>
    <xf numFmtId="164" fontId="5" fillId="5" borderId="21" xfId="0" applyNumberFormat="1" applyFont="1" applyFill="1" applyBorder="1" applyAlignment="1">
      <alignment horizontal="center" vertical="top" wrapText="1"/>
    </xf>
    <xf numFmtId="164" fontId="3" fillId="0" borderId="77" xfId="0" applyNumberFormat="1" applyFont="1" applyBorder="1" applyAlignment="1">
      <alignment horizontal="center" vertical="top" wrapText="1"/>
    </xf>
    <xf numFmtId="164" fontId="3" fillId="0" borderId="78" xfId="0" applyNumberFormat="1" applyFont="1" applyBorder="1" applyAlignment="1">
      <alignment horizontal="center" vertical="top" wrapText="1"/>
    </xf>
    <xf numFmtId="164" fontId="3" fillId="0" borderId="80" xfId="0" applyNumberFormat="1" applyFont="1" applyBorder="1" applyAlignment="1">
      <alignment horizontal="center" vertical="top" wrapText="1"/>
    </xf>
    <xf numFmtId="164" fontId="3" fillId="0" borderId="46" xfId="0" applyNumberFormat="1" applyFont="1" applyBorder="1" applyAlignment="1">
      <alignment horizontal="center" vertical="top" wrapText="1"/>
    </xf>
    <xf numFmtId="164" fontId="3" fillId="0" borderId="49" xfId="0" applyNumberFormat="1" applyFont="1" applyBorder="1" applyAlignment="1">
      <alignment horizontal="center" vertical="top" wrapText="1"/>
    </xf>
    <xf numFmtId="164" fontId="3" fillId="0" borderId="70" xfId="0" applyNumberFormat="1" applyFont="1" applyBorder="1" applyAlignment="1">
      <alignment horizontal="center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 wrapText="1"/>
    </xf>
    <xf numFmtId="164" fontId="3" fillId="0" borderId="53" xfId="0" applyNumberFormat="1" applyFont="1" applyFill="1" applyBorder="1" applyAlignment="1">
      <alignment horizontal="center" vertical="top" wrapText="1"/>
    </xf>
    <xf numFmtId="164" fontId="3" fillId="0" borderId="50" xfId="0" applyNumberFormat="1" applyFont="1" applyFill="1" applyBorder="1" applyAlignment="1">
      <alignment horizontal="center" vertical="top" wrapText="1"/>
    </xf>
    <xf numFmtId="164" fontId="3" fillId="0" borderId="51" xfId="0" applyNumberFormat="1" applyFont="1" applyFill="1" applyBorder="1" applyAlignment="1">
      <alignment horizontal="center" vertical="top" wrapText="1"/>
    </xf>
    <xf numFmtId="0" fontId="4" fillId="8" borderId="22" xfId="0" applyFont="1" applyFill="1" applyBorder="1" applyAlignment="1">
      <alignment horizontal="right" vertical="top" wrapText="1"/>
    </xf>
    <xf numFmtId="0" fontId="4" fillId="8" borderId="19" xfId="0" applyFont="1" applyFill="1" applyBorder="1" applyAlignment="1">
      <alignment horizontal="right" vertical="top" wrapText="1"/>
    </xf>
    <xf numFmtId="0" fontId="4" fillId="8" borderId="21" xfId="0" applyFont="1" applyFill="1" applyBorder="1" applyAlignment="1">
      <alignment horizontal="right" vertical="top" wrapText="1"/>
    </xf>
    <xf numFmtId="164" fontId="5" fillId="8" borderId="22" xfId="0" applyNumberFormat="1" applyFont="1" applyFill="1" applyBorder="1" applyAlignment="1">
      <alignment horizontal="center" vertical="top" wrapText="1"/>
    </xf>
    <xf numFmtId="164" fontId="5" fillId="8" borderId="19" xfId="0" applyNumberFormat="1" applyFont="1" applyFill="1" applyBorder="1" applyAlignment="1">
      <alignment horizontal="center" vertical="top" wrapText="1"/>
    </xf>
    <xf numFmtId="164" fontId="5" fillId="8" borderId="21" xfId="0" applyNumberFormat="1" applyFont="1" applyFill="1" applyBorder="1" applyAlignment="1">
      <alignment horizontal="center" vertical="top" wrapText="1"/>
    </xf>
    <xf numFmtId="0" fontId="2" fillId="0" borderId="7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right" vertical="top" wrapText="1"/>
    </xf>
    <xf numFmtId="0" fontId="2" fillId="0" borderId="28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left" vertical="top" wrapText="1"/>
    </xf>
    <xf numFmtId="0" fontId="2" fillId="0" borderId="45" xfId="0" applyFont="1" applyFill="1" applyBorder="1" applyAlignment="1">
      <alignment horizontal="left" vertical="top" wrapText="1"/>
    </xf>
    <xf numFmtId="0" fontId="2" fillId="4" borderId="39" xfId="0" applyFont="1" applyFill="1" applyBorder="1" applyAlignment="1">
      <alignment horizontal="left" vertical="top" wrapText="1"/>
    </xf>
    <xf numFmtId="0" fontId="2" fillId="4" borderId="40" xfId="0" applyFont="1" applyFill="1" applyBorder="1" applyAlignment="1">
      <alignment horizontal="left" vertical="top" wrapText="1"/>
    </xf>
    <xf numFmtId="0" fontId="2" fillId="4" borderId="41" xfId="0" applyFont="1" applyFill="1" applyBorder="1" applyAlignment="1">
      <alignment horizontal="left" vertical="top" wrapText="1"/>
    </xf>
    <xf numFmtId="164" fontId="3" fillId="0" borderId="42" xfId="0" applyNumberFormat="1" applyFont="1" applyBorder="1" applyAlignment="1">
      <alignment horizontal="center" vertical="top" wrapText="1"/>
    </xf>
    <xf numFmtId="164" fontId="3" fillId="0" borderId="68" xfId="0" applyNumberFormat="1" applyFont="1" applyBorder="1" applyAlignment="1">
      <alignment horizontal="center" vertical="top" wrapText="1"/>
    </xf>
    <xf numFmtId="164" fontId="3" fillId="0" borderId="74" xfId="0" applyNumberFormat="1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164" fontId="3" fillId="0" borderId="66" xfId="0" applyNumberFormat="1" applyFont="1" applyBorder="1" applyAlignment="1">
      <alignment horizontal="center" vertical="top" wrapText="1"/>
    </xf>
    <xf numFmtId="164" fontId="3" fillId="0" borderId="44" xfId="0" applyNumberFormat="1" applyFont="1" applyBorder="1" applyAlignment="1">
      <alignment horizontal="center" vertical="top" wrapText="1"/>
    </xf>
    <xf numFmtId="164" fontId="3" fillId="0" borderId="37" xfId="0" applyNumberFormat="1" applyFont="1" applyBorder="1" applyAlignment="1">
      <alignment horizontal="center" vertical="top" wrapText="1"/>
    </xf>
    <xf numFmtId="0" fontId="2" fillId="0" borderId="8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79" xfId="0" applyFont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center" textRotation="90" wrapText="1"/>
    </xf>
    <xf numFmtId="0" fontId="4" fillId="0" borderId="31" xfId="0" applyFont="1" applyFill="1" applyBorder="1" applyAlignment="1">
      <alignment horizontal="center" vertical="center" textRotation="90" wrapText="1"/>
    </xf>
    <xf numFmtId="49" fontId="5" fillId="2" borderId="36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0" fontId="3" fillId="0" borderId="27" xfId="0" applyFont="1" applyFill="1" applyBorder="1" applyAlignment="1">
      <alignment horizontal="left" vertical="top" wrapText="1"/>
    </xf>
    <xf numFmtId="0" fontId="3" fillId="0" borderId="61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61" xfId="0" applyFont="1" applyFill="1" applyBorder="1" applyAlignment="1">
      <alignment horizontal="center" vertical="center" textRotation="90" wrapText="1"/>
    </xf>
    <xf numFmtId="49" fontId="2" fillId="0" borderId="38" xfId="0" applyNumberFormat="1" applyFont="1" applyFill="1" applyBorder="1" applyAlignment="1">
      <alignment horizontal="left" vertical="top" wrapText="1"/>
    </xf>
    <xf numFmtId="2" fontId="4" fillId="5" borderId="47" xfId="0" applyNumberFormat="1" applyFont="1" applyFill="1" applyBorder="1" applyAlignment="1">
      <alignment horizontal="right" vertical="center"/>
    </xf>
    <xf numFmtId="2" fontId="4" fillId="5" borderId="19" xfId="0" applyNumberFormat="1" applyFont="1" applyFill="1" applyBorder="1" applyAlignment="1">
      <alignment horizontal="right" vertical="center"/>
    </xf>
    <xf numFmtId="49" fontId="5" fillId="0" borderId="74" xfId="0" applyNumberFormat="1" applyFont="1" applyBorder="1" applyAlignment="1">
      <alignment horizontal="center" vertical="top"/>
    </xf>
    <xf numFmtId="49" fontId="5" fillId="0" borderId="35" xfId="0" applyNumberFormat="1" applyFont="1" applyBorder="1" applyAlignment="1">
      <alignment horizontal="center" vertical="top"/>
    </xf>
    <xf numFmtId="0" fontId="13" fillId="0" borderId="12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49" fontId="4" fillId="2" borderId="44" xfId="0" applyNumberFormat="1" applyFont="1" applyFill="1" applyBorder="1" applyAlignment="1">
      <alignment horizontal="right" vertical="top"/>
    </xf>
    <xf numFmtId="49" fontId="4" fillId="2" borderId="42" xfId="0" applyNumberFormat="1" applyFont="1" applyFill="1" applyBorder="1" applyAlignment="1">
      <alignment horizontal="center" vertical="top"/>
    </xf>
    <xf numFmtId="49" fontId="4" fillId="2" borderId="36" xfId="0" applyNumberFormat="1" applyFont="1" applyFill="1" applyBorder="1" applyAlignment="1">
      <alignment horizontal="center" vertical="top"/>
    </xf>
    <xf numFmtId="49" fontId="4" fillId="2" borderId="77" xfId="0" applyNumberFormat="1" applyFont="1" applyFill="1" applyBorder="1" applyAlignment="1">
      <alignment horizontal="center" vertical="top"/>
    </xf>
    <xf numFmtId="49" fontId="4" fillId="4" borderId="34" xfId="0" applyNumberFormat="1" applyFont="1" applyFill="1" applyBorder="1" applyAlignment="1">
      <alignment horizontal="center" vertical="top"/>
    </xf>
    <xf numFmtId="49" fontId="4" fillId="4" borderId="35" xfId="0" applyNumberFormat="1" applyFont="1" applyFill="1" applyBorder="1" applyAlignment="1">
      <alignment horizontal="center" vertical="top"/>
    </xf>
    <xf numFmtId="49" fontId="4" fillId="4" borderId="37" xfId="0" applyNumberFormat="1" applyFont="1" applyFill="1" applyBorder="1" applyAlignment="1">
      <alignment horizontal="center" vertical="top"/>
    </xf>
    <xf numFmtId="49" fontId="44" fillId="4" borderId="43" xfId="0" applyNumberFormat="1" applyFont="1" applyFill="1" applyBorder="1" applyAlignment="1">
      <alignment horizontal="left" vertical="top" wrapText="1"/>
    </xf>
    <xf numFmtId="49" fontId="44" fillId="4" borderId="8" xfId="0" applyNumberFormat="1" applyFont="1" applyFill="1" applyBorder="1" applyAlignment="1">
      <alignment horizontal="left" vertical="top" wrapText="1"/>
    </xf>
    <xf numFmtId="49" fontId="44" fillId="4" borderId="75" xfId="0" applyNumberFormat="1" applyFont="1" applyFill="1" applyBorder="1" applyAlignment="1">
      <alignment horizontal="left" vertical="top" wrapText="1"/>
    </xf>
    <xf numFmtId="0" fontId="4" fillId="0" borderId="32" xfId="0" applyFont="1" applyBorder="1" applyAlignment="1">
      <alignment horizontal="center" vertical="center" textRotation="90"/>
    </xf>
    <xf numFmtId="0" fontId="4" fillId="0" borderId="71" xfId="0" applyFont="1" applyBorder="1" applyAlignment="1">
      <alignment horizontal="center" vertical="center" textRotation="90"/>
    </xf>
    <xf numFmtId="0" fontId="4" fillId="0" borderId="67" xfId="0" applyFont="1" applyBorder="1" applyAlignment="1">
      <alignment horizontal="center" vertical="center" textRotation="90"/>
    </xf>
    <xf numFmtId="49" fontId="6" fillId="0" borderId="38" xfId="0" applyNumberFormat="1" applyFont="1" applyFill="1" applyBorder="1" applyAlignment="1">
      <alignment horizontal="left" vertical="top" wrapText="1"/>
    </xf>
    <xf numFmtId="0" fontId="6" fillId="0" borderId="38" xfId="0" applyNumberFormat="1" applyFont="1" applyFill="1" applyBorder="1" applyAlignment="1">
      <alignment horizontal="left" vertical="top" wrapText="1"/>
    </xf>
    <xf numFmtId="0" fontId="21" fillId="0" borderId="0" xfId="0" applyFont="1" applyBorder="1" applyAlignment="1">
      <alignment wrapText="1"/>
    </xf>
    <xf numFmtId="0" fontId="22" fillId="0" borderId="0" xfId="0" applyFont="1" applyBorder="1" applyAlignment="1"/>
    <xf numFmtId="0" fontId="15" fillId="0" borderId="0" xfId="0" applyFont="1" applyFill="1" applyAlignment="1">
      <alignment horizont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34" fillId="0" borderId="25" xfId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34" fillId="0" borderId="29" xfId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4" fillId="0" borderId="50" xfId="1" applyFont="1" applyBorder="1" applyAlignment="1">
      <alignment horizontal="center" vertical="center" wrapText="1"/>
    </xf>
    <xf numFmtId="0" fontId="34" fillId="0" borderId="49" xfId="1" applyFont="1" applyBorder="1" applyAlignment="1">
      <alignment horizontal="center" vertical="center" wrapText="1"/>
    </xf>
    <xf numFmtId="0" fontId="34" fillId="0" borderId="25" xfId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34" fillId="0" borderId="10" xfId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9"/>
  <sheetViews>
    <sheetView tabSelected="1" showWhiteSpace="0" zoomScaleNormal="100" zoomScaleSheetLayoutView="100" workbookViewId="0">
      <selection sqref="A1:V1"/>
    </sheetView>
  </sheetViews>
  <sheetFormatPr defaultRowHeight="12.75"/>
  <cols>
    <col min="1" max="3" width="3" style="129" customWidth="1"/>
    <col min="4" max="4" width="31.42578125" style="129" customWidth="1"/>
    <col min="5" max="5" width="5" style="129" customWidth="1"/>
    <col min="6" max="6" width="2.7109375" style="289" customWidth="1"/>
    <col min="7" max="7" width="3.28515625" style="185" customWidth="1"/>
    <col min="8" max="8" width="8.5703125" style="129" customWidth="1"/>
    <col min="9" max="9" width="7.7109375" style="129" customWidth="1"/>
    <col min="10" max="10" width="7.28515625" style="129" customWidth="1"/>
    <col min="11" max="11" width="6.42578125" style="129" customWidth="1"/>
    <col min="12" max="12" width="6.7109375" style="129" customWidth="1"/>
    <col min="13" max="13" width="8.28515625" style="129" customWidth="1"/>
    <col min="14" max="14" width="8.7109375" style="129" customWidth="1"/>
    <col min="15" max="15" width="6.5703125" style="129" customWidth="1"/>
    <col min="16" max="16" width="7.85546875" style="129" customWidth="1"/>
    <col min="17" max="17" width="8.42578125" style="129" customWidth="1"/>
    <col min="18" max="18" width="7.7109375" style="129" customWidth="1"/>
    <col min="19" max="20" width="6.140625" style="129" customWidth="1"/>
    <col min="21" max="21" width="8.7109375" style="129" customWidth="1"/>
    <col min="22" max="22" width="8.5703125" style="129" customWidth="1"/>
    <col min="23" max="16384" width="9.140625" style="129"/>
  </cols>
  <sheetData>
    <row r="1" spans="1:24" s="1" customFormat="1" ht="12.75" customHeight="1">
      <c r="A1" s="648" t="s">
        <v>216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</row>
    <row r="2" spans="1:24" s="1" customFormat="1" ht="28.5" customHeight="1">
      <c r="A2" s="649" t="s">
        <v>0</v>
      </c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  <c r="T2" s="650"/>
      <c r="U2" s="650"/>
      <c r="V2" s="650"/>
    </row>
    <row r="3" spans="1:24" s="1" customFormat="1" ht="15" customHeight="1">
      <c r="A3" s="651" t="s">
        <v>181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</row>
    <row r="4" spans="1:24" s="1" customFormat="1" ht="15" customHeight="1" thickBot="1">
      <c r="A4" s="652" t="s">
        <v>1</v>
      </c>
      <c r="B4" s="652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652"/>
      <c r="P4" s="652"/>
      <c r="Q4" s="652"/>
      <c r="R4" s="652"/>
      <c r="S4" s="652"/>
      <c r="T4" s="652"/>
      <c r="U4" s="652"/>
      <c r="V4" s="652"/>
    </row>
    <row r="5" spans="1:24" s="2" customFormat="1" ht="36.75" customHeight="1">
      <c r="A5" s="670" t="s">
        <v>2</v>
      </c>
      <c r="B5" s="615" t="s">
        <v>3</v>
      </c>
      <c r="C5" s="615" t="s">
        <v>4</v>
      </c>
      <c r="D5" s="662" t="s">
        <v>5</v>
      </c>
      <c r="E5" s="659" t="s">
        <v>6</v>
      </c>
      <c r="F5" s="615" t="s">
        <v>7</v>
      </c>
      <c r="G5" s="680" t="s">
        <v>8</v>
      </c>
      <c r="H5" s="673" t="s">
        <v>9</v>
      </c>
      <c r="I5" s="667" t="s">
        <v>76</v>
      </c>
      <c r="J5" s="668"/>
      <c r="K5" s="668"/>
      <c r="L5" s="669"/>
      <c r="M5" s="667" t="s">
        <v>10</v>
      </c>
      <c r="N5" s="668"/>
      <c r="O5" s="668"/>
      <c r="P5" s="669"/>
      <c r="Q5" s="656" t="s">
        <v>11</v>
      </c>
      <c r="R5" s="657"/>
      <c r="S5" s="657"/>
      <c r="T5" s="658"/>
      <c r="U5" s="602" t="s">
        <v>12</v>
      </c>
      <c r="V5" s="673" t="s">
        <v>97</v>
      </c>
    </row>
    <row r="6" spans="1:24" s="2" customFormat="1" ht="15" customHeight="1">
      <c r="A6" s="671"/>
      <c r="B6" s="616"/>
      <c r="C6" s="616"/>
      <c r="D6" s="663"/>
      <c r="E6" s="660"/>
      <c r="F6" s="616"/>
      <c r="G6" s="681"/>
      <c r="H6" s="674"/>
      <c r="I6" s="600" t="s">
        <v>13</v>
      </c>
      <c r="J6" s="653" t="s">
        <v>14</v>
      </c>
      <c r="K6" s="653"/>
      <c r="L6" s="665" t="s">
        <v>15</v>
      </c>
      <c r="M6" s="600" t="s">
        <v>13</v>
      </c>
      <c r="N6" s="653" t="s">
        <v>14</v>
      </c>
      <c r="O6" s="653"/>
      <c r="P6" s="665" t="s">
        <v>15</v>
      </c>
      <c r="Q6" s="654" t="s">
        <v>13</v>
      </c>
      <c r="R6" s="679" t="s">
        <v>14</v>
      </c>
      <c r="S6" s="679"/>
      <c r="T6" s="665" t="s">
        <v>15</v>
      </c>
      <c r="U6" s="603"/>
      <c r="V6" s="674"/>
    </row>
    <row r="7" spans="1:24" s="2" customFormat="1" ht="108.75" customHeight="1" thickBot="1">
      <c r="A7" s="672"/>
      <c r="B7" s="617"/>
      <c r="C7" s="617"/>
      <c r="D7" s="664"/>
      <c r="E7" s="661"/>
      <c r="F7" s="617"/>
      <c r="G7" s="682"/>
      <c r="H7" s="675"/>
      <c r="I7" s="601"/>
      <c r="J7" s="346" t="s">
        <v>13</v>
      </c>
      <c r="K7" s="3" t="s">
        <v>16</v>
      </c>
      <c r="L7" s="666"/>
      <c r="M7" s="601"/>
      <c r="N7" s="346" t="s">
        <v>13</v>
      </c>
      <c r="O7" s="3" t="s">
        <v>16</v>
      </c>
      <c r="P7" s="666"/>
      <c r="Q7" s="655"/>
      <c r="R7" s="3" t="s">
        <v>13</v>
      </c>
      <c r="S7" s="3" t="s">
        <v>16</v>
      </c>
      <c r="T7" s="666"/>
      <c r="U7" s="604"/>
      <c r="V7" s="675"/>
    </row>
    <row r="8" spans="1:24" s="1" customFormat="1" ht="15.75" customHeight="1">
      <c r="A8" s="636" t="s">
        <v>17</v>
      </c>
      <c r="B8" s="637"/>
      <c r="C8" s="637"/>
      <c r="D8" s="637"/>
      <c r="E8" s="637"/>
      <c r="F8" s="637"/>
      <c r="G8" s="637"/>
      <c r="H8" s="637"/>
      <c r="I8" s="637"/>
      <c r="J8" s="637"/>
      <c r="K8" s="637"/>
      <c r="L8" s="637"/>
      <c r="M8" s="637"/>
      <c r="N8" s="637"/>
      <c r="O8" s="637"/>
      <c r="P8" s="637"/>
      <c r="Q8" s="637"/>
      <c r="R8" s="637"/>
      <c r="S8" s="637"/>
      <c r="T8" s="637"/>
      <c r="U8" s="637"/>
      <c r="V8" s="638"/>
    </row>
    <row r="9" spans="1:24" s="1" customFormat="1" ht="15" customHeight="1" thickBot="1">
      <c r="A9" s="683" t="s">
        <v>18</v>
      </c>
      <c r="B9" s="684"/>
      <c r="C9" s="684"/>
      <c r="D9" s="684"/>
      <c r="E9" s="684"/>
      <c r="F9" s="684"/>
      <c r="G9" s="684"/>
      <c r="H9" s="684"/>
      <c r="I9" s="684"/>
      <c r="J9" s="684"/>
      <c r="K9" s="684"/>
      <c r="L9" s="684"/>
      <c r="M9" s="684"/>
      <c r="N9" s="684"/>
      <c r="O9" s="684"/>
      <c r="P9" s="684"/>
      <c r="Q9" s="684"/>
      <c r="R9" s="684"/>
      <c r="S9" s="684"/>
      <c r="T9" s="684"/>
      <c r="U9" s="684"/>
      <c r="V9" s="685"/>
    </row>
    <row r="10" spans="1:24" s="5" customFormat="1" ht="14.25" customHeight="1" thickBot="1">
      <c r="A10" s="4" t="s">
        <v>19</v>
      </c>
      <c r="B10" s="686" t="s">
        <v>20</v>
      </c>
      <c r="C10" s="686"/>
      <c r="D10" s="686"/>
      <c r="E10" s="686"/>
      <c r="F10" s="686"/>
      <c r="G10" s="686"/>
      <c r="H10" s="686"/>
      <c r="I10" s="686"/>
      <c r="J10" s="686"/>
      <c r="K10" s="686"/>
      <c r="L10" s="686"/>
      <c r="M10" s="686"/>
      <c r="N10" s="686"/>
      <c r="O10" s="686"/>
      <c r="P10" s="686"/>
      <c r="Q10" s="686"/>
      <c r="R10" s="686"/>
      <c r="S10" s="686"/>
      <c r="T10" s="686"/>
      <c r="U10" s="686"/>
      <c r="V10" s="687"/>
    </row>
    <row r="11" spans="1:24" s="5" customFormat="1" ht="18" customHeight="1" thickBot="1">
      <c r="A11" s="6" t="s">
        <v>19</v>
      </c>
      <c r="B11" s="7" t="s">
        <v>19</v>
      </c>
      <c r="C11" s="629" t="s">
        <v>21</v>
      </c>
      <c r="D11" s="630"/>
      <c r="E11" s="630"/>
      <c r="F11" s="630"/>
      <c r="G11" s="630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1"/>
      <c r="T11" s="631"/>
      <c r="U11" s="631"/>
      <c r="V11" s="632"/>
    </row>
    <row r="12" spans="1:24" s="5" customFormat="1" ht="15.75" customHeight="1">
      <c r="A12" s="333" t="s">
        <v>19</v>
      </c>
      <c r="B12" s="8" t="s">
        <v>19</v>
      </c>
      <c r="C12" s="646" t="s">
        <v>19</v>
      </c>
      <c r="D12" s="618" t="s">
        <v>195</v>
      </c>
      <c r="E12" s="627"/>
      <c r="F12" s="639" t="s">
        <v>22</v>
      </c>
      <c r="G12" s="633" t="s">
        <v>32</v>
      </c>
      <c r="H12" s="348" t="s">
        <v>23</v>
      </c>
      <c r="I12" s="349">
        <f>J12+L12</f>
        <v>29209.4</v>
      </c>
      <c r="J12" s="91">
        <v>29209.4</v>
      </c>
      <c r="K12" s="91">
        <v>710.4</v>
      </c>
      <c r="L12" s="92"/>
      <c r="M12" s="349">
        <f>P12+N12</f>
        <v>39841.699999999997</v>
      </c>
      <c r="N12" s="91">
        <v>39841.699999999997</v>
      </c>
      <c r="O12" s="91">
        <f>692.9+253.2</f>
        <v>946.09999999999991</v>
      </c>
      <c r="P12" s="350"/>
      <c r="Q12" s="537">
        <f>R12+T12</f>
        <v>32459.8</v>
      </c>
      <c r="R12" s="538">
        <f>30608.5+66.6+1885.7-101</f>
        <v>32459.8</v>
      </c>
      <c r="S12" s="399">
        <v>1064.9000000000001</v>
      </c>
      <c r="T12" s="400"/>
      <c r="U12" s="351">
        <v>35345.699999999997</v>
      </c>
      <c r="V12" s="190">
        <v>35308.199999999997</v>
      </c>
      <c r="X12" s="9"/>
    </row>
    <row r="13" spans="1:24" s="5" customFormat="1" ht="15.75" customHeight="1">
      <c r="A13" s="331"/>
      <c r="B13" s="10"/>
      <c r="C13" s="676"/>
      <c r="D13" s="619"/>
      <c r="E13" s="688"/>
      <c r="F13" s="640"/>
      <c r="G13" s="634"/>
      <c r="H13" s="533" t="s">
        <v>225</v>
      </c>
      <c r="I13" s="352"/>
      <c r="J13" s="353"/>
      <c r="K13" s="353"/>
      <c r="L13" s="354"/>
      <c r="M13" s="352"/>
      <c r="N13" s="353"/>
      <c r="O13" s="353"/>
      <c r="P13" s="355"/>
      <c r="Q13" s="526">
        <f>R13+T13</f>
        <v>71.5</v>
      </c>
      <c r="R13" s="527">
        <f>37.2+34.3</f>
        <v>71.5</v>
      </c>
      <c r="S13" s="401"/>
      <c r="T13" s="402"/>
      <c r="U13" s="356"/>
      <c r="V13" s="207"/>
      <c r="X13" s="9"/>
    </row>
    <row r="14" spans="1:24" s="5" customFormat="1" ht="15.75" customHeight="1" thickBot="1">
      <c r="A14" s="11"/>
      <c r="B14" s="12"/>
      <c r="C14" s="647"/>
      <c r="D14" s="620"/>
      <c r="E14" s="628"/>
      <c r="F14" s="641"/>
      <c r="G14" s="635"/>
      <c r="H14" s="423" t="s">
        <v>24</v>
      </c>
      <c r="I14" s="424">
        <f>L14+J14</f>
        <v>29209.4</v>
      </c>
      <c r="J14" s="425">
        <f>J13+J12</f>
        <v>29209.4</v>
      </c>
      <c r="K14" s="425">
        <f>SUM(K12:K12)</f>
        <v>710.4</v>
      </c>
      <c r="L14" s="426"/>
      <c r="M14" s="424">
        <f>SUM(M12:M12)</f>
        <v>39841.699999999997</v>
      </c>
      <c r="N14" s="425">
        <f>SUM(N12:N12)</f>
        <v>39841.699999999997</v>
      </c>
      <c r="O14" s="425">
        <f>SUM(O12:O12)</f>
        <v>946.09999999999991</v>
      </c>
      <c r="P14" s="427"/>
      <c r="Q14" s="428">
        <f t="shared" ref="Q14:Q23" si="0">R14+T14</f>
        <v>32531.3</v>
      </c>
      <c r="R14" s="425">
        <f>SUM(R12:R13)</f>
        <v>32531.3</v>
      </c>
      <c r="S14" s="425">
        <f>SUM(S12:S13)</f>
        <v>1064.9000000000001</v>
      </c>
      <c r="T14" s="426"/>
      <c r="U14" s="429">
        <f>SUM(U12:U12)</f>
        <v>35345.699999999997</v>
      </c>
      <c r="V14" s="430">
        <f>SUM(V12:V12)</f>
        <v>35308.199999999997</v>
      </c>
      <c r="X14" s="532"/>
    </row>
    <row r="15" spans="1:24" s="5" customFormat="1" ht="34.5" customHeight="1">
      <c r="A15" s="333" t="s">
        <v>19</v>
      </c>
      <c r="B15" s="8" t="s">
        <v>19</v>
      </c>
      <c r="C15" s="646" t="s">
        <v>25</v>
      </c>
      <c r="D15" s="625" t="s">
        <v>26</v>
      </c>
      <c r="E15" s="627"/>
      <c r="F15" s="639" t="s">
        <v>22</v>
      </c>
      <c r="G15" s="623" t="s">
        <v>32</v>
      </c>
      <c r="H15" s="357" t="s">
        <v>27</v>
      </c>
      <c r="I15" s="358">
        <f>J15+L15</f>
        <v>28219.1</v>
      </c>
      <c r="J15" s="359">
        <v>28219.1</v>
      </c>
      <c r="K15" s="191"/>
      <c r="L15" s="201"/>
      <c r="M15" s="23">
        <f>N15+P15</f>
        <v>34570</v>
      </c>
      <c r="N15" s="191">
        <v>34570</v>
      </c>
      <c r="O15" s="24"/>
      <c r="P15" s="191"/>
      <c r="Q15" s="445">
        <f t="shared" si="0"/>
        <v>30242</v>
      </c>
      <c r="R15" s="405">
        <v>30242</v>
      </c>
      <c r="S15" s="446"/>
      <c r="T15" s="406"/>
      <c r="U15" s="18">
        <v>34570</v>
      </c>
      <c r="V15" s="360">
        <v>34570</v>
      </c>
      <c r="X15" s="9"/>
    </row>
    <row r="16" spans="1:24" s="5" customFormat="1" ht="19.5" customHeight="1" thickBot="1">
      <c r="A16" s="11"/>
      <c r="B16" s="12"/>
      <c r="C16" s="647"/>
      <c r="D16" s="626"/>
      <c r="E16" s="628"/>
      <c r="F16" s="641"/>
      <c r="G16" s="624"/>
      <c r="H16" s="431" t="s">
        <v>24</v>
      </c>
      <c r="I16" s="428">
        <f>I15</f>
        <v>28219.1</v>
      </c>
      <c r="J16" s="425">
        <f>J15</f>
        <v>28219.1</v>
      </c>
      <c r="K16" s="427"/>
      <c r="L16" s="427"/>
      <c r="M16" s="428">
        <f>M15</f>
        <v>34570</v>
      </c>
      <c r="N16" s="432">
        <f>N15</f>
        <v>34570</v>
      </c>
      <c r="O16" s="425"/>
      <c r="P16" s="432"/>
      <c r="Q16" s="429">
        <f t="shared" si="0"/>
        <v>30242</v>
      </c>
      <c r="R16" s="425">
        <v>30242</v>
      </c>
      <c r="S16" s="432"/>
      <c r="T16" s="426"/>
      <c r="U16" s="430">
        <f>U15</f>
        <v>34570</v>
      </c>
      <c r="V16" s="426">
        <f>V15</f>
        <v>34570</v>
      </c>
      <c r="X16" s="9"/>
    </row>
    <row r="17" spans="1:24" s="5" customFormat="1" ht="13.5" customHeight="1">
      <c r="A17" s="333" t="s">
        <v>19</v>
      </c>
      <c r="B17" s="8" t="s">
        <v>19</v>
      </c>
      <c r="C17" s="646" t="s">
        <v>28</v>
      </c>
      <c r="D17" s="625" t="s">
        <v>29</v>
      </c>
      <c r="E17" s="627"/>
      <c r="F17" s="639" t="s">
        <v>22</v>
      </c>
      <c r="G17" s="695" t="s">
        <v>32</v>
      </c>
      <c r="H17" s="361" t="s">
        <v>27</v>
      </c>
      <c r="I17" s="362">
        <f>J17+L17</f>
        <v>9052.9</v>
      </c>
      <c r="J17" s="359">
        <v>9052.9</v>
      </c>
      <c r="K17" s="202"/>
      <c r="L17" s="363"/>
      <c r="M17" s="362">
        <f>N17+P17</f>
        <v>11320</v>
      </c>
      <c r="N17" s="364">
        <v>11320</v>
      </c>
      <c r="O17" s="359"/>
      <c r="P17" s="364"/>
      <c r="Q17" s="445">
        <f t="shared" si="0"/>
        <v>11054.8</v>
      </c>
      <c r="R17" s="405">
        <v>11054.8</v>
      </c>
      <c r="S17" s="446"/>
      <c r="T17" s="406"/>
      <c r="U17" s="190">
        <v>11320</v>
      </c>
      <c r="V17" s="365">
        <v>11320</v>
      </c>
      <c r="X17" s="9"/>
    </row>
    <row r="18" spans="1:24" s="5" customFormat="1" ht="15" customHeight="1" thickBot="1">
      <c r="A18" s="11"/>
      <c r="B18" s="12"/>
      <c r="C18" s="647"/>
      <c r="D18" s="626"/>
      <c r="E18" s="628"/>
      <c r="F18" s="641"/>
      <c r="G18" s="696"/>
      <c r="H18" s="423" t="s">
        <v>24</v>
      </c>
      <c r="I18" s="433">
        <f>I17</f>
        <v>9052.9</v>
      </c>
      <c r="J18" s="434">
        <f>J17</f>
        <v>9052.9</v>
      </c>
      <c r="K18" s="435"/>
      <c r="L18" s="436"/>
      <c r="M18" s="428">
        <f>M17</f>
        <v>11320</v>
      </c>
      <c r="N18" s="432">
        <f>N17</f>
        <v>11320</v>
      </c>
      <c r="O18" s="425"/>
      <c r="P18" s="437"/>
      <c r="Q18" s="438">
        <f t="shared" si="0"/>
        <v>11054.8</v>
      </c>
      <c r="R18" s="439">
        <f>R17</f>
        <v>11054.8</v>
      </c>
      <c r="S18" s="440"/>
      <c r="T18" s="441"/>
      <c r="U18" s="436">
        <f>U17</f>
        <v>11320</v>
      </c>
      <c r="V18" s="436">
        <f>V17</f>
        <v>11320</v>
      </c>
      <c r="X18" s="9"/>
    </row>
    <row r="19" spans="1:24" s="1" customFormat="1" ht="15.75" customHeight="1">
      <c r="A19" s="597" t="s">
        <v>19</v>
      </c>
      <c r="B19" s="693" t="s">
        <v>19</v>
      </c>
      <c r="C19" s="697" t="s">
        <v>30</v>
      </c>
      <c r="D19" s="699" t="s">
        <v>31</v>
      </c>
      <c r="E19" s="701"/>
      <c r="F19" s="703">
        <v>10</v>
      </c>
      <c r="G19" s="677" t="s">
        <v>32</v>
      </c>
      <c r="H19" s="13" t="s">
        <v>33</v>
      </c>
      <c r="I19" s="14">
        <f>J19+L19</f>
        <v>531.70000000000005</v>
      </c>
      <c r="J19" s="15">
        <v>531.70000000000005</v>
      </c>
      <c r="K19" s="15"/>
      <c r="L19" s="16"/>
      <c r="M19" s="14">
        <f>N19+P19</f>
        <v>619.20000000000005</v>
      </c>
      <c r="N19" s="15">
        <v>619.20000000000005</v>
      </c>
      <c r="O19" s="15"/>
      <c r="P19" s="16"/>
      <c r="Q19" s="447">
        <f t="shared" si="0"/>
        <v>408.5</v>
      </c>
      <c r="R19" s="448">
        <v>408.5</v>
      </c>
      <c r="S19" s="448"/>
      <c r="T19" s="449"/>
      <c r="U19" s="17">
        <v>620</v>
      </c>
      <c r="V19" s="18">
        <v>620</v>
      </c>
    </row>
    <row r="20" spans="1:24" s="1" customFormat="1" ht="15.75" customHeight="1" thickBot="1">
      <c r="A20" s="599"/>
      <c r="B20" s="694"/>
      <c r="C20" s="698"/>
      <c r="D20" s="700"/>
      <c r="E20" s="702"/>
      <c r="F20" s="704"/>
      <c r="G20" s="678"/>
      <c r="H20" s="442" t="s">
        <v>24</v>
      </c>
      <c r="I20" s="424">
        <f>I19</f>
        <v>531.70000000000005</v>
      </c>
      <c r="J20" s="425">
        <f>J19</f>
        <v>531.70000000000005</v>
      </c>
      <c r="K20" s="425"/>
      <c r="L20" s="426"/>
      <c r="M20" s="428">
        <f>M19</f>
        <v>619.20000000000005</v>
      </c>
      <c r="N20" s="425">
        <f>N19</f>
        <v>619.20000000000005</v>
      </c>
      <c r="O20" s="425"/>
      <c r="P20" s="426"/>
      <c r="Q20" s="428">
        <f t="shared" si="0"/>
        <v>408.5</v>
      </c>
      <c r="R20" s="425">
        <f>SUM(R19)</f>
        <v>408.5</v>
      </c>
      <c r="S20" s="425"/>
      <c r="T20" s="426"/>
      <c r="U20" s="430">
        <f>U19</f>
        <v>620</v>
      </c>
      <c r="V20" s="443">
        <f>V19</f>
        <v>620</v>
      </c>
    </row>
    <row r="21" spans="1:24" s="2" customFormat="1" ht="27.75" customHeight="1">
      <c r="A21" s="598" t="s">
        <v>19</v>
      </c>
      <c r="B21" s="643" t="s">
        <v>19</v>
      </c>
      <c r="C21" s="644" t="s">
        <v>34</v>
      </c>
      <c r="D21" s="705" t="s">
        <v>35</v>
      </c>
      <c r="E21" s="707"/>
      <c r="F21" s="718" t="s">
        <v>22</v>
      </c>
      <c r="G21" s="708">
        <v>3</v>
      </c>
      <c r="H21" s="19" t="s">
        <v>33</v>
      </c>
      <c r="I21" s="20">
        <f>J21+L21</f>
        <v>1036</v>
      </c>
      <c r="J21" s="21">
        <v>1036</v>
      </c>
      <c r="K21" s="21"/>
      <c r="L21" s="22"/>
      <c r="M21" s="23">
        <f>N21+P21</f>
        <v>1401.2</v>
      </c>
      <c r="N21" s="24">
        <v>1401.2</v>
      </c>
      <c r="O21" s="25"/>
      <c r="P21" s="26"/>
      <c r="Q21" s="450">
        <f t="shared" si="0"/>
        <v>1089.4000000000001</v>
      </c>
      <c r="R21" s="451">
        <f>1002.4+87</f>
        <v>1089.4000000000001</v>
      </c>
      <c r="S21" s="451"/>
      <c r="T21" s="452"/>
      <c r="U21" s="27">
        <v>1400</v>
      </c>
      <c r="V21" s="28">
        <v>1400</v>
      </c>
    </row>
    <row r="22" spans="1:24" s="2" customFormat="1" ht="15.75" customHeight="1" thickBot="1">
      <c r="A22" s="642"/>
      <c r="B22" s="612"/>
      <c r="C22" s="645"/>
      <c r="D22" s="706"/>
      <c r="E22" s="702"/>
      <c r="F22" s="719"/>
      <c r="G22" s="709"/>
      <c r="H22" s="442" t="s">
        <v>24</v>
      </c>
      <c r="I22" s="428">
        <f>SUM(I21:I21)</f>
        <v>1036</v>
      </c>
      <c r="J22" s="425">
        <f>SUM(J21:J21)</f>
        <v>1036</v>
      </c>
      <c r="K22" s="425"/>
      <c r="L22" s="426"/>
      <c r="M22" s="428">
        <f>SUM(M21:M21)</f>
        <v>1401.2</v>
      </c>
      <c r="N22" s="425">
        <f>SUM(N21:N21)</f>
        <v>1401.2</v>
      </c>
      <c r="O22" s="425"/>
      <c r="P22" s="426"/>
      <c r="Q22" s="428">
        <f t="shared" si="0"/>
        <v>1089.4000000000001</v>
      </c>
      <c r="R22" s="425">
        <f>SUM(R21)</f>
        <v>1089.4000000000001</v>
      </c>
      <c r="S22" s="425"/>
      <c r="T22" s="426"/>
      <c r="U22" s="432">
        <f>SUM(U21:U21)</f>
        <v>1400</v>
      </c>
      <c r="V22" s="430">
        <f>SUM(V21:V21)</f>
        <v>1400</v>
      </c>
    </row>
    <row r="23" spans="1:24" s="1" customFormat="1" ht="16.5" customHeight="1" thickBot="1">
      <c r="A23" s="6" t="s">
        <v>19</v>
      </c>
      <c r="B23" s="7" t="s">
        <v>19</v>
      </c>
      <c r="C23" s="742" t="s">
        <v>36</v>
      </c>
      <c r="D23" s="743"/>
      <c r="E23" s="743"/>
      <c r="F23" s="743"/>
      <c r="G23" s="743"/>
      <c r="H23" s="744"/>
      <c r="I23" s="29">
        <f>L23+J23</f>
        <v>68049.100000000006</v>
      </c>
      <c r="J23" s="30">
        <f>J22+J20+J18+J16+J14</f>
        <v>68049.100000000006</v>
      </c>
      <c r="K23" s="31">
        <f>K22+K20+K18+K16+K14</f>
        <v>710.4</v>
      </c>
      <c r="L23" s="30"/>
      <c r="M23" s="29">
        <f>P23+N23</f>
        <v>87752.1</v>
      </c>
      <c r="N23" s="30">
        <f>N22+N20+N18+N16+N14</f>
        <v>87752.1</v>
      </c>
      <c r="O23" s="31">
        <f>O22+O20+O18+O16+O14</f>
        <v>946.09999999999991</v>
      </c>
      <c r="P23" s="30"/>
      <c r="Q23" s="29">
        <f t="shared" si="0"/>
        <v>75326</v>
      </c>
      <c r="R23" s="30">
        <f>R22+R20+R18+R16+R14</f>
        <v>75326</v>
      </c>
      <c r="S23" s="31">
        <f>S22+S20+S18+S16+S14</f>
        <v>1064.9000000000001</v>
      </c>
      <c r="T23" s="30"/>
      <c r="U23" s="32">
        <f>U22+U20+U18+U16+U14</f>
        <v>83255.7</v>
      </c>
      <c r="V23" s="33">
        <f>V22+V20+V18+V16+V14</f>
        <v>83218.2</v>
      </c>
    </row>
    <row r="24" spans="1:24" s="1" customFormat="1" ht="15" customHeight="1" thickBot="1">
      <c r="A24" s="308" t="s">
        <v>19</v>
      </c>
      <c r="B24" s="548" t="s">
        <v>25</v>
      </c>
      <c r="C24" s="689" t="s">
        <v>37</v>
      </c>
      <c r="D24" s="690"/>
      <c r="E24" s="690"/>
      <c r="F24" s="690"/>
      <c r="G24" s="690"/>
      <c r="H24" s="691"/>
      <c r="I24" s="691"/>
      <c r="J24" s="691"/>
      <c r="K24" s="691"/>
      <c r="L24" s="691"/>
      <c r="M24" s="691"/>
      <c r="N24" s="691"/>
      <c r="O24" s="691"/>
      <c r="P24" s="691"/>
      <c r="Q24" s="691"/>
      <c r="R24" s="691"/>
      <c r="S24" s="691"/>
      <c r="T24" s="691"/>
      <c r="U24" s="691"/>
      <c r="V24" s="692"/>
    </row>
    <row r="25" spans="1:24" s="2" customFormat="1" ht="27.75" customHeight="1">
      <c r="A25" s="550" t="s">
        <v>19</v>
      </c>
      <c r="B25" s="548" t="s">
        <v>25</v>
      </c>
      <c r="C25" s="544" t="s">
        <v>19</v>
      </c>
      <c r="D25" s="35" t="s">
        <v>220</v>
      </c>
      <c r="E25" s="122"/>
      <c r="F25" s="36" t="s">
        <v>22</v>
      </c>
      <c r="G25" s="309">
        <v>3</v>
      </c>
      <c r="H25" s="305" t="s">
        <v>33</v>
      </c>
      <c r="I25" s="196">
        <f>J25+L25</f>
        <v>5244</v>
      </c>
      <c r="J25" s="38">
        <v>5244</v>
      </c>
      <c r="K25" s="38">
        <v>3253.8</v>
      </c>
      <c r="L25" s="39"/>
      <c r="M25" s="37">
        <f>N25+P25</f>
        <v>5148</v>
      </c>
      <c r="N25" s="38">
        <f>790.1+4328.5</f>
        <v>5118.6000000000004</v>
      </c>
      <c r="O25" s="38">
        <f>486.1+2577</f>
        <v>3063.1</v>
      </c>
      <c r="P25" s="39">
        <v>29.4</v>
      </c>
      <c r="Q25" s="543">
        <f>R25+T25</f>
        <v>4805.3</v>
      </c>
      <c r="R25" s="542">
        <f>4793.1+12.2</f>
        <v>4805.3</v>
      </c>
      <c r="S25" s="542">
        <f>2910.3-17.8+9.2</f>
        <v>2901.7</v>
      </c>
      <c r="T25" s="453"/>
      <c r="U25" s="40">
        <f>1286.5+4747.7+378.7</f>
        <v>6412.9</v>
      </c>
      <c r="V25" s="40">
        <f>1428.7+4732.2+400</f>
        <v>6560.9</v>
      </c>
    </row>
    <row r="26" spans="1:24" s="2" customFormat="1" ht="18.75" customHeight="1">
      <c r="A26" s="546"/>
      <c r="B26" s="547"/>
      <c r="C26" s="545"/>
      <c r="D26" s="552" t="s">
        <v>38</v>
      </c>
      <c r="E26" s="123"/>
      <c r="F26" s="41"/>
      <c r="G26" s="310"/>
      <c r="H26" s="42" t="s">
        <v>39</v>
      </c>
      <c r="I26" s="194">
        <f>J26+L26</f>
        <v>1466.9</v>
      </c>
      <c r="J26" s="44">
        <v>1461</v>
      </c>
      <c r="K26" s="44">
        <v>403</v>
      </c>
      <c r="L26" s="45">
        <v>5.9</v>
      </c>
      <c r="M26" s="43">
        <f>N26+P26</f>
        <v>1462.3</v>
      </c>
      <c r="N26" s="44">
        <v>1462.3</v>
      </c>
      <c r="O26" s="44">
        <v>491.9</v>
      </c>
      <c r="P26" s="45"/>
      <c r="Q26" s="521">
        <f>R26+T26</f>
        <v>1563.1</v>
      </c>
      <c r="R26" s="522">
        <f>1462.3+100.8</f>
        <v>1563.1</v>
      </c>
      <c r="S26" s="455">
        <v>491.9</v>
      </c>
      <c r="T26" s="456"/>
      <c r="U26" s="46">
        <f>1264.5+175</f>
        <v>1439.5</v>
      </c>
      <c r="V26" s="46">
        <f>1304.5+175</f>
        <v>1479.5</v>
      </c>
      <c r="X26" s="329"/>
    </row>
    <row r="27" spans="1:24" s="2" customFormat="1" ht="27.75" customHeight="1">
      <c r="A27" s="546"/>
      <c r="B27" s="547"/>
      <c r="C27" s="545"/>
      <c r="D27" s="552" t="s">
        <v>40</v>
      </c>
      <c r="E27" s="306"/>
      <c r="F27" s="41"/>
      <c r="G27" s="310"/>
      <c r="H27" s="47" t="s">
        <v>23</v>
      </c>
      <c r="I27" s="193">
        <f>J27+L27</f>
        <v>3902</v>
      </c>
      <c r="J27" s="49">
        <v>3902</v>
      </c>
      <c r="K27" s="49">
        <v>2117</v>
      </c>
      <c r="L27" s="50"/>
      <c r="M27" s="48">
        <f>N27+P27</f>
        <v>3902</v>
      </c>
      <c r="N27" s="49">
        <v>3902</v>
      </c>
      <c r="O27" s="49">
        <v>2207.1</v>
      </c>
      <c r="P27" s="50"/>
      <c r="Q27" s="457">
        <f>R27+T27</f>
        <v>3746</v>
      </c>
      <c r="R27" s="458">
        <v>3746</v>
      </c>
      <c r="S27" s="458">
        <v>2189.4</v>
      </c>
      <c r="T27" s="459"/>
      <c r="U27" s="51">
        <v>3800</v>
      </c>
      <c r="V27" s="51">
        <v>3800</v>
      </c>
    </row>
    <row r="28" spans="1:24" s="2" customFormat="1" ht="27.75" customHeight="1">
      <c r="A28" s="546"/>
      <c r="B28" s="547"/>
      <c r="C28" s="188"/>
      <c r="D28" s="552" t="s">
        <v>41</v>
      </c>
      <c r="E28" s="189"/>
      <c r="F28" s="565"/>
      <c r="G28" s="311"/>
      <c r="H28" s="47" t="s">
        <v>27</v>
      </c>
      <c r="I28" s="119">
        <f>J28+L28</f>
        <v>213.6</v>
      </c>
      <c r="J28" s="50">
        <v>178.6</v>
      </c>
      <c r="K28" s="50"/>
      <c r="L28" s="50">
        <v>35</v>
      </c>
      <c r="M28" s="118">
        <f>N28+P28</f>
        <v>287.5</v>
      </c>
      <c r="N28" s="50">
        <f>167.5+85</f>
        <v>252.5</v>
      </c>
      <c r="O28" s="50"/>
      <c r="P28" s="50">
        <v>35</v>
      </c>
      <c r="Q28" s="470">
        <f>R28+T28</f>
        <v>605</v>
      </c>
      <c r="R28" s="459">
        <v>605</v>
      </c>
      <c r="S28" s="459">
        <v>461.9</v>
      </c>
      <c r="T28" s="459"/>
      <c r="U28" s="51">
        <v>165</v>
      </c>
      <c r="V28" s="51"/>
    </row>
    <row r="29" spans="1:24" s="54" customFormat="1" ht="30" customHeight="1">
      <c r="A29" s="546"/>
      <c r="B29" s="547"/>
      <c r="C29" s="52"/>
      <c r="D29" s="552" t="s">
        <v>42</v>
      </c>
      <c r="E29" s="123"/>
      <c r="F29" s="53"/>
      <c r="G29" s="310"/>
      <c r="H29" s="197"/>
      <c r="I29" s="198"/>
      <c r="J29" s="199"/>
      <c r="K29" s="199"/>
      <c r="L29" s="199"/>
      <c r="M29" s="203"/>
      <c r="N29" s="199"/>
      <c r="O29" s="199"/>
      <c r="P29" s="199"/>
      <c r="Q29" s="460"/>
      <c r="R29" s="461"/>
      <c r="S29" s="461"/>
      <c r="T29" s="461"/>
      <c r="U29" s="204"/>
      <c r="V29" s="204"/>
    </row>
    <row r="30" spans="1:24" s="2" customFormat="1" ht="27" customHeight="1">
      <c r="A30" s="546"/>
      <c r="B30" s="547"/>
      <c r="C30" s="545"/>
      <c r="D30" s="540" t="s">
        <v>43</v>
      </c>
      <c r="E30" s="123"/>
      <c r="F30" s="41"/>
      <c r="G30" s="310"/>
      <c r="H30" s="335"/>
      <c r="I30" s="17"/>
      <c r="J30" s="200"/>
      <c r="K30" s="200"/>
      <c r="L30" s="200"/>
      <c r="M30" s="76"/>
      <c r="N30" s="200"/>
      <c r="O30" s="200"/>
      <c r="P30" s="200"/>
      <c r="Q30" s="462"/>
      <c r="R30" s="463"/>
      <c r="S30" s="463"/>
      <c r="T30" s="463"/>
      <c r="U30" s="55"/>
      <c r="V30" s="55"/>
    </row>
    <row r="31" spans="1:24" s="2" customFormat="1" ht="28.5" customHeight="1">
      <c r="A31" s="546"/>
      <c r="B31" s="547"/>
      <c r="C31" s="545"/>
      <c r="D31" s="58" t="s">
        <v>44</v>
      </c>
      <c r="E31" s="123"/>
      <c r="F31" s="41"/>
      <c r="G31" s="310"/>
      <c r="H31" s="335"/>
      <c r="I31" s="17"/>
      <c r="J31" s="200"/>
      <c r="K31" s="200"/>
      <c r="L31" s="201"/>
      <c r="M31" s="76"/>
      <c r="N31" s="200"/>
      <c r="O31" s="200"/>
      <c r="P31" s="200"/>
      <c r="Q31" s="462"/>
      <c r="R31" s="463"/>
      <c r="S31" s="463"/>
      <c r="T31" s="464"/>
      <c r="U31" s="205"/>
      <c r="V31" s="205"/>
    </row>
    <row r="32" spans="1:24" s="2" customFormat="1" ht="27" customHeight="1">
      <c r="A32" s="546"/>
      <c r="B32" s="547"/>
      <c r="C32" s="545"/>
      <c r="D32" s="541" t="s">
        <v>45</v>
      </c>
      <c r="E32" s="306"/>
      <c r="F32" s="41"/>
      <c r="G32" s="310"/>
      <c r="H32" s="335"/>
      <c r="I32" s="17"/>
      <c r="J32" s="200"/>
      <c r="K32" s="200"/>
      <c r="L32" s="201"/>
      <c r="M32" s="76"/>
      <c r="N32" s="200"/>
      <c r="O32" s="200"/>
      <c r="P32" s="200"/>
      <c r="Q32" s="462"/>
      <c r="R32" s="463"/>
      <c r="S32" s="463"/>
      <c r="T32" s="464"/>
      <c r="U32" s="205"/>
      <c r="V32" s="205"/>
    </row>
    <row r="33" spans="1:23" s="2" customFormat="1" ht="17.25" customHeight="1" thickBot="1">
      <c r="A33" s="551"/>
      <c r="B33" s="549"/>
      <c r="C33" s="59"/>
      <c r="D33" s="58" t="s">
        <v>222</v>
      </c>
      <c r="E33" s="307"/>
      <c r="F33" s="60"/>
      <c r="G33" s="312"/>
      <c r="H33" s="409" t="s">
        <v>24</v>
      </c>
      <c r="I33" s="424">
        <f>SUM(I25:I32)</f>
        <v>10826.5</v>
      </c>
      <c r="J33" s="425">
        <f>SUM(J25:J32)</f>
        <v>10785.6</v>
      </c>
      <c r="K33" s="425">
        <f>SUM(K25:K32)</f>
        <v>5773.8</v>
      </c>
      <c r="L33" s="427">
        <f>SUM(L25:L32)</f>
        <v>40.9</v>
      </c>
      <c r="M33" s="428">
        <f>P33+N33</f>
        <v>10799.800000000001</v>
      </c>
      <c r="N33" s="425">
        <f>SUM(N25:N32)</f>
        <v>10735.400000000001</v>
      </c>
      <c r="O33" s="425">
        <f>SUM(O25:O32)</f>
        <v>5762.1</v>
      </c>
      <c r="P33" s="427">
        <f>SUM(P25:P32)</f>
        <v>64.400000000000006</v>
      </c>
      <c r="Q33" s="428">
        <f>R33+T33</f>
        <v>10719.4</v>
      </c>
      <c r="R33" s="425">
        <f>SUM(R25:R32)</f>
        <v>10719.4</v>
      </c>
      <c r="S33" s="425">
        <f>SUM(S25:S32)</f>
        <v>6044.9</v>
      </c>
      <c r="T33" s="427"/>
      <c r="U33" s="430">
        <f>SUM(U25:U32)</f>
        <v>11817.4</v>
      </c>
      <c r="V33" s="430">
        <f>SUM(V25:V32)</f>
        <v>11840.4</v>
      </c>
    </row>
    <row r="34" spans="1:23" s="1" customFormat="1" ht="29.25" customHeight="1">
      <c r="A34" s="732" t="s">
        <v>19</v>
      </c>
      <c r="B34" s="734" t="s">
        <v>25</v>
      </c>
      <c r="C34" s="710" t="s">
        <v>25</v>
      </c>
      <c r="D34" s="712" t="s">
        <v>197</v>
      </c>
      <c r="E34" s="714" t="s">
        <v>46</v>
      </c>
      <c r="F34" s="716">
        <v>10</v>
      </c>
      <c r="G34" s="721" t="s">
        <v>32</v>
      </c>
      <c r="H34" s="558" t="s">
        <v>33</v>
      </c>
      <c r="I34" s="61">
        <f>J34+L34</f>
        <v>770.8</v>
      </c>
      <c r="J34" s="21">
        <v>770.8</v>
      </c>
      <c r="K34" s="21"/>
      <c r="L34" s="22"/>
      <c r="M34" s="20">
        <f>N34+P34</f>
        <v>835.9</v>
      </c>
      <c r="N34" s="21">
        <v>835.9</v>
      </c>
      <c r="O34" s="21"/>
      <c r="P34" s="22"/>
      <c r="Q34" s="536">
        <f>R34+T34</f>
        <v>852</v>
      </c>
      <c r="R34" s="525">
        <f>791.3-72.3+133</f>
        <v>852</v>
      </c>
      <c r="S34" s="451"/>
      <c r="T34" s="452"/>
      <c r="U34" s="62">
        <v>836</v>
      </c>
      <c r="V34" s="63">
        <v>836</v>
      </c>
    </row>
    <row r="35" spans="1:23" s="1" customFormat="1" ht="16.5" customHeight="1" thickBot="1">
      <c r="A35" s="733"/>
      <c r="B35" s="735"/>
      <c r="C35" s="711"/>
      <c r="D35" s="713"/>
      <c r="E35" s="715"/>
      <c r="F35" s="717"/>
      <c r="G35" s="722"/>
      <c r="H35" s="409" t="s">
        <v>24</v>
      </c>
      <c r="I35" s="428">
        <f>I34</f>
        <v>770.8</v>
      </c>
      <c r="J35" s="425">
        <f>J34</f>
        <v>770.8</v>
      </c>
      <c r="K35" s="425"/>
      <c r="L35" s="425"/>
      <c r="M35" s="428">
        <f>M34</f>
        <v>835.9</v>
      </c>
      <c r="N35" s="425">
        <f>N34</f>
        <v>835.9</v>
      </c>
      <c r="O35" s="425"/>
      <c r="P35" s="426"/>
      <c r="Q35" s="428">
        <f>R35+T35</f>
        <v>852</v>
      </c>
      <c r="R35" s="425">
        <f>SUM(R34)</f>
        <v>852</v>
      </c>
      <c r="S35" s="425"/>
      <c r="T35" s="425"/>
      <c r="U35" s="429">
        <f>U34</f>
        <v>836</v>
      </c>
      <c r="V35" s="430">
        <f>V34</f>
        <v>836</v>
      </c>
    </row>
    <row r="36" spans="1:23" s="1" customFormat="1" ht="67.5" customHeight="1">
      <c r="A36" s="554" t="s">
        <v>19</v>
      </c>
      <c r="B36" s="556" t="s">
        <v>25</v>
      </c>
      <c r="C36" s="562" t="s">
        <v>28</v>
      </c>
      <c r="D36" s="64" t="s">
        <v>199</v>
      </c>
      <c r="E36" s="877" t="s">
        <v>47</v>
      </c>
      <c r="F36" s="558">
        <v>10</v>
      </c>
      <c r="G36" s="560" t="s">
        <v>32</v>
      </c>
      <c r="H36" s="65" t="s">
        <v>33</v>
      </c>
      <c r="I36" s="66">
        <f>J36+L36</f>
        <v>950.9</v>
      </c>
      <c r="J36" s="67">
        <v>950.9</v>
      </c>
      <c r="K36" s="67"/>
      <c r="L36" s="68"/>
      <c r="M36" s="66">
        <f>N36+P36</f>
        <v>1352.2</v>
      </c>
      <c r="N36" s="67">
        <v>1352.2</v>
      </c>
      <c r="O36" s="67"/>
      <c r="P36" s="68"/>
      <c r="Q36" s="396">
        <f>R36+T36</f>
        <v>829.7</v>
      </c>
      <c r="R36" s="397">
        <v>829.7</v>
      </c>
      <c r="S36" s="397"/>
      <c r="T36" s="465"/>
      <c r="U36" s="69">
        <v>1300.5</v>
      </c>
      <c r="V36" s="40">
        <v>1300.5</v>
      </c>
      <c r="W36" s="70"/>
    </row>
    <row r="37" spans="1:23" s="1" customFormat="1" ht="43.5" customHeight="1">
      <c r="A37" s="71"/>
      <c r="B37" s="72"/>
      <c r="C37" s="563"/>
      <c r="D37" s="81" t="s">
        <v>200</v>
      </c>
      <c r="E37" s="878"/>
      <c r="F37" s="73"/>
      <c r="G37" s="74"/>
      <c r="H37" s="75"/>
      <c r="I37" s="76"/>
      <c r="J37" s="77"/>
      <c r="K37" s="77"/>
      <c r="L37" s="17"/>
      <c r="M37" s="76"/>
      <c r="N37" s="77"/>
      <c r="O37" s="77"/>
      <c r="P37" s="78"/>
      <c r="Q37" s="462"/>
      <c r="R37" s="466"/>
      <c r="S37" s="466"/>
      <c r="T37" s="467"/>
      <c r="U37" s="79"/>
      <c r="V37" s="80"/>
      <c r="W37" s="70"/>
    </row>
    <row r="38" spans="1:23" s="1" customFormat="1" ht="43.5" customHeight="1" thickBot="1">
      <c r="A38" s="555"/>
      <c r="B38" s="557"/>
      <c r="C38" s="564"/>
      <c r="D38" s="313" t="s">
        <v>201</v>
      </c>
      <c r="E38" s="879"/>
      <c r="F38" s="559"/>
      <c r="G38" s="561"/>
      <c r="H38" s="568"/>
      <c r="I38" s="569"/>
      <c r="J38" s="570"/>
      <c r="K38" s="570"/>
      <c r="L38" s="571"/>
      <c r="M38" s="569"/>
      <c r="N38" s="570"/>
      <c r="O38" s="570"/>
      <c r="P38" s="572"/>
      <c r="Q38" s="573"/>
      <c r="R38" s="574"/>
      <c r="S38" s="574"/>
      <c r="T38" s="575"/>
      <c r="U38" s="576"/>
      <c r="V38" s="577"/>
      <c r="W38" s="70"/>
    </row>
    <row r="39" spans="1:23" s="1" customFormat="1" ht="65.25" customHeight="1">
      <c r="A39" s="71"/>
      <c r="B39" s="72"/>
      <c r="C39" s="345"/>
      <c r="D39" s="81" t="s">
        <v>202</v>
      </c>
      <c r="E39" s="566"/>
      <c r="F39" s="73"/>
      <c r="G39" s="74"/>
      <c r="H39" s="75"/>
      <c r="I39" s="76"/>
      <c r="J39" s="77"/>
      <c r="K39" s="77"/>
      <c r="L39" s="17"/>
      <c r="M39" s="76"/>
      <c r="N39" s="77"/>
      <c r="O39" s="77"/>
      <c r="P39" s="78"/>
      <c r="Q39" s="462"/>
      <c r="R39" s="466"/>
      <c r="S39" s="466"/>
      <c r="T39" s="467"/>
      <c r="U39" s="79"/>
      <c r="V39" s="80"/>
      <c r="W39" s="70"/>
    </row>
    <row r="40" spans="1:23" s="1" customFormat="1" ht="42" customHeight="1">
      <c r="A40" s="71"/>
      <c r="B40" s="72"/>
      <c r="C40" s="345"/>
      <c r="D40" s="81" t="s">
        <v>203</v>
      </c>
      <c r="E40" s="566"/>
      <c r="F40" s="73"/>
      <c r="G40" s="74"/>
      <c r="H40" s="75"/>
      <c r="I40" s="76"/>
      <c r="J40" s="77"/>
      <c r="K40" s="77"/>
      <c r="L40" s="17"/>
      <c r="M40" s="76"/>
      <c r="N40" s="77"/>
      <c r="O40" s="77"/>
      <c r="P40" s="78"/>
      <c r="Q40" s="462"/>
      <c r="R40" s="466"/>
      <c r="S40" s="466"/>
      <c r="T40" s="467"/>
      <c r="U40" s="79"/>
      <c r="V40" s="80"/>
      <c r="W40" s="70"/>
    </row>
    <row r="41" spans="1:23" s="1" customFormat="1" ht="66" customHeight="1" thickBot="1">
      <c r="A41" s="82"/>
      <c r="B41" s="339"/>
      <c r="C41" s="344"/>
      <c r="D41" s="313" t="s">
        <v>198</v>
      </c>
      <c r="E41" s="567"/>
      <c r="F41" s="337"/>
      <c r="G41" s="83"/>
      <c r="H41" s="469" t="s">
        <v>24</v>
      </c>
      <c r="I41" s="429">
        <f>J41+L41</f>
        <v>950.9</v>
      </c>
      <c r="J41" s="425">
        <f>J36</f>
        <v>950.9</v>
      </c>
      <c r="K41" s="425"/>
      <c r="L41" s="424"/>
      <c r="M41" s="429">
        <f>N41+P41</f>
        <v>1352.2</v>
      </c>
      <c r="N41" s="425">
        <f>N36</f>
        <v>1352.2</v>
      </c>
      <c r="O41" s="432"/>
      <c r="P41" s="426"/>
      <c r="Q41" s="429">
        <f t="shared" ref="Q41:Q49" si="1">R41+T41</f>
        <v>829.7</v>
      </c>
      <c r="R41" s="425">
        <f>SUM(R36:R40)</f>
        <v>829.7</v>
      </c>
      <c r="S41" s="425"/>
      <c r="T41" s="424"/>
      <c r="U41" s="429">
        <f>U36</f>
        <v>1300.5</v>
      </c>
      <c r="V41" s="430">
        <f>V36</f>
        <v>1300.5</v>
      </c>
    </row>
    <row r="42" spans="1:23" s="1" customFormat="1" ht="27.75" customHeight="1">
      <c r="A42" s="723" t="s">
        <v>19</v>
      </c>
      <c r="B42" s="725" t="s">
        <v>25</v>
      </c>
      <c r="C42" s="727" t="s">
        <v>30</v>
      </c>
      <c r="D42" s="729" t="s">
        <v>48</v>
      </c>
      <c r="E42" s="714" t="s">
        <v>49</v>
      </c>
      <c r="F42" s="736">
        <v>10</v>
      </c>
      <c r="G42" s="738" t="s">
        <v>32</v>
      </c>
      <c r="H42" s="336" t="s">
        <v>33</v>
      </c>
      <c r="I42" s="20">
        <f>J42</f>
        <v>85</v>
      </c>
      <c r="J42" s="21">
        <v>85</v>
      </c>
      <c r="K42" s="21"/>
      <c r="L42" s="22"/>
      <c r="M42" s="84">
        <f>N42+P42</f>
        <v>85</v>
      </c>
      <c r="N42" s="85">
        <v>85</v>
      </c>
      <c r="O42" s="85"/>
      <c r="P42" s="86"/>
      <c r="Q42" s="450">
        <f t="shared" si="1"/>
        <v>80</v>
      </c>
      <c r="R42" s="451">
        <v>80</v>
      </c>
      <c r="S42" s="451"/>
      <c r="T42" s="452"/>
      <c r="U42" s="187">
        <v>160</v>
      </c>
      <c r="V42" s="28">
        <v>160</v>
      </c>
    </row>
    <row r="43" spans="1:23" s="1" customFormat="1" ht="16.5" customHeight="1" thickBot="1">
      <c r="A43" s="724"/>
      <c r="B43" s="726"/>
      <c r="C43" s="728"/>
      <c r="D43" s="730"/>
      <c r="E43" s="731"/>
      <c r="F43" s="737"/>
      <c r="G43" s="739"/>
      <c r="H43" s="442" t="s">
        <v>24</v>
      </c>
      <c r="I43" s="428">
        <f>J43+L43</f>
        <v>85</v>
      </c>
      <c r="J43" s="425">
        <f>J42</f>
        <v>85</v>
      </c>
      <c r="K43" s="425"/>
      <c r="L43" s="426"/>
      <c r="M43" s="432">
        <f>N43+P43</f>
        <v>85</v>
      </c>
      <c r="N43" s="427">
        <f>N42</f>
        <v>85</v>
      </c>
      <c r="O43" s="427"/>
      <c r="P43" s="426"/>
      <c r="Q43" s="428">
        <f t="shared" si="1"/>
        <v>80</v>
      </c>
      <c r="R43" s="425">
        <f>SUM(R42)</f>
        <v>80</v>
      </c>
      <c r="S43" s="425"/>
      <c r="T43" s="426"/>
      <c r="U43" s="429">
        <f>U42</f>
        <v>160</v>
      </c>
      <c r="V43" s="430">
        <f>V42</f>
        <v>160</v>
      </c>
    </row>
    <row r="44" spans="1:23" s="1" customFormat="1" ht="15.75" customHeight="1">
      <c r="A44" s="720" t="s">
        <v>19</v>
      </c>
      <c r="B44" s="611" t="s">
        <v>25</v>
      </c>
      <c r="C44" s="613" t="s">
        <v>34</v>
      </c>
      <c r="D44" s="745" t="s">
        <v>50</v>
      </c>
      <c r="E44" s="87" t="s">
        <v>196</v>
      </c>
      <c r="F44" s="340">
        <v>10</v>
      </c>
      <c r="G44" s="88" t="s">
        <v>51</v>
      </c>
      <c r="H44" s="89" t="s">
        <v>33</v>
      </c>
      <c r="I44" s="90">
        <f>J44+L44</f>
        <v>150</v>
      </c>
      <c r="J44" s="91">
        <v>106.2</v>
      </c>
      <c r="K44" s="91"/>
      <c r="L44" s="92">
        <v>43.8</v>
      </c>
      <c r="M44" s="90">
        <f>N44+P44</f>
        <v>150</v>
      </c>
      <c r="N44" s="91">
        <v>120</v>
      </c>
      <c r="O44" s="91"/>
      <c r="P44" s="92">
        <v>30</v>
      </c>
      <c r="Q44" s="444">
        <f t="shared" si="1"/>
        <v>150</v>
      </c>
      <c r="R44" s="399">
        <v>120</v>
      </c>
      <c r="S44" s="399"/>
      <c r="T44" s="400">
        <v>30</v>
      </c>
      <c r="U44" s="93">
        <v>150</v>
      </c>
      <c r="V44" s="94">
        <v>150</v>
      </c>
    </row>
    <row r="45" spans="1:23" s="1" customFormat="1" ht="15.75" customHeight="1">
      <c r="A45" s="598"/>
      <c r="B45" s="643"/>
      <c r="C45" s="740"/>
      <c r="D45" s="746"/>
      <c r="E45" s="95"/>
      <c r="F45" s="13"/>
      <c r="G45" s="96"/>
      <c r="H45" s="519" t="s">
        <v>27</v>
      </c>
      <c r="I45" s="23"/>
      <c r="J45" s="24"/>
      <c r="K45" s="24"/>
      <c r="L45" s="97"/>
      <c r="M45" s="23">
        <v>416</v>
      </c>
      <c r="N45" s="24">
        <v>296</v>
      </c>
      <c r="O45" s="24"/>
      <c r="P45" s="97">
        <v>120</v>
      </c>
      <c r="Q45" s="520">
        <f>R45+T45</f>
        <v>181.4</v>
      </c>
      <c r="R45" s="407">
        <v>121.4</v>
      </c>
      <c r="S45" s="407"/>
      <c r="T45" s="408">
        <v>60</v>
      </c>
      <c r="U45" s="76"/>
      <c r="V45" s="98"/>
    </row>
    <row r="46" spans="1:23" s="1" customFormat="1" ht="15.75" customHeight="1" thickBot="1">
      <c r="A46" s="642"/>
      <c r="B46" s="612"/>
      <c r="C46" s="614"/>
      <c r="D46" s="747"/>
      <c r="E46" s="99"/>
      <c r="F46" s="341"/>
      <c r="G46" s="83"/>
      <c r="H46" s="442" t="s">
        <v>24</v>
      </c>
      <c r="I46" s="428">
        <f>L46+J46</f>
        <v>150</v>
      </c>
      <c r="J46" s="425">
        <f>SUM(J44:J44)</f>
        <v>106.2</v>
      </c>
      <c r="K46" s="425"/>
      <c r="L46" s="426">
        <f>SUM(L44:L44)</f>
        <v>43.8</v>
      </c>
      <c r="M46" s="428">
        <f>P46+N46</f>
        <v>566</v>
      </c>
      <c r="N46" s="425">
        <f>SUM(N44:N45)</f>
        <v>416</v>
      </c>
      <c r="O46" s="425"/>
      <c r="P46" s="426">
        <f>SUM(P44:P45)</f>
        <v>150</v>
      </c>
      <c r="Q46" s="428">
        <f>R46+T46</f>
        <v>331.4</v>
      </c>
      <c r="R46" s="425">
        <f>SUM(R44:R45)</f>
        <v>241.4</v>
      </c>
      <c r="S46" s="425">
        <f>SUM(S44:S45)</f>
        <v>0</v>
      </c>
      <c r="T46" s="426">
        <f>SUM(T44:T45)</f>
        <v>90</v>
      </c>
      <c r="U46" s="429">
        <f>SUM(U44:U44)</f>
        <v>150</v>
      </c>
      <c r="V46" s="430">
        <f>SUM(V44:V44)</f>
        <v>150</v>
      </c>
    </row>
    <row r="47" spans="1:23" s="1" customFormat="1" ht="14.25" customHeight="1">
      <c r="A47" s="720" t="s">
        <v>19</v>
      </c>
      <c r="B47" s="611" t="s">
        <v>25</v>
      </c>
      <c r="C47" s="613" t="s">
        <v>52</v>
      </c>
      <c r="D47" s="625" t="s">
        <v>53</v>
      </c>
      <c r="E47" s="87" t="s">
        <v>196</v>
      </c>
      <c r="F47" s="340">
        <v>10</v>
      </c>
      <c r="G47" s="338" t="s">
        <v>32</v>
      </c>
      <c r="H47" s="89" t="s">
        <v>33</v>
      </c>
      <c r="I47" s="90"/>
      <c r="J47" s="91"/>
      <c r="K47" s="91"/>
      <c r="L47" s="92"/>
      <c r="M47" s="90">
        <f>N47+P47</f>
        <v>57.1</v>
      </c>
      <c r="N47" s="91">
        <v>57.1</v>
      </c>
      <c r="O47" s="91"/>
      <c r="P47" s="92"/>
      <c r="Q47" s="444">
        <f t="shared" si="1"/>
        <v>54.4</v>
      </c>
      <c r="R47" s="399">
        <v>54.4</v>
      </c>
      <c r="S47" s="399"/>
      <c r="T47" s="400"/>
      <c r="U47" s="100"/>
      <c r="V47" s="101"/>
    </row>
    <row r="48" spans="1:23" s="1" customFormat="1" ht="14.25" customHeight="1">
      <c r="A48" s="598"/>
      <c r="B48" s="643"/>
      <c r="C48" s="740"/>
      <c r="D48" s="741"/>
      <c r="E48" s="102"/>
      <c r="F48" s="103"/>
      <c r="G48" s="104"/>
      <c r="H48" s="105" t="s">
        <v>27</v>
      </c>
      <c r="I48" s="106"/>
      <c r="J48" s="107"/>
      <c r="K48" s="107"/>
      <c r="L48" s="108"/>
      <c r="M48" s="106">
        <f>N48+P48</f>
        <v>571.20000000000005</v>
      </c>
      <c r="N48" s="107">
        <v>571.20000000000005</v>
      </c>
      <c r="O48" s="107"/>
      <c r="P48" s="108"/>
      <c r="Q48" s="468">
        <f t="shared" si="1"/>
        <v>571.20000000000005</v>
      </c>
      <c r="R48" s="403">
        <v>571.20000000000005</v>
      </c>
      <c r="S48" s="403"/>
      <c r="T48" s="404"/>
      <c r="U48" s="109"/>
      <c r="V48" s="110"/>
    </row>
    <row r="49" spans="1:22" s="1" customFormat="1" ht="14.25" customHeight="1" thickBot="1">
      <c r="A49" s="642"/>
      <c r="B49" s="612"/>
      <c r="C49" s="614"/>
      <c r="D49" s="626"/>
      <c r="E49" s="99"/>
      <c r="F49" s="341"/>
      <c r="G49" s="83"/>
      <c r="H49" s="442" t="s">
        <v>24</v>
      </c>
      <c r="I49" s="428"/>
      <c r="J49" s="425"/>
      <c r="K49" s="425"/>
      <c r="L49" s="426"/>
      <c r="M49" s="428">
        <f>P49+N49</f>
        <v>628.30000000000007</v>
      </c>
      <c r="N49" s="425">
        <f>SUM(N47:N48)</f>
        <v>628.30000000000007</v>
      </c>
      <c r="O49" s="425"/>
      <c r="P49" s="426"/>
      <c r="Q49" s="428">
        <f t="shared" si="1"/>
        <v>625.6</v>
      </c>
      <c r="R49" s="425">
        <f>SUM(R47:R48)</f>
        <v>625.6</v>
      </c>
      <c r="S49" s="425"/>
      <c r="T49" s="426"/>
      <c r="U49" s="429"/>
      <c r="V49" s="430"/>
    </row>
    <row r="50" spans="1:22" s="1" customFormat="1" ht="24.75" customHeight="1">
      <c r="A50" s="720" t="s">
        <v>19</v>
      </c>
      <c r="B50" s="611" t="s">
        <v>25</v>
      </c>
      <c r="C50" s="613" t="s">
        <v>54</v>
      </c>
      <c r="D50" s="625" t="s">
        <v>55</v>
      </c>
      <c r="E50" s="87"/>
      <c r="F50" s="340">
        <v>10</v>
      </c>
      <c r="G50" s="338" t="s">
        <v>32</v>
      </c>
      <c r="H50" s="89" t="s">
        <v>33</v>
      </c>
      <c r="I50" s="90">
        <f>J50+L50</f>
        <v>26</v>
      </c>
      <c r="J50" s="91">
        <v>26</v>
      </c>
      <c r="K50" s="91"/>
      <c r="L50" s="92"/>
      <c r="M50" s="90"/>
      <c r="N50" s="91"/>
      <c r="O50" s="91"/>
      <c r="P50" s="92"/>
      <c r="Q50" s="444"/>
      <c r="R50" s="399"/>
      <c r="S50" s="399"/>
      <c r="T50" s="400"/>
      <c r="U50" s="100"/>
      <c r="V50" s="101"/>
    </row>
    <row r="51" spans="1:22" s="1" customFormat="1" ht="18" customHeight="1" thickBot="1">
      <c r="A51" s="642"/>
      <c r="B51" s="612"/>
      <c r="C51" s="614"/>
      <c r="D51" s="626"/>
      <c r="E51" s="99"/>
      <c r="F51" s="341"/>
      <c r="G51" s="83"/>
      <c r="H51" s="442" t="s">
        <v>24</v>
      </c>
      <c r="I51" s="428">
        <f>L51+J51</f>
        <v>26</v>
      </c>
      <c r="J51" s="425">
        <f>SUM(J50:J50)</f>
        <v>26</v>
      </c>
      <c r="K51" s="425"/>
      <c r="L51" s="426"/>
      <c r="M51" s="428"/>
      <c r="N51" s="425"/>
      <c r="O51" s="425"/>
      <c r="P51" s="426"/>
      <c r="Q51" s="428"/>
      <c r="R51" s="425"/>
      <c r="S51" s="425"/>
      <c r="T51" s="426"/>
      <c r="U51" s="429"/>
      <c r="V51" s="430"/>
    </row>
    <row r="52" spans="1:22" s="1" customFormat="1" ht="18" customHeight="1">
      <c r="A52" s="720" t="s">
        <v>19</v>
      </c>
      <c r="B52" s="611" t="s">
        <v>25</v>
      </c>
      <c r="C52" s="613" t="s">
        <v>221</v>
      </c>
      <c r="D52" s="759" t="s">
        <v>223</v>
      </c>
      <c r="E52" s="87"/>
      <c r="F52" s="340">
        <v>10</v>
      </c>
      <c r="G52" s="338" t="s">
        <v>32</v>
      </c>
      <c r="H52" s="89" t="s">
        <v>27</v>
      </c>
      <c r="I52" s="90"/>
      <c r="J52" s="91"/>
      <c r="K52" s="91"/>
      <c r="L52" s="92"/>
      <c r="M52" s="90"/>
      <c r="N52" s="91"/>
      <c r="O52" s="91"/>
      <c r="P52" s="92"/>
      <c r="Q52" s="444">
        <f>R52+T52</f>
        <v>515</v>
      </c>
      <c r="R52" s="399">
        <v>515</v>
      </c>
      <c r="S52" s="399"/>
      <c r="T52" s="400"/>
      <c r="U52" s="100"/>
      <c r="V52" s="101"/>
    </row>
    <row r="53" spans="1:22" s="1" customFormat="1" ht="16.5" customHeight="1" thickBot="1">
      <c r="A53" s="642"/>
      <c r="B53" s="612"/>
      <c r="C53" s="614"/>
      <c r="D53" s="760"/>
      <c r="E53" s="99"/>
      <c r="F53" s="341"/>
      <c r="G53" s="83"/>
      <c r="H53" s="442" t="s">
        <v>24</v>
      </c>
      <c r="I53" s="428">
        <f>L53+J53</f>
        <v>0</v>
      </c>
      <c r="J53" s="425">
        <f>SUM(J52:J52)</f>
        <v>0</v>
      </c>
      <c r="K53" s="425"/>
      <c r="L53" s="426"/>
      <c r="M53" s="428"/>
      <c r="N53" s="425"/>
      <c r="O53" s="425"/>
      <c r="P53" s="426"/>
      <c r="Q53" s="428">
        <f>R53+T53</f>
        <v>515</v>
      </c>
      <c r="R53" s="425">
        <f>SUM(R52)</f>
        <v>515</v>
      </c>
      <c r="S53" s="425"/>
      <c r="T53" s="426"/>
      <c r="U53" s="429"/>
      <c r="V53" s="430"/>
    </row>
    <row r="54" spans="1:22" s="1" customFormat="1" ht="15" customHeight="1" thickBot="1">
      <c r="A54" s="6" t="s">
        <v>19</v>
      </c>
      <c r="B54" s="7" t="s">
        <v>25</v>
      </c>
      <c r="C54" s="748" t="s">
        <v>36</v>
      </c>
      <c r="D54" s="750"/>
      <c r="E54" s="750"/>
      <c r="F54" s="750"/>
      <c r="G54" s="750"/>
      <c r="H54" s="758"/>
      <c r="I54" s="111">
        <f t="shared" ref="I54:V54" si="2">I51+I49+I46+I43+I41+I35+I33</f>
        <v>12809.2</v>
      </c>
      <c r="J54" s="112">
        <f t="shared" si="2"/>
        <v>12724.5</v>
      </c>
      <c r="K54" s="113">
        <f t="shared" si="2"/>
        <v>5773.8</v>
      </c>
      <c r="L54" s="114">
        <f t="shared" si="2"/>
        <v>84.699999999999989</v>
      </c>
      <c r="M54" s="115">
        <f t="shared" si="2"/>
        <v>14267.2</v>
      </c>
      <c r="N54" s="113">
        <f t="shared" si="2"/>
        <v>14052.800000000001</v>
      </c>
      <c r="O54" s="112">
        <f t="shared" si="2"/>
        <v>5762.1</v>
      </c>
      <c r="P54" s="113">
        <f t="shared" si="2"/>
        <v>214.4</v>
      </c>
      <c r="Q54" s="111">
        <f>Q51+Q49+Q46+Q43+Q41+Q35+Q33</f>
        <v>13438.099999999999</v>
      </c>
      <c r="R54" s="112">
        <f>R51+R49+R46+R43+R41+R35+R33+R53</f>
        <v>13863.099999999999</v>
      </c>
      <c r="S54" s="113">
        <f>S51+S49+S46+S43+S41+S35+S33</f>
        <v>6044.9</v>
      </c>
      <c r="T54" s="116">
        <f t="shared" si="2"/>
        <v>90</v>
      </c>
      <c r="U54" s="111">
        <f t="shared" si="2"/>
        <v>14263.9</v>
      </c>
      <c r="V54" s="117">
        <f t="shared" si="2"/>
        <v>14286.9</v>
      </c>
    </row>
    <row r="55" spans="1:22" s="1" customFormat="1" ht="15" customHeight="1" thickBot="1">
      <c r="A55" s="34" t="s">
        <v>19</v>
      </c>
      <c r="B55" s="7" t="s">
        <v>28</v>
      </c>
      <c r="C55" s="788" t="s">
        <v>56</v>
      </c>
      <c r="D55" s="789"/>
      <c r="E55" s="789"/>
      <c r="F55" s="789"/>
      <c r="G55" s="789"/>
      <c r="H55" s="789"/>
      <c r="I55" s="789"/>
      <c r="J55" s="789"/>
      <c r="K55" s="789"/>
      <c r="L55" s="789"/>
      <c r="M55" s="789"/>
      <c r="N55" s="789"/>
      <c r="O55" s="789"/>
      <c r="P55" s="789"/>
      <c r="Q55" s="789"/>
      <c r="R55" s="789"/>
      <c r="S55" s="789"/>
      <c r="T55" s="789"/>
      <c r="U55" s="789"/>
      <c r="V55" s="790"/>
    </row>
    <row r="56" spans="1:22" s="2" customFormat="1" ht="42" customHeight="1">
      <c r="A56" s="550" t="s">
        <v>19</v>
      </c>
      <c r="B56" s="548" t="s">
        <v>28</v>
      </c>
      <c r="C56" s="544" t="s">
        <v>19</v>
      </c>
      <c r="D56" s="35" t="s">
        <v>57</v>
      </c>
      <c r="E56" s="122"/>
      <c r="F56" s="36" t="s">
        <v>22</v>
      </c>
      <c r="G56" s="753">
        <v>5</v>
      </c>
      <c r="H56" s="305" t="s">
        <v>33</v>
      </c>
      <c r="I56" s="37"/>
      <c r="J56" s="38"/>
      <c r="K56" s="38"/>
      <c r="L56" s="39"/>
      <c r="M56" s="37">
        <f>N56+P56</f>
        <v>23.1</v>
      </c>
      <c r="N56" s="38">
        <v>23.1</v>
      </c>
      <c r="O56" s="38">
        <v>5.6</v>
      </c>
      <c r="P56" s="39"/>
      <c r="Q56" s="396">
        <f>R56+T56</f>
        <v>23.1</v>
      </c>
      <c r="R56" s="397">
        <v>23.1</v>
      </c>
      <c r="S56" s="397">
        <v>5.6</v>
      </c>
      <c r="T56" s="453"/>
      <c r="U56" s="40">
        <v>3.2</v>
      </c>
      <c r="V56" s="40"/>
    </row>
    <row r="57" spans="1:22" s="2" customFormat="1" ht="66.75" customHeight="1">
      <c r="A57" s="546"/>
      <c r="B57" s="547"/>
      <c r="C57" s="545"/>
      <c r="D57" s="318" t="s">
        <v>204</v>
      </c>
      <c r="E57" s="314" t="s">
        <v>85</v>
      </c>
      <c r="F57" s="41"/>
      <c r="G57" s="754"/>
      <c r="H57" s="42" t="s">
        <v>91</v>
      </c>
      <c r="I57" s="43">
        <f>J57+L57</f>
        <v>313.39999999999998</v>
      </c>
      <c r="J57" s="44"/>
      <c r="K57" s="44"/>
      <c r="L57" s="45">
        <v>313.39999999999998</v>
      </c>
      <c r="M57" s="43">
        <f>N57+P57</f>
        <v>904.3</v>
      </c>
      <c r="N57" s="44"/>
      <c r="O57" s="44"/>
      <c r="P57" s="45">
        <v>904.3</v>
      </c>
      <c r="Q57" s="454">
        <f>R57+T57</f>
        <v>904.3</v>
      </c>
      <c r="R57" s="455"/>
      <c r="S57" s="455"/>
      <c r="T57" s="456">
        <v>904.3</v>
      </c>
      <c r="U57" s="46">
        <v>429.3</v>
      </c>
      <c r="V57" s="46"/>
    </row>
    <row r="58" spans="1:22" s="2" customFormat="1" ht="41.25" customHeight="1">
      <c r="A58" s="546"/>
      <c r="B58" s="547"/>
      <c r="C58" s="545"/>
      <c r="D58" s="552" t="s">
        <v>205</v>
      </c>
      <c r="E58" s="192" t="s">
        <v>86</v>
      </c>
      <c r="F58" s="41"/>
      <c r="G58" s="754"/>
      <c r="H58" s="47" t="s">
        <v>58</v>
      </c>
      <c r="I58" s="48">
        <f>J58+L58</f>
        <v>2563.4</v>
      </c>
      <c r="J58" s="49"/>
      <c r="K58" s="49"/>
      <c r="L58" s="50">
        <v>2563.4</v>
      </c>
      <c r="M58" s="48">
        <f>N58+P58</f>
        <v>4586.3</v>
      </c>
      <c r="N58" s="49"/>
      <c r="O58" s="49"/>
      <c r="P58" s="50">
        <v>4586.3</v>
      </c>
      <c r="Q58" s="457">
        <f>R58+T58</f>
        <v>4586.3</v>
      </c>
      <c r="R58" s="458"/>
      <c r="S58" s="458"/>
      <c r="T58" s="459">
        <v>4586.3</v>
      </c>
      <c r="U58" s="51">
        <v>2450.8000000000002</v>
      </c>
      <c r="V58" s="51"/>
    </row>
    <row r="59" spans="1:22" s="2" customFormat="1" ht="54" customHeight="1">
      <c r="A59" s="546"/>
      <c r="B59" s="547"/>
      <c r="C59" s="188"/>
      <c r="D59" s="318" t="s">
        <v>206</v>
      </c>
      <c r="E59" s="315" t="s">
        <v>87</v>
      </c>
      <c r="F59" s="565"/>
      <c r="G59" s="754"/>
      <c r="H59" s="47" t="s">
        <v>59</v>
      </c>
      <c r="I59" s="118">
        <f>J59+L59</f>
        <v>1000</v>
      </c>
      <c r="J59" s="50"/>
      <c r="K59" s="50"/>
      <c r="L59" s="50">
        <v>1000</v>
      </c>
      <c r="M59" s="118">
        <f>N59+P59</f>
        <v>951.7</v>
      </c>
      <c r="N59" s="50"/>
      <c r="O59" s="50"/>
      <c r="P59" s="50">
        <v>951.7</v>
      </c>
      <c r="Q59" s="470">
        <f>R59+T59</f>
        <v>951.7</v>
      </c>
      <c r="R59" s="459"/>
      <c r="S59" s="459"/>
      <c r="T59" s="459">
        <v>951.7</v>
      </c>
      <c r="U59" s="51"/>
      <c r="V59" s="51"/>
    </row>
    <row r="60" spans="1:22" s="2" customFormat="1" ht="42.75" customHeight="1">
      <c r="A60" s="546"/>
      <c r="B60" s="547"/>
      <c r="C60" s="188"/>
      <c r="D60" s="319" t="s">
        <v>207</v>
      </c>
      <c r="E60" s="553" t="s">
        <v>88</v>
      </c>
      <c r="F60" s="565"/>
      <c r="G60" s="754"/>
      <c r="H60" s="335"/>
      <c r="I60" s="79"/>
      <c r="J60" s="195"/>
      <c r="K60" s="195"/>
      <c r="L60" s="195"/>
      <c r="M60" s="79"/>
      <c r="N60" s="195"/>
      <c r="O60" s="195"/>
      <c r="P60" s="195"/>
      <c r="Q60" s="462"/>
      <c r="R60" s="463"/>
      <c r="S60" s="463"/>
      <c r="T60" s="463"/>
      <c r="U60" s="80"/>
      <c r="V60" s="80"/>
    </row>
    <row r="61" spans="1:22" s="2" customFormat="1" ht="63.75" customHeight="1">
      <c r="A61" s="546"/>
      <c r="B61" s="547"/>
      <c r="C61" s="188"/>
      <c r="D61" s="621" t="s">
        <v>208</v>
      </c>
      <c r="E61" s="751" t="s">
        <v>89</v>
      </c>
      <c r="F61" s="565"/>
      <c r="G61" s="754"/>
      <c r="H61" s="335"/>
      <c r="I61" s="79"/>
      <c r="J61" s="195"/>
      <c r="K61" s="206"/>
      <c r="L61" s="195"/>
      <c r="M61" s="79"/>
      <c r="N61" s="195"/>
      <c r="O61" s="206"/>
      <c r="P61" s="195"/>
      <c r="Q61" s="462"/>
      <c r="R61" s="463"/>
      <c r="S61" s="466"/>
      <c r="T61" s="463"/>
      <c r="U61" s="80"/>
      <c r="V61" s="80"/>
    </row>
    <row r="62" spans="1:22" s="54" customFormat="1" ht="15.75" customHeight="1" thickBot="1">
      <c r="A62" s="551"/>
      <c r="B62" s="549"/>
      <c r="C62" s="120"/>
      <c r="D62" s="622"/>
      <c r="E62" s="752"/>
      <c r="F62" s="121"/>
      <c r="G62" s="755"/>
      <c r="H62" s="409" t="s">
        <v>24</v>
      </c>
      <c r="I62" s="429">
        <f>L62+J62</f>
        <v>3876.8</v>
      </c>
      <c r="J62" s="425"/>
      <c r="K62" s="432"/>
      <c r="L62" s="427">
        <f>SUM(L56:L60)</f>
        <v>3876.8</v>
      </c>
      <c r="M62" s="429">
        <f>N62+P62</f>
        <v>6465.4000000000005</v>
      </c>
      <c r="N62" s="425">
        <f>SUM(N56:N61)</f>
        <v>23.1</v>
      </c>
      <c r="O62" s="432">
        <f>SUM(O56:O61)</f>
        <v>5.6</v>
      </c>
      <c r="P62" s="427">
        <f>SUM(P56:P60)</f>
        <v>6442.3</v>
      </c>
      <c r="Q62" s="429">
        <f>R62+T62</f>
        <v>6465.4000000000005</v>
      </c>
      <c r="R62" s="425">
        <f>SUM(R56:R61)</f>
        <v>23.1</v>
      </c>
      <c r="S62" s="432">
        <f>SUM(S56:S61)</f>
        <v>5.6</v>
      </c>
      <c r="T62" s="427">
        <f>SUM(T56:T61)</f>
        <v>6442.3</v>
      </c>
      <c r="U62" s="430">
        <f>SUM(U56:U59)</f>
        <v>2883.3</v>
      </c>
      <c r="V62" s="430">
        <f>SUM(V56:V59)</f>
        <v>0</v>
      </c>
    </row>
    <row r="63" spans="1:22" s="2" customFormat="1" ht="40.5" customHeight="1" thickBot="1">
      <c r="A63" s="6" t="s">
        <v>19</v>
      </c>
      <c r="B63" s="7" t="s">
        <v>28</v>
      </c>
      <c r="C63" s="581" t="s">
        <v>25</v>
      </c>
      <c r="D63" s="582" t="s">
        <v>60</v>
      </c>
      <c r="E63" s="583"/>
      <c r="F63" s="584" t="s">
        <v>22</v>
      </c>
      <c r="G63" s="585"/>
      <c r="H63" s="586"/>
      <c r="I63" s="587"/>
      <c r="J63" s="588"/>
      <c r="K63" s="588"/>
      <c r="L63" s="589"/>
      <c r="M63" s="590"/>
      <c r="N63" s="588"/>
      <c r="O63" s="588"/>
      <c r="P63" s="589"/>
      <c r="Q63" s="591"/>
      <c r="R63" s="592"/>
      <c r="S63" s="592"/>
      <c r="T63" s="593"/>
      <c r="U63" s="594"/>
      <c r="V63" s="595"/>
    </row>
    <row r="64" spans="1:22" s="2" customFormat="1" ht="20.25" customHeight="1">
      <c r="A64" s="331"/>
      <c r="B64" s="332"/>
      <c r="C64" s="347"/>
      <c r="D64" s="621" t="s">
        <v>209</v>
      </c>
      <c r="E64" s="123"/>
      <c r="F64" s="496"/>
      <c r="G64" s="754">
        <v>5</v>
      </c>
      <c r="H64" s="498" t="s">
        <v>91</v>
      </c>
      <c r="I64" s="578"/>
      <c r="J64" s="579"/>
      <c r="K64" s="579"/>
      <c r="L64" s="373"/>
      <c r="M64" s="580">
        <f>N64+P64</f>
        <v>500</v>
      </c>
      <c r="N64" s="77"/>
      <c r="O64" s="77"/>
      <c r="P64" s="200">
        <v>500</v>
      </c>
      <c r="Q64" s="477">
        <f>R64+T64</f>
        <v>500</v>
      </c>
      <c r="R64" s="466"/>
      <c r="S64" s="466"/>
      <c r="T64" s="478">
        <v>500</v>
      </c>
      <c r="U64" s="80">
        <v>500</v>
      </c>
      <c r="V64" s="303"/>
    </row>
    <row r="65" spans="1:22" s="2" customFormat="1" ht="99" customHeight="1" thickBot="1">
      <c r="A65" s="316"/>
      <c r="B65" s="317"/>
      <c r="C65" s="495"/>
      <c r="D65" s="622"/>
      <c r="E65" s="508"/>
      <c r="F65" s="497"/>
      <c r="G65" s="755"/>
      <c r="H65" s="509" t="s">
        <v>58</v>
      </c>
      <c r="I65" s="393"/>
      <c r="J65" s="394"/>
      <c r="K65" s="394"/>
      <c r="L65" s="394"/>
      <c r="M65" s="510">
        <f>N65+P65</f>
        <v>545.20000000000005</v>
      </c>
      <c r="N65" s="511"/>
      <c r="O65" s="511"/>
      <c r="P65" s="511">
        <v>545.20000000000005</v>
      </c>
      <c r="Q65" s="512">
        <f>R65+T65</f>
        <v>545.20000000000005</v>
      </c>
      <c r="R65" s="513"/>
      <c r="S65" s="513"/>
      <c r="T65" s="514">
        <v>545.20000000000005</v>
      </c>
      <c r="U65" s="392"/>
      <c r="V65" s="515"/>
    </row>
    <row r="66" spans="1:22" s="2" customFormat="1" ht="42" customHeight="1">
      <c r="A66" s="331"/>
      <c r="B66" s="332"/>
      <c r="C66" s="347"/>
      <c r="D66" s="334" t="s">
        <v>210</v>
      </c>
      <c r="E66" s="885" t="s">
        <v>219</v>
      </c>
      <c r="F66" s="496"/>
      <c r="G66" s="756">
        <v>6</v>
      </c>
      <c r="H66" s="498" t="s">
        <v>33</v>
      </c>
      <c r="I66" s="372"/>
      <c r="J66" s="373"/>
      <c r="K66" s="373"/>
      <c r="L66" s="373"/>
      <c r="M66" s="499">
        <f t="shared" ref="M66:M71" si="3">N66+P66</f>
        <v>20</v>
      </c>
      <c r="N66" s="500"/>
      <c r="O66" s="501"/>
      <c r="P66" s="502">
        <v>20</v>
      </c>
      <c r="Q66" s="503"/>
      <c r="R66" s="504"/>
      <c r="S66" s="504"/>
      <c r="T66" s="505"/>
      <c r="U66" s="506"/>
      <c r="V66" s="507"/>
    </row>
    <row r="67" spans="1:22" s="1" customFormat="1" ht="23.25" customHeight="1">
      <c r="A67" s="880"/>
      <c r="B67" s="881"/>
      <c r="C67" s="882"/>
      <c r="D67" s="883" t="s">
        <v>218</v>
      </c>
      <c r="E67" s="885"/>
      <c r="F67" s="496"/>
      <c r="G67" s="756"/>
      <c r="H67" s="375" t="s">
        <v>33</v>
      </c>
      <c r="I67" s="376"/>
      <c r="J67" s="377"/>
      <c r="K67" s="377"/>
      <c r="L67" s="378"/>
      <c r="M67" s="304">
        <f t="shared" si="3"/>
        <v>36</v>
      </c>
      <c r="N67" s="379"/>
      <c r="O67" s="379"/>
      <c r="P67" s="380">
        <v>36</v>
      </c>
      <c r="Q67" s="468"/>
      <c r="R67" s="403"/>
      <c r="S67" s="403"/>
      <c r="T67" s="404"/>
      <c r="U67" s="381"/>
      <c r="V67" s="382"/>
    </row>
    <row r="68" spans="1:22" s="1" customFormat="1" ht="18" customHeight="1">
      <c r="A68" s="880"/>
      <c r="B68" s="881"/>
      <c r="C68" s="882"/>
      <c r="D68" s="884"/>
      <c r="E68" s="885"/>
      <c r="F68" s="496"/>
      <c r="G68" s="756"/>
      <c r="H68" s="383"/>
      <c r="I68" s="384"/>
      <c r="J68" s="385"/>
      <c r="K68" s="386"/>
      <c r="L68" s="387"/>
      <c r="M68" s="388"/>
      <c r="N68" s="386"/>
      <c r="O68" s="385"/>
      <c r="P68" s="385"/>
      <c r="Q68" s="473"/>
      <c r="R68" s="474"/>
      <c r="S68" s="475"/>
      <c r="T68" s="476"/>
      <c r="U68" s="389"/>
      <c r="V68" s="390"/>
    </row>
    <row r="69" spans="1:22" s="2" customFormat="1" ht="39" customHeight="1">
      <c r="A69" s="331"/>
      <c r="B69" s="332"/>
      <c r="C69" s="188"/>
      <c r="D69" s="318" t="s">
        <v>211</v>
      </c>
      <c r="E69" s="886"/>
      <c r="F69" s="496"/>
      <c r="G69" s="756"/>
      <c r="H69" s="42" t="s">
        <v>33</v>
      </c>
      <c r="I69" s="151"/>
      <c r="J69" s="45"/>
      <c r="K69" s="45"/>
      <c r="L69" s="45"/>
      <c r="M69" s="148">
        <f t="shared" si="3"/>
        <v>50</v>
      </c>
      <c r="N69" s="374"/>
      <c r="O69" s="374"/>
      <c r="P69" s="374">
        <v>50</v>
      </c>
      <c r="Q69" s="471"/>
      <c r="R69" s="456"/>
      <c r="S69" s="456"/>
      <c r="T69" s="472"/>
      <c r="U69" s="46"/>
      <c r="V69" s="369"/>
    </row>
    <row r="70" spans="1:22" s="2" customFormat="1" ht="40.5" customHeight="1">
      <c r="A70" s="331"/>
      <c r="B70" s="332"/>
      <c r="C70" s="188"/>
      <c r="D70" s="371" t="s">
        <v>212</v>
      </c>
      <c r="E70" s="189"/>
      <c r="F70" s="496"/>
      <c r="G70" s="756"/>
      <c r="H70" s="47" t="s">
        <v>33</v>
      </c>
      <c r="I70" s="391"/>
      <c r="J70" s="206"/>
      <c r="K70" s="206"/>
      <c r="L70" s="195"/>
      <c r="M70" s="76">
        <f t="shared" si="3"/>
        <v>71.8</v>
      </c>
      <c r="N70" s="77">
        <v>71.8</v>
      </c>
      <c r="O70" s="77"/>
      <c r="P70" s="200"/>
      <c r="Q70" s="477"/>
      <c r="R70" s="466"/>
      <c r="S70" s="466"/>
      <c r="T70" s="478"/>
      <c r="U70" s="80"/>
      <c r="V70" s="303"/>
    </row>
    <row r="71" spans="1:22" s="2" customFormat="1" ht="38.25" customHeight="1">
      <c r="A71" s="331"/>
      <c r="B71" s="332"/>
      <c r="C71" s="188"/>
      <c r="D71" s="319" t="s">
        <v>90</v>
      </c>
      <c r="E71" s="189"/>
      <c r="F71" s="496"/>
      <c r="G71" s="756"/>
      <c r="H71" s="42" t="s">
        <v>33</v>
      </c>
      <c r="I71" s="43"/>
      <c r="J71" s="44"/>
      <c r="K71" s="44"/>
      <c r="L71" s="45"/>
      <c r="M71" s="148">
        <f t="shared" si="3"/>
        <v>189</v>
      </c>
      <c r="N71" s="57">
        <v>189</v>
      </c>
      <c r="O71" s="57"/>
      <c r="P71" s="374"/>
      <c r="Q71" s="454"/>
      <c r="R71" s="455"/>
      <c r="S71" s="455"/>
      <c r="T71" s="472"/>
      <c r="U71" s="46"/>
      <c r="V71" s="369"/>
    </row>
    <row r="72" spans="1:22" s="2" customFormat="1" ht="28.5" customHeight="1">
      <c r="A72" s="331"/>
      <c r="B72" s="332"/>
      <c r="C72" s="188"/>
      <c r="D72" s="621" t="s">
        <v>180</v>
      </c>
      <c r="E72" s="189"/>
      <c r="F72" s="496"/>
      <c r="G72" s="756"/>
      <c r="H72" s="42" t="s">
        <v>33</v>
      </c>
      <c r="I72" s="320">
        <f>J72+L72</f>
        <v>20</v>
      </c>
      <c r="J72" s="77">
        <v>20</v>
      </c>
      <c r="K72" s="302"/>
      <c r="L72" s="195"/>
      <c r="M72" s="76"/>
      <c r="N72" s="77"/>
      <c r="O72" s="17"/>
      <c r="P72" s="200"/>
      <c r="Q72" s="462"/>
      <c r="R72" s="466"/>
      <c r="S72" s="467"/>
      <c r="T72" s="478"/>
      <c r="U72" s="80"/>
      <c r="V72" s="303"/>
    </row>
    <row r="73" spans="1:22" s="54" customFormat="1" ht="15.75" customHeight="1" thickBot="1">
      <c r="A73" s="331"/>
      <c r="B73" s="332"/>
      <c r="C73" s="52"/>
      <c r="D73" s="622"/>
      <c r="E73" s="123"/>
      <c r="F73" s="497"/>
      <c r="G73" s="757"/>
      <c r="H73" s="409" t="s">
        <v>24</v>
      </c>
      <c r="I73" s="432">
        <f>SUM(I63:I72)</f>
        <v>20</v>
      </c>
      <c r="J73" s="425">
        <f>SUM(J70:J72)</f>
        <v>20</v>
      </c>
      <c r="K73" s="432"/>
      <c r="L73" s="427"/>
      <c r="M73" s="429">
        <f>N73+P73</f>
        <v>1412</v>
      </c>
      <c r="N73" s="425">
        <f>SUM(N63:N71)</f>
        <v>260.8</v>
      </c>
      <c r="O73" s="432"/>
      <c r="P73" s="427">
        <f>SUM(P63:P71)</f>
        <v>1151.2</v>
      </c>
      <c r="Q73" s="429">
        <f>R73+T73</f>
        <v>1045.2</v>
      </c>
      <c r="R73" s="425"/>
      <c r="S73" s="432"/>
      <c r="T73" s="426">
        <f>SUM(T63:T71)</f>
        <v>1045.2</v>
      </c>
      <c r="U73" s="430">
        <f>SUM(U63:U69)</f>
        <v>500</v>
      </c>
      <c r="V73" s="443">
        <f>SUM(V63:V69)</f>
        <v>0</v>
      </c>
    </row>
    <row r="74" spans="1:22" s="1" customFormat="1" ht="16.5" customHeight="1" thickBot="1">
      <c r="A74" s="6" t="s">
        <v>19</v>
      </c>
      <c r="B74" s="7" t="s">
        <v>28</v>
      </c>
      <c r="C74" s="748" t="s">
        <v>36</v>
      </c>
      <c r="D74" s="749"/>
      <c r="E74" s="750"/>
      <c r="F74" s="750"/>
      <c r="G74" s="750"/>
      <c r="H74" s="750"/>
      <c r="I74" s="124">
        <f>J74+L74</f>
        <v>3896.8</v>
      </c>
      <c r="J74" s="125">
        <f>J73+J62</f>
        <v>20</v>
      </c>
      <c r="K74" s="125">
        <f>K73+K62</f>
        <v>0</v>
      </c>
      <c r="L74" s="126">
        <f>L73+L62</f>
        <v>3876.8</v>
      </c>
      <c r="M74" s="124">
        <f>N74+P74</f>
        <v>7877.4</v>
      </c>
      <c r="N74" s="125">
        <f>N73+N62</f>
        <v>283.90000000000003</v>
      </c>
      <c r="O74" s="125">
        <f>O73+O62</f>
        <v>5.6</v>
      </c>
      <c r="P74" s="126">
        <f>P73+P62</f>
        <v>7593.5</v>
      </c>
      <c r="Q74" s="124">
        <f>R74+T74</f>
        <v>7510.6</v>
      </c>
      <c r="R74" s="125">
        <f>R73+R62</f>
        <v>23.1</v>
      </c>
      <c r="S74" s="125">
        <f>S73+S62</f>
        <v>5.6</v>
      </c>
      <c r="T74" s="127">
        <f>T73+T62</f>
        <v>7487.5</v>
      </c>
      <c r="U74" s="395">
        <f>U73+U62</f>
        <v>3383.3</v>
      </c>
      <c r="V74" s="128">
        <f>V73+V62</f>
        <v>0</v>
      </c>
    </row>
    <row r="75" spans="1:22" ht="13.5" customHeight="1" thickBot="1">
      <c r="A75" s="6" t="s">
        <v>19</v>
      </c>
      <c r="B75" s="7" t="s">
        <v>30</v>
      </c>
      <c r="C75" s="779" t="s">
        <v>61</v>
      </c>
      <c r="D75" s="780"/>
      <c r="E75" s="780"/>
      <c r="F75" s="780"/>
      <c r="G75" s="781"/>
      <c r="H75" s="780"/>
      <c r="I75" s="782"/>
      <c r="J75" s="782"/>
      <c r="K75" s="782"/>
      <c r="L75" s="782"/>
      <c r="M75" s="782"/>
      <c r="N75" s="782"/>
      <c r="O75" s="782"/>
      <c r="P75" s="782"/>
      <c r="Q75" s="782"/>
      <c r="R75" s="782"/>
      <c r="S75" s="782"/>
      <c r="T75" s="782"/>
      <c r="U75" s="780"/>
      <c r="V75" s="783"/>
    </row>
    <row r="76" spans="1:22" ht="15.75" customHeight="1">
      <c r="A76" s="597" t="s">
        <v>19</v>
      </c>
      <c r="B76" s="770" t="s">
        <v>30</v>
      </c>
      <c r="C76" s="771" t="s">
        <v>19</v>
      </c>
      <c r="D76" s="773" t="s">
        <v>62</v>
      </c>
      <c r="E76" s="776" t="s">
        <v>63</v>
      </c>
      <c r="F76" s="784" t="s">
        <v>52</v>
      </c>
      <c r="G76" s="787" t="s">
        <v>162</v>
      </c>
      <c r="H76" s="130" t="s">
        <v>33</v>
      </c>
      <c r="I76" s="66"/>
      <c r="J76" s="67"/>
      <c r="K76" s="67"/>
      <c r="L76" s="131"/>
      <c r="M76" s="66">
        <f>N76+P76</f>
        <v>600</v>
      </c>
      <c r="N76" s="67"/>
      <c r="O76" s="67"/>
      <c r="P76" s="131">
        <v>600</v>
      </c>
      <c r="Q76" s="396">
        <f>R76+T76</f>
        <v>524.29999999999995</v>
      </c>
      <c r="R76" s="397"/>
      <c r="S76" s="397"/>
      <c r="T76" s="398">
        <f>250+274.3</f>
        <v>524.29999999999995</v>
      </c>
      <c r="U76" s="132">
        <v>150</v>
      </c>
      <c r="V76" s="133">
        <v>150</v>
      </c>
    </row>
    <row r="77" spans="1:22" ht="15.75" customHeight="1">
      <c r="A77" s="598"/>
      <c r="B77" s="643"/>
      <c r="C77" s="740"/>
      <c r="D77" s="774"/>
      <c r="E77" s="777"/>
      <c r="F77" s="785"/>
      <c r="G77" s="768"/>
      <c r="H77" s="42" t="s">
        <v>27</v>
      </c>
      <c r="I77" s="56"/>
      <c r="J77" s="134"/>
      <c r="K77" s="57"/>
      <c r="L77" s="135"/>
      <c r="M77" s="136">
        <f>N77+P77</f>
        <v>4000</v>
      </c>
      <c r="N77" s="137"/>
      <c r="O77" s="137"/>
      <c r="P77" s="138">
        <v>4000</v>
      </c>
      <c r="Q77" s="454">
        <f>T77+R77</f>
        <v>1181</v>
      </c>
      <c r="R77" s="534"/>
      <c r="S77" s="455"/>
      <c r="T77" s="535">
        <v>1181</v>
      </c>
      <c r="U77" s="139"/>
      <c r="V77" s="140"/>
    </row>
    <row r="78" spans="1:22" ht="15.75" customHeight="1" thickBot="1">
      <c r="A78" s="599"/>
      <c r="B78" s="694"/>
      <c r="C78" s="772"/>
      <c r="D78" s="775"/>
      <c r="E78" s="778"/>
      <c r="F78" s="786"/>
      <c r="G78" s="769"/>
      <c r="H78" s="479" t="s">
        <v>24</v>
      </c>
      <c r="I78" s="428"/>
      <c r="J78" s="432"/>
      <c r="K78" s="425"/>
      <c r="L78" s="443"/>
      <c r="M78" s="429">
        <f>SUM(M76:M77)</f>
        <v>4600</v>
      </c>
      <c r="N78" s="425"/>
      <c r="O78" s="432"/>
      <c r="P78" s="425">
        <f t="shared" ref="P78:V78" si="4">SUM(P76:P77)</f>
        <v>4600</v>
      </c>
      <c r="Q78" s="428">
        <f>SUM(Q76:Q77)</f>
        <v>1705.3</v>
      </c>
      <c r="R78" s="432"/>
      <c r="S78" s="425"/>
      <c r="T78" s="424">
        <f>SUM(T76:T77)</f>
        <v>1705.3</v>
      </c>
      <c r="U78" s="429">
        <f t="shared" si="4"/>
        <v>150</v>
      </c>
      <c r="V78" s="430">
        <f t="shared" si="4"/>
        <v>150</v>
      </c>
    </row>
    <row r="79" spans="1:22" ht="19.5" customHeight="1">
      <c r="A79" s="895" t="s">
        <v>19</v>
      </c>
      <c r="B79" s="611" t="s">
        <v>30</v>
      </c>
      <c r="C79" s="898" t="s">
        <v>25</v>
      </c>
      <c r="D79" s="901" t="s">
        <v>64</v>
      </c>
      <c r="E79" s="904" t="s">
        <v>65</v>
      </c>
      <c r="F79" s="141" t="s">
        <v>19</v>
      </c>
      <c r="G79" s="342" t="s">
        <v>32</v>
      </c>
      <c r="H79" s="142" t="s">
        <v>33</v>
      </c>
      <c r="I79" s="66">
        <v>84</v>
      </c>
      <c r="J79" s="67">
        <v>84</v>
      </c>
      <c r="K79" s="143"/>
      <c r="L79" s="131"/>
      <c r="M79" s="37"/>
      <c r="N79" s="38"/>
      <c r="O79" s="144"/>
      <c r="P79" s="145"/>
      <c r="Q79" s="396"/>
      <c r="R79" s="397"/>
      <c r="S79" s="487"/>
      <c r="T79" s="398"/>
      <c r="U79" s="146">
        <v>1530</v>
      </c>
      <c r="V79" s="40">
        <v>1530</v>
      </c>
    </row>
    <row r="80" spans="1:22" ht="19.5" customHeight="1">
      <c r="A80" s="896"/>
      <c r="B80" s="643"/>
      <c r="C80" s="899"/>
      <c r="D80" s="902"/>
      <c r="E80" s="905"/>
      <c r="F80" s="596" t="s">
        <v>52</v>
      </c>
      <c r="G80" s="330"/>
      <c r="H80" s="147" t="s">
        <v>39</v>
      </c>
      <c r="I80" s="148">
        <f>J80+L80</f>
        <v>1500</v>
      </c>
      <c r="J80" s="57">
        <v>1500</v>
      </c>
      <c r="K80" s="149"/>
      <c r="L80" s="150"/>
      <c r="M80" s="43">
        <f>N80+P80</f>
        <v>1500</v>
      </c>
      <c r="N80" s="151">
        <v>1500</v>
      </c>
      <c r="O80" s="152"/>
      <c r="P80" s="153"/>
      <c r="Q80" s="539">
        <f>R80+T80</f>
        <v>1720</v>
      </c>
      <c r="R80" s="522">
        <f>1500+220</f>
        <v>1720</v>
      </c>
      <c r="S80" s="488"/>
      <c r="T80" s="472"/>
      <c r="U80" s="151"/>
      <c r="V80" s="46"/>
    </row>
    <row r="81" spans="1:23" ht="19.5" customHeight="1" thickBot="1">
      <c r="A81" s="897"/>
      <c r="B81" s="612"/>
      <c r="C81" s="900"/>
      <c r="D81" s="903"/>
      <c r="E81" s="906"/>
      <c r="F81" s="154"/>
      <c r="G81" s="343"/>
      <c r="H81" s="480" t="s">
        <v>24</v>
      </c>
      <c r="I81" s="460">
        <f>J81+L81</f>
        <v>1584</v>
      </c>
      <c r="J81" s="481">
        <f>J79+J80</f>
        <v>1584</v>
      </c>
      <c r="K81" s="482"/>
      <c r="L81" s="483"/>
      <c r="M81" s="484">
        <f>N81+P81</f>
        <v>1500</v>
      </c>
      <c r="N81" s="482">
        <f>SUM(N80)</f>
        <v>1500</v>
      </c>
      <c r="O81" s="481"/>
      <c r="P81" s="482"/>
      <c r="Q81" s="460">
        <f>R81+T81</f>
        <v>1720</v>
      </c>
      <c r="R81" s="481">
        <f>SUM(R80)</f>
        <v>1720</v>
      </c>
      <c r="S81" s="482"/>
      <c r="T81" s="483"/>
      <c r="U81" s="485">
        <f>SUM(U79:U79)</f>
        <v>1530</v>
      </c>
      <c r="V81" s="486">
        <f>SUM(V79:V79)</f>
        <v>1530</v>
      </c>
    </row>
    <row r="82" spans="1:23" s="1" customFormat="1" ht="16.5" customHeight="1" thickBot="1">
      <c r="A82" s="6" t="s">
        <v>19</v>
      </c>
      <c r="B82" s="7" t="s">
        <v>30</v>
      </c>
      <c r="C82" s="748" t="s">
        <v>36</v>
      </c>
      <c r="D82" s="750"/>
      <c r="E82" s="750"/>
      <c r="F82" s="750"/>
      <c r="G82" s="750"/>
      <c r="H82" s="750"/>
      <c r="I82" s="124">
        <f>J82+L82</f>
        <v>1584</v>
      </c>
      <c r="J82" s="125">
        <f>J81+J78</f>
        <v>1584</v>
      </c>
      <c r="K82" s="125"/>
      <c r="L82" s="126"/>
      <c r="M82" s="124">
        <f>N82+P82</f>
        <v>6100</v>
      </c>
      <c r="N82" s="125">
        <f>N81+N78</f>
        <v>1500</v>
      </c>
      <c r="O82" s="125"/>
      <c r="P82" s="126">
        <f>P81+P78</f>
        <v>4600</v>
      </c>
      <c r="Q82" s="124">
        <f>R82+T82</f>
        <v>3425.3</v>
      </c>
      <c r="R82" s="125">
        <f>R81+R78</f>
        <v>1720</v>
      </c>
      <c r="S82" s="125"/>
      <c r="T82" s="126">
        <f>T81+T78</f>
        <v>1705.3</v>
      </c>
      <c r="U82" s="128">
        <f>U81+U78</f>
        <v>1680</v>
      </c>
      <c r="V82" s="128">
        <f>V81+V78</f>
        <v>1680</v>
      </c>
    </row>
    <row r="83" spans="1:23" ht="13.5" customHeight="1" thickBot="1">
      <c r="A83" s="6" t="s">
        <v>19</v>
      </c>
      <c r="B83" s="7" t="s">
        <v>34</v>
      </c>
      <c r="C83" s="779" t="s">
        <v>66</v>
      </c>
      <c r="D83" s="780"/>
      <c r="E83" s="780"/>
      <c r="F83" s="780"/>
      <c r="G83" s="780"/>
      <c r="H83" s="780"/>
      <c r="I83" s="782"/>
      <c r="J83" s="782"/>
      <c r="K83" s="782"/>
      <c r="L83" s="782"/>
      <c r="M83" s="782"/>
      <c r="N83" s="782"/>
      <c r="O83" s="782"/>
      <c r="P83" s="782"/>
      <c r="Q83" s="782"/>
      <c r="R83" s="782"/>
      <c r="S83" s="782"/>
      <c r="T83" s="782"/>
      <c r="U83" s="780"/>
      <c r="V83" s="783"/>
    </row>
    <row r="84" spans="1:23" ht="18" customHeight="1">
      <c r="A84" s="597" t="s">
        <v>19</v>
      </c>
      <c r="B84" s="770" t="s">
        <v>34</v>
      </c>
      <c r="C84" s="771" t="s">
        <v>19</v>
      </c>
      <c r="D84" s="814" t="s">
        <v>67</v>
      </c>
      <c r="E84" s="761"/>
      <c r="F84" s="764" t="s">
        <v>52</v>
      </c>
      <c r="G84" s="767" t="s">
        <v>68</v>
      </c>
      <c r="H84" s="155" t="s">
        <v>27</v>
      </c>
      <c r="I84" s="66">
        <f>J84+L84</f>
        <v>450</v>
      </c>
      <c r="J84" s="67"/>
      <c r="K84" s="67"/>
      <c r="L84" s="131">
        <v>450</v>
      </c>
      <c r="M84" s="66">
        <f>N84+P84</f>
        <v>4000</v>
      </c>
      <c r="N84" s="67"/>
      <c r="O84" s="67"/>
      <c r="P84" s="131">
        <v>4000</v>
      </c>
      <c r="Q84" s="493"/>
      <c r="R84" s="397"/>
      <c r="S84" s="397"/>
      <c r="T84" s="398"/>
      <c r="U84" s="156">
        <v>3000</v>
      </c>
      <c r="V84" s="157">
        <v>1000</v>
      </c>
    </row>
    <row r="85" spans="1:23" ht="18" customHeight="1">
      <c r="A85" s="598"/>
      <c r="B85" s="643"/>
      <c r="C85" s="740"/>
      <c r="D85" s="815"/>
      <c r="E85" s="762"/>
      <c r="F85" s="765"/>
      <c r="G85" s="768"/>
      <c r="H85" s="366" t="s">
        <v>23</v>
      </c>
      <c r="I85" s="56"/>
      <c r="J85" s="367"/>
      <c r="K85" s="57"/>
      <c r="L85" s="150"/>
      <c r="M85" s="56">
        <f>N85+P85</f>
        <v>300</v>
      </c>
      <c r="N85" s="57"/>
      <c r="O85" s="57"/>
      <c r="P85" s="150">
        <v>300</v>
      </c>
      <c r="Q85" s="494">
        <f>R85+T85</f>
        <v>300</v>
      </c>
      <c r="R85" s="494"/>
      <c r="S85" s="455"/>
      <c r="T85" s="456">
        <v>300</v>
      </c>
      <c r="U85" s="368"/>
      <c r="V85" s="369"/>
    </row>
    <row r="86" spans="1:23" ht="18" customHeight="1" thickBot="1">
      <c r="A86" s="599"/>
      <c r="B86" s="694"/>
      <c r="C86" s="772"/>
      <c r="D86" s="816"/>
      <c r="E86" s="763"/>
      <c r="F86" s="766"/>
      <c r="G86" s="769"/>
      <c r="H86" s="479" t="s">
        <v>24</v>
      </c>
      <c r="I86" s="428">
        <f>SUM(I84:I84)</f>
        <v>450</v>
      </c>
      <c r="J86" s="424"/>
      <c r="K86" s="425"/>
      <c r="L86" s="426">
        <f>SUM(L84:L84)</f>
        <v>450</v>
      </c>
      <c r="M86" s="428">
        <f>N86+P86</f>
        <v>4300</v>
      </c>
      <c r="N86" s="425"/>
      <c r="O86" s="425"/>
      <c r="P86" s="426">
        <f>SUM(P84:P85)</f>
        <v>4300</v>
      </c>
      <c r="Q86" s="424">
        <f>R86+T86</f>
        <v>300</v>
      </c>
      <c r="R86" s="424"/>
      <c r="S86" s="425"/>
      <c r="T86" s="425">
        <f>SUM(T84:T85)</f>
        <v>300</v>
      </c>
      <c r="U86" s="430">
        <f>SUM(U84:U84)</f>
        <v>3000</v>
      </c>
      <c r="V86" s="443">
        <f>SUM(V84:V84)</f>
        <v>1000</v>
      </c>
    </row>
    <row r="87" spans="1:23" ht="25.5" customHeight="1">
      <c r="A87" s="597" t="s">
        <v>19</v>
      </c>
      <c r="B87" s="770" t="s">
        <v>34</v>
      </c>
      <c r="C87" s="771" t="s">
        <v>25</v>
      </c>
      <c r="D87" s="814" t="s">
        <v>69</v>
      </c>
      <c r="E87" s="761"/>
      <c r="F87" s="764" t="s">
        <v>52</v>
      </c>
      <c r="G87" s="890" t="s">
        <v>32</v>
      </c>
      <c r="H87" s="892" t="s">
        <v>27</v>
      </c>
      <c r="I87" s="812">
        <v>60</v>
      </c>
      <c r="J87" s="817"/>
      <c r="K87" s="819"/>
      <c r="L87" s="810">
        <v>60</v>
      </c>
      <c r="M87" s="806">
        <f>N87+P87</f>
        <v>58</v>
      </c>
      <c r="N87" s="808"/>
      <c r="O87" s="808"/>
      <c r="P87" s="802">
        <v>58</v>
      </c>
      <c r="Q87" s="804"/>
      <c r="R87" s="804"/>
      <c r="S87" s="791"/>
      <c r="T87" s="793"/>
      <c r="U87" s="795">
        <v>56</v>
      </c>
      <c r="V87" s="797">
        <v>54</v>
      </c>
    </row>
    <row r="88" spans="1:23" ht="25.5" customHeight="1">
      <c r="A88" s="598"/>
      <c r="B88" s="643"/>
      <c r="C88" s="740"/>
      <c r="D88" s="815"/>
      <c r="E88" s="762"/>
      <c r="F88" s="765"/>
      <c r="G88" s="891"/>
      <c r="H88" s="893"/>
      <c r="I88" s="813"/>
      <c r="J88" s="818"/>
      <c r="K88" s="820"/>
      <c r="L88" s="811"/>
      <c r="M88" s="807"/>
      <c r="N88" s="809"/>
      <c r="O88" s="809"/>
      <c r="P88" s="803"/>
      <c r="Q88" s="805"/>
      <c r="R88" s="805"/>
      <c r="S88" s="792"/>
      <c r="T88" s="794"/>
      <c r="U88" s="796"/>
      <c r="V88" s="798"/>
    </row>
    <row r="89" spans="1:23" ht="18" customHeight="1" thickBot="1">
      <c r="A89" s="599"/>
      <c r="B89" s="694"/>
      <c r="C89" s="772"/>
      <c r="D89" s="816"/>
      <c r="E89" s="763"/>
      <c r="F89" s="766"/>
      <c r="G89" s="678"/>
      <c r="H89" s="479" t="s">
        <v>24</v>
      </c>
      <c r="I89" s="489">
        <f>I87</f>
        <v>60</v>
      </c>
      <c r="J89" s="490"/>
      <c r="K89" s="439"/>
      <c r="L89" s="441">
        <f>L87</f>
        <v>60</v>
      </c>
      <c r="M89" s="489">
        <f>M87</f>
        <v>58</v>
      </c>
      <c r="N89" s="439"/>
      <c r="O89" s="439"/>
      <c r="P89" s="441">
        <f>P87</f>
        <v>58</v>
      </c>
      <c r="Q89" s="489"/>
      <c r="R89" s="490"/>
      <c r="S89" s="439"/>
      <c r="T89" s="441"/>
      <c r="U89" s="491">
        <f>SUM(U87)</f>
        <v>56</v>
      </c>
      <c r="V89" s="492">
        <f>SUM(V87)</f>
        <v>54</v>
      </c>
    </row>
    <row r="90" spans="1:23" ht="13.5" thickBot="1">
      <c r="A90" s="6" t="s">
        <v>19</v>
      </c>
      <c r="B90" s="7" t="s">
        <v>34</v>
      </c>
      <c r="C90" s="799" t="s">
        <v>36</v>
      </c>
      <c r="D90" s="800"/>
      <c r="E90" s="800"/>
      <c r="F90" s="800"/>
      <c r="G90" s="800"/>
      <c r="H90" s="801"/>
      <c r="I90" s="158">
        <f>L90+J90</f>
        <v>510</v>
      </c>
      <c r="J90" s="159">
        <f>J89+J86</f>
        <v>0</v>
      </c>
      <c r="K90" s="159">
        <f>K89+K86</f>
        <v>0</v>
      </c>
      <c r="L90" s="160">
        <f>L89+L86</f>
        <v>510</v>
      </c>
      <c r="M90" s="158">
        <f>P90+N90</f>
        <v>4358</v>
      </c>
      <c r="N90" s="159"/>
      <c r="O90" s="159"/>
      <c r="P90" s="160">
        <f>P89+P86</f>
        <v>4358</v>
      </c>
      <c r="Q90" s="158">
        <f>T90+R90</f>
        <v>300</v>
      </c>
      <c r="R90" s="159">
        <f>R89+R86</f>
        <v>0</v>
      </c>
      <c r="S90" s="159">
        <f>S89+S86</f>
        <v>0</v>
      </c>
      <c r="T90" s="161">
        <f>T89+T86</f>
        <v>300</v>
      </c>
      <c r="U90" s="162">
        <f>U89+U86</f>
        <v>3056</v>
      </c>
      <c r="V90" s="163">
        <f>V89+V86</f>
        <v>1054</v>
      </c>
    </row>
    <row r="91" spans="1:23" ht="14.25" customHeight="1" thickBot="1">
      <c r="A91" s="316" t="s">
        <v>19</v>
      </c>
      <c r="B91" s="164"/>
      <c r="C91" s="894" t="s">
        <v>70</v>
      </c>
      <c r="D91" s="894"/>
      <c r="E91" s="894"/>
      <c r="F91" s="894"/>
      <c r="G91" s="894"/>
      <c r="H91" s="894"/>
      <c r="I91" s="165">
        <f>J91+L91</f>
        <v>86849.1</v>
      </c>
      <c r="J91" s="166">
        <f>J90+J82+J74+J54+J23</f>
        <v>82377.600000000006</v>
      </c>
      <c r="K91" s="166">
        <f>K90+K82+K74+K54+K23</f>
        <v>6484.2</v>
      </c>
      <c r="L91" s="167">
        <f>L90+L82+L74+L54+L23</f>
        <v>4471.5</v>
      </c>
      <c r="M91" s="165">
        <f>N91+P91</f>
        <v>120354.70000000001</v>
      </c>
      <c r="N91" s="166">
        <f>N90+N82+N74+N54+N23</f>
        <v>103588.8</v>
      </c>
      <c r="O91" s="166">
        <f>O90+O82+O74+O54+O23</f>
        <v>6713.8000000000011</v>
      </c>
      <c r="P91" s="167">
        <f>P90+P82+P74+P54+P23</f>
        <v>16765.900000000001</v>
      </c>
      <c r="Q91" s="165">
        <f>R91+T91</f>
        <v>100515</v>
      </c>
      <c r="R91" s="166">
        <f>R90+R82+R74+R54+R23</f>
        <v>90932.2</v>
      </c>
      <c r="S91" s="166">
        <f>S90+S82+S74+S54+S23</f>
        <v>7115.4</v>
      </c>
      <c r="T91" s="168">
        <f>T90+T82+T74+T54+T23</f>
        <v>9582.7999999999993</v>
      </c>
      <c r="U91" s="169">
        <f>U90+U82+U74+U54+U23</f>
        <v>105638.9</v>
      </c>
      <c r="V91" s="170">
        <f>V90+V82+V74+V54+V23</f>
        <v>100239.1</v>
      </c>
    </row>
    <row r="92" spans="1:23" s="1" customFormat="1" ht="13.5" customHeight="1" thickBot="1">
      <c r="A92" s="171" t="s">
        <v>71</v>
      </c>
      <c r="B92" s="888" t="s">
        <v>72</v>
      </c>
      <c r="C92" s="889"/>
      <c r="D92" s="889"/>
      <c r="E92" s="889"/>
      <c r="F92" s="889"/>
      <c r="G92" s="889"/>
      <c r="H92" s="889"/>
      <c r="I92" s="172">
        <f>J92+L92</f>
        <v>86849.1</v>
      </c>
      <c r="J92" s="173">
        <f>J91</f>
        <v>82377.600000000006</v>
      </c>
      <c r="K92" s="173">
        <f>K91</f>
        <v>6484.2</v>
      </c>
      <c r="L92" s="174">
        <f>L91</f>
        <v>4471.5</v>
      </c>
      <c r="M92" s="172">
        <f>N92+P92</f>
        <v>120354.70000000001</v>
      </c>
      <c r="N92" s="173">
        <f>N91</f>
        <v>103588.8</v>
      </c>
      <c r="O92" s="173">
        <f>O91</f>
        <v>6713.8000000000011</v>
      </c>
      <c r="P92" s="174">
        <f>P91</f>
        <v>16765.900000000001</v>
      </c>
      <c r="Q92" s="172">
        <f>R92+T92</f>
        <v>100515</v>
      </c>
      <c r="R92" s="173">
        <f>R91</f>
        <v>90932.2</v>
      </c>
      <c r="S92" s="173">
        <f>S91</f>
        <v>7115.4</v>
      </c>
      <c r="T92" s="175">
        <f>T91</f>
        <v>9582.7999999999993</v>
      </c>
      <c r="U92" s="176">
        <f>U91</f>
        <v>105638.9</v>
      </c>
      <c r="V92" s="177">
        <f>V91</f>
        <v>100239.1</v>
      </c>
    </row>
    <row r="93" spans="1:23" s="178" customFormat="1" ht="15" customHeight="1">
      <c r="A93" s="887"/>
      <c r="B93" s="887"/>
      <c r="C93" s="887"/>
      <c r="D93" s="887"/>
      <c r="E93" s="887"/>
      <c r="F93" s="887"/>
      <c r="G93" s="887"/>
      <c r="H93" s="887"/>
      <c r="I93" s="887"/>
      <c r="J93" s="887"/>
      <c r="K93" s="887"/>
      <c r="L93" s="887"/>
      <c r="M93" s="370"/>
      <c r="N93" s="370"/>
      <c r="O93" s="370"/>
      <c r="P93" s="370"/>
      <c r="Q93" s="370"/>
      <c r="R93" s="370"/>
      <c r="S93" s="370"/>
      <c r="T93" s="370"/>
      <c r="U93" s="370"/>
      <c r="V93" s="370"/>
    </row>
    <row r="94" spans="1:23" s="179" customFormat="1" ht="14.25" customHeight="1">
      <c r="A94" s="876" t="s">
        <v>73</v>
      </c>
      <c r="B94" s="876"/>
      <c r="C94" s="876"/>
      <c r="D94" s="876"/>
      <c r="E94" s="876"/>
      <c r="F94" s="876"/>
      <c r="G94" s="876"/>
      <c r="H94" s="876"/>
      <c r="I94" s="876"/>
      <c r="J94" s="876"/>
      <c r="K94" s="876"/>
      <c r="L94" s="876"/>
      <c r="M94" s="876"/>
      <c r="N94" s="876"/>
      <c r="O94" s="876"/>
      <c r="P94" s="876"/>
      <c r="Q94" s="876"/>
      <c r="R94" s="876"/>
      <c r="S94" s="876"/>
      <c r="T94" s="876"/>
      <c r="U94" s="876"/>
      <c r="V94" s="876"/>
    </row>
    <row r="95" spans="1:23" ht="14.25" customHeight="1" thickBot="1">
      <c r="A95" s="857" t="s">
        <v>74</v>
      </c>
      <c r="B95" s="857"/>
      <c r="C95" s="857"/>
      <c r="D95" s="857"/>
      <c r="E95" s="857"/>
      <c r="F95" s="857"/>
      <c r="G95" s="857"/>
      <c r="H95" s="857"/>
      <c r="I95" s="857"/>
      <c r="J95" s="857"/>
      <c r="K95" s="857"/>
      <c r="L95" s="857"/>
      <c r="M95" s="857"/>
      <c r="N95" s="857"/>
      <c r="O95" s="857"/>
      <c r="P95" s="857"/>
      <c r="Q95" s="857"/>
      <c r="R95" s="857"/>
      <c r="S95" s="857"/>
      <c r="T95" s="857"/>
      <c r="U95" s="180"/>
      <c r="V95" s="180"/>
    </row>
    <row r="96" spans="1:23" s="1" customFormat="1" ht="36.75" customHeight="1" thickBot="1">
      <c r="A96" s="821" t="s">
        <v>75</v>
      </c>
      <c r="B96" s="822"/>
      <c r="C96" s="822"/>
      <c r="D96" s="822"/>
      <c r="E96" s="822"/>
      <c r="F96" s="822"/>
      <c r="G96" s="822"/>
      <c r="H96" s="823"/>
      <c r="I96" s="824" t="s">
        <v>76</v>
      </c>
      <c r="J96" s="825"/>
      <c r="K96" s="825"/>
      <c r="L96" s="826"/>
      <c r="M96" s="827" t="s">
        <v>10</v>
      </c>
      <c r="N96" s="828"/>
      <c r="O96" s="828"/>
      <c r="P96" s="829"/>
      <c r="Q96" s="824" t="s">
        <v>11</v>
      </c>
      <c r="R96" s="825"/>
      <c r="S96" s="825"/>
      <c r="T96" s="826"/>
      <c r="U96" s="181"/>
      <c r="V96" s="181"/>
      <c r="W96" s="70"/>
    </row>
    <row r="97" spans="1:22" s="1" customFormat="1" ht="13.5" customHeight="1" thickBot="1">
      <c r="A97" s="830" t="s">
        <v>77</v>
      </c>
      <c r="B97" s="831"/>
      <c r="C97" s="831"/>
      <c r="D97" s="831"/>
      <c r="E97" s="831"/>
      <c r="F97" s="831"/>
      <c r="G97" s="831"/>
      <c r="H97" s="832"/>
      <c r="I97" s="833">
        <f>SUM(I98:L101)</f>
        <v>45290.1</v>
      </c>
      <c r="J97" s="834"/>
      <c r="K97" s="834"/>
      <c r="L97" s="835"/>
      <c r="M97" s="833">
        <f>SUM(M98:P101)</f>
        <v>59048.800000000003</v>
      </c>
      <c r="N97" s="834"/>
      <c r="O97" s="834"/>
      <c r="P97" s="835"/>
      <c r="Q97" s="833">
        <f>SUM(Q98:T102)</f>
        <v>50081.400000000009</v>
      </c>
      <c r="R97" s="834"/>
      <c r="S97" s="834"/>
      <c r="T97" s="835"/>
      <c r="U97" s="182"/>
      <c r="V97" s="182"/>
    </row>
    <row r="98" spans="1:22" s="1" customFormat="1" ht="12.75" customHeight="1">
      <c r="A98" s="854" t="s">
        <v>78</v>
      </c>
      <c r="B98" s="855"/>
      <c r="C98" s="855"/>
      <c r="D98" s="855"/>
      <c r="E98" s="855"/>
      <c r="F98" s="855"/>
      <c r="G98" s="855"/>
      <c r="H98" s="856"/>
      <c r="I98" s="608">
        <f>SUMIF(H12:H89,"SB",I12:I89)</f>
        <v>8898.4</v>
      </c>
      <c r="J98" s="609"/>
      <c r="K98" s="609"/>
      <c r="L98" s="610"/>
      <c r="M98" s="608">
        <f>SUMIF(H12:H89,"SB",M12:M89)</f>
        <v>10638.5</v>
      </c>
      <c r="N98" s="609"/>
      <c r="O98" s="609"/>
      <c r="P98" s="610"/>
      <c r="Q98" s="608">
        <f>SUMIF(H12:H87,"SB",Q12:Q87)</f>
        <v>8816.7000000000007</v>
      </c>
      <c r="R98" s="609"/>
      <c r="S98" s="609"/>
      <c r="T98" s="610"/>
      <c r="U98" s="183"/>
      <c r="V98" s="183"/>
    </row>
    <row r="99" spans="1:22" s="1" customFormat="1" ht="15.75" customHeight="1">
      <c r="A99" s="842" t="s">
        <v>79</v>
      </c>
      <c r="B99" s="843"/>
      <c r="C99" s="843"/>
      <c r="D99" s="843"/>
      <c r="E99" s="843"/>
      <c r="F99" s="843"/>
      <c r="G99" s="843"/>
      <c r="H99" s="844"/>
      <c r="I99" s="608">
        <f>SUMIF(H12:H89,"SB(SP)",I12:I89)</f>
        <v>2966.9</v>
      </c>
      <c r="J99" s="609"/>
      <c r="K99" s="609"/>
      <c r="L99" s="610"/>
      <c r="M99" s="608">
        <f>SUMIF(H24:H89,"SB(SP)",M24:M89)</f>
        <v>2962.3</v>
      </c>
      <c r="N99" s="609"/>
      <c r="O99" s="609"/>
      <c r="P99" s="610"/>
      <c r="Q99" s="608">
        <f>SUMIF(H12:H87,"SB(sP)",Q12:Q89)</f>
        <v>3283.1</v>
      </c>
      <c r="R99" s="609"/>
      <c r="S99" s="609"/>
      <c r="T99" s="610"/>
      <c r="U99" s="183"/>
      <c r="V99" s="183"/>
    </row>
    <row r="100" spans="1:22" s="1" customFormat="1" ht="15.75" customHeight="1">
      <c r="A100" s="842" t="s">
        <v>80</v>
      </c>
      <c r="B100" s="843"/>
      <c r="C100" s="843"/>
      <c r="D100" s="843"/>
      <c r="E100" s="843"/>
      <c r="F100" s="843"/>
      <c r="G100" s="843"/>
      <c r="H100" s="844"/>
      <c r="I100" s="839">
        <f>SUMIF(H12:H89,"SB(VB)",I12:I89)</f>
        <v>33111.4</v>
      </c>
      <c r="J100" s="840"/>
      <c r="K100" s="840"/>
      <c r="L100" s="841"/>
      <c r="M100" s="839">
        <f>SUMIF(H12:H89,"SB(VB)",M12:M89)</f>
        <v>44043.7</v>
      </c>
      <c r="N100" s="840"/>
      <c r="O100" s="840"/>
      <c r="P100" s="841"/>
      <c r="Q100" s="839">
        <f>SUMIF(H12:H89,"sb(vb)",Q12:Q89)</f>
        <v>36505.800000000003</v>
      </c>
      <c r="R100" s="840"/>
      <c r="S100" s="840"/>
      <c r="T100" s="841"/>
      <c r="U100" s="183"/>
      <c r="V100" s="183"/>
    </row>
    <row r="101" spans="1:22" s="1" customFormat="1" ht="13.5" customHeight="1">
      <c r="A101" s="858" t="s">
        <v>92</v>
      </c>
      <c r="B101" s="859"/>
      <c r="C101" s="859"/>
      <c r="D101" s="859"/>
      <c r="E101" s="859"/>
      <c r="F101" s="859"/>
      <c r="G101" s="859"/>
      <c r="H101" s="860"/>
      <c r="I101" s="845">
        <f>SUMIF(H12:H89,"sb(P)",I12:I89)</f>
        <v>313.39999999999998</v>
      </c>
      <c r="J101" s="846"/>
      <c r="K101" s="846"/>
      <c r="L101" s="847"/>
      <c r="M101" s="845">
        <f>SUMIF(H36:H89,"sb(P)",M36:M89)</f>
        <v>1404.3</v>
      </c>
      <c r="N101" s="846"/>
      <c r="O101" s="846"/>
      <c r="P101" s="847"/>
      <c r="Q101" s="845">
        <f>SUMIF(H12:H87,"sb(p)",Q12:Q89)</f>
        <v>1404.3</v>
      </c>
      <c r="R101" s="846"/>
      <c r="S101" s="846"/>
      <c r="T101" s="847"/>
      <c r="U101" s="183"/>
      <c r="V101" s="183"/>
    </row>
    <row r="102" spans="1:22" s="1" customFormat="1" ht="29.25" customHeight="1" thickBot="1">
      <c r="A102" s="605" t="s">
        <v>226</v>
      </c>
      <c r="B102" s="606"/>
      <c r="C102" s="606"/>
      <c r="D102" s="606"/>
      <c r="E102" s="606"/>
      <c r="F102" s="606"/>
      <c r="G102" s="606"/>
      <c r="H102" s="607"/>
      <c r="I102" s="608"/>
      <c r="J102" s="609"/>
      <c r="K102" s="609"/>
      <c r="L102" s="610"/>
      <c r="M102" s="608"/>
      <c r="N102" s="609"/>
      <c r="O102" s="609"/>
      <c r="P102" s="610"/>
      <c r="Q102" s="608">
        <f>R13</f>
        <v>71.5</v>
      </c>
      <c r="R102" s="609"/>
      <c r="S102" s="609"/>
      <c r="T102" s="610"/>
      <c r="U102" s="183"/>
      <c r="V102" s="183"/>
    </row>
    <row r="103" spans="1:22" s="1" customFormat="1" ht="12.75" customHeight="1" thickBot="1">
      <c r="A103" s="830" t="s">
        <v>81</v>
      </c>
      <c r="B103" s="831"/>
      <c r="C103" s="831"/>
      <c r="D103" s="831"/>
      <c r="E103" s="831"/>
      <c r="F103" s="831"/>
      <c r="G103" s="831"/>
      <c r="H103" s="832"/>
      <c r="I103" s="833">
        <f>SUM(I104:L106)</f>
        <v>41559</v>
      </c>
      <c r="J103" s="834"/>
      <c r="K103" s="834"/>
      <c r="L103" s="835"/>
      <c r="M103" s="833">
        <f>SUM(M104:P106)</f>
        <v>61305.899999999994</v>
      </c>
      <c r="N103" s="834"/>
      <c r="O103" s="834"/>
      <c r="P103" s="835"/>
      <c r="Q103" s="833">
        <f>SUM(Q104:T106)</f>
        <v>50433.599999999999</v>
      </c>
      <c r="R103" s="834"/>
      <c r="S103" s="834"/>
      <c r="T103" s="835"/>
      <c r="U103" s="184"/>
      <c r="V103" s="184"/>
    </row>
    <row r="104" spans="1:22" s="1" customFormat="1" ht="12.75" customHeight="1">
      <c r="A104" s="861" t="s">
        <v>82</v>
      </c>
      <c r="B104" s="862"/>
      <c r="C104" s="862"/>
      <c r="D104" s="862"/>
      <c r="E104" s="862"/>
      <c r="F104" s="862"/>
      <c r="G104" s="862"/>
      <c r="H104" s="863"/>
      <c r="I104" s="864">
        <f>SUMIF(H12:H89,"ES",I12:I89)</f>
        <v>2563.4</v>
      </c>
      <c r="J104" s="865"/>
      <c r="K104" s="865"/>
      <c r="L104" s="866"/>
      <c r="M104" s="864">
        <f>SUMIF(H36:H89,"ES",M36:M89)</f>
        <v>5131.5</v>
      </c>
      <c r="N104" s="865"/>
      <c r="O104" s="865"/>
      <c r="P104" s="866"/>
      <c r="Q104" s="864">
        <f>SUMIF(H24:H89,"es",Q24:Q89)</f>
        <v>5131.5</v>
      </c>
      <c r="R104" s="865"/>
      <c r="S104" s="865"/>
      <c r="T104" s="866"/>
      <c r="U104" s="183"/>
      <c r="V104" s="183"/>
    </row>
    <row r="105" spans="1:22" s="1" customFormat="1" ht="13.5" customHeight="1" thickBot="1">
      <c r="A105" s="873" t="s">
        <v>227</v>
      </c>
      <c r="B105" s="874"/>
      <c r="C105" s="874"/>
      <c r="D105" s="874"/>
      <c r="E105" s="874"/>
      <c r="F105" s="874"/>
      <c r="G105" s="874"/>
      <c r="H105" s="875"/>
      <c r="I105" s="836">
        <f>SUMIF(H12:H89,"LRVB",I12:I89)</f>
        <v>37995.599999999999</v>
      </c>
      <c r="J105" s="837"/>
      <c r="K105" s="837"/>
      <c r="L105" s="838"/>
      <c r="M105" s="836">
        <f>SUMIF(H12:H89,"LRVB",M12:M89)</f>
        <v>55222.7</v>
      </c>
      <c r="N105" s="837"/>
      <c r="O105" s="837"/>
      <c r="P105" s="838"/>
      <c r="Q105" s="836">
        <f>SUMIF(H12:H89,"lrvb",Q12:Q89)</f>
        <v>44350.400000000001</v>
      </c>
      <c r="R105" s="837"/>
      <c r="S105" s="837"/>
      <c r="T105" s="838"/>
      <c r="U105" s="183"/>
      <c r="V105" s="183"/>
    </row>
    <row r="106" spans="1:22" s="1" customFormat="1" ht="13.5" customHeight="1" thickBot="1">
      <c r="A106" s="867" t="s">
        <v>83</v>
      </c>
      <c r="B106" s="868"/>
      <c r="C106" s="868"/>
      <c r="D106" s="868"/>
      <c r="E106" s="868"/>
      <c r="F106" s="868"/>
      <c r="G106" s="868"/>
      <c r="H106" s="869"/>
      <c r="I106" s="870">
        <f>SUMIF(H12:H89,"Kt",I12:I89)</f>
        <v>1000</v>
      </c>
      <c r="J106" s="871"/>
      <c r="K106" s="871"/>
      <c r="L106" s="872"/>
      <c r="M106" s="870">
        <f>SUMIF(H36:H89,"Kt",M36:M89)</f>
        <v>951.7</v>
      </c>
      <c r="N106" s="871"/>
      <c r="O106" s="871"/>
      <c r="P106" s="872"/>
      <c r="Q106" s="870">
        <f>SUMIF(H24:H89,"kt",Q24:Q89)</f>
        <v>951.7</v>
      </c>
      <c r="R106" s="871"/>
      <c r="S106" s="871"/>
      <c r="T106" s="872"/>
      <c r="U106" s="183"/>
      <c r="V106" s="183"/>
    </row>
    <row r="107" spans="1:22" s="1" customFormat="1" ht="13.5" customHeight="1" thickBot="1">
      <c r="A107" s="848" t="s">
        <v>84</v>
      </c>
      <c r="B107" s="849"/>
      <c r="C107" s="849"/>
      <c r="D107" s="849"/>
      <c r="E107" s="849"/>
      <c r="F107" s="849"/>
      <c r="G107" s="849"/>
      <c r="H107" s="850"/>
      <c r="I107" s="851">
        <f>I103+I97</f>
        <v>86849.1</v>
      </c>
      <c r="J107" s="852"/>
      <c r="K107" s="852"/>
      <c r="L107" s="853"/>
      <c r="M107" s="851">
        <f>M103+M97</f>
        <v>120354.7</v>
      </c>
      <c r="N107" s="852"/>
      <c r="O107" s="852"/>
      <c r="P107" s="853"/>
      <c r="Q107" s="851">
        <f>Q103+Q97</f>
        <v>100515</v>
      </c>
      <c r="R107" s="852"/>
      <c r="S107" s="852"/>
      <c r="T107" s="853"/>
      <c r="U107" s="182"/>
      <c r="V107" s="182"/>
    </row>
    <row r="111" spans="1:22">
      <c r="J111" s="186"/>
    </row>
    <row r="113" spans="9:10">
      <c r="I113" s="186"/>
    </row>
    <row r="119" spans="9:10">
      <c r="J119" s="186"/>
    </row>
  </sheetData>
  <mergeCells count="205">
    <mergeCell ref="A94:V94"/>
    <mergeCell ref="E36:E38"/>
    <mergeCell ref="A67:A68"/>
    <mergeCell ref="B67:B68"/>
    <mergeCell ref="C67:C68"/>
    <mergeCell ref="D67:D68"/>
    <mergeCell ref="E66:E69"/>
    <mergeCell ref="A93:L93"/>
    <mergeCell ref="B92:H92"/>
    <mergeCell ref="G87:G89"/>
    <mergeCell ref="H87:H88"/>
    <mergeCell ref="A87:A89"/>
    <mergeCell ref="B87:B89"/>
    <mergeCell ref="C91:H91"/>
    <mergeCell ref="A79:A81"/>
    <mergeCell ref="B79:B81"/>
    <mergeCell ref="C79:C81"/>
    <mergeCell ref="D79:D81"/>
    <mergeCell ref="E79:E81"/>
    <mergeCell ref="A84:A86"/>
    <mergeCell ref="B84:B86"/>
    <mergeCell ref="C84:C86"/>
    <mergeCell ref="D84:D86"/>
    <mergeCell ref="C82:H82"/>
    <mergeCell ref="A107:H107"/>
    <mergeCell ref="I107:L107"/>
    <mergeCell ref="A98:H98"/>
    <mergeCell ref="I98:L98"/>
    <mergeCell ref="A95:T95"/>
    <mergeCell ref="M107:P107"/>
    <mergeCell ref="Q107:T107"/>
    <mergeCell ref="A101:H101"/>
    <mergeCell ref="I101:L101"/>
    <mergeCell ref="A104:H104"/>
    <mergeCell ref="I104:L104"/>
    <mergeCell ref="M104:P104"/>
    <mergeCell ref="Q104:T104"/>
    <mergeCell ref="A103:H103"/>
    <mergeCell ref="I103:L103"/>
    <mergeCell ref="M103:P103"/>
    <mergeCell ref="Q103:T103"/>
    <mergeCell ref="A106:H106"/>
    <mergeCell ref="I106:L106"/>
    <mergeCell ref="M106:P106"/>
    <mergeCell ref="Q106:T106"/>
    <mergeCell ref="A105:H105"/>
    <mergeCell ref="I105:L105"/>
    <mergeCell ref="M105:P105"/>
    <mergeCell ref="Q105:T105"/>
    <mergeCell ref="M100:P100"/>
    <mergeCell ref="Q100:T100"/>
    <mergeCell ref="A99:H99"/>
    <mergeCell ref="I99:L99"/>
    <mergeCell ref="M99:P99"/>
    <mergeCell ref="Q99:T99"/>
    <mergeCell ref="A100:H100"/>
    <mergeCell ref="I100:L100"/>
    <mergeCell ref="M101:P101"/>
    <mergeCell ref="Q101:T101"/>
    <mergeCell ref="M98:P98"/>
    <mergeCell ref="Q98:T98"/>
    <mergeCell ref="A96:H96"/>
    <mergeCell ref="I96:L96"/>
    <mergeCell ref="M96:P96"/>
    <mergeCell ref="Q96:T96"/>
    <mergeCell ref="A97:H97"/>
    <mergeCell ref="I97:L97"/>
    <mergeCell ref="M97:P97"/>
    <mergeCell ref="Q97:T97"/>
    <mergeCell ref="S87:S88"/>
    <mergeCell ref="T87:T88"/>
    <mergeCell ref="U87:U88"/>
    <mergeCell ref="V87:V88"/>
    <mergeCell ref="C90:H90"/>
    <mergeCell ref="P87:P88"/>
    <mergeCell ref="Q87:Q88"/>
    <mergeCell ref="R87:R88"/>
    <mergeCell ref="F87:F89"/>
    <mergeCell ref="M87:M88"/>
    <mergeCell ref="N87:N88"/>
    <mergeCell ref="L87:L88"/>
    <mergeCell ref="C87:C89"/>
    <mergeCell ref="I87:I88"/>
    <mergeCell ref="D87:D89"/>
    <mergeCell ref="E87:E89"/>
    <mergeCell ref="O87:O88"/>
    <mergeCell ref="J87:J88"/>
    <mergeCell ref="K87:K88"/>
    <mergeCell ref="E84:E86"/>
    <mergeCell ref="F84:F86"/>
    <mergeCell ref="G84:G86"/>
    <mergeCell ref="B76:B78"/>
    <mergeCell ref="C76:C78"/>
    <mergeCell ref="D76:D78"/>
    <mergeCell ref="E76:E78"/>
    <mergeCell ref="C50:C51"/>
    <mergeCell ref="D50:D51"/>
    <mergeCell ref="C75:V75"/>
    <mergeCell ref="F76:F78"/>
    <mergeCell ref="G76:G78"/>
    <mergeCell ref="C55:V55"/>
    <mergeCell ref="C83:V83"/>
    <mergeCell ref="B44:B46"/>
    <mergeCell ref="C44:C46"/>
    <mergeCell ref="D44:D46"/>
    <mergeCell ref="A50:A51"/>
    <mergeCell ref="B50:B51"/>
    <mergeCell ref="C74:H74"/>
    <mergeCell ref="D61:D62"/>
    <mergeCell ref="E61:E62"/>
    <mergeCell ref="G56:G62"/>
    <mergeCell ref="G66:G73"/>
    <mergeCell ref="C54:H54"/>
    <mergeCell ref="D64:D65"/>
    <mergeCell ref="G64:G65"/>
    <mergeCell ref="D52:D53"/>
    <mergeCell ref="C34:C35"/>
    <mergeCell ref="D34:D35"/>
    <mergeCell ref="E34:E35"/>
    <mergeCell ref="F34:F35"/>
    <mergeCell ref="E17:E18"/>
    <mergeCell ref="F17:F18"/>
    <mergeCell ref="F21:F22"/>
    <mergeCell ref="A52:A53"/>
    <mergeCell ref="G34:G35"/>
    <mergeCell ref="A42:A43"/>
    <mergeCell ref="B42:B43"/>
    <mergeCell ref="C42:C43"/>
    <mergeCell ref="D42:D43"/>
    <mergeCell ref="E42:E43"/>
    <mergeCell ref="A34:A35"/>
    <mergeCell ref="B34:B35"/>
    <mergeCell ref="F42:F43"/>
    <mergeCell ref="G42:G43"/>
    <mergeCell ref="A47:A49"/>
    <mergeCell ref="B47:B49"/>
    <mergeCell ref="C47:C49"/>
    <mergeCell ref="D47:D49"/>
    <mergeCell ref="A44:A46"/>
    <mergeCell ref="C23:H23"/>
    <mergeCell ref="C24:V24"/>
    <mergeCell ref="A19:A20"/>
    <mergeCell ref="B19:B20"/>
    <mergeCell ref="G17:G18"/>
    <mergeCell ref="C19:C20"/>
    <mergeCell ref="D19:D20"/>
    <mergeCell ref="E19:E20"/>
    <mergeCell ref="F19:F20"/>
    <mergeCell ref="D21:D22"/>
    <mergeCell ref="E21:E22"/>
    <mergeCell ref="G21:G22"/>
    <mergeCell ref="C12:C14"/>
    <mergeCell ref="G19:G20"/>
    <mergeCell ref="C17:C18"/>
    <mergeCell ref="D17:D18"/>
    <mergeCell ref="R6:S6"/>
    <mergeCell ref="G5:G7"/>
    <mergeCell ref="H5:H7"/>
    <mergeCell ref="A9:V9"/>
    <mergeCell ref="B10:V10"/>
    <mergeCell ref="E12:E14"/>
    <mergeCell ref="A1:V1"/>
    <mergeCell ref="A2:V2"/>
    <mergeCell ref="A3:V3"/>
    <mergeCell ref="A4:V4"/>
    <mergeCell ref="N6:O6"/>
    <mergeCell ref="Q6:Q7"/>
    <mergeCell ref="B5:B7"/>
    <mergeCell ref="Q5:T5"/>
    <mergeCell ref="E5:E7"/>
    <mergeCell ref="F5:F7"/>
    <mergeCell ref="D5:D7"/>
    <mergeCell ref="J6:K6"/>
    <mergeCell ref="L6:L7"/>
    <mergeCell ref="M5:P5"/>
    <mergeCell ref="P6:P7"/>
    <mergeCell ref="I6:I7"/>
    <mergeCell ref="A5:A7"/>
    <mergeCell ref="I5:L5"/>
    <mergeCell ref="T6:T7"/>
    <mergeCell ref="V5:V7"/>
    <mergeCell ref="A76:A78"/>
    <mergeCell ref="M6:M7"/>
    <mergeCell ref="U5:U7"/>
    <mergeCell ref="A102:H102"/>
    <mergeCell ref="I102:L102"/>
    <mergeCell ref="M102:P102"/>
    <mergeCell ref="Q102:T102"/>
    <mergeCell ref="B52:B53"/>
    <mergeCell ref="C52:C53"/>
    <mergeCell ref="C5:C7"/>
    <mergeCell ref="D12:D14"/>
    <mergeCell ref="D72:D73"/>
    <mergeCell ref="G15:G16"/>
    <mergeCell ref="D15:D16"/>
    <mergeCell ref="E15:E16"/>
    <mergeCell ref="C11:V11"/>
    <mergeCell ref="G12:G14"/>
    <mergeCell ref="A8:V8"/>
    <mergeCell ref="F12:F14"/>
    <mergeCell ref="A21:A22"/>
    <mergeCell ref="B21:B22"/>
    <mergeCell ref="C21:C22"/>
    <mergeCell ref="C15:C16"/>
    <mergeCell ref="F15:F16"/>
  </mergeCells>
  <phoneticPr fontId="41" type="noConversion"/>
  <printOptions horizontalCentered="1"/>
  <pageMargins left="0" right="0" top="0.39370078740157483" bottom="0" header="0.31496062992125984" footer="0.31496062992125984"/>
  <pageSetup paperSize="9" scale="85" orientation="landscape" r:id="rId1"/>
  <headerFooter>
    <oddFooter>Puslapių &amp;P</oddFooter>
  </headerFooter>
  <rowBreaks count="5" manualBreakCount="5">
    <brk id="23" max="16383" man="1"/>
    <brk id="38" max="21" man="1"/>
    <brk id="54" max="16383" man="1"/>
    <brk id="63" max="16383" man="1"/>
    <brk id="7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D27" sqref="D27"/>
    </sheetView>
  </sheetViews>
  <sheetFormatPr defaultColWidth="34.140625" defaultRowHeight="15"/>
  <cols>
    <col min="1" max="1" width="34.140625" customWidth="1"/>
    <col min="2" max="2" width="11" customWidth="1"/>
    <col min="3" max="3" width="11.7109375" customWidth="1"/>
    <col min="4" max="4" width="11" customWidth="1"/>
    <col min="5" max="5" width="10.140625" customWidth="1"/>
    <col min="6" max="6" width="9.7109375" customWidth="1"/>
    <col min="7" max="255" width="9.140625" customWidth="1"/>
  </cols>
  <sheetData>
    <row r="1" spans="1:6" ht="15.75">
      <c r="A1" s="911" t="s">
        <v>93</v>
      </c>
      <c r="B1" s="911"/>
      <c r="C1" s="911"/>
      <c r="D1" s="911"/>
      <c r="E1" s="911"/>
      <c r="F1" s="911"/>
    </row>
    <row r="2" spans="1:6" ht="16.5" thickBot="1">
      <c r="F2" s="208" t="s">
        <v>1</v>
      </c>
    </row>
    <row r="3" spans="1:6" ht="17.25" customHeight="1">
      <c r="A3" s="912" t="s">
        <v>94</v>
      </c>
      <c r="B3" s="915" t="s">
        <v>95</v>
      </c>
      <c r="C3" s="912" t="s">
        <v>96</v>
      </c>
      <c r="D3" s="915" t="s">
        <v>217</v>
      </c>
      <c r="E3" s="915" t="s">
        <v>12</v>
      </c>
      <c r="F3" s="915" t="s">
        <v>97</v>
      </c>
    </row>
    <row r="4" spans="1:6" ht="17.25" customHeight="1">
      <c r="A4" s="913"/>
      <c r="B4" s="916"/>
      <c r="C4" s="918"/>
      <c r="D4" s="916"/>
      <c r="E4" s="916"/>
      <c r="F4" s="916"/>
    </row>
    <row r="5" spans="1:6" ht="17.25" customHeight="1">
      <c r="A5" s="913"/>
      <c r="B5" s="916"/>
      <c r="C5" s="918"/>
      <c r="D5" s="916"/>
      <c r="E5" s="916"/>
      <c r="F5" s="916"/>
    </row>
    <row r="6" spans="1:6" ht="17.25" customHeight="1" thickBot="1">
      <c r="A6" s="914"/>
      <c r="B6" s="917"/>
      <c r="C6" s="919"/>
      <c r="D6" s="917"/>
      <c r="E6" s="917"/>
      <c r="F6" s="917"/>
    </row>
    <row r="7" spans="1:6">
      <c r="A7" s="410" t="s">
        <v>98</v>
      </c>
      <c r="B7" s="411">
        <f>B8+B10</f>
        <v>86849.1</v>
      </c>
      <c r="C7" s="412">
        <f>C8+C10</f>
        <v>120354.70000000001</v>
      </c>
      <c r="D7" s="411">
        <f>D8+D10</f>
        <v>100515</v>
      </c>
      <c r="E7" s="411">
        <f>SUM('1 lentelė'!U92)</f>
        <v>105638.9</v>
      </c>
      <c r="F7" s="413">
        <f>SUM('1 lentelė'!V92)</f>
        <v>100239.1</v>
      </c>
    </row>
    <row r="8" spans="1:6">
      <c r="A8" s="209" t="s">
        <v>99</v>
      </c>
      <c r="B8" s="210">
        <f>SUM('1 lentelė'!J92)</f>
        <v>82377.600000000006</v>
      </c>
      <c r="C8" s="211">
        <f>SUM('1 lentelė'!N92)</f>
        <v>103588.8</v>
      </c>
      <c r="D8" s="416">
        <f>SUM('1 lentelė'!R92)</f>
        <v>90932.2</v>
      </c>
      <c r="E8" s="210"/>
      <c r="F8" s="212"/>
    </row>
    <row r="9" spans="1:6">
      <c r="A9" s="213" t="s">
        <v>100</v>
      </c>
      <c r="B9" s="214">
        <f>SUM('1 lentelė'!K92)</f>
        <v>6484.2</v>
      </c>
      <c r="C9" s="215">
        <f>SUM('1 lentelė'!O92)</f>
        <v>6713.8000000000011</v>
      </c>
      <c r="D9" s="417">
        <f>SUM('1 lentelė'!S92)</f>
        <v>7115.4</v>
      </c>
      <c r="E9" s="210"/>
      <c r="F9" s="216"/>
    </row>
    <row r="10" spans="1:6" ht="26.25" thickBot="1">
      <c r="A10" s="217" t="s">
        <v>101</v>
      </c>
      <c r="B10" s="218">
        <f>SUM('1 lentelė'!L92)</f>
        <v>4471.5</v>
      </c>
      <c r="C10" s="219">
        <f>SUM('1 lentelė'!P92)</f>
        <v>16765.900000000001</v>
      </c>
      <c r="D10" s="418">
        <f>SUM('1 lentelė'!T92)</f>
        <v>9582.7999999999993</v>
      </c>
      <c r="E10" s="218"/>
      <c r="F10" s="220"/>
    </row>
    <row r="11" spans="1:6" ht="15.75" thickBot="1">
      <c r="A11" s="414" t="s">
        <v>102</v>
      </c>
      <c r="B11" s="415">
        <f>B12+B17</f>
        <v>86849.1</v>
      </c>
      <c r="C11" s="415">
        <f>C12+C17</f>
        <v>120354.7</v>
      </c>
      <c r="D11" s="415">
        <f>D12+D17</f>
        <v>100515</v>
      </c>
      <c r="E11" s="415">
        <f>E12+E17</f>
        <v>105638.9</v>
      </c>
      <c r="F11" s="415">
        <f>F12+F17</f>
        <v>100239.1</v>
      </c>
    </row>
    <row r="12" spans="1:6" ht="15.75" thickBot="1">
      <c r="A12" s="221" t="s">
        <v>103</v>
      </c>
      <c r="B12" s="222">
        <f>SUM(B13:B16)</f>
        <v>45290.1</v>
      </c>
      <c r="C12" s="222">
        <f>SUM(C13:C16)</f>
        <v>59048.800000000003</v>
      </c>
      <c r="D12" s="222">
        <f>SUM(D13:D16)</f>
        <v>50009.900000000009</v>
      </c>
      <c r="E12" s="222">
        <f>SUM(E13:E16)</f>
        <v>54077.1</v>
      </c>
      <c r="F12" s="222">
        <f>SUM(F13:F16)</f>
        <v>53295.1</v>
      </c>
    </row>
    <row r="13" spans="1:6">
      <c r="A13" s="223" t="s">
        <v>104</v>
      </c>
      <c r="B13" s="224">
        <f>SUM('1 lentelė'!I98:L98)</f>
        <v>8898.4</v>
      </c>
      <c r="C13" s="224">
        <f>SUM('1 lentelė'!M98:P98)</f>
        <v>10638.5</v>
      </c>
      <c r="D13" s="417">
        <f>SUM('1 lentelė'!Q98:T98)</f>
        <v>8816.7000000000007</v>
      </c>
      <c r="E13" s="224">
        <f>SUMIF('1 lentelė'!H87:H88:'1 lentelė'!H12,"sb",'1 lentelė'!U12:'1 lentelė'!U87:U88)</f>
        <v>12562.6</v>
      </c>
      <c r="F13" s="224">
        <f>SUMIF('1 lentelė'!H87:H88:'1 lentelė'!H12,"sb",'1 lentelė'!V12:'1 lentelė'!V87:V88)</f>
        <v>12707.4</v>
      </c>
    </row>
    <row r="14" spans="1:6">
      <c r="A14" s="213" t="s">
        <v>105</v>
      </c>
      <c r="B14" s="225">
        <f>SUM('1 lentelė'!I99:L99)</f>
        <v>2966.9</v>
      </c>
      <c r="C14" s="225">
        <f>SUM('1 lentelė'!M99:P99)</f>
        <v>2962.3</v>
      </c>
      <c r="D14" s="419">
        <f>SUM('1 lentelė'!Q99:T99)</f>
        <v>3283.1</v>
      </c>
      <c r="E14" s="225">
        <f>SUMIF('1 lentelė'!H87:H88:'1 lentelė'!H12,"sb(sp)",'1 lentelė'!U12:'1 lentelė'!U87:U88)</f>
        <v>1439.5</v>
      </c>
      <c r="F14" s="225">
        <f>SUMIF('1 lentelė'!H87:H88:'1 lentelė'!H12,"sb(sp)",'1 lentelė'!V12:'1 lentelė'!V87:V88)</f>
        <v>1479.5</v>
      </c>
    </row>
    <row r="15" spans="1:6" ht="25.5">
      <c r="A15" s="226" t="s">
        <v>110</v>
      </c>
      <c r="B15" s="227">
        <f>SUM('1 lentelė'!I100:L100)</f>
        <v>33111.4</v>
      </c>
      <c r="C15" s="227">
        <f>SUM('1 lentelė'!M100:P100)</f>
        <v>44043.7</v>
      </c>
      <c r="D15" s="420">
        <f>SUM('1 lentelė'!Q100:T100)</f>
        <v>36505.800000000003</v>
      </c>
      <c r="E15" s="227">
        <f>SUMIF('1 lentelė'!H87:H88:'1 lentelė'!H12,"sb(vb)",'1 lentelė'!U12:'1 lentelė'!U87:U88)</f>
        <v>39145.699999999997</v>
      </c>
      <c r="F15" s="227">
        <f>SUMIF('1 lentelė'!H87:H88:'1 lentelė'!H12,"sb(vb)",'1 lentelė'!V12:'1 lentelė'!V87:V88)</f>
        <v>39108.199999999997</v>
      </c>
    </row>
    <row r="16" spans="1:6" ht="15.75" thickBot="1">
      <c r="A16" s="223" t="s">
        <v>111</v>
      </c>
      <c r="B16" s="224">
        <f>SUM('1 lentelė'!I101:L101)</f>
        <v>313.39999999999998</v>
      </c>
      <c r="C16" s="228">
        <f>SUM('1 lentelė'!M101:P101)</f>
        <v>1404.3</v>
      </c>
      <c r="D16" s="417">
        <f>SUM('1 lentelė'!Q101:T101)</f>
        <v>1404.3</v>
      </c>
      <c r="E16" s="229">
        <f>SUMIF('1 lentelė'!H87:H88:'1 lentelė'!H12,"sb(p)",'1 lentelė'!U12:'1 lentelė'!U87:U88)</f>
        <v>929.3</v>
      </c>
      <c r="F16" s="224">
        <f>SUMIF('1 lentelė'!H87:H88:'1 lentelė'!H12,"sb(p)",'1 lentelė'!V12:'1 lentelė'!V87:V88)</f>
        <v>0</v>
      </c>
    </row>
    <row r="17" spans="1:6" ht="15.75" thickBot="1">
      <c r="A17" s="230" t="s">
        <v>106</v>
      </c>
      <c r="B17" s="222">
        <f>SUM(B18:B21)</f>
        <v>41559</v>
      </c>
      <c r="C17" s="222">
        <f>SUM(C18:C21)</f>
        <v>61305.899999999994</v>
      </c>
      <c r="D17" s="222">
        <f>SUM(D18:D21)</f>
        <v>50505.1</v>
      </c>
      <c r="E17" s="222">
        <f>SUM(E18:E21)</f>
        <v>51561.8</v>
      </c>
      <c r="F17" s="222">
        <f>SUM(F18:F21)</f>
        <v>46944</v>
      </c>
    </row>
    <row r="18" spans="1:6">
      <c r="A18" s="231" t="s">
        <v>107</v>
      </c>
      <c r="B18" s="232">
        <f>SUM('1 lentelė'!I104:L104)</f>
        <v>2563.4</v>
      </c>
      <c r="C18" s="233">
        <f>SUM('1 lentelė'!M104:P104)</f>
        <v>5131.5</v>
      </c>
      <c r="D18" s="421">
        <f>SUM('1 lentelė'!Q104:T104)</f>
        <v>5131.5</v>
      </c>
      <c r="E18" s="234">
        <f>SUMIF('1 lentelė'!H87:H88:'1 lentelė'!H12,"es",'1 lentelė'!U12:'1 lentelė'!U87:U88)</f>
        <v>2450.8000000000002</v>
      </c>
      <c r="F18" s="232">
        <f>SUMIF('1 lentelė'!H87:H88:'1 lentelė'!H12,"es",'1 lentelė'!V12:'1 lentelė'!V87:V88)</f>
        <v>0</v>
      </c>
    </row>
    <row r="19" spans="1:6">
      <c r="A19" s="223" t="s">
        <v>108</v>
      </c>
      <c r="B19" s="224">
        <f>SUM('1 lentelė'!I105:L105)</f>
        <v>37995.599999999999</v>
      </c>
      <c r="C19" s="228">
        <f>SUM('1 lentelė'!M105:P105)</f>
        <v>55222.7</v>
      </c>
      <c r="D19" s="417">
        <f>SUM('1 lentelė'!Q105:T105)</f>
        <v>44350.400000000001</v>
      </c>
      <c r="E19" s="229">
        <f>SUMIF('1 lentelė'!H87:H88:'1 lentelė'!H12,"lrvb",'1 lentelė'!U12:'1 lentelė'!U87:U88)</f>
        <v>49111</v>
      </c>
      <c r="F19" s="224">
        <f>SUMIF('1 lentelė'!H87:H88:'1 lentelė'!H12,"lrvb",'1 lentelė'!V12:'1 lentelė'!V87:V88)</f>
        <v>46944</v>
      </c>
    </row>
    <row r="20" spans="1:6" ht="27.75" customHeight="1">
      <c r="A20" s="528" t="s">
        <v>224</v>
      </c>
      <c r="B20" s="529"/>
      <c r="C20" s="530"/>
      <c r="D20" s="531">
        <f>SUMIF('1 lentelė'!H87:H88:'1 lentelė'!H12,'1 lentelė'!H13,'1 lentelė'!Q12:'1 lentelė'!Q87:Q88)</f>
        <v>71.5</v>
      </c>
      <c r="E20" s="229"/>
      <c r="F20" s="224"/>
    </row>
    <row r="21" spans="1:6" ht="15.75" thickBot="1">
      <c r="A21" s="235" t="s">
        <v>109</v>
      </c>
      <c r="B21" s="236">
        <f>SUM('1 lentelė'!I106:L106)</f>
        <v>1000</v>
      </c>
      <c r="C21" s="237">
        <f>SUM('1 lentelė'!M106:P106)</f>
        <v>951.7</v>
      </c>
      <c r="D21" s="422">
        <f>SUM('1 lentelė'!Q106:T106)</f>
        <v>951.7</v>
      </c>
      <c r="E21" s="238">
        <f>SUMIF('1 lentelė'!H87:H88:'1 lentelė'!H12,"kt",'1 lentelė'!U12:'1 lentelė'!U87:U88)</f>
        <v>0</v>
      </c>
      <c r="F21" s="236">
        <f>SUMIF('1 lentelė'!H87:H88:'1 lentelė'!H12,"kt",'1 lentelė'!V12:'1 lentelė'!V87:V88)</f>
        <v>0</v>
      </c>
    </row>
    <row r="22" spans="1:6" ht="15" customHeight="1">
      <c r="A22" s="907"/>
      <c r="B22" s="908"/>
      <c r="C22" s="908"/>
      <c r="D22" s="908"/>
      <c r="E22" s="908"/>
      <c r="F22" s="908"/>
    </row>
    <row r="23" spans="1:6" ht="28.5" customHeight="1">
      <c r="A23" s="920"/>
      <c r="B23" s="921"/>
      <c r="C23" s="921"/>
      <c r="D23" s="921"/>
      <c r="E23" s="921"/>
      <c r="F23" s="921"/>
    </row>
    <row r="24" spans="1:6">
      <c r="A24" s="240"/>
      <c r="B24" s="240"/>
      <c r="C24" s="241"/>
      <c r="D24" s="241"/>
      <c r="E24" s="240"/>
      <c r="F24" s="241"/>
    </row>
    <row r="25" spans="1:6">
      <c r="A25" s="240"/>
      <c r="B25" s="240"/>
      <c r="C25" s="241"/>
      <c r="D25" s="241"/>
      <c r="E25" s="240"/>
      <c r="F25" s="241"/>
    </row>
    <row r="26" spans="1:6">
      <c r="A26" s="240"/>
      <c r="B26" s="241"/>
      <c r="C26" s="239"/>
      <c r="D26" s="241"/>
      <c r="E26" s="241"/>
      <c r="F26" s="241"/>
    </row>
    <row r="27" spans="1:6">
      <c r="A27" s="909"/>
      <c r="B27" s="910"/>
      <c r="C27" s="242"/>
      <c r="D27" s="241"/>
      <c r="E27" s="240"/>
      <c r="F27" s="241"/>
    </row>
    <row r="28" spans="1:6">
      <c r="A28" s="243"/>
      <c r="B28" s="244"/>
      <c r="C28" s="242"/>
      <c r="D28" s="241"/>
      <c r="E28" s="240"/>
      <c r="F28" s="241"/>
    </row>
    <row r="29" spans="1:6">
      <c r="A29" s="245"/>
      <c r="B29" s="245"/>
      <c r="C29" s="241"/>
      <c r="D29" s="241"/>
      <c r="E29" s="241"/>
      <c r="F29" s="241"/>
    </row>
    <row r="30" spans="1:6">
      <c r="A30" s="245"/>
      <c r="B30" s="245"/>
      <c r="C30" s="241"/>
      <c r="D30" s="241"/>
      <c r="E30" s="241"/>
      <c r="F30" s="241"/>
    </row>
    <row r="31" spans="1:6">
      <c r="A31" s="240"/>
      <c r="B31" s="241"/>
      <c r="C31" s="241"/>
      <c r="D31" s="241"/>
      <c r="E31" s="241"/>
      <c r="F31" s="241"/>
    </row>
    <row r="32" spans="1:6">
      <c r="A32" s="240"/>
      <c r="B32" s="241"/>
      <c r="C32" s="241"/>
      <c r="D32" s="241"/>
      <c r="E32" s="241"/>
      <c r="F32" s="241"/>
    </row>
    <row r="33" spans="1:6">
      <c r="A33" s="246"/>
      <c r="B33" s="241"/>
      <c r="C33" s="241"/>
      <c r="D33" s="241"/>
      <c r="E33" s="241"/>
      <c r="F33" s="241"/>
    </row>
    <row r="34" spans="1:6">
      <c r="A34" s="240"/>
      <c r="B34" s="241"/>
      <c r="C34" s="241"/>
      <c r="D34" s="241"/>
      <c r="E34" s="240"/>
      <c r="F34" s="241"/>
    </row>
    <row r="35" spans="1:6">
      <c r="A35" s="247"/>
    </row>
  </sheetData>
  <mergeCells count="10">
    <mergeCell ref="A22:F22"/>
    <mergeCell ref="A27:B27"/>
    <mergeCell ref="A1:F1"/>
    <mergeCell ref="A3:A6"/>
    <mergeCell ref="B3:B6"/>
    <mergeCell ref="C3:C6"/>
    <mergeCell ref="D3:D6"/>
    <mergeCell ref="E3:E6"/>
    <mergeCell ref="F3:F6"/>
    <mergeCell ref="A23:F23"/>
  </mergeCells>
  <phoneticPr fontId="41" type="noConversion"/>
  <printOptions horizontalCentered="1"/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6"/>
  <sheetViews>
    <sheetView view="pageBreakPreview" zoomScaleNormal="100" zoomScaleSheetLayoutView="100" zoomScalePageLayoutView="106" workbookViewId="0"/>
  </sheetViews>
  <sheetFormatPr defaultRowHeight="15"/>
  <cols>
    <col min="1" max="1" width="12.42578125" style="129" customWidth="1"/>
    <col min="2" max="2" width="75.7109375" style="129" customWidth="1"/>
    <col min="3" max="3" width="14.5703125" style="289" customWidth="1"/>
    <col min="4" max="7" width="9.7109375" style="129" customWidth="1"/>
    <col min="8" max="16384" width="9.140625" style="291"/>
  </cols>
  <sheetData>
    <row r="1" spans="1:9" ht="18.75" customHeight="1">
      <c r="A1" s="248"/>
      <c r="B1" s="248" t="s">
        <v>112</v>
      </c>
      <c r="C1" s="249"/>
      <c r="D1" s="249"/>
      <c r="E1" s="249"/>
      <c r="F1" s="249"/>
      <c r="G1" s="250" t="s">
        <v>113</v>
      </c>
    </row>
    <row r="2" spans="1:9" ht="27" customHeight="1">
      <c r="A2" s="251"/>
      <c r="B2" s="252" t="s">
        <v>114</v>
      </c>
      <c r="C2" s="253" t="s">
        <v>115</v>
      </c>
      <c r="D2" s="254" t="s">
        <v>28</v>
      </c>
      <c r="E2" s="255"/>
      <c r="F2" s="255"/>
      <c r="G2" s="255"/>
    </row>
    <row r="3" spans="1:9" ht="15" customHeight="1">
      <c r="A3" s="251"/>
      <c r="B3" s="256" t="s">
        <v>116</v>
      </c>
      <c r="C3" s="257"/>
      <c r="D3" s="258"/>
      <c r="E3" s="255"/>
      <c r="F3" s="255"/>
      <c r="G3" s="255"/>
    </row>
    <row r="4" spans="1:9" ht="27" customHeight="1">
      <c r="A4" s="251"/>
      <c r="B4" s="259" t="s">
        <v>213</v>
      </c>
      <c r="C4" s="253" t="s">
        <v>115</v>
      </c>
      <c r="D4" s="254" t="s">
        <v>71</v>
      </c>
      <c r="E4" s="255"/>
      <c r="F4" s="255"/>
      <c r="G4" s="255"/>
    </row>
    <row r="5" spans="1:9" ht="15.75" customHeight="1">
      <c r="A5" s="260"/>
      <c r="B5" s="256" t="s">
        <v>117</v>
      </c>
      <c r="C5" s="261"/>
      <c r="D5" s="262"/>
      <c r="E5" s="263"/>
      <c r="F5" s="263"/>
      <c r="G5" s="264"/>
    </row>
    <row r="6" spans="1:9" ht="10.5" customHeight="1">
      <c r="A6" s="265"/>
      <c r="B6" s="266"/>
      <c r="C6" s="267"/>
      <c r="D6" s="266"/>
      <c r="E6" s="265"/>
      <c r="F6" s="265"/>
      <c r="G6" s="266"/>
    </row>
    <row r="7" spans="1:9" ht="15" customHeight="1">
      <c r="A7" s="924" t="s">
        <v>118</v>
      </c>
      <c r="B7" s="926" t="s">
        <v>119</v>
      </c>
      <c r="C7" s="928" t="s">
        <v>120</v>
      </c>
      <c r="D7" s="924" t="s">
        <v>163</v>
      </c>
      <c r="E7" s="924" t="s">
        <v>121</v>
      </c>
      <c r="F7" s="928" t="s">
        <v>122</v>
      </c>
      <c r="G7" s="922" t="s">
        <v>123</v>
      </c>
    </row>
    <row r="8" spans="1:9" ht="21.75" customHeight="1">
      <c r="A8" s="925"/>
      <c r="B8" s="927"/>
      <c r="C8" s="929" t="s">
        <v>5</v>
      </c>
      <c r="D8" s="930"/>
      <c r="E8" s="930"/>
      <c r="F8" s="931"/>
      <c r="G8" s="923"/>
    </row>
    <row r="9" spans="1:9" ht="16.5" customHeight="1">
      <c r="A9" s="268" t="s">
        <v>124</v>
      </c>
      <c r="B9" s="269" t="s">
        <v>125</v>
      </c>
      <c r="C9" s="270"/>
      <c r="D9" s="270"/>
      <c r="E9" s="270"/>
      <c r="F9" s="270"/>
      <c r="G9" s="271"/>
    </row>
    <row r="10" spans="1:9" ht="15" customHeight="1">
      <c r="A10" s="272"/>
      <c r="B10" s="273" t="s">
        <v>126</v>
      </c>
      <c r="C10" s="274"/>
      <c r="D10" s="274"/>
      <c r="E10" s="274"/>
      <c r="F10" s="274"/>
      <c r="G10" s="280"/>
    </row>
    <row r="11" spans="1:9" s="129" customFormat="1" ht="16.5" customHeight="1">
      <c r="A11" s="282"/>
      <c r="B11" s="326" t="s">
        <v>194</v>
      </c>
      <c r="C11" s="274" t="s">
        <v>127</v>
      </c>
      <c r="D11" s="274" t="s">
        <v>186</v>
      </c>
      <c r="E11" s="325" t="s">
        <v>185</v>
      </c>
      <c r="F11" s="274" t="s">
        <v>185</v>
      </c>
      <c r="G11" s="279" t="s">
        <v>185</v>
      </c>
    </row>
    <row r="12" spans="1:9" ht="28.5" customHeight="1">
      <c r="A12" s="272"/>
      <c r="B12" s="292" t="s">
        <v>189</v>
      </c>
      <c r="C12" s="274" t="s">
        <v>165</v>
      </c>
      <c r="D12" s="274">
        <v>6.5</v>
      </c>
      <c r="E12" s="274">
        <v>0</v>
      </c>
      <c r="F12" s="274">
        <v>12</v>
      </c>
      <c r="G12" s="280">
        <v>0</v>
      </c>
    </row>
    <row r="13" spans="1:9" ht="15.75" customHeight="1">
      <c r="A13" s="272"/>
      <c r="B13" s="292" t="s">
        <v>214</v>
      </c>
      <c r="C13" s="274" t="s">
        <v>128</v>
      </c>
      <c r="D13" s="274">
        <v>32.700000000000003</v>
      </c>
      <c r="E13" s="274">
        <v>20</v>
      </c>
      <c r="F13" s="274">
        <v>15</v>
      </c>
      <c r="G13" s="280">
        <v>15</v>
      </c>
    </row>
    <row r="14" spans="1:9" ht="16.5" customHeight="1">
      <c r="A14" s="285"/>
      <c r="B14" s="276" t="s">
        <v>190</v>
      </c>
      <c r="C14" s="274" t="s">
        <v>187</v>
      </c>
      <c r="D14" s="279">
        <v>4.0999999999999996</v>
      </c>
      <c r="E14" s="279">
        <v>4.5</v>
      </c>
      <c r="F14" s="279">
        <v>4.3</v>
      </c>
      <c r="G14" s="279">
        <v>4.2</v>
      </c>
      <c r="I14" s="327"/>
    </row>
    <row r="15" spans="1:9" ht="27.75" customHeight="1">
      <c r="A15" s="275"/>
      <c r="B15" s="276" t="s">
        <v>191</v>
      </c>
      <c r="C15" s="274" t="s">
        <v>166</v>
      </c>
      <c r="D15" s="279">
        <v>0.72</v>
      </c>
      <c r="E15" s="279">
        <v>0.79</v>
      </c>
      <c r="F15" s="279">
        <v>0.78</v>
      </c>
      <c r="G15" s="279">
        <v>0.78</v>
      </c>
    </row>
    <row r="16" spans="1:9" ht="15" customHeight="1">
      <c r="A16" s="275"/>
      <c r="B16" s="276" t="s">
        <v>192</v>
      </c>
      <c r="C16" s="274" t="s">
        <v>188</v>
      </c>
      <c r="D16" s="279">
        <v>15</v>
      </c>
      <c r="E16" s="274">
        <v>16</v>
      </c>
      <c r="F16" s="274">
        <v>16</v>
      </c>
      <c r="G16" s="280">
        <v>16</v>
      </c>
    </row>
    <row r="17" spans="1:7" ht="17.25" customHeight="1">
      <c r="A17" s="272"/>
      <c r="B17" s="278" t="s">
        <v>129</v>
      </c>
      <c r="C17" s="274"/>
      <c r="D17" s="279"/>
      <c r="E17" s="274"/>
      <c r="F17" s="274"/>
      <c r="G17" s="280"/>
    </row>
    <row r="18" spans="1:7">
      <c r="A18" s="272"/>
      <c r="B18" s="281" t="s">
        <v>126</v>
      </c>
      <c r="C18" s="274"/>
      <c r="D18" s="274"/>
      <c r="E18" s="293"/>
      <c r="F18" s="294"/>
      <c r="G18" s="294"/>
    </row>
    <row r="19" spans="1:7" ht="17.25" customHeight="1">
      <c r="A19" s="282"/>
      <c r="B19" s="277" t="s">
        <v>130</v>
      </c>
      <c r="C19" s="274"/>
      <c r="D19" s="274"/>
      <c r="E19" s="274"/>
      <c r="F19" s="274"/>
      <c r="G19" s="280"/>
    </row>
    <row r="20" spans="1:7" ht="30" customHeight="1">
      <c r="A20" s="295"/>
      <c r="B20" s="292" t="s">
        <v>164</v>
      </c>
      <c r="C20" s="274" t="s">
        <v>132</v>
      </c>
      <c r="D20" s="274">
        <f>5+5740+172+200+6603+5755</f>
        <v>18475</v>
      </c>
      <c r="E20" s="274">
        <f>5+7187+178+271+6621+6326</f>
        <v>20588</v>
      </c>
      <c r="F20" s="274">
        <f>5+7000+175+280+6630+6300</f>
        <v>20390</v>
      </c>
      <c r="G20" s="279">
        <f>5+6000+172+280+6630+6300</f>
        <v>19387</v>
      </c>
    </row>
    <row r="21" spans="1:7" ht="18.75" customHeight="1">
      <c r="A21" s="272"/>
      <c r="B21" s="277" t="s">
        <v>134</v>
      </c>
      <c r="C21" s="274"/>
      <c r="D21" s="274"/>
      <c r="E21" s="274"/>
      <c r="F21" s="274"/>
      <c r="G21" s="280"/>
    </row>
    <row r="22" spans="1:7" ht="14.25" customHeight="1">
      <c r="A22" s="288"/>
      <c r="B22" s="276" t="s">
        <v>215</v>
      </c>
      <c r="C22" s="274" t="s">
        <v>139</v>
      </c>
      <c r="D22" s="279">
        <v>344</v>
      </c>
      <c r="E22" s="274">
        <v>387</v>
      </c>
      <c r="F22" s="274">
        <v>387</v>
      </c>
      <c r="G22" s="280">
        <v>387</v>
      </c>
    </row>
    <row r="23" spans="1:7">
      <c r="A23" s="288"/>
      <c r="B23" s="276" t="s">
        <v>167</v>
      </c>
      <c r="C23" s="274" t="s">
        <v>140</v>
      </c>
      <c r="D23" s="274">
        <f>74+55+66</f>
        <v>195</v>
      </c>
      <c r="E23" s="274">
        <v>166</v>
      </c>
      <c r="F23" s="274">
        <v>166</v>
      </c>
      <c r="G23" s="280">
        <v>166</v>
      </c>
    </row>
    <row r="24" spans="1:7" ht="28.5" customHeight="1">
      <c r="A24" s="288"/>
      <c r="B24" s="276" t="s">
        <v>168</v>
      </c>
      <c r="C24" s="274" t="s">
        <v>141</v>
      </c>
      <c r="D24" s="274">
        <v>63</v>
      </c>
      <c r="E24" s="274">
        <v>70.099999999999994</v>
      </c>
      <c r="F24" s="274">
        <v>70.33</v>
      </c>
      <c r="G24" s="280">
        <v>72</v>
      </c>
    </row>
    <row r="25" spans="1:7" ht="30.75" customHeight="1">
      <c r="A25" s="288"/>
      <c r="B25" s="276" t="s">
        <v>169</v>
      </c>
      <c r="C25" s="274" t="s">
        <v>142</v>
      </c>
      <c r="D25" s="279">
        <v>240</v>
      </c>
      <c r="E25" s="279">
        <v>192</v>
      </c>
      <c r="F25" s="279">
        <v>195</v>
      </c>
      <c r="G25" s="280">
        <v>195</v>
      </c>
    </row>
    <row r="26" spans="1:7" ht="16.5" customHeight="1">
      <c r="A26" s="288"/>
      <c r="B26" s="276" t="s">
        <v>170</v>
      </c>
      <c r="C26" s="274" t="s">
        <v>143</v>
      </c>
      <c r="D26" s="279">
        <v>249</v>
      </c>
      <c r="E26" s="279">
        <v>150</v>
      </c>
      <c r="F26" s="279">
        <v>150</v>
      </c>
      <c r="G26" s="279">
        <v>150</v>
      </c>
    </row>
    <row r="27" spans="1:7" ht="16.5" customHeight="1">
      <c r="A27" s="288"/>
      <c r="B27" s="276" t="s">
        <v>171</v>
      </c>
      <c r="C27" s="274" t="s">
        <v>144</v>
      </c>
      <c r="D27" s="279">
        <v>34</v>
      </c>
      <c r="E27" s="274">
        <v>37</v>
      </c>
      <c r="F27" s="274">
        <v>37</v>
      </c>
      <c r="G27" s="280">
        <v>37</v>
      </c>
    </row>
    <row r="28" spans="1:7" ht="28.5" customHeight="1">
      <c r="A28" s="288"/>
      <c r="B28" s="276" t="s">
        <v>172</v>
      </c>
      <c r="C28" s="274" t="s">
        <v>145</v>
      </c>
      <c r="D28" s="279">
        <v>4</v>
      </c>
      <c r="E28" s="274">
        <v>5</v>
      </c>
      <c r="F28" s="274">
        <v>5</v>
      </c>
      <c r="G28" s="280">
        <v>5</v>
      </c>
    </row>
    <row r="29" spans="1:7" ht="26.25" customHeight="1">
      <c r="A29" s="328"/>
      <c r="B29" s="286" t="s">
        <v>173</v>
      </c>
      <c r="C29" s="287" t="s">
        <v>146</v>
      </c>
      <c r="D29" s="324">
        <v>492</v>
      </c>
      <c r="E29" s="287">
        <v>230</v>
      </c>
      <c r="F29" s="287">
        <v>230</v>
      </c>
      <c r="G29" s="301">
        <v>230</v>
      </c>
    </row>
    <row r="30" spans="1:7" ht="29.25" customHeight="1">
      <c r="A30" s="516"/>
      <c r="B30" s="517" t="s">
        <v>174</v>
      </c>
      <c r="C30" s="270" t="s">
        <v>147</v>
      </c>
      <c r="D30" s="518" t="s">
        <v>182</v>
      </c>
      <c r="E30" s="518">
        <v>75</v>
      </c>
      <c r="F30" s="518">
        <v>75</v>
      </c>
      <c r="G30" s="271">
        <v>75</v>
      </c>
    </row>
    <row r="31" spans="1:7" ht="15" customHeight="1">
      <c r="A31" s="285"/>
      <c r="B31" s="276" t="s">
        <v>175</v>
      </c>
      <c r="C31" s="274" t="s">
        <v>148</v>
      </c>
      <c r="D31" s="279">
        <v>18</v>
      </c>
      <c r="E31" s="279">
        <v>36</v>
      </c>
      <c r="F31" s="279">
        <f>35+20</f>
        <v>55</v>
      </c>
      <c r="G31" s="280">
        <f>35+20</f>
        <v>55</v>
      </c>
    </row>
    <row r="32" spans="1:7" ht="15.75" customHeight="1">
      <c r="A32" s="290"/>
      <c r="B32" s="276" t="s">
        <v>176</v>
      </c>
      <c r="C32" s="274" t="s">
        <v>149</v>
      </c>
      <c r="D32" s="323">
        <v>20</v>
      </c>
      <c r="E32" s="274">
        <v>20</v>
      </c>
      <c r="F32" s="274">
        <v>20</v>
      </c>
      <c r="G32" s="280">
        <v>20</v>
      </c>
    </row>
    <row r="33" spans="1:7" ht="28.5" customHeight="1">
      <c r="A33" s="275"/>
      <c r="B33" s="276" t="s">
        <v>177</v>
      </c>
      <c r="C33" s="274" t="s">
        <v>150</v>
      </c>
      <c r="D33" s="323">
        <v>2.5</v>
      </c>
      <c r="E33" s="274">
        <v>2</v>
      </c>
      <c r="F33" s="274">
        <v>2</v>
      </c>
      <c r="G33" s="280">
        <v>2</v>
      </c>
    </row>
    <row r="34" spans="1:7" ht="16.5" customHeight="1">
      <c r="A34" s="288"/>
      <c r="B34" s="276" t="s">
        <v>178</v>
      </c>
      <c r="C34" s="274" t="s">
        <v>151</v>
      </c>
      <c r="D34" s="323">
        <v>12</v>
      </c>
      <c r="E34" s="274">
        <v>20</v>
      </c>
      <c r="F34" s="274">
        <v>20</v>
      </c>
      <c r="G34" s="280">
        <v>20</v>
      </c>
    </row>
    <row r="35" spans="1:7" ht="18" customHeight="1">
      <c r="A35" s="288"/>
      <c r="B35" s="276" t="s">
        <v>179</v>
      </c>
      <c r="C35" s="274" t="s">
        <v>152</v>
      </c>
      <c r="D35" s="279">
        <v>7</v>
      </c>
      <c r="E35" s="274">
        <v>10</v>
      </c>
      <c r="F35" s="274">
        <v>10</v>
      </c>
      <c r="G35" s="280">
        <v>10</v>
      </c>
    </row>
    <row r="36" spans="1:7">
      <c r="A36" s="272"/>
      <c r="B36" s="277" t="s">
        <v>135</v>
      </c>
      <c r="C36" s="274"/>
      <c r="D36" s="279"/>
      <c r="E36" s="274"/>
      <c r="F36" s="274"/>
      <c r="G36" s="280"/>
    </row>
    <row r="37" spans="1:7">
      <c r="A37" s="272"/>
      <c r="B37" s="292" t="s">
        <v>131</v>
      </c>
      <c r="C37" s="274" t="s">
        <v>154</v>
      </c>
      <c r="D37" s="274"/>
      <c r="E37" s="274">
        <v>2</v>
      </c>
      <c r="F37" s="274">
        <v>6</v>
      </c>
      <c r="G37" s="280">
        <v>1</v>
      </c>
    </row>
    <row r="38" spans="1:7">
      <c r="A38" s="297"/>
      <c r="B38" s="283" t="s">
        <v>133</v>
      </c>
      <c r="C38" s="274" t="s">
        <v>155</v>
      </c>
      <c r="D38" s="284"/>
      <c r="E38" s="284">
        <v>1</v>
      </c>
      <c r="F38" s="284"/>
      <c r="G38" s="280"/>
    </row>
    <row r="39" spans="1:7" ht="16.5" customHeight="1">
      <c r="A39" s="272"/>
      <c r="B39" s="277" t="s">
        <v>153</v>
      </c>
      <c r="C39" s="274"/>
      <c r="D39" s="279"/>
      <c r="E39" s="274"/>
      <c r="F39" s="274"/>
      <c r="G39" s="280"/>
    </row>
    <row r="40" spans="1:7" ht="16.5" customHeight="1">
      <c r="A40" s="296"/>
      <c r="B40" s="283" t="s">
        <v>183</v>
      </c>
      <c r="C40" s="274" t="s">
        <v>156</v>
      </c>
      <c r="D40" s="298">
        <v>27</v>
      </c>
      <c r="E40" s="298">
        <v>24</v>
      </c>
      <c r="F40" s="298">
        <v>23</v>
      </c>
      <c r="G40" s="322">
        <v>20</v>
      </c>
    </row>
    <row r="41" spans="1:7" ht="15.75" customHeight="1">
      <c r="A41" s="297"/>
      <c r="B41" s="283" t="s">
        <v>184</v>
      </c>
      <c r="C41" s="274" t="s">
        <v>157</v>
      </c>
      <c r="D41" s="298">
        <v>15</v>
      </c>
      <c r="E41" s="298">
        <v>90</v>
      </c>
      <c r="F41" s="298">
        <v>90</v>
      </c>
      <c r="G41" s="322">
        <v>90</v>
      </c>
    </row>
    <row r="42" spans="1:7">
      <c r="A42" s="272"/>
      <c r="B42" s="277" t="s">
        <v>158</v>
      </c>
      <c r="C42" s="274"/>
      <c r="D42" s="279"/>
      <c r="E42" s="274"/>
      <c r="F42" s="274"/>
      <c r="G42" s="280"/>
    </row>
    <row r="43" spans="1:7">
      <c r="A43" s="296"/>
      <c r="B43" s="523" t="s">
        <v>136</v>
      </c>
      <c r="C43" s="274" t="s">
        <v>159</v>
      </c>
      <c r="D43" s="279">
        <v>11</v>
      </c>
      <c r="E43" s="524">
        <f>20+10</f>
        <v>30</v>
      </c>
      <c r="F43" s="279">
        <v>20</v>
      </c>
      <c r="G43" s="280">
        <v>20</v>
      </c>
    </row>
    <row r="44" spans="1:7" ht="27" customHeight="1">
      <c r="A44" s="296"/>
      <c r="B44" s="276" t="s">
        <v>137</v>
      </c>
      <c r="C44" s="274" t="s">
        <v>160</v>
      </c>
      <c r="D44" s="279"/>
      <c r="E44" s="279"/>
      <c r="F44" s="279">
        <v>1</v>
      </c>
      <c r="G44" s="280"/>
    </row>
    <row r="45" spans="1:7">
      <c r="A45" s="299"/>
      <c r="B45" s="286" t="s">
        <v>138</v>
      </c>
      <c r="C45" s="287" t="s">
        <v>161</v>
      </c>
      <c r="D45" s="300">
        <v>110</v>
      </c>
      <c r="E45" s="300">
        <v>95</v>
      </c>
      <c r="F45" s="300">
        <v>90</v>
      </c>
      <c r="G45" s="301">
        <v>85</v>
      </c>
    </row>
    <row r="46" spans="1:7">
      <c r="A46" s="321" t="s">
        <v>193</v>
      </c>
    </row>
  </sheetData>
  <mergeCells count="7">
    <mergeCell ref="G7:G8"/>
    <mergeCell ref="A7:A8"/>
    <mergeCell ref="B7:B8"/>
    <mergeCell ref="C7:C8"/>
    <mergeCell ref="D7:D8"/>
    <mergeCell ref="E7:E8"/>
    <mergeCell ref="F7:F8"/>
  </mergeCells>
  <phoneticPr fontId="41" type="noConversion"/>
  <pageMargins left="0.35433070866141736" right="0.15748031496062992" top="0.78740157480314965" bottom="0.39370078740157483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lentelė</vt:lpstr>
      <vt:lpstr>bendras lėšų poreikis</vt:lpstr>
      <vt:lpstr>vertinimo kriterijai</vt:lpstr>
      <vt:lpstr>'1 lentelė'!Print_Titles</vt:lpstr>
      <vt:lpstr>'vertinimo kriterijai'!Print_Titles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Snieguole Kacerauskaite</cp:lastModifiedBy>
  <cp:lastPrinted>2012-11-30T12:15:26Z</cp:lastPrinted>
  <dcterms:created xsi:type="dcterms:W3CDTF">2011-12-01T09:04:40Z</dcterms:created>
  <dcterms:modified xsi:type="dcterms:W3CDTF">2012-11-30T12:15:38Z</dcterms:modified>
</cp:coreProperties>
</file>