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385" windowWidth="19200" windowHeight="10800" tabRatio="756"/>
  </bookViews>
  <sheets>
    <sheet name="3 lentelė" sheetId="10" r:id="rId1"/>
    <sheet name="KMSA išlaikymas" sheetId="19" state="hidden" r:id="rId2"/>
    <sheet name="dir. įsakymai" sheetId="20" r:id="rId3"/>
  </sheets>
  <definedNames>
    <definedName name="_xlnm._FilterDatabase" localSheetId="0" hidden="1">'3 lentelė'!$A$9:$O$153</definedName>
    <definedName name="_xlnm.Print_Area" localSheetId="0">'3 lentelė'!$A$1:$R$168</definedName>
    <definedName name="_xlnm.Print_Titles" localSheetId="0">'3 lentelė'!$7:$9</definedName>
  </definedNames>
  <calcPr calcId="145621"/>
</workbook>
</file>

<file path=xl/calcChain.xml><?xml version="1.0" encoding="utf-8"?>
<calcChain xmlns="http://schemas.openxmlformats.org/spreadsheetml/2006/main">
  <c r="M18" i="10" l="1"/>
  <c r="M23" i="10"/>
  <c r="M62" i="10"/>
  <c r="N18" i="10" l="1"/>
  <c r="M48" i="10"/>
  <c r="N48" i="10"/>
  <c r="N140" i="10" l="1"/>
  <c r="N132" i="10"/>
  <c r="M73" i="10" l="1"/>
  <c r="M19" i="10"/>
  <c r="M14" i="10"/>
  <c r="M49" i="10"/>
  <c r="M66" i="10"/>
  <c r="M64" i="10"/>
  <c r="N19" i="10"/>
  <c r="N79" i="10"/>
  <c r="M140" i="10"/>
  <c r="M135" i="10"/>
  <c r="M132" i="10"/>
  <c r="O121" i="10"/>
  <c r="O117" i="10" s="1"/>
  <c r="M87" i="10"/>
  <c r="M85" i="10"/>
  <c r="M83" i="10"/>
  <c r="L83" i="10" s="1"/>
  <c r="L84" i="10" s="1"/>
  <c r="N83" i="10"/>
  <c r="N142" i="10"/>
  <c r="L23" i="10"/>
  <c r="M41" i="10"/>
  <c r="L41" i="10" s="1"/>
  <c r="M42" i="10"/>
  <c r="M21" i="10"/>
  <c r="M46" i="10"/>
  <c r="N95" i="10"/>
  <c r="O95" i="10"/>
  <c r="M95" i="10"/>
  <c r="L95" i="10" s="1"/>
  <c r="M94" i="10"/>
  <c r="M59" i="10"/>
  <c r="O128" i="10"/>
  <c r="N128" i="10"/>
  <c r="M128" i="10"/>
  <c r="L127" i="10"/>
  <c r="L128" i="10" s="1"/>
  <c r="M126" i="10"/>
  <c r="N126" i="10"/>
  <c r="O126" i="10"/>
  <c r="N91" i="10"/>
  <c r="O91" i="10"/>
  <c r="N90" i="10"/>
  <c r="O90" i="10"/>
  <c r="N16" i="10"/>
  <c r="O16" i="10"/>
  <c r="M16" i="10"/>
  <c r="N15" i="10"/>
  <c r="O15" i="10"/>
  <c r="M15" i="10"/>
  <c r="L161" i="10"/>
  <c r="Q161" i="10" s="1"/>
  <c r="P163" i="10"/>
  <c r="P157" i="10"/>
  <c r="M76" i="10"/>
  <c r="L24" i="10"/>
  <c r="L160" i="10" s="1"/>
  <c r="Q160" i="10" s="1"/>
  <c r="L51" i="10"/>
  <c r="O57" i="10"/>
  <c r="O14" i="10" s="1"/>
  <c r="O17" i="10" s="1"/>
  <c r="L49" i="10"/>
  <c r="L48" i="10"/>
  <c r="L18" i="10"/>
  <c r="L19" i="10"/>
  <c r="L101" i="10"/>
  <c r="L104" i="10" s="1"/>
  <c r="M100" i="10"/>
  <c r="L99" i="10"/>
  <c r="M91" i="10"/>
  <c r="L91" i="10" s="1"/>
  <c r="L94" i="10"/>
  <c r="L166" i="10" s="1"/>
  <c r="Q166" i="10" s="1"/>
  <c r="M90" i="10"/>
  <c r="L90" i="10"/>
  <c r="M69" i="10"/>
  <c r="L21" i="10"/>
  <c r="L20" i="10"/>
  <c r="L121" i="10"/>
  <c r="L126" i="10" s="1"/>
  <c r="O120" i="10"/>
  <c r="N120" i="10"/>
  <c r="M120" i="10"/>
  <c r="L119" i="10"/>
  <c r="L120" i="10"/>
  <c r="O78" i="10"/>
  <c r="N78" i="10"/>
  <c r="M78" i="10"/>
  <c r="L77" i="10"/>
  <c r="L78" i="10" s="1"/>
  <c r="O76" i="10"/>
  <c r="N76" i="10"/>
  <c r="L75" i="10"/>
  <c r="L159" i="10" s="1"/>
  <c r="Q159" i="10" s="1"/>
  <c r="I28" i="19"/>
  <c r="M28" i="19"/>
  <c r="I29" i="19"/>
  <c r="J29" i="19"/>
  <c r="M29" i="19"/>
  <c r="N29" i="19"/>
  <c r="I30" i="19"/>
  <c r="M30" i="19"/>
  <c r="I31" i="19"/>
  <c r="J31" i="19"/>
  <c r="M31" i="19"/>
  <c r="N31" i="19"/>
  <c r="I32" i="19"/>
  <c r="J32" i="19"/>
  <c r="K32" i="19"/>
  <c r="L32" i="19"/>
  <c r="M32" i="19"/>
  <c r="N32" i="19"/>
  <c r="O32" i="19"/>
  <c r="P32" i="19"/>
  <c r="I34" i="19"/>
  <c r="J34" i="19"/>
  <c r="I35" i="19"/>
  <c r="J35" i="19"/>
  <c r="L35" i="19"/>
  <c r="L36" i="19" s="1"/>
  <c r="I36" i="19" s="1"/>
  <c r="M35" i="19"/>
  <c r="N35" i="19"/>
  <c r="N36" i="19" s="1"/>
  <c r="M36" i="19" s="1"/>
  <c r="P35" i="19"/>
  <c r="J36" i="19"/>
  <c r="K36" i="19"/>
  <c r="O36" i="19"/>
  <c r="P36" i="19"/>
  <c r="I38" i="19"/>
  <c r="M38" i="19"/>
  <c r="I39" i="19"/>
  <c r="J39" i="19"/>
  <c r="L39" i="19"/>
  <c r="L42" i="19" s="1"/>
  <c r="I42" i="19" s="1"/>
  <c r="M39" i="19"/>
  <c r="N39" i="19"/>
  <c r="N42" i="19" s="1"/>
  <c r="P39" i="19"/>
  <c r="I40" i="19"/>
  <c r="M40" i="19"/>
  <c r="J41" i="19"/>
  <c r="L41" i="19"/>
  <c r="I41" i="19" s="1"/>
  <c r="M41" i="19"/>
  <c r="N41" i="19"/>
  <c r="P41" i="19"/>
  <c r="J42" i="19"/>
  <c r="K42" i="19"/>
  <c r="O42" i="19"/>
  <c r="O142" i="19" s="1"/>
  <c r="P42" i="19"/>
  <c r="M44" i="19"/>
  <c r="J141" i="19"/>
  <c r="I141" i="19" s="1"/>
  <c r="K141" i="19"/>
  <c r="L141" i="19"/>
  <c r="N141" i="19"/>
  <c r="M141" i="19" s="1"/>
  <c r="O141" i="19"/>
  <c r="P141" i="19"/>
  <c r="J142" i="19"/>
  <c r="I142" i="19" s="1"/>
  <c r="K142" i="19"/>
  <c r="L142" i="19"/>
  <c r="P142" i="19"/>
  <c r="L15" i="10"/>
  <c r="L16" i="10"/>
  <c r="L42" i="10"/>
  <c r="L43" i="10"/>
  <c r="M43" i="10"/>
  <c r="N43" i="10"/>
  <c r="O43" i="10"/>
  <c r="L44" i="10"/>
  <c r="L45" i="10" s="1"/>
  <c r="M45" i="10"/>
  <c r="N45" i="10"/>
  <c r="O45" i="10"/>
  <c r="L46" i="10"/>
  <c r="L47" i="10"/>
  <c r="M47" i="10"/>
  <c r="N47" i="10"/>
  <c r="O47" i="10"/>
  <c r="L60" i="10"/>
  <c r="L61" i="10" s="1"/>
  <c r="M61" i="10"/>
  <c r="N61" i="10"/>
  <c r="O61" i="10"/>
  <c r="L62" i="10"/>
  <c r="L63" i="10"/>
  <c r="M63" i="10"/>
  <c r="N63" i="10"/>
  <c r="O63" i="10"/>
  <c r="L64" i="10"/>
  <c r="L65" i="10" s="1"/>
  <c r="M65" i="10"/>
  <c r="N65" i="10"/>
  <c r="O65" i="10"/>
  <c r="L66" i="10"/>
  <c r="L67" i="10"/>
  <c r="M67" i="10"/>
  <c r="N67" i="10"/>
  <c r="O67" i="10"/>
  <c r="L68" i="10"/>
  <c r="N70" i="10"/>
  <c r="O70" i="10"/>
  <c r="L71" i="10"/>
  <c r="L72" i="10"/>
  <c r="M72" i="10"/>
  <c r="N72" i="10"/>
  <c r="O72" i="10"/>
  <c r="L73" i="10"/>
  <c r="L74" i="10" s="1"/>
  <c r="N74" i="10"/>
  <c r="O74" i="10"/>
  <c r="L79" i="10"/>
  <c r="L80" i="10" s="1"/>
  <c r="M80" i="10"/>
  <c r="N80" i="10"/>
  <c r="O80" i="10"/>
  <c r="L81" i="10"/>
  <c r="L82" i="10"/>
  <c r="M82" i="10"/>
  <c r="N82" i="10"/>
  <c r="O82" i="10"/>
  <c r="M84" i="10"/>
  <c r="N84" i="10"/>
  <c r="O84" i="10"/>
  <c r="L85" i="10"/>
  <c r="L86" i="10"/>
  <c r="M86" i="10"/>
  <c r="N86" i="10"/>
  <c r="O86" i="10"/>
  <c r="M88" i="10"/>
  <c r="N88" i="10"/>
  <c r="O88" i="10"/>
  <c r="L93" i="10"/>
  <c r="L96" i="10"/>
  <c r="L97" i="10" s="1"/>
  <c r="M97" i="10"/>
  <c r="N97" i="10"/>
  <c r="O97" i="10"/>
  <c r="L98" i="10"/>
  <c r="L162" i="10"/>
  <c r="Q162" i="10" s="1"/>
  <c r="N100" i="10"/>
  <c r="O100" i="10"/>
  <c r="L100" i="10"/>
  <c r="M104" i="10"/>
  <c r="N104" i="10"/>
  <c r="O104" i="10"/>
  <c r="L105" i="10"/>
  <c r="L106" i="10" s="1"/>
  <c r="M106" i="10"/>
  <c r="N106" i="10"/>
  <c r="O106" i="10"/>
  <c r="L107" i="10"/>
  <c r="L108" i="10"/>
  <c r="M108" i="10"/>
  <c r="M89" i="10" s="1"/>
  <c r="N108" i="10"/>
  <c r="N89" i="10" s="1"/>
  <c r="N92" i="10" s="1"/>
  <c r="O108" i="10"/>
  <c r="O89" i="10"/>
  <c r="O92" i="10" s="1"/>
  <c r="L109" i="10"/>
  <c r="L110" i="10" s="1"/>
  <c r="M110" i="10"/>
  <c r="N110" i="10"/>
  <c r="O110" i="10"/>
  <c r="L111" i="10"/>
  <c r="L112" i="10"/>
  <c r="M112" i="10"/>
  <c r="N112" i="10"/>
  <c r="O112" i="10"/>
  <c r="L113" i="10"/>
  <c r="L114" i="10" s="1"/>
  <c r="M114" i="10"/>
  <c r="N114" i="10"/>
  <c r="O114" i="10"/>
  <c r="M118" i="10"/>
  <c r="N118" i="10"/>
  <c r="N138" i="10" s="1"/>
  <c r="L129" i="10"/>
  <c r="L165" i="10"/>
  <c r="Q165" i="10" s="1"/>
  <c r="L130" i="10"/>
  <c r="L131" i="10" s="1"/>
  <c r="M131" i="10"/>
  <c r="N131" i="10"/>
  <c r="O131" i="10"/>
  <c r="L132" i="10"/>
  <c r="L133" i="10"/>
  <c r="L134" i="10"/>
  <c r="M134" i="10"/>
  <c r="N134" i="10"/>
  <c r="O134" i="10"/>
  <c r="L135" i="10"/>
  <c r="L136" i="10"/>
  <c r="L137" i="10" s="1"/>
  <c r="N137" i="10"/>
  <c r="O137" i="10"/>
  <c r="L140" i="10"/>
  <c r="L141" i="10"/>
  <c r="L142" i="10" s="1"/>
  <c r="M142" i="10"/>
  <c r="O142" i="10"/>
  <c r="O146" i="10" s="1"/>
  <c r="L143" i="10"/>
  <c r="L144" i="10"/>
  <c r="M145" i="10"/>
  <c r="M146" i="10"/>
  <c r="L146" i="10" s="1"/>
  <c r="N145" i="10"/>
  <c r="N146" i="10" s="1"/>
  <c r="O145" i="10"/>
  <c r="L149" i="10"/>
  <c r="L150" i="10" s="1"/>
  <c r="M150" i="10"/>
  <c r="M151" i="10" s="1"/>
  <c r="N150" i="10"/>
  <c r="O150" i="10"/>
  <c r="L145" i="10"/>
  <c r="M74" i="10"/>
  <c r="M137" i="10"/>
  <c r="M138" i="10" s="1"/>
  <c r="L57" i="10"/>
  <c r="L164" i="10"/>
  <c r="Q164" i="10" s="1"/>
  <c r="L87" i="10"/>
  <c r="L88" i="10" s="1"/>
  <c r="L69" i="10"/>
  <c r="M70" i="10"/>
  <c r="L70" i="10" s="1"/>
  <c r="N59" i="10"/>
  <c r="L158" i="10" l="1"/>
  <c r="L157" i="10" s="1"/>
  <c r="P167" i="10"/>
  <c r="L151" i="10"/>
  <c r="L89" i="10"/>
  <c r="L92" i="10" s="1"/>
  <c r="M92" i="10"/>
  <c r="M42" i="19"/>
  <c r="N142" i="19"/>
  <c r="M142" i="19" s="1"/>
  <c r="O115" i="10"/>
  <c r="N41" i="10"/>
  <c r="N14" i="10"/>
  <c r="N17" i="10" s="1"/>
  <c r="N115" i="10" s="1"/>
  <c r="N152" i="10" s="1"/>
  <c r="N153" i="10" s="1"/>
  <c r="O118" i="10"/>
  <c r="O138" i="10" s="1"/>
  <c r="L138" i="10" s="1"/>
  <c r="L117" i="10"/>
  <c r="L118" i="10" s="1"/>
  <c r="L14" i="10"/>
  <c r="M17" i="10"/>
  <c r="L163" i="10"/>
  <c r="Q163" i="10" s="1"/>
  <c r="L76" i="10"/>
  <c r="O59" i="10"/>
  <c r="L59" i="10" s="1"/>
  <c r="Q158" i="10" l="1"/>
  <c r="M115" i="10"/>
  <c r="M152" i="10" s="1"/>
  <c r="L17" i="10"/>
  <c r="L167" i="10"/>
  <c r="Q167" i="10" s="1"/>
  <c r="Q157" i="10"/>
  <c r="O152" i="10"/>
  <c r="O153" i="10" s="1"/>
  <c r="M153" i="10" l="1"/>
  <c r="L152" i="10"/>
  <c r="L115" i="10"/>
  <c r="L153" i="10" l="1"/>
</calcChain>
</file>

<file path=xl/sharedStrings.xml><?xml version="1.0" encoding="utf-8"?>
<sst xmlns="http://schemas.openxmlformats.org/spreadsheetml/2006/main" count="1122" uniqueCount="397">
  <si>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</si>
  <si>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</si>
  <si>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</si>
  <si>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</si>
  <si>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</si>
  <si>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</si>
  <si>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</si>
  <si>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</si>
  <si>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</si>
  <si>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02</t>
  </si>
  <si>
    <t>03</t>
  </si>
  <si>
    <t>04</t>
  </si>
  <si>
    <t>SB</t>
  </si>
  <si>
    <t>PF</t>
  </si>
  <si>
    <t>ES</t>
  </si>
  <si>
    <t>Iš viso:</t>
  </si>
  <si>
    <t>Iš viso uždaviniui:</t>
  </si>
  <si>
    <t>Iš viso programai:</t>
  </si>
  <si>
    <t>Iš viso tikslui:</t>
  </si>
  <si>
    <t>Pavadinimas</t>
  </si>
  <si>
    <t>Iš jų darbo užmokesčiui</t>
  </si>
  <si>
    <t>03 Savivaldybės valdymo programa</t>
  </si>
  <si>
    <t>Turtui įsigyti ir finansiniams įsipareigojimams vykdyti</t>
  </si>
  <si>
    <t>Paskolų grąžinimas ir palūkanų mokėjimas</t>
  </si>
  <si>
    <t>Projekto „Elektroninės demokratijos paslaugų piliečiams sukūrimas ir plėtra Klaipėdos regiono savivaldybių administracijose“ įgyvendinimas</t>
  </si>
  <si>
    <t>Projekto „Klaipėdos miesto savivaldybės administracijos darbo organizavimo gerinimas tobulinant organizacinę struktūrą, finansinių išteklių ir veiklos valdymo procesus“ įgyvendinimas</t>
  </si>
  <si>
    <t>Strateginis tikslas 01. Didinti miesto konkurencingumą, kryptingai vystant infrastruktūrą ir sudarant palankias sąlygas verslui</t>
  </si>
  <si>
    <t>Diegti Savivaldybės administracijoje modernias informacines sistemas  ir  plėsti  e. paslaugų spektrą</t>
  </si>
  <si>
    <t xml:space="preserve">Projekto „Klaipėdos miesto savivaldybės paslaugų, teikiamų „vieno langelio“ principu, tobulinimas“ įgyvendinimas </t>
  </si>
  <si>
    <t>1.3.2.3.</t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</si>
  <si>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</si>
  <si>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>05</t>
  </si>
  <si>
    <t>10</t>
  </si>
  <si>
    <t>06</t>
  </si>
  <si>
    <t>Asignavimai biudžetiniams                        2011-iesiems metams</t>
  </si>
  <si>
    <t>Asignavimų poreikis biudžetiniams                                2012-iesiems metams</t>
  </si>
  <si>
    <t>07</t>
  </si>
  <si>
    <t>08</t>
  </si>
  <si>
    <t>09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</si>
  <si>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</si>
  <si>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</si>
  <si>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</si>
  <si>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</si>
  <si>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</si>
  <si>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</si>
  <si>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</si>
  <si>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</si>
  <si>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</si>
  <si>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</si>
  <si>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25</t>
  </si>
  <si>
    <t>26</t>
  </si>
  <si>
    <t>27</t>
  </si>
  <si>
    <t>28</t>
  </si>
  <si>
    <t>SPN</t>
  </si>
  <si>
    <t>Pašto paslaugų įsigijimas</t>
  </si>
  <si>
    <t>Laikraščių ir kitų periodinių paslaugų įsigijimas</t>
  </si>
  <si>
    <t>Tobulinti savivaldybės administracinių paslaugų teikimą, taikant pažangius vadybos principus</t>
  </si>
  <si>
    <t xml:space="preserve">Informacinių technologijų palaikymas ir plėtojimas Savivaldybės administracijoje </t>
  </si>
  <si>
    <t>Dalyvavimas organizuojant rinkimus</t>
  </si>
  <si>
    <t>188710823</t>
  </si>
  <si>
    <t>Ryšių paslaugos</t>
  </si>
  <si>
    <t>Transporto išlaikymas</t>
  </si>
  <si>
    <t>Viešosios tvarkos skyriaus darbuotojų aprūpinimas</t>
  </si>
  <si>
    <t>Darbo kėdžių įsigijimas</t>
  </si>
  <si>
    <t>Dažų kopijavimo aparatams pirkimas</t>
  </si>
  <si>
    <t>Kopijavimo popieriaus pirkimas</t>
  </si>
  <si>
    <t>Ūkinių prekių pirkimas</t>
  </si>
  <si>
    <t>Kanceliarinių prekių pirkimas</t>
  </si>
  <si>
    <t>Klaipėdos miesto ir  Lietuvos Respublikos vėliavų pirkimas</t>
  </si>
  <si>
    <t>Spaudų ir antspaudų gamyba</t>
  </si>
  <si>
    <t>Elektroninių bilietų pirkimas</t>
  </si>
  <si>
    <t>Fotoaparatų ir diktofonų pirkimas</t>
  </si>
  <si>
    <t>Trijų lengvųjų automobilių nuoma</t>
  </si>
  <si>
    <t>14</t>
  </si>
  <si>
    <t>Savivaldybės administracijos kopijavimo aparatų techninis aptarnavimas bei remontas</t>
  </si>
  <si>
    <t>Savivaldybės administracijos vidinio kiemo pakeliamų vartų sistemos priežiūra</t>
  </si>
  <si>
    <t>Savivaldybės administracijos pastatų šildymo, karšto vandens sistemų bei dujininių katilų įrenginių priežiūra</t>
  </si>
  <si>
    <t>Klaipėdos m. savivaldybės administracijos vidinių ir išorinių oro kondicionierių techninis aptarnavimas</t>
  </si>
  <si>
    <t>Aliuminio durų ir pertvarų sumontavimas su įėjimo kontrolės įvedimu</t>
  </si>
  <si>
    <t>Sniego ir ledo valymas nuo savivaldybės administracijos pastatų stogų</t>
  </si>
  <si>
    <t>Savivaldybės administracijos pastatų ir patalpų techninė priežiūra</t>
  </si>
  <si>
    <t>Pastato Vytauto g. 13 nuoma</t>
  </si>
  <si>
    <t>22</t>
  </si>
  <si>
    <t>Kopijavimo aparatų nuoma</t>
  </si>
  <si>
    <t>23</t>
  </si>
  <si>
    <t>Stotelės įrangos nuoma (telefonija)</t>
  </si>
  <si>
    <t>24</t>
  </si>
  <si>
    <t xml:space="preserve">Pastatų ir patalpų einamasis remontas - Liepų g. 11 stogo einamasis remontas su  lietvamzdžių ir lovelių apšildymu dvigubais elektriniais kabeliais </t>
  </si>
  <si>
    <t>Komunalinės paslaugos - šildymas</t>
  </si>
  <si>
    <t>Komunalinės paslaugos - elektros energija</t>
  </si>
  <si>
    <t>Komunalinės paslaugos - vandentiekis ir kanalizacija</t>
  </si>
  <si>
    <t>29</t>
  </si>
  <si>
    <t>Komunalinės paslaugos - dujos</t>
  </si>
  <si>
    <t>30</t>
  </si>
  <si>
    <t>Reprezentacinės išlaidos</t>
  </si>
  <si>
    <t>31</t>
  </si>
  <si>
    <t>Gesintuvų užpildymas</t>
  </si>
  <si>
    <t>32</t>
  </si>
  <si>
    <t>Atliekų surinkimas</t>
  </si>
  <si>
    <t>33</t>
  </si>
  <si>
    <t>Deratizacija, dezinfekcija, dezinsekcija</t>
  </si>
  <si>
    <t>34</t>
  </si>
  <si>
    <t>Balticum TV</t>
  </si>
  <si>
    <t>35</t>
  </si>
  <si>
    <t>Vietinių telefoninių tinklų techninis aptarnavimas</t>
  </si>
  <si>
    <t>36</t>
  </si>
  <si>
    <t>Klaipėdos miesto savivaldybės administracijos patalpų kasdieninis valymas</t>
  </si>
  <si>
    <t>37</t>
  </si>
  <si>
    <t>Klaipėdos miesto savivaldybės administracijos liftų techninė priežiūra</t>
  </si>
  <si>
    <t>38</t>
  </si>
  <si>
    <t>Nežinybinė apsauga - Klaipėdos m. savivaldybės administracijos pastatų ir patalpų elektroninė apsauga ir sistemų techninis aptarnavimas</t>
  </si>
  <si>
    <t>39</t>
  </si>
  <si>
    <t>Nežinybinė apsauga pastato Debreceno g. 41</t>
  </si>
  <si>
    <t>40</t>
  </si>
  <si>
    <t>Vienkartinių maišų ir pirštinių pirkimas akcijos "Darom" dalyviams</t>
  </si>
  <si>
    <t>41</t>
  </si>
  <si>
    <t>Autobuso nuoma nuvežti dalyvius į "Grybavimo čempionatą" Varėnoje</t>
  </si>
  <si>
    <t>42</t>
  </si>
  <si>
    <t>Pastato Danės g. 17 išlaikymas pagal panaudos sutartį</t>
  </si>
  <si>
    <t>43</t>
  </si>
  <si>
    <t xml:space="preserve">Puokščių ir gėlių pirkimas </t>
  </si>
  <si>
    <t>44</t>
  </si>
  <si>
    <t xml:space="preserve">Žaliuzių pirkimas </t>
  </si>
  <si>
    <t>45</t>
  </si>
  <si>
    <t>Komunaliniai mokesčiai UAB"Vitės valdos" (už I. Kanto g.11 ir H. Manto g.51 patalpas)</t>
  </si>
  <si>
    <t>46</t>
  </si>
  <si>
    <t>Komunaliniai mokesčiai UAB"Pamario vyturys"(už Laukininkų g. 19a patalpas)</t>
  </si>
  <si>
    <t>47</t>
  </si>
  <si>
    <t>48</t>
  </si>
  <si>
    <t>Apsauginės bei priešgaisrinės signalizacijos sistemų administracijos pastatuose įrengimas</t>
  </si>
  <si>
    <t>49</t>
  </si>
  <si>
    <t>50</t>
  </si>
  <si>
    <t>51</t>
  </si>
  <si>
    <t>52</t>
  </si>
  <si>
    <r>
      <rPr>
        <b/>
        <sz val="10"/>
        <rFont val="Times New Roman"/>
        <family val="1"/>
        <charset val="186"/>
      </rPr>
      <t>Savivaldybės administracijos</t>
    </r>
    <r>
      <rPr>
        <sz val="10"/>
        <rFont val="Times New Roman"/>
        <family val="1"/>
      </rPr>
      <t xml:space="preserve"> darbo užmokestis</t>
    </r>
  </si>
  <si>
    <t>KPP</t>
  </si>
  <si>
    <t>Atstovavimas teismuose ir teismo sprendimų vykdymas (įskaitant Investicijų į pastatą S. Daukanto g. 15 nuomininkui atlyginimą pagal 1996-11-20  nuomos sutartį Nr. 231, Nuostolių atlyginimą AB „City service“ pagal teismo sprendimą)</t>
  </si>
  <si>
    <t>PVM srautų valdymo konsultavimo paslaugų Klaipėdos miesto savivaldybėje pirkimas</t>
  </si>
  <si>
    <t>Dokumentų paskirstymo lentynų įsigijimas</t>
  </si>
  <si>
    <t>Daugiabučių gyvenamųjų namų žemės nuomos mokesčio paskirstymo ir administravimo paslaugos iš namų administratorių pirkimas</t>
  </si>
  <si>
    <t>Dokumentų valdymo sk.</t>
  </si>
  <si>
    <t>Teisės sk.</t>
  </si>
  <si>
    <t>Mokesčių sk.</t>
  </si>
  <si>
    <t>Ūkio sk.</t>
  </si>
  <si>
    <t>Buhalterija</t>
  </si>
  <si>
    <t>Iš viso :</t>
  </si>
  <si>
    <t>Gyvenamųjų patalpų paskirties keitimas į negyvenamąją</t>
  </si>
  <si>
    <t>Investicijų į pastatą S. Daukanto g. 15 nuomininkui atlyginimas pagal 1996-11-20 nuomos sutartį Nr. 231</t>
  </si>
  <si>
    <t>LRVB</t>
  </si>
  <si>
    <t>1.3.2.4.</t>
  </si>
  <si>
    <t>1.3.2.2</t>
  </si>
  <si>
    <t>4.4.1.8.</t>
  </si>
  <si>
    <t>Mero reprezentacinių priemonių vykdymas (Mero  fondo naudojimas)</t>
  </si>
  <si>
    <t>SB(VB)</t>
  </si>
  <si>
    <t>Savivaldybės tarybos finansinio, ūkinio bei materialinio aptarnavimo užtikrinimas</t>
  </si>
  <si>
    <t>Kurti savivaldybės valdymo sistemą, patogią verslui ir gyventojams</t>
  </si>
  <si>
    <t>Savivaldybei nuosavybės teise priklausančio ir patikėjimo teise valdomo turto valdymas, naudojimas ir disponavimas</t>
  </si>
  <si>
    <t>Privatizuojamų objektų programų rengimas ir objektų pardavimas</t>
  </si>
  <si>
    <t>Nerentabiliai veikiančių įmonių likvidavimas</t>
  </si>
  <si>
    <t>Savivaldybės kontroliuojamų įmonių įstatinio kapitalo didinimas perduodant inžinerinius tinklus</t>
  </si>
  <si>
    <t>Organizuoti savivaldybės veiklos bendrųjų funkcijų vykdymą</t>
  </si>
  <si>
    <t xml:space="preserve">Savivaldybės nenaudojamų (neeksploatuojamų) statinių ir jų inžinerinių tinklų techninės būklės palaikymas </t>
  </si>
  <si>
    <t>1</t>
  </si>
  <si>
    <t>5</t>
  </si>
  <si>
    <t xml:space="preserve">Savivaldybei priklausančių statinių esamos techninės būklės įvertinimo paslaugų įsigijimas </t>
  </si>
  <si>
    <t>Dalyvavimas  tarptautinių ir vietinių organizacijų veikloje  (Lietuvos savivaldybių asociacija, BMS, KIMO, ECAD, EUROCITIES, ENNHO,  BALTIC SAIL,  HMS, „Baltijos kruizai“)</t>
  </si>
  <si>
    <t>Projekto „Klaipėdos miesto strateginio plėtros plano (KSP) 2013–2020 m. parengimas“ (ir baseinų poreikio ir išdėstymo studijos su bandomojo projekto koncepcija parengimas) įgyvendinimas</t>
  </si>
  <si>
    <t xml:space="preserve">1.3.1.1.; 1.3.2.3. </t>
  </si>
  <si>
    <t xml:space="preserve"> TIKSLŲ, UŽDAVINIŲ, PRIEMONIŲ IR PRIEMONIŲ IŠLAIDŲ SUVESTINĖ</t>
  </si>
  <si>
    <t>Gerinti gyventojų aptarnavimo ir darbuotojų darbo sąlygas savivaldybės administracijoje</t>
  </si>
  <si>
    <t>SB(SP)</t>
  </si>
  <si>
    <t>Valstybės deleguotų funkcijų vykdymas (žemės ūkio ir darbo rinkos politikos priemonių)</t>
  </si>
  <si>
    <t>Savivaldybės administracijos veiklos užtikrinimas:</t>
  </si>
  <si>
    <t>PVM srautų valdymo ir konsultavimo paslaugų Klaipėdos miesto savivaldybėje įsigijimas</t>
  </si>
  <si>
    <t>Įvadinių ir specifinių darbuotojų mokymų organizavimas</t>
  </si>
  <si>
    <t>Vykdytojass</t>
  </si>
  <si>
    <t>Personalo skyrius</t>
  </si>
  <si>
    <t>Dokumentų valdymo skyrius</t>
  </si>
  <si>
    <t>Viešosios tvarkos skyrius</t>
  </si>
  <si>
    <t xml:space="preserve">Ūkio skyrius </t>
  </si>
  <si>
    <t>Daugiabučių gyvenamųjų namų žemės nuomos mokesčio paskirstymo ir administravimo paslaugos iš namų administratorių įsigijimas</t>
  </si>
  <si>
    <t>Atstovavimas teismuose ir teismo sprendimų vykdymas</t>
  </si>
  <si>
    <t>Teisės skyrius</t>
  </si>
  <si>
    <t>Rinkimų procedūrų aptarnavimas</t>
  </si>
  <si>
    <t>Viešųjų ryšių skyrius</t>
  </si>
  <si>
    <t>Informacijos sklaida šalies ir vietinėje spaudoje, viešųjų ryšių strategijos parengimas ir įgyvendinimas</t>
  </si>
  <si>
    <t>Įsigyta suvenyrų rūšių</t>
  </si>
  <si>
    <t>vnt.</t>
  </si>
  <si>
    <t>Parengta viešųjų ryšių strategija</t>
  </si>
  <si>
    <t xml:space="preserve">vnt. </t>
  </si>
  <si>
    <t>Užsakytų spaudinių tiražas</t>
  </si>
  <si>
    <t xml:space="preserve">tūkst. vnt. </t>
  </si>
  <si>
    <t>psl.</t>
  </si>
  <si>
    <t>Vidutinis paskelbtos informacijos kiekis</t>
  </si>
  <si>
    <t>Informacinių technologijų skyrius</t>
  </si>
  <si>
    <t>Savivaldybės tarybos sekretoriato finansinio, ūkinio bei materialinio aptarnavimo užtikrinimas</t>
  </si>
  <si>
    <t>Planuojama reikšmė</t>
  </si>
  <si>
    <t>Indėlio kriterijaus</t>
  </si>
  <si>
    <t>Papriemonės kodas</t>
  </si>
  <si>
    <t>Parengta ataskaita</t>
  </si>
  <si>
    <t>Darbuotojų, dalyvavusių mokymuose, skaičius</t>
  </si>
  <si>
    <t>Išsiųstų laiškų skaičius</t>
  </si>
  <si>
    <t>Etatų skaičius</t>
  </si>
  <si>
    <t>Vartotojų skaičius</t>
  </si>
  <si>
    <t>Įsigyta kompiuterių su programine įranga</t>
  </si>
  <si>
    <t>Įsigyta organizacinės technikos</t>
  </si>
  <si>
    <t>Žemės ūkio priemonių vykdymas</t>
  </si>
  <si>
    <t>Įvertinta pastatų</t>
  </si>
  <si>
    <t>Prižiūrima pastatų</t>
  </si>
  <si>
    <t>Prižiūrima inžinerinių tinklų</t>
  </si>
  <si>
    <t>km</t>
  </si>
  <si>
    <t>Patvirtintos lėšos 2012-iesiems metams</t>
  </si>
  <si>
    <t>0301010124</t>
  </si>
  <si>
    <t>0301010130</t>
  </si>
  <si>
    <t>03010102</t>
  </si>
  <si>
    <t>03010103</t>
  </si>
  <si>
    <t xml:space="preserve">Informacinių technologijų palaikymas </t>
  </si>
  <si>
    <t xml:space="preserve">Informacinių technologijų plėtojimas Savivaldybės administracijoje </t>
  </si>
  <si>
    <t>0301010104</t>
  </si>
  <si>
    <t>0301010105</t>
  </si>
  <si>
    <t>0301010106</t>
  </si>
  <si>
    <t>0301010122</t>
  </si>
  <si>
    <t>0301010123</t>
  </si>
  <si>
    <t>03010201</t>
  </si>
  <si>
    <t>03010202</t>
  </si>
  <si>
    <t>03010203</t>
  </si>
  <si>
    <t>03010301</t>
  </si>
  <si>
    <t>03010302</t>
  </si>
  <si>
    <t>03010303</t>
  </si>
  <si>
    <t>03010305</t>
  </si>
  <si>
    <t>03010401</t>
  </si>
  <si>
    <t>0303010201</t>
  </si>
  <si>
    <t>03030101</t>
  </si>
  <si>
    <t>03030102</t>
  </si>
  <si>
    <t>Reprezentacinių leidinių, suvenyrų bei padėkos raštų, aplankų, kvietimų, gėlių puokščių, vėliavų  įsigijimas ir įteikimas</t>
  </si>
  <si>
    <t>03040101</t>
  </si>
  <si>
    <t>03020101</t>
  </si>
  <si>
    <t>03020103</t>
  </si>
  <si>
    <t>Parengta galimybių studija</t>
  </si>
  <si>
    <t>Mokymų dalyvių skaičius</t>
  </si>
  <si>
    <t>Įdiegta informacinių sistemų</t>
  </si>
  <si>
    <t xml:space="preserve">Apmokyta darbuotojų </t>
  </si>
  <si>
    <t>Inžinerinių tinklų, kuriems atlikti matavimai, ilgis</t>
  </si>
  <si>
    <t>Likviduota įmonių</t>
  </si>
  <si>
    <t>Objektų, kuriems pakeista paskirtis, skaičius</t>
  </si>
  <si>
    <t>Privatizuotų objektų skaičius</t>
  </si>
  <si>
    <t>Privatizuotų gyvenamųjų patalpų ir jų priklausinių skaičius</t>
  </si>
  <si>
    <t>Remontuojamų objektų skaičius</t>
  </si>
  <si>
    <t>Objektų, kuriems dengiamos eksploatacinės išlaidos, plotas</t>
  </si>
  <si>
    <r>
      <t>m</t>
    </r>
    <r>
      <rPr>
        <vertAlign val="superscript"/>
        <sz val="10"/>
        <rFont val="Times New Roman"/>
        <family val="1"/>
        <charset val="186"/>
      </rPr>
      <t>2</t>
    </r>
  </si>
  <si>
    <t>Perduotų inžinerinių tinklų ilgis</t>
  </si>
  <si>
    <t>Atlyginti nuostoliai</t>
  </si>
  <si>
    <t>proc.</t>
  </si>
  <si>
    <t>Administruojama paskolų sutarčių</t>
  </si>
  <si>
    <t>Prižiūrima kopijavimo aparatų</t>
  </si>
  <si>
    <t>Nuomojama kopijavimo aparatų</t>
  </si>
  <si>
    <t xml:space="preserve">Nuomojamų patalpų plotas </t>
  </si>
  <si>
    <t xml:space="preserve">Šildomų patalpų plotas </t>
  </si>
  <si>
    <r>
      <t>KWh/m</t>
    </r>
    <r>
      <rPr>
        <vertAlign val="superscript"/>
        <sz val="10"/>
        <rFont val="Times New Roman"/>
        <family val="1"/>
        <charset val="186"/>
      </rPr>
      <t>2</t>
    </r>
  </si>
  <si>
    <t>KWh</t>
  </si>
  <si>
    <t>Per metus vidutiniškai suvartojamas  elektros energijos kiekis</t>
  </si>
  <si>
    <r>
      <t>m</t>
    </r>
    <r>
      <rPr>
        <vertAlign val="superscript"/>
        <sz val="10"/>
        <rFont val="Times New Roman"/>
        <family val="1"/>
        <charset val="186"/>
      </rPr>
      <t>3</t>
    </r>
  </si>
  <si>
    <t>Per metus vidutiniškai suvartojamas  vandens kiekis</t>
  </si>
  <si>
    <t>Valomų patalpų plotas</t>
  </si>
  <si>
    <t xml:space="preserve">Prižiūrima kondicionierių </t>
  </si>
  <si>
    <t>Įsigyta dažų kopijavimo aparatams</t>
  </si>
  <si>
    <t>Įsigyta rašiklių</t>
  </si>
  <si>
    <t>Įsigyta baldų komplektų</t>
  </si>
  <si>
    <t>Eksploatuojamų automobilių skaičius</t>
  </si>
  <si>
    <t>Per metus vidutiniškai suvartojamų degalų kiekis</t>
  </si>
  <si>
    <t>l</t>
  </si>
  <si>
    <t>Fiksuoto ryšio telefonų numerių kiekis</t>
  </si>
  <si>
    <t>Prenumeruojamų leidinių rūšys</t>
  </si>
  <si>
    <t>Suplanuota komandiruočių šalies viduje</t>
  </si>
  <si>
    <t>Suplanuota komandiruočių užsienyje</t>
  </si>
  <si>
    <t>Įrengta įėjimo kontrolė</t>
  </si>
  <si>
    <t>Suremontuota patalpų</t>
  </si>
  <si>
    <t xml:space="preserve">Išnuomota objektų </t>
  </si>
  <si>
    <r>
      <t>tūkst. m</t>
    </r>
    <r>
      <rPr>
        <vertAlign val="superscript"/>
        <sz val="10"/>
        <rFont val="Times New Roman"/>
        <family val="1"/>
        <charset val="186"/>
      </rPr>
      <t>2</t>
    </r>
  </si>
  <si>
    <t>Objektai, kuriems dengiamos eksploatacinės išlaidos</t>
  </si>
  <si>
    <t>Kelių (gatvių), kuriems atlikti matavimai, kiekis</t>
  </si>
  <si>
    <t>Teisiškai įregistruotų objektų kiekis</t>
  </si>
  <si>
    <t>SP(SP)</t>
  </si>
  <si>
    <t>Įsigyta kurjerio paslauga</t>
  </si>
  <si>
    <t>Ūkio skyrius</t>
  </si>
  <si>
    <t>01-10</t>
  </si>
  <si>
    <t>Dalyvavimas rengiant ir įgyvendinant darbo rinkos politikos priemones ir gyventojų užimtumo programas</t>
  </si>
  <si>
    <t>Sumontuotos durys</t>
  </si>
  <si>
    <t>Parengtas strateginis planas</t>
  </si>
  <si>
    <t>Organizuota konferencijų</t>
  </si>
  <si>
    <t>Prižiūrima darbo vietų</t>
  </si>
  <si>
    <t>Įsigyta fotoaparatų, diktofonų</t>
  </si>
  <si>
    <t>Projekto „Civilinės metrikacijos paslaugų gerinimas Lietuvos ir Rusijos Federacijos pasienio savivaldos institucijų gyventojams“ įgyvendinimas (pateikta paraiška)</t>
  </si>
  <si>
    <t>Savivaldybės administracijos finansinis, materialinis, ūkinis aprūpinimas</t>
  </si>
  <si>
    <t>Įsigyta žaliuzių</t>
  </si>
  <si>
    <t xml:space="preserve"> 2012 M. KLAIPĖDOS MIESTO SAVIVALDYBĖS</t>
  </si>
  <si>
    <t>ADMINISTRACIJOS DIREKTORIAUS ĮSAKYMAI DĖL</t>
  </si>
  <si>
    <t>Eil. Nr.</t>
  </si>
  <si>
    <t>Įsakymo</t>
  </si>
  <si>
    <t>Pastabos</t>
  </si>
  <si>
    <t>Data</t>
  </si>
  <si>
    <t>Numeris</t>
  </si>
  <si>
    <t>98.010110</t>
  </si>
  <si>
    <t>98.010124</t>
  </si>
  <si>
    <t>Įvykdyta sutartis su Klaipėdos rajono savivaldybe dėl žemės ūkio priemonių vykdymo</t>
  </si>
  <si>
    <t>Įdarbinta bedarbių</t>
  </si>
  <si>
    <t>žm.</t>
  </si>
  <si>
    <t>Priemonės kodas pagal IS</t>
  </si>
  <si>
    <t>VALDYMO PROGRAMOS (NR. 03)</t>
  </si>
  <si>
    <t>2012 M. KLAIPĖDOS MIESTO SAVIVALDYBĖS ADMINISTRACIJOS</t>
  </si>
  <si>
    <t>tūkst. Lt</t>
  </si>
  <si>
    <t>Mato vnt.</t>
  </si>
  <si>
    <t>Finansavimo šaltiniai</t>
  </si>
  <si>
    <t>SAVIVALDYBĖS  LĖŠOS, IŠ VISO: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</si>
  <si>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</si>
  <si>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</si>
  <si>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 xml:space="preserve">Pajamų įmokos už patalpų nuomą </t>
    </r>
    <r>
      <rPr>
        <b/>
        <sz val="10"/>
        <rFont val="Times New Roman"/>
        <family val="1"/>
        <charset val="186"/>
      </rPr>
      <t>SB(SP)</t>
    </r>
  </si>
  <si>
    <r>
      <t>Paskolos lėšos</t>
    </r>
    <r>
      <rPr>
        <b/>
        <sz val="10"/>
        <rFont val="Times New Roman"/>
        <family val="1"/>
        <charset val="186"/>
      </rPr>
      <t xml:space="preserve"> SB(P)</t>
    </r>
  </si>
  <si>
    <t>KITI ŠALTINIAI, IŠ VISO: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</si>
  <si>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</si>
  <si>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</si>
  <si>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>Kelių priežiūros ir plėtros programos lėšos</t>
    </r>
    <r>
      <rPr>
        <b/>
        <sz val="10"/>
        <rFont val="Times New Roman"/>
        <family val="1"/>
        <charset val="186"/>
      </rPr>
      <t xml:space="preserve"> KPP</t>
    </r>
  </si>
  <si>
    <t>IŠ VISO:</t>
  </si>
  <si>
    <t>Kontroliniai skirtumai</t>
  </si>
  <si>
    <t>Lėšos biudžetiniams 2012-iesiems metams</t>
  </si>
  <si>
    <t>Finansavimo šaltinių suvestinė</t>
  </si>
  <si>
    <r>
      <rPr>
        <sz val="10"/>
        <rFont val="Times New Roman"/>
        <family val="1"/>
        <charset val="186"/>
      </rPr>
      <t>Savivaldybės privatizavimo fondo lėšo</t>
    </r>
    <r>
      <rPr>
        <b/>
        <sz val="10"/>
        <rFont val="Times New Roman"/>
        <family val="1"/>
        <charset val="186"/>
      </rPr>
      <t>s PF</t>
    </r>
  </si>
  <si>
    <t>03.01010101-03</t>
  </si>
  <si>
    <t>03.01010106-13</t>
  </si>
  <si>
    <t>03.01010115-22</t>
  </si>
  <si>
    <t>03.01010125-28</t>
  </si>
  <si>
    <t>03.98.010101-16</t>
  </si>
  <si>
    <t>03.98.01018</t>
  </si>
  <si>
    <t>03.98.010121</t>
  </si>
  <si>
    <t>03.98.010123</t>
  </si>
  <si>
    <t>03.98.010124</t>
  </si>
  <si>
    <t>Finansų ir turto dep. Mokesčių skyrius</t>
  </si>
  <si>
    <t>Finansų ir turto dep. Apskaitos skyrius</t>
  </si>
  <si>
    <t>SB/</t>
  </si>
  <si>
    <t>SB(VB)/</t>
  </si>
  <si>
    <t>SB(SP)/</t>
  </si>
  <si>
    <t>PF/</t>
  </si>
  <si>
    <t>KPP/</t>
  </si>
  <si>
    <t>Finansų ir turto dep. Finansų skyrius</t>
  </si>
  <si>
    <t>Finansų ir turto dep. Turto skyrius</t>
  </si>
  <si>
    <t>Miesto ūkio dep. Socialinės infrastruktūros priežiūros skyrius</t>
  </si>
  <si>
    <t>Urbanistinės plėtros dep. Statybos leidimų ir statinių priežiūros skyrius</t>
  </si>
  <si>
    <t xml:space="preserve">Funkcinės klasifikacijos kodas  </t>
  </si>
  <si>
    <t>Informacinių technologijų skyrius Projekto vadovas Darius Kadys</t>
  </si>
  <si>
    <t>Investicijų ir ekonomikos dep. Projektų skyrius</t>
  </si>
  <si>
    <t>Savivaldybės administracijos patalpų einamasis remontas (2011 m. aliuminio durų ir pertvarų sumontavimas su įėjimo kontrolės įvedimu pastate Liepų g. 11)</t>
  </si>
  <si>
    <t>Dir. pav. V. Karmanov</t>
  </si>
  <si>
    <t>Naudojimasis Registrų centro, Gyventojų registro, „Regitros“ ir kitomis duomenų bazėmis</t>
  </si>
  <si>
    <t>Investicijų ir ekonomikos dep. Tarptautinių ryšių, verslo plėtros ir turizmo skyrius</t>
  </si>
  <si>
    <t>Savivaldybei priklausančių patalpų nuoma, neišnuomotų patalpų eksploatacinių ir kitų išlaidų padengimas, pastatų, kuriuose yra savivaldybei priklausančios negyvenamosios patalpos, bendrojo naudojimo objektų remonto išlaidų padengimas</t>
  </si>
  <si>
    <t>Projekto „Klaipėdos regiono savivaldybių administracijų darbuotojų ir savivaldybių tarybų narių mokymai“ įgyvendinimas</t>
  </si>
  <si>
    <t xml:space="preserve">Mobiliojo ryšio telefonų numerių kiekis </t>
  </si>
  <si>
    <t>Įsigyta kopijavimo popieriaus pakuočių</t>
  </si>
  <si>
    <t>Pastatams šildyti suvartojamas šilumos kiekis vidutiniškai per metus</t>
  </si>
  <si>
    <t>Namų administratorių, teikiančių paslaugą, skaičius</t>
  </si>
  <si>
    <t>Įdiegta adminstracinių teisės aktų pažeidimų protokolų valdymo informacinė sistema</t>
  </si>
  <si>
    <t>Įdiegta e. demokratijos priemonių</t>
  </si>
  <si>
    <r>
      <t xml:space="preserve">Atnaujinta svetainė </t>
    </r>
    <r>
      <rPr>
        <u/>
        <sz val="10"/>
        <rFont val="Times New Roman"/>
        <family val="1"/>
        <charset val="186"/>
      </rPr>
      <t>www.klaipeda.lt</t>
    </r>
    <r>
      <rPr>
        <sz val="10"/>
        <rFont val="Times New Roman"/>
        <family val="1"/>
        <charset val="186"/>
      </rPr>
      <t xml:space="preserve"> </t>
    </r>
  </si>
  <si>
    <t>Įdiegta e. paslaugų</t>
  </si>
  <si>
    <t>Finansų ir turto dep. Projekto vadovė  Jolanta Šulniuvienė</t>
  </si>
  <si>
    <t>Vieno langelio ir elektroninių paslaugų skyrius Projekto vadovė    Lina Kryževičienė</t>
  </si>
  <si>
    <t>Personalo skyrius Projekto vadovė Jolanta Laužikaitė</t>
  </si>
  <si>
    <t>Strateginio planavimo skyrius Projekto vadovė            Snieguolė Kačerauskaitė</t>
  </si>
  <si>
    <t>Serveris</t>
  </si>
  <si>
    <t>Tinklo aktyvi įranga</t>
  </si>
  <si>
    <t>Multimedijos įranga</t>
  </si>
  <si>
    <t>Belaidžio tinklo įranga</t>
  </si>
  <si>
    <t>Įsigyta kabinų</t>
  </si>
  <si>
    <t>PATVIRTINTA
Klaipėdos miesto savivaldybės administracijos
direktoriaus 2012 m. kovo 26 d. įsakymu Nr. AD1-633</t>
  </si>
  <si>
    <t>Diskusinių pultelių su registracijos kortelėmis įsigijimas</t>
  </si>
  <si>
    <t xml:space="preserve">Įsigyta portatyvių pultų su mikrofonų bei balsavimo mygtukais </t>
  </si>
  <si>
    <t xml:space="preserve">Įsigyta registracijos kortelių </t>
  </si>
  <si>
    <t>AD1-633</t>
  </si>
  <si>
    <t>Pirminis variantas</t>
  </si>
  <si>
    <t>AD1-1309</t>
  </si>
  <si>
    <t>Keitimas</t>
  </si>
  <si>
    <t>2012-ųjų metų  asignavimų planas patvirtintas KMT*</t>
  </si>
  <si>
    <t>Įvykdyta teismo sprendimų dėl „Klaipėdos Viktorijos“ akcijų pardavimo</t>
  </si>
  <si>
    <t>Nekilnojamojo turto matavimai ir  teisinė registracija</t>
  </si>
  <si>
    <t>AD1-1875</t>
  </si>
  <si>
    <t>Lizinguojama automobilių</t>
  </si>
  <si>
    <t>Personaliniai kompiuteriai</t>
  </si>
  <si>
    <t>AD1-2192</t>
  </si>
  <si>
    <t>AD1-2261</t>
  </si>
  <si>
    <t>AD1-2280</t>
  </si>
  <si>
    <t xml:space="preserve">Viešosios tvarkos skyriaus veiklos organizavimas įgyvendinant savivaldybės tarybos 2012 m. sausio 26 d. sprendimu Nr. T2-9  patvirtintą Viešosios tvarkos užtikrinimo ir teisės aktų pažeidimų prevencijos 2012–2014 metų programą
</t>
  </si>
  <si>
    <t>AD1-5212</t>
  </si>
  <si>
    <t>„Sistela“ licencija</t>
  </si>
  <si>
    <t>* pagal Klaipėdos miesto savivaldybės tarybos 2012-11-29 sprendimą Nr. T2-269</t>
  </si>
  <si>
    <t>(Klaipėdos miesto savivaldybės administracijos direktoriaus 2012 m. gruodžio 17 d. įsakymo Nr. AD1-2930 redakcija)</t>
  </si>
  <si>
    <t>AD1-2930</t>
  </si>
  <si>
    <t>Keitimas po KMT 2012-11-29 Nr. T2-269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</si>
</sst>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t_-;\-* #,##0.00\ _L_t_-;_-* &quot;-&quot;??\ _L_t_-;_-@_-"/>
    <numFmt numFmtId="164" formatCode="0.0"/>
    <numFmt numFmtId="165" formatCode="#,##0.0"/>
    <numFmt numFmtId="166" formatCode="#,##0.0;[Red]#,##0.0"/>
  </numFmts>
  <fonts count="33">
    <font>
      <sz val="10"/>
      <name val="Arial"/>
      <charset val="186"/>
    </font>
    <font>
      <sz val="10"/>
      <name val="Arial"/>
      <charset val="186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Arial"/>
      <family val="2"/>
      <charset val="186"/>
    </font>
    <font>
      <b/>
      <sz val="8"/>
      <name val="Times New Roman"/>
      <family val="1"/>
    </font>
    <font>
      <b/>
      <sz val="7"/>
      <name val="Times New Roman"/>
      <family val="1"/>
      <charset val="186"/>
    </font>
    <font>
      <b/>
      <sz val="10"/>
      <name val="Arial"/>
      <family val="2"/>
      <charset val="186"/>
    </font>
    <font>
      <sz val="7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  <charset val="186"/>
    </font>
    <font>
      <u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7"/>
      <name val="Times New Roman"/>
      <family val="1"/>
      <charset val="186"/>
    </font>
    <font>
      <sz val="8.5"/>
      <name val="Times New Roman"/>
      <family val="1"/>
      <charset val="186"/>
    </font>
    <font>
      <sz val="6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9" fillId="8" borderId="0" applyNumberFormat="0" applyBorder="0" applyAlignment="0" applyProtection="0"/>
    <xf numFmtId="0" fontId="30" fillId="0" borderId="0"/>
    <xf numFmtId="0" fontId="16" fillId="0" borderId="0"/>
    <xf numFmtId="0" fontId="14" fillId="0" borderId="0"/>
    <xf numFmtId="43" fontId="1" fillId="0" borderId="0" applyFont="0" applyFill="0" applyBorder="0" applyAlignment="0" applyProtection="0"/>
    <xf numFmtId="0" fontId="28" fillId="0" borderId="0"/>
    <xf numFmtId="0" fontId="15" fillId="0" borderId="0"/>
  </cellStyleXfs>
  <cellXfs count="950">
    <xf numFmtId="0" fontId="0" fillId="0" borderId="0" xfId="0"/>
    <xf numFmtId="0" fontId="11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49" fontId="9" fillId="0" borderId="1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/>
    </xf>
    <xf numFmtId="0" fontId="11" fillId="0" borderId="0" xfId="2" applyFont="1" applyAlignment="1">
      <alignment vertical="top"/>
    </xf>
    <xf numFmtId="0" fontId="9" fillId="0" borderId="0" xfId="2" applyFont="1" applyAlignment="1">
      <alignment vertical="top"/>
    </xf>
    <xf numFmtId="0" fontId="13" fillId="0" borderId="3" xfId="2" applyFont="1" applyBorder="1" applyAlignment="1">
      <alignment horizontal="center" vertical="center" textRotation="90" wrapText="1"/>
    </xf>
    <xf numFmtId="49" fontId="6" fillId="2" borderId="4" xfId="2" applyNumberFormat="1" applyFont="1" applyFill="1" applyBorder="1" applyAlignment="1">
      <alignment horizontal="center" vertical="top"/>
    </xf>
    <xf numFmtId="49" fontId="6" fillId="2" borderId="5" xfId="2" applyNumberFormat="1" applyFont="1" applyFill="1" applyBorder="1" applyAlignment="1">
      <alignment horizontal="center" vertical="top"/>
    </xf>
    <xf numFmtId="0" fontId="16" fillId="0" borderId="6" xfId="2" applyFont="1" applyBorder="1" applyAlignment="1">
      <alignment vertical="top" wrapText="1"/>
    </xf>
    <xf numFmtId="49" fontId="6" fillId="3" borderId="7" xfId="2" applyNumberFormat="1" applyFont="1" applyFill="1" applyBorder="1" applyAlignment="1">
      <alignment horizontal="center" vertical="top"/>
    </xf>
    <xf numFmtId="49" fontId="6" fillId="3" borderId="8" xfId="2" applyNumberFormat="1" applyFont="1" applyFill="1" applyBorder="1" applyAlignment="1">
      <alignment horizontal="center" vertical="top"/>
    </xf>
    <xf numFmtId="49" fontId="7" fillId="0" borderId="9" xfId="2" applyNumberFormat="1" applyFont="1" applyBorder="1" applyAlignment="1">
      <alignment horizontal="center" vertical="top"/>
    </xf>
    <xf numFmtId="0" fontId="16" fillId="0" borderId="10" xfId="2" applyFont="1" applyBorder="1" applyAlignment="1">
      <alignment horizontal="center" vertical="top"/>
    </xf>
    <xf numFmtId="49" fontId="7" fillId="0" borderId="2" xfId="2" applyNumberFormat="1" applyFont="1" applyBorder="1" applyAlignment="1">
      <alignment horizontal="center" vertical="top"/>
    </xf>
    <xf numFmtId="0" fontId="16" fillId="0" borderId="11" xfId="2" applyFont="1" applyBorder="1" applyAlignment="1">
      <alignment horizontal="center" vertical="top" wrapText="1"/>
    </xf>
    <xf numFmtId="164" fontId="6" fillId="4" borderId="5" xfId="2" applyNumberFormat="1" applyFont="1" applyFill="1" applyBorder="1" applyAlignment="1">
      <alignment horizontal="center" vertical="top"/>
    </xf>
    <xf numFmtId="164" fontId="3" fillId="0" borderId="7" xfId="2" applyNumberFormat="1" applyFont="1" applyFill="1" applyBorder="1" applyAlignment="1">
      <alignment horizontal="center" vertical="top"/>
    </xf>
    <xf numFmtId="164" fontId="6" fillId="4" borderId="12" xfId="2" applyNumberFormat="1" applyFont="1" applyFill="1" applyBorder="1" applyAlignment="1">
      <alignment horizontal="center" vertical="top"/>
    </xf>
    <xf numFmtId="0" fontId="6" fillId="4" borderId="13" xfId="2" applyFont="1" applyFill="1" applyBorder="1" applyAlignment="1">
      <alignment horizontal="right" vertical="top" wrapText="1"/>
    </xf>
    <xf numFmtId="0" fontId="13" fillId="0" borderId="3" xfId="2" applyFont="1" applyFill="1" applyBorder="1" applyAlignment="1">
      <alignment horizontal="center" vertical="center" textRotation="90" wrapText="1"/>
    </xf>
    <xf numFmtId="164" fontId="3" fillId="0" borderId="14" xfId="2" applyNumberFormat="1" applyFont="1" applyFill="1" applyBorder="1" applyAlignment="1">
      <alignment horizontal="center" vertical="top"/>
    </xf>
    <xf numFmtId="164" fontId="3" fillId="0" borderId="15" xfId="2" applyNumberFormat="1" applyFont="1" applyFill="1" applyBorder="1" applyAlignment="1">
      <alignment horizontal="center" vertical="top"/>
    </xf>
    <xf numFmtId="164" fontId="7" fillId="0" borderId="16" xfId="2" applyNumberFormat="1" applyFont="1" applyFill="1" applyBorder="1" applyAlignment="1">
      <alignment horizontal="center" vertical="top"/>
    </xf>
    <xf numFmtId="49" fontId="6" fillId="3" borderId="17" xfId="2" applyNumberFormat="1" applyFont="1" applyFill="1" applyBorder="1" applyAlignment="1">
      <alignment horizontal="center" vertical="top"/>
    </xf>
    <xf numFmtId="49" fontId="6" fillId="3" borderId="8" xfId="2" applyNumberFormat="1" applyFont="1" applyFill="1" applyBorder="1" applyAlignment="1">
      <alignment vertical="top"/>
    </xf>
    <xf numFmtId="0" fontId="19" fillId="0" borderId="11" xfId="2" applyFont="1" applyBorder="1" applyAlignment="1">
      <alignment horizontal="center" vertical="top"/>
    </xf>
    <xf numFmtId="164" fontId="6" fillId="4" borderId="18" xfId="2" applyNumberFormat="1" applyFont="1" applyFill="1" applyBorder="1" applyAlignment="1">
      <alignment horizontal="center" vertical="top"/>
    </xf>
    <xf numFmtId="164" fontId="6" fillId="4" borderId="19" xfId="2" applyNumberFormat="1" applyFont="1" applyFill="1" applyBorder="1" applyAlignment="1">
      <alignment horizontal="center" vertical="top"/>
    </xf>
    <xf numFmtId="164" fontId="6" fillId="4" borderId="8" xfId="2" applyNumberFormat="1" applyFont="1" applyFill="1" applyBorder="1" applyAlignment="1">
      <alignment horizontal="center" vertical="top"/>
    </xf>
    <xf numFmtId="0" fontId="6" fillId="4" borderId="11" xfId="2" applyFont="1" applyFill="1" applyBorder="1" applyAlignment="1">
      <alignment horizontal="right" vertical="top" wrapText="1"/>
    </xf>
    <xf numFmtId="164" fontId="6" fillId="4" borderId="20" xfId="2" applyNumberFormat="1" applyFont="1" applyFill="1" applyBorder="1" applyAlignment="1">
      <alignment horizontal="center" vertical="top"/>
    </xf>
    <xf numFmtId="164" fontId="6" fillId="4" borderId="21" xfId="2" applyNumberFormat="1" applyFont="1" applyFill="1" applyBorder="1" applyAlignment="1">
      <alignment horizontal="center" vertical="top"/>
    </xf>
    <xf numFmtId="0" fontId="7" fillId="0" borderId="22" xfId="2" applyFont="1" applyFill="1" applyBorder="1" applyAlignment="1">
      <alignment horizontal="center" vertical="top" wrapText="1"/>
    </xf>
    <xf numFmtId="164" fontId="7" fillId="0" borderId="23" xfId="2" applyNumberFormat="1" applyFont="1" applyFill="1" applyBorder="1" applyAlignment="1">
      <alignment horizontal="center" vertical="top"/>
    </xf>
    <xf numFmtId="164" fontId="7" fillId="0" borderId="24" xfId="2" applyNumberFormat="1" applyFont="1" applyFill="1" applyBorder="1" applyAlignment="1">
      <alignment horizontal="center" vertical="top"/>
    </xf>
    <xf numFmtId="164" fontId="7" fillId="0" borderId="25" xfId="2" applyNumberFormat="1" applyFont="1" applyFill="1" applyBorder="1" applyAlignment="1">
      <alignment horizontal="center" vertical="top"/>
    </xf>
    <xf numFmtId="0" fontId="6" fillId="4" borderId="26" xfId="2" applyFont="1" applyFill="1" applyBorder="1" applyAlignment="1">
      <alignment horizontal="right" vertical="top" wrapText="1"/>
    </xf>
    <xf numFmtId="164" fontId="7" fillId="4" borderId="27" xfId="2" applyNumberFormat="1" applyFont="1" applyFill="1" applyBorder="1" applyAlignment="1">
      <alignment horizontal="center" vertical="top"/>
    </xf>
    <xf numFmtId="49" fontId="12" fillId="0" borderId="28" xfId="2" applyNumberFormat="1" applyFont="1" applyBorder="1" applyAlignment="1">
      <alignment horizontal="center" vertical="top"/>
    </xf>
    <xf numFmtId="0" fontId="7" fillId="0" borderId="22" xfId="2" applyFont="1" applyBorder="1" applyAlignment="1">
      <alignment horizontal="center" vertical="top"/>
    </xf>
    <xf numFmtId="164" fontId="3" fillId="0" borderId="29" xfId="2" applyNumberFormat="1" applyFont="1" applyFill="1" applyBorder="1" applyAlignment="1">
      <alignment horizontal="center" vertical="top"/>
    </xf>
    <xf numFmtId="164" fontId="7" fillId="0" borderId="25" xfId="2" applyNumberFormat="1" applyFont="1" applyBorder="1" applyAlignment="1">
      <alignment horizontal="center" vertical="top"/>
    </xf>
    <xf numFmtId="49" fontId="12" fillId="0" borderId="30" xfId="2" applyNumberFormat="1" applyFont="1" applyBorder="1" applyAlignment="1">
      <alignment horizontal="center" vertical="top"/>
    </xf>
    <xf numFmtId="49" fontId="18" fillId="0" borderId="31" xfId="2" applyNumberFormat="1" applyFont="1" applyBorder="1" applyAlignment="1">
      <alignment horizontal="center" vertical="top"/>
    </xf>
    <xf numFmtId="164" fontId="7" fillId="0" borderId="18" xfId="2" applyNumberFormat="1" applyFont="1" applyFill="1" applyBorder="1" applyAlignment="1">
      <alignment horizontal="center" vertical="top"/>
    </xf>
    <xf numFmtId="164" fontId="7" fillId="0" borderId="27" xfId="2" applyNumberFormat="1" applyFont="1" applyFill="1" applyBorder="1" applyAlignment="1">
      <alignment horizontal="center" vertical="top"/>
    </xf>
    <xf numFmtId="0" fontId="16" fillId="0" borderId="5" xfId="2" applyFont="1" applyBorder="1" applyAlignment="1">
      <alignment vertical="top" wrapText="1"/>
    </xf>
    <xf numFmtId="49" fontId="18" fillId="0" borderId="2" xfId="2" applyNumberFormat="1" applyFont="1" applyBorder="1" applyAlignment="1">
      <alignment horizontal="center" vertical="top"/>
    </xf>
    <xf numFmtId="164" fontId="3" fillId="0" borderId="32" xfId="2" applyNumberFormat="1" applyFont="1" applyFill="1" applyBorder="1" applyAlignment="1">
      <alignment horizontal="center" vertical="top"/>
    </xf>
    <xf numFmtId="164" fontId="3" fillId="0" borderId="19" xfId="2" applyNumberFormat="1" applyFont="1" applyFill="1" applyBorder="1" applyAlignment="1">
      <alignment horizontal="center" vertical="top"/>
    </xf>
    <xf numFmtId="164" fontId="7" fillId="0" borderId="33" xfId="2" applyNumberFormat="1" applyFont="1" applyFill="1" applyBorder="1" applyAlignment="1">
      <alignment horizontal="center" vertical="top"/>
    </xf>
    <xf numFmtId="164" fontId="7" fillId="0" borderId="34" xfId="2" applyNumberFormat="1" applyFont="1" applyFill="1" applyBorder="1" applyAlignment="1">
      <alignment horizontal="center" vertical="top"/>
    </xf>
    <xf numFmtId="164" fontId="7" fillId="5" borderId="15" xfId="2" applyNumberFormat="1" applyFont="1" applyFill="1" applyBorder="1" applyAlignment="1">
      <alignment horizontal="center" vertical="top"/>
    </xf>
    <xf numFmtId="164" fontId="7" fillId="5" borderId="24" xfId="2" applyNumberFormat="1" applyFont="1" applyFill="1" applyBorder="1" applyAlignment="1">
      <alignment horizontal="center" vertical="top"/>
    </xf>
    <xf numFmtId="164" fontId="7" fillId="5" borderId="18" xfId="2" applyNumberFormat="1" applyFont="1" applyFill="1" applyBorder="1" applyAlignment="1">
      <alignment horizontal="center" vertical="top"/>
    </xf>
    <xf numFmtId="164" fontId="9" fillId="5" borderId="24" xfId="2" applyNumberFormat="1" applyFont="1" applyFill="1" applyBorder="1" applyAlignment="1">
      <alignment horizontal="center" vertical="top"/>
    </xf>
    <xf numFmtId="164" fontId="9" fillId="5" borderId="29" xfId="2" applyNumberFormat="1" applyFont="1" applyFill="1" applyBorder="1" applyAlignment="1">
      <alignment horizontal="center" vertical="top"/>
    </xf>
    <xf numFmtId="49" fontId="7" fillId="0" borderId="0" xfId="2" applyNumberFormat="1" applyFont="1" applyBorder="1" applyAlignment="1">
      <alignment horizontal="center" vertical="top"/>
    </xf>
    <xf numFmtId="49" fontId="7" fillId="0" borderId="1" xfId="2" applyNumberFormat="1" applyFont="1" applyBorder="1" applyAlignment="1">
      <alignment horizontal="center" vertical="top"/>
    </xf>
    <xf numFmtId="164" fontId="6" fillId="4" borderId="13" xfId="2" applyNumberFormat="1" applyFont="1" applyFill="1" applyBorder="1" applyAlignment="1">
      <alignment horizontal="center" vertical="top"/>
    </xf>
    <xf numFmtId="164" fontId="9" fillId="0" borderId="23" xfId="2" applyNumberFormat="1" applyFont="1" applyFill="1" applyBorder="1" applyAlignment="1">
      <alignment horizontal="center" vertical="top"/>
    </xf>
    <xf numFmtId="164" fontId="9" fillId="0" borderId="32" xfId="2" applyNumberFormat="1" applyFont="1" applyFill="1" applyBorder="1" applyAlignment="1">
      <alignment horizontal="center" vertical="top"/>
    </xf>
    <xf numFmtId="0" fontId="17" fillId="4" borderId="26" xfId="0" applyFont="1" applyFill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center" vertical="top" wrapText="1"/>
    </xf>
    <xf numFmtId="164" fontId="3" fillId="0" borderId="3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7" fillId="0" borderId="2" xfId="2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49" fontId="12" fillId="3" borderId="12" xfId="0" applyNumberFormat="1" applyFont="1" applyFill="1" applyBorder="1" applyAlignment="1">
      <alignment horizontal="center" vertical="top"/>
    </xf>
    <xf numFmtId="49" fontId="12" fillId="2" borderId="35" xfId="0" applyNumberFormat="1" applyFont="1" applyFill="1" applyBorder="1" applyAlignment="1">
      <alignment horizontal="center" vertical="top"/>
    </xf>
    <xf numFmtId="49" fontId="12" fillId="3" borderId="7" xfId="0" applyNumberFormat="1" applyFont="1" applyFill="1" applyBorder="1" applyAlignment="1">
      <alignment horizontal="center" vertical="top"/>
    </xf>
    <xf numFmtId="49" fontId="12" fillId="2" borderId="4" xfId="0" applyNumberFormat="1" applyFont="1" applyFill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22" xfId="0" applyFont="1" applyBorder="1" applyAlignment="1">
      <alignment horizontal="center" vertical="top"/>
    </xf>
    <xf numFmtId="164" fontId="12" fillId="2" borderId="35" xfId="0" applyNumberFormat="1" applyFont="1" applyFill="1" applyBorder="1" applyAlignment="1">
      <alignment horizontal="center" vertical="top"/>
    </xf>
    <xf numFmtId="164" fontId="12" fillId="2" borderId="37" xfId="0" applyNumberFormat="1" applyFont="1" applyFill="1" applyBorder="1" applyAlignment="1">
      <alignment horizontal="center" vertical="top"/>
    </xf>
    <xf numFmtId="164" fontId="12" fillId="2" borderId="12" xfId="0" applyNumberFormat="1" applyFont="1" applyFill="1" applyBorder="1" applyAlignment="1">
      <alignment horizontal="center" vertical="top"/>
    </xf>
    <xf numFmtId="164" fontId="12" fillId="2" borderId="8" xfId="0" applyNumberFormat="1" applyFont="1" applyFill="1" applyBorder="1" applyAlignment="1">
      <alignment horizontal="center" vertical="top"/>
    </xf>
    <xf numFmtId="164" fontId="12" fillId="2" borderId="20" xfId="0" applyNumberFormat="1" applyFont="1" applyFill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49" fontId="12" fillId="6" borderId="12" xfId="0" applyNumberFormat="1" applyFont="1" applyFill="1" applyBorder="1" applyAlignment="1">
      <alignment horizontal="center" vertical="top"/>
    </xf>
    <xf numFmtId="164" fontId="12" fillId="0" borderId="0" xfId="0" applyNumberFormat="1" applyFont="1" applyFill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17" fillId="4" borderId="40" xfId="0" applyFont="1" applyFill="1" applyBorder="1" applyAlignment="1">
      <alignment horizontal="center" vertical="top"/>
    </xf>
    <xf numFmtId="164" fontId="2" fillId="4" borderId="41" xfId="0" applyNumberFormat="1" applyFont="1" applyFill="1" applyBorder="1" applyAlignment="1">
      <alignment horizontal="center" vertical="top"/>
    </xf>
    <xf numFmtId="164" fontId="2" fillId="4" borderId="18" xfId="0" applyNumberFormat="1" applyFont="1" applyFill="1" applyBorder="1" applyAlignment="1">
      <alignment horizontal="center" vertical="top"/>
    </xf>
    <xf numFmtId="164" fontId="3" fillId="0" borderId="33" xfId="0" applyNumberFormat="1" applyFont="1" applyFill="1" applyBorder="1" applyAlignment="1">
      <alignment horizontal="center" vertical="top" wrapText="1"/>
    </xf>
    <xf numFmtId="164" fontId="3" fillId="0" borderId="42" xfId="0" applyNumberFormat="1" applyFont="1" applyFill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164" fontId="3" fillId="0" borderId="4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2" fillId="4" borderId="41" xfId="0" applyNumberFormat="1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top"/>
    </xf>
    <xf numFmtId="164" fontId="3" fillId="0" borderId="46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2" fillId="0" borderId="43" xfId="0" applyFont="1" applyBorder="1" applyAlignment="1">
      <alignment horizontal="center" vertical="top" wrapText="1"/>
    </xf>
    <xf numFmtId="0" fontId="17" fillId="5" borderId="45" xfId="0" applyFont="1" applyFill="1" applyBorder="1" applyAlignment="1">
      <alignment horizontal="center" vertical="top"/>
    </xf>
    <xf numFmtId="164" fontId="2" fillId="5" borderId="47" xfId="0" applyNumberFormat="1" applyFont="1" applyFill="1" applyBorder="1" applyAlignment="1">
      <alignment horizontal="center" vertical="top"/>
    </xf>
    <xf numFmtId="164" fontId="7" fillId="5" borderId="46" xfId="0" applyNumberFormat="1" applyFont="1" applyFill="1" applyBorder="1" applyAlignment="1">
      <alignment horizontal="center" vertical="top"/>
    </xf>
    <xf numFmtId="0" fontId="3" fillId="0" borderId="48" xfId="0" applyFont="1" applyBorder="1" applyAlignment="1">
      <alignment horizontal="center" vertical="top" wrapText="1"/>
    </xf>
    <xf numFmtId="164" fontId="3" fillId="0" borderId="46" xfId="0" applyNumberFormat="1" applyFont="1" applyFill="1" applyBorder="1" applyAlignment="1">
      <alignment horizontal="center" vertical="top" wrapText="1"/>
    </xf>
    <xf numFmtId="164" fontId="3" fillId="0" borderId="47" xfId="0" applyNumberFormat="1" applyFont="1" applyFill="1" applyBorder="1" applyAlignment="1">
      <alignment horizontal="center" vertical="top" wrapText="1"/>
    </xf>
    <xf numFmtId="164" fontId="2" fillId="0" borderId="47" xfId="0" applyNumberFormat="1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center" vertical="top"/>
    </xf>
    <xf numFmtId="164" fontId="2" fillId="4" borderId="49" xfId="0" applyNumberFormat="1" applyFont="1" applyFill="1" applyBorder="1" applyAlignment="1">
      <alignment horizontal="center" vertical="top"/>
    </xf>
    <xf numFmtId="164" fontId="2" fillId="4" borderId="3" xfId="0" applyNumberFormat="1" applyFont="1" applyFill="1" applyBorder="1" applyAlignment="1">
      <alignment horizontal="center" vertical="top"/>
    </xf>
    <xf numFmtId="164" fontId="7" fillId="5" borderId="47" xfId="0" applyNumberFormat="1" applyFont="1" applyFill="1" applyBorder="1" applyAlignment="1">
      <alignment horizontal="center" vertical="top"/>
    </xf>
    <xf numFmtId="164" fontId="7" fillId="0" borderId="33" xfId="0" applyNumberFormat="1" applyFont="1" applyFill="1" applyBorder="1" applyAlignment="1">
      <alignment horizontal="center" vertical="top" wrapText="1"/>
    </xf>
    <xf numFmtId="0" fontId="17" fillId="4" borderId="11" xfId="0" applyFont="1" applyFill="1" applyBorder="1" applyAlignment="1">
      <alignment horizontal="center" vertical="top"/>
    </xf>
    <xf numFmtId="0" fontId="17" fillId="5" borderId="50" xfId="0" applyFont="1" applyFill="1" applyBorder="1" applyAlignment="1">
      <alignment vertical="top"/>
    </xf>
    <xf numFmtId="0" fontId="17" fillId="5" borderId="24" xfId="0" applyFont="1" applyFill="1" applyBorder="1" applyAlignment="1">
      <alignment vertical="top"/>
    </xf>
    <xf numFmtId="164" fontId="2" fillId="4" borderId="19" xfId="0" applyNumberFormat="1" applyFont="1" applyFill="1" applyBorder="1" applyAlignment="1">
      <alignment horizontal="center" vertical="top"/>
    </xf>
    <xf numFmtId="164" fontId="2" fillId="4" borderId="51" xfId="0" applyNumberFormat="1" applyFont="1" applyFill="1" applyBorder="1" applyAlignment="1">
      <alignment horizontal="center" vertical="top"/>
    </xf>
    <xf numFmtId="164" fontId="2" fillId="4" borderId="27" xfId="0" applyNumberFormat="1" applyFont="1" applyFill="1" applyBorder="1" applyAlignment="1">
      <alignment horizontal="center" vertical="top"/>
    </xf>
    <xf numFmtId="0" fontId="17" fillId="5" borderId="52" xfId="0" applyFont="1" applyFill="1" applyBorder="1" applyAlignment="1">
      <alignment vertical="top"/>
    </xf>
    <xf numFmtId="0" fontId="17" fillId="4" borderId="53" xfId="0" applyFont="1" applyFill="1" applyBorder="1" applyAlignment="1">
      <alignment vertical="top"/>
    </xf>
    <xf numFmtId="0" fontId="17" fillId="5" borderId="15" xfId="0" applyFont="1" applyFill="1" applyBorder="1" applyAlignment="1">
      <alignment vertical="top"/>
    </xf>
    <xf numFmtId="0" fontId="17" fillId="5" borderId="16" xfId="0" applyFont="1" applyFill="1" applyBorder="1" applyAlignment="1">
      <alignment vertical="top"/>
    </xf>
    <xf numFmtId="164" fontId="3" fillId="0" borderId="54" xfId="2" applyNumberFormat="1" applyFont="1" applyFill="1" applyBorder="1" applyAlignment="1">
      <alignment horizontal="center" vertical="top"/>
    </xf>
    <xf numFmtId="164" fontId="3" fillId="0" borderId="55" xfId="2" applyNumberFormat="1" applyFont="1" applyFill="1" applyBorder="1" applyAlignment="1">
      <alignment horizontal="center" vertical="top"/>
    </xf>
    <xf numFmtId="164" fontId="7" fillId="0" borderId="51" xfId="2" applyNumberFormat="1" applyFont="1" applyFill="1" applyBorder="1" applyAlignment="1">
      <alignment horizontal="center" vertical="top"/>
    </xf>
    <xf numFmtId="164" fontId="7" fillId="0" borderId="4" xfId="2" applyNumberFormat="1" applyFont="1" applyFill="1" applyBorder="1" applyAlignment="1">
      <alignment horizontal="center" vertical="top"/>
    </xf>
    <xf numFmtId="164" fontId="6" fillId="4" borderId="56" xfId="2" applyNumberFormat="1" applyFont="1" applyFill="1" applyBorder="1" applyAlignment="1">
      <alignment horizontal="center" vertical="top"/>
    </xf>
    <xf numFmtId="164" fontId="7" fillId="0" borderId="57" xfId="2" applyNumberFormat="1" applyFont="1" applyFill="1" applyBorder="1" applyAlignment="1">
      <alignment horizontal="center" vertical="top"/>
    </xf>
    <xf numFmtId="164" fontId="7" fillId="4" borderId="51" xfId="2" applyNumberFormat="1" applyFont="1" applyFill="1" applyBorder="1" applyAlignment="1">
      <alignment horizontal="center" vertical="top"/>
    </xf>
    <xf numFmtId="164" fontId="3" fillId="0" borderId="54" xfId="0" applyNumberFormat="1" applyFont="1" applyBorder="1" applyAlignment="1">
      <alignment horizontal="center" vertical="center"/>
    </xf>
    <xf numFmtId="164" fontId="2" fillId="4" borderId="51" xfId="0" applyNumberFormat="1" applyFont="1" applyFill="1" applyBorder="1" applyAlignment="1">
      <alignment horizontal="center" vertical="center"/>
    </xf>
    <xf numFmtId="164" fontId="7" fillId="5" borderId="6" xfId="0" applyNumberFormat="1" applyFont="1" applyFill="1" applyBorder="1" applyAlignment="1">
      <alignment horizontal="center" vertical="top"/>
    </xf>
    <xf numFmtId="164" fontId="2" fillId="4" borderId="58" xfId="0" applyNumberFormat="1" applyFont="1" applyFill="1" applyBorder="1" applyAlignment="1">
      <alignment horizontal="center" vertical="top"/>
    </xf>
    <xf numFmtId="164" fontId="3" fillId="0" borderId="6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4" fontId="2" fillId="4" borderId="27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top" wrapText="1"/>
    </xf>
    <xf numFmtId="164" fontId="2" fillId="5" borderId="59" xfId="0" applyNumberFormat="1" applyFont="1" applyFill="1" applyBorder="1" applyAlignment="1">
      <alignment horizontal="center" vertical="top"/>
    </xf>
    <xf numFmtId="164" fontId="2" fillId="4" borderId="60" xfId="0" applyNumberFormat="1" applyFont="1" applyFill="1" applyBorder="1" applyAlignment="1">
      <alignment horizontal="center" vertical="top"/>
    </xf>
    <xf numFmtId="164" fontId="2" fillId="0" borderId="17" xfId="0" applyNumberFormat="1" applyFont="1" applyFill="1" applyBorder="1" applyAlignment="1">
      <alignment horizontal="center" vertical="top" wrapText="1"/>
    </xf>
    <xf numFmtId="164" fontId="3" fillId="0" borderId="59" xfId="0" applyNumberFormat="1" applyFont="1" applyFill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center"/>
    </xf>
    <xf numFmtId="164" fontId="3" fillId="0" borderId="59" xfId="0" applyNumberFormat="1" applyFont="1" applyBorder="1" applyAlignment="1">
      <alignment horizontal="center" vertical="center"/>
    </xf>
    <xf numFmtId="0" fontId="12" fillId="5" borderId="61" xfId="0" applyFont="1" applyFill="1" applyBorder="1" applyAlignment="1">
      <alignment horizontal="left" vertical="top" wrapText="1"/>
    </xf>
    <xf numFmtId="0" fontId="19" fillId="5" borderId="61" xfId="0" applyFont="1" applyFill="1" applyBorder="1" applyAlignment="1">
      <alignment horizontal="left" vertical="top" wrapText="1"/>
    </xf>
    <xf numFmtId="49" fontId="12" fillId="6" borderId="35" xfId="0" applyNumberFormat="1" applyFont="1" applyFill="1" applyBorder="1" applyAlignment="1">
      <alignment horizontal="center" vertical="top"/>
    </xf>
    <xf numFmtId="164" fontId="12" fillId="6" borderId="8" xfId="0" applyNumberFormat="1" applyFont="1" applyFill="1" applyBorder="1" applyAlignment="1">
      <alignment horizontal="center" vertical="top"/>
    </xf>
    <xf numFmtId="164" fontId="12" fillId="6" borderId="20" xfId="0" applyNumberFormat="1" applyFont="1" applyFill="1" applyBorder="1" applyAlignment="1">
      <alignment horizontal="center" vertical="top"/>
    </xf>
    <xf numFmtId="164" fontId="7" fillId="5" borderId="17" xfId="0" applyNumberFormat="1" applyFont="1" applyFill="1" applyBorder="1" applyAlignment="1">
      <alignment horizontal="center" vertical="top"/>
    </xf>
    <xf numFmtId="0" fontId="9" fillId="6" borderId="61" xfId="0" applyFont="1" applyFill="1" applyBorder="1" applyAlignment="1">
      <alignment horizontal="left" vertical="top" wrapText="1"/>
    </xf>
    <xf numFmtId="0" fontId="14" fillId="6" borderId="61" xfId="0" applyFont="1" applyFill="1" applyBorder="1" applyAlignment="1">
      <alignment horizontal="left" vertical="top" wrapText="1"/>
    </xf>
    <xf numFmtId="0" fontId="7" fillId="0" borderId="43" xfId="0" applyFont="1" applyBorder="1" applyAlignment="1">
      <alignment horizontal="center" vertical="top" wrapText="1"/>
    </xf>
    <xf numFmtId="164" fontId="7" fillId="0" borderId="17" xfId="0" applyNumberFormat="1" applyFont="1" applyFill="1" applyBorder="1" applyAlignment="1">
      <alignment horizontal="center" vertical="top" wrapText="1"/>
    </xf>
    <xf numFmtId="164" fontId="7" fillId="0" borderId="47" xfId="0" applyNumberFormat="1" applyFont="1" applyFill="1" applyBorder="1" applyAlignment="1">
      <alignment horizontal="center" vertical="top" wrapText="1"/>
    </xf>
    <xf numFmtId="164" fontId="7" fillId="0" borderId="14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top"/>
    </xf>
    <xf numFmtId="0" fontId="9" fillId="0" borderId="36" xfId="0" applyFont="1" applyFill="1" applyBorder="1" applyAlignment="1">
      <alignment horizontal="center" vertical="top" wrapText="1"/>
    </xf>
    <xf numFmtId="0" fontId="9" fillId="0" borderId="62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164" fontId="12" fillId="2" borderId="8" xfId="0" applyNumberFormat="1" applyFont="1" applyFill="1" applyBorder="1" applyAlignment="1">
      <alignment vertical="top"/>
    </xf>
    <xf numFmtId="164" fontId="12" fillId="2" borderId="20" xfId="0" applyNumberFormat="1" applyFont="1" applyFill="1" applyBorder="1" applyAlignment="1">
      <alignment vertical="top"/>
    </xf>
    <xf numFmtId="164" fontId="12" fillId="2" borderId="12" xfId="0" applyNumberFormat="1" applyFont="1" applyFill="1" applyBorder="1" applyAlignment="1">
      <alignment vertical="top"/>
    </xf>
    <xf numFmtId="164" fontId="12" fillId="2" borderId="35" xfId="0" applyNumberFormat="1" applyFont="1" applyFill="1" applyBorder="1" applyAlignment="1">
      <alignment vertical="top"/>
    </xf>
    <xf numFmtId="164" fontId="12" fillId="3" borderId="12" xfId="0" applyNumberFormat="1" applyFont="1" applyFill="1" applyBorder="1" applyAlignment="1">
      <alignment vertical="top"/>
    </xf>
    <xf numFmtId="164" fontId="12" fillId="3" borderId="35" xfId="0" applyNumberFormat="1" applyFont="1" applyFill="1" applyBorder="1" applyAlignment="1">
      <alignment vertical="top"/>
    </xf>
    <xf numFmtId="164" fontId="12" fillId="6" borderId="12" xfId="0" applyNumberFormat="1" applyFont="1" applyFill="1" applyBorder="1" applyAlignment="1">
      <alignment vertical="top"/>
    </xf>
    <xf numFmtId="164" fontId="12" fillId="6" borderId="35" xfId="0" applyNumberFormat="1" applyFont="1" applyFill="1" applyBorder="1" applyAlignment="1">
      <alignment vertical="top"/>
    </xf>
    <xf numFmtId="164" fontId="12" fillId="2" borderId="21" xfId="0" applyNumberFormat="1" applyFont="1" applyFill="1" applyBorder="1" applyAlignment="1">
      <alignment vertical="top"/>
    </xf>
    <xf numFmtId="49" fontId="12" fillId="3" borderId="8" xfId="0" applyNumberFormat="1" applyFont="1" applyFill="1" applyBorder="1" applyAlignment="1">
      <alignment horizontal="center" vertical="top"/>
    </xf>
    <xf numFmtId="49" fontId="12" fillId="2" borderId="20" xfId="0" applyNumberFormat="1" applyFont="1" applyFill="1" applyBorder="1" applyAlignment="1">
      <alignment horizontal="center" vertical="top"/>
    </xf>
    <xf numFmtId="49" fontId="12" fillId="2" borderId="6" xfId="0" applyNumberFormat="1" applyFont="1" applyFill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 wrapText="1"/>
    </xf>
    <xf numFmtId="164" fontId="12" fillId="2" borderId="63" xfId="0" applyNumberFormat="1" applyFont="1" applyFill="1" applyBorder="1" applyAlignment="1">
      <alignment vertical="top"/>
    </xf>
    <xf numFmtId="164" fontId="12" fillId="2" borderId="5" xfId="0" applyNumberFormat="1" applyFont="1" applyFill="1" applyBorder="1" applyAlignment="1">
      <alignment vertical="top"/>
    </xf>
    <xf numFmtId="164" fontId="12" fillId="6" borderId="63" xfId="0" applyNumberFormat="1" applyFont="1" applyFill="1" applyBorder="1" applyAlignment="1">
      <alignment vertical="top"/>
    </xf>
    <xf numFmtId="0" fontId="9" fillId="0" borderId="38" xfId="0" applyFont="1" applyBorder="1" applyAlignment="1">
      <alignment vertical="top"/>
    </xf>
    <xf numFmtId="0" fontId="9" fillId="0" borderId="64" xfId="0" applyFont="1" applyBorder="1" applyAlignment="1">
      <alignment vertical="top"/>
    </xf>
    <xf numFmtId="0" fontId="9" fillId="0" borderId="38" xfId="0" applyFont="1" applyBorder="1" applyAlignment="1">
      <alignment vertical="top" wrapText="1"/>
    </xf>
    <xf numFmtId="0" fontId="9" fillId="0" borderId="65" xfId="0" applyFont="1" applyBorder="1" applyAlignment="1">
      <alignment horizontal="center" vertical="top"/>
    </xf>
    <xf numFmtId="0" fontId="9" fillId="0" borderId="61" xfId="0" applyFont="1" applyBorder="1" applyAlignment="1">
      <alignment horizontal="center" vertical="top"/>
    </xf>
    <xf numFmtId="49" fontId="9" fillId="0" borderId="65" xfId="0" applyNumberFormat="1" applyFont="1" applyFill="1" applyBorder="1" applyAlignment="1">
      <alignment horizontal="center" vertical="top"/>
    </xf>
    <xf numFmtId="49" fontId="9" fillId="0" borderId="66" xfId="0" applyNumberFormat="1" applyFont="1" applyFill="1" applyBorder="1" applyAlignment="1">
      <alignment horizontal="center" vertical="top"/>
    </xf>
    <xf numFmtId="0" fontId="9" fillId="0" borderId="66" xfId="0" applyFont="1" applyBorder="1" applyAlignment="1">
      <alignment horizontal="center" vertical="top"/>
    </xf>
    <xf numFmtId="49" fontId="12" fillId="3" borderId="31" xfId="0" applyNumberFormat="1" applyFont="1" applyFill="1" applyBorder="1" applyAlignment="1">
      <alignment horizontal="center" vertical="top" wrapText="1"/>
    </xf>
    <xf numFmtId="0" fontId="9" fillId="0" borderId="65" xfId="0" applyFont="1" applyFill="1" applyBorder="1" applyAlignment="1">
      <alignment horizontal="center" vertical="top"/>
    </xf>
    <xf numFmtId="0" fontId="9" fillId="0" borderId="52" xfId="0" applyFont="1" applyBorder="1" applyAlignment="1">
      <alignment vertical="top" wrapText="1"/>
    </xf>
    <xf numFmtId="0" fontId="9" fillId="0" borderId="67" xfId="0" applyFont="1" applyBorder="1" applyAlignment="1">
      <alignment vertical="top"/>
    </xf>
    <xf numFmtId="49" fontId="9" fillId="0" borderId="36" xfId="0" applyNumberFormat="1" applyFont="1" applyFill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68" xfId="0" applyFont="1" applyBorder="1" applyAlignment="1">
      <alignment vertical="top" wrapText="1"/>
    </xf>
    <xf numFmtId="0" fontId="9" fillId="0" borderId="69" xfId="0" applyFont="1" applyBorder="1" applyAlignment="1">
      <alignment horizontal="center" vertical="top"/>
    </xf>
    <xf numFmtId="0" fontId="9" fillId="0" borderId="70" xfId="0" applyFont="1" applyBorder="1" applyAlignment="1">
      <alignment vertical="top" wrapText="1"/>
    </xf>
    <xf numFmtId="0" fontId="9" fillId="0" borderId="67" xfId="0" applyFont="1" applyBorder="1" applyAlignment="1">
      <alignment vertical="top" wrapText="1"/>
    </xf>
    <xf numFmtId="0" fontId="9" fillId="0" borderId="71" xfId="0" applyFont="1" applyBorder="1" applyAlignment="1">
      <alignment vertical="top" wrapText="1"/>
    </xf>
    <xf numFmtId="0" fontId="9" fillId="0" borderId="5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49" fontId="12" fillId="0" borderId="28" xfId="0" applyNumberFormat="1" applyFont="1" applyBorder="1" applyAlignment="1">
      <alignment horizontal="center" vertical="top" wrapText="1"/>
    </xf>
    <xf numFmtId="49" fontId="12" fillId="0" borderId="30" xfId="0" applyNumberFormat="1" applyFont="1" applyBorder="1" applyAlignment="1">
      <alignment horizontal="center" vertical="top" wrapText="1"/>
    </xf>
    <xf numFmtId="49" fontId="9" fillId="0" borderId="30" xfId="0" applyNumberFormat="1" applyFont="1" applyBorder="1" applyAlignment="1">
      <alignment horizontal="center" vertical="top" wrapText="1"/>
    </xf>
    <xf numFmtId="0" fontId="9" fillId="9" borderId="52" xfId="0" applyFont="1" applyFill="1" applyBorder="1" applyAlignment="1">
      <alignment vertical="top" wrapText="1"/>
    </xf>
    <xf numFmtId="0" fontId="9" fillId="9" borderId="53" xfId="0" applyFont="1" applyFill="1" applyBorder="1" applyAlignment="1">
      <alignment vertical="top" wrapText="1"/>
    </xf>
    <xf numFmtId="0" fontId="9" fillId="0" borderId="28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72" xfId="0" applyFont="1" applyBorder="1" applyAlignment="1">
      <alignment vertical="top" wrapText="1"/>
    </xf>
    <xf numFmtId="0" fontId="9" fillId="0" borderId="30" xfId="0" applyFont="1" applyBorder="1" applyAlignment="1">
      <alignment horizontal="center" vertical="top"/>
    </xf>
    <xf numFmtId="0" fontId="9" fillId="0" borderId="73" xfId="0" applyFont="1" applyBorder="1" applyAlignment="1">
      <alignment horizontal="center" vertical="top"/>
    </xf>
    <xf numFmtId="0" fontId="9" fillId="0" borderId="74" xfId="0" applyFont="1" applyBorder="1" applyAlignment="1">
      <alignment horizontal="center" vertical="top"/>
    </xf>
    <xf numFmtId="0" fontId="9" fillId="0" borderId="64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52" xfId="0" applyFont="1" applyBorder="1" applyAlignment="1">
      <alignment horizontal="left" vertical="top" wrapText="1"/>
    </xf>
    <xf numFmtId="164" fontId="9" fillId="0" borderId="0" xfId="0" applyNumberFormat="1" applyFont="1" applyAlignment="1">
      <alignment vertical="top"/>
    </xf>
    <xf numFmtId="0" fontId="9" fillId="0" borderId="0" xfId="0" applyFont="1"/>
    <xf numFmtId="0" fontId="9" fillId="0" borderId="29" xfId="0" applyFont="1" applyBorder="1" applyAlignment="1">
      <alignment horizontal="center"/>
    </xf>
    <xf numFmtId="0" fontId="9" fillId="0" borderId="29" xfId="0" applyFont="1" applyBorder="1"/>
    <xf numFmtId="0" fontId="9" fillId="0" borderId="29" xfId="0" applyFont="1" applyBorder="1" applyAlignment="1">
      <alignment horizontal="left"/>
    </xf>
    <xf numFmtId="164" fontId="9" fillId="0" borderId="32" xfId="0" applyNumberFormat="1" applyFont="1" applyFill="1" applyBorder="1" applyAlignment="1">
      <alignment vertical="top"/>
    </xf>
    <xf numFmtId="164" fontId="9" fillId="0" borderId="29" xfId="0" applyNumberFormat="1" applyFont="1" applyFill="1" applyBorder="1" applyAlignment="1">
      <alignment vertical="top"/>
    </xf>
    <xf numFmtId="164" fontId="9" fillId="0" borderId="75" xfId="0" applyNumberFormat="1" applyFont="1" applyFill="1" applyBorder="1" applyAlignment="1">
      <alignment vertical="top"/>
    </xf>
    <xf numFmtId="164" fontId="9" fillId="0" borderId="23" xfId="0" applyNumberFormat="1" applyFont="1" applyFill="1" applyBorder="1" applyAlignment="1">
      <alignment vertical="top"/>
    </xf>
    <xf numFmtId="164" fontId="9" fillId="0" borderId="24" xfId="0" applyNumberFormat="1" applyFont="1" applyFill="1" applyBorder="1" applyAlignment="1">
      <alignment vertical="top"/>
    </xf>
    <xf numFmtId="164" fontId="9" fillId="0" borderId="25" xfId="0" applyNumberFormat="1" applyFont="1" applyFill="1" applyBorder="1" applyAlignment="1">
      <alignment vertical="top"/>
    </xf>
    <xf numFmtId="164" fontId="9" fillId="0" borderId="3" xfId="0" applyNumberFormat="1" applyFont="1" applyBorder="1" applyAlignment="1">
      <alignment horizontal="center" vertical="top"/>
    </xf>
    <xf numFmtId="164" fontId="9" fillId="0" borderId="47" xfId="0" applyNumberFormat="1" applyFont="1" applyBorder="1" applyAlignment="1">
      <alignment horizontal="center" vertical="top"/>
    </xf>
    <xf numFmtId="0" fontId="9" fillId="0" borderId="60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59" xfId="0" applyFont="1" applyBorder="1" applyAlignment="1">
      <alignment horizontal="center" vertical="top"/>
    </xf>
    <xf numFmtId="164" fontId="9" fillId="0" borderId="24" xfId="0" applyNumberFormat="1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49" fontId="9" fillId="0" borderId="47" xfId="0" applyNumberFormat="1" applyFont="1" applyBorder="1" applyAlignment="1">
      <alignment horizontal="center" vertical="top"/>
    </xf>
    <xf numFmtId="49" fontId="9" fillId="0" borderId="20" xfId="0" applyNumberFormat="1" applyFont="1" applyBorder="1" applyAlignment="1">
      <alignment horizontal="center" vertical="top"/>
    </xf>
    <xf numFmtId="165" fontId="12" fillId="0" borderId="9" xfId="0" applyNumberFormat="1" applyFont="1" applyFill="1" applyBorder="1" applyAlignment="1">
      <alignment horizontal="center" vertical="top" wrapText="1"/>
    </xf>
    <xf numFmtId="0" fontId="9" fillId="0" borderId="7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164" fontId="9" fillId="0" borderId="3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top" wrapText="1"/>
    </xf>
    <xf numFmtId="164" fontId="9" fillId="0" borderId="29" xfId="0" applyNumberFormat="1" applyFont="1" applyBorder="1" applyAlignment="1">
      <alignment horizontal="center" vertical="top" wrapText="1"/>
    </xf>
    <xf numFmtId="164" fontId="9" fillId="0" borderId="29" xfId="0" applyNumberFormat="1" applyFont="1" applyBorder="1" applyAlignment="1">
      <alignment horizontal="center" vertical="top"/>
    </xf>
    <xf numFmtId="164" fontId="9" fillId="0" borderId="18" xfId="0" applyNumberFormat="1" applyFont="1" applyBorder="1" applyAlignment="1">
      <alignment horizontal="center" vertical="top"/>
    </xf>
    <xf numFmtId="164" fontId="9" fillId="0" borderId="24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/>
    </xf>
    <xf numFmtId="164" fontId="9" fillId="0" borderId="35" xfId="0" applyNumberFormat="1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9" borderId="15" xfId="0" applyFont="1" applyFill="1" applyBorder="1" applyAlignment="1">
      <alignment horizontal="center" vertical="top"/>
    </xf>
    <xf numFmtId="0" fontId="9" fillId="9" borderId="16" xfId="0" applyFont="1" applyFill="1" applyBorder="1" applyAlignment="1">
      <alignment horizontal="center" vertical="top"/>
    </xf>
    <xf numFmtId="0" fontId="9" fillId="9" borderId="18" xfId="0" applyFont="1" applyFill="1" applyBorder="1" applyAlignment="1">
      <alignment horizontal="center" vertical="top"/>
    </xf>
    <xf numFmtId="0" fontId="9" fillId="9" borderId="27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65" fontId="12" fillId="10" borderId="76" xfId="0" applyNumberFormat="1" applyFont="1" applyFill="1" applyBorder="1" applyAlignment="1">
      <alignment horizontal="center" vertical="top"/>
    </xf>
    <xf numFmtId="165" fontId="9" fillId="0" borderId="72" xfId="0" applyNumberFormat="1" applyFont="1" applyBorder="1" applyAlignment="1">
      <alignment horizontal="center" vertical="top"/>
    </xf>
    <xf numFmtId="165" fontId="9" fillId="0" borderId="68" xfId="0" applyNumberFormat="1" applyFont="1" applyBorder="1" applyAlignment="1">
      <alignment horizontal="center" vertical="top"/>
    </xf>
    <xf numFmtId="165" fontId="9" fillId="0" borderId="77" xfId="0" applyNumberFormat="1" applyFont="1" applyBorder="1" applyAlignment="1">
      <alignment horizontal="center" vertical="top"/>
    </xf>
    <xf numFmtId="165" fontId="12" fillId="11" borderId="76" xfId="0" applyNumberFormat="1" applyFont="1" applyFill="1" applyBorder="1" applyAlignment="1">
      <alignment horizontal="center" vertical="top"/>
    </xf>
    <xf numFmtId="164" fontId="9" fillId="0" borderId="33" xfId="0" applyNumberFormat="1" applyFont="1" applyBorder="1" applyAlignment="1">
      <alignment horizontal="center" vertical="top"/>
    </xf>
    <xf numFmtId="164" fontId="9" fillId="0" borderId="20" xfId="0" applyNumberFormat="1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164" fontId="9" fillId="0" borderId="21" xfId="0" applyNumberFormat="1" applyFont="1" applyBorder="1" applyAlignment="1">
      <alignment horizontal="center" vertical="top"/>
    </xf>
    <xf numFmtId="49" fontId="25" fillId="0" borderId="34" xfId="0" applyNumberFormat="1" applyFont="1" applyBorder="1" applyAlignment="1">
      <alignment vertical="top" textRotation="90"/>
    </xf>
    <xf numFmtId="49" fontId="25" fillId="0" borderId="59" xfId="0" applyNumberFormat="1" applyFont="1" applyBorder="1" applyAlignment="1">
      <alignment vertical="top" textRotation="90"/>
    </xf>
    <xf numFmtId="0" fontId="25" fillId="0" borderId="0" xfId="0" applyFont="1" applyAlignment="1">
      <alignment vertical="top" textRotation="90"/>
    </xf>
    <xf numFmtId="0" fontId="9" fillId="0" borderId="21" xfId="0" applyFont="1" applyBorder="1" applyAlignment="1">
      <alignment vertical="top"/>
    </xf>
    <xf numFmtId="0" fontId="9" fillId="0" borderId="77" xfId="0" applyFont="1" applyBorder="1" applyAlignment="1">
      <alignment vertical="top" wrapText="1"/>
    </xf>
    <xf numFmtId="0" fontId="9" fillId="0" borderId="34" xfId="0" applyFont="1" applyFill="1" applyBorder="1" applyAlignment="1">
      <alignment horizontal="center" vertical="top"/>
    </xf>
    <xf numFmtId="0" fontId="12" fillId="11" borderId="70" xfId="0" applyFont="1" applyFill="1" applyBorder="1" applyAlignment="1">
      <alignment horizontal="right" vertical="top" wrapText="1"/>
    </xf>
    <xf numFmtId="164" fontId="12" fillId="11" borderId="19" xfId="0" applyNumberFormat="1" applyFont="1" applyFill="1" applyBorder="1" applyAlignment="1">
      <alignment vertical="top"/>
    </xf>
    <xf numFmtId="164" fontId="12" fillId="11" borderId="18" xfId="0" applyNumberFormat="1" applyFont="1" applyFill="1" applyBorder="1" applyAlignment="1">
      <alignment vertical="top"/>
    </xf>
    <xf numFmtId="164" fontId="12" fillId="11" borderId="27" xfId="0" applyNumberFormat="1" applyFont="1" applyFill="1" applyBorder="1" applyAlignment="1">
      <alignment vertical="top"/>
    </xf>
    <xf numFmtId="0" fontId="12" fillId="11" borderId="11" xfId="0" applyFont="1" applyFill="1" applyBorder="1" applyAlignment="1">
      <alignment horizontal="right" vertical="top" wrapText="1"/>
    </xf>
    <xf numFmtId="0" fontId="12" fillId="11" borderId="1" xfId="0" applyFont="1" applyFill="1" applyBorder="1" applyAlignment="1">
      <alignment horizontal="right" vertical="top" wrapText="1"/>
    </xf>
    <xf numFmtId="164" fontId="12" fillId="11" borderId="8" xfId="0" applyNumberFormat="1" applyFont="1" applyFill="1" applyBorder="1" applyAlignment="1">
      <alignment vertical="top"/>
    </xf>
    <xf numFmtId="164" fontId="12" fillId="11" borderId="20" xfId="0" applyNumberFormat="1" applyFont="1" applyFill="1" applyBorder="1" applyAlignment="1">
      <alignment vertical="top"/>
    </xf>
    <xf numFmtId="164" fontId="12" fillId="11" borderId="21" xfId="0" applyNumberFormat="1" applyFont="1" applyFill="1" applyBorder="1" applyAlignment="1">
      <alignment vertical="top"/>
    </xf>
    <xf numFmtId="164" fontId="12" fillId="11" borderId="17" xfId="0" applyNumberFormat="1" applyFont="1" applyFill="1" applyBorder="1" applyAlignment="1">
      <alignment vertical="top"/>
    </xf>
    <xf numFmtId="164" fontId="12" fillId="11" borderId="47" xfId="0" applyNumberFormat="1" applyFont="1" applyFill="1" applyBorder="1" applyAlignment="1">
      <alignment vertical="top"/>
    </xf>
    <xf numFmtId="164" fontId="12" fillId="11" borderId="59" xfId="0" applyNumberFormat="1" applyFont="1" applyFill="1" applyBorder="1" applyAlignment="1">
      <alignment vertical="top"/>
    </xf>
    <xf numFmtId="164" fontId="12" fillId="11" borderId="51" xfId="0" applyNumberFormat="1" applyFont="1" applyFill="1" applyBorder="1" applyAlignment="1">
      <alignment vertical="top"/>
    </xf>
    <xf numFmtId="0" fontId="12" fillId="11" borderId="78" xfId="0" applyFont="1" applyFill="1" applyBorder="1" applyAlignment="1">
      <alignment horizontal="right" vertical="top" wrapText="1"/>
    </xf>
    <xf numFmtId="0" fontId="9" fillId="0" borderId="69" xfId="0" applyFont="1" applyFill="1" applyBorder="1" applyAlignment="1">
      <alignment horizontal="center" vertical="top"/>
    </xf>
    <xf numFmtId="164" fontId="12" fillId="11" borderId="5" xfId="0" applyNumberFormat="1" applyFont="1" applyFill="1" applyBorder="1" applyAlignment="1">
      <alignment vertical="top"/>
    </xf>
    <xf numFmtId="0" fontId="12" fillId="11" borderId="22" xfId="0" applyFont="1" applyFill="1" applyBorder="1" applyAlignment="1">
      <alignment horizontal="right" vertical="top" wrapText="1"/>
    </xf>
    <xf numFmtId="164" fontId="12" fillId="11" borderId="23" xfId="0" applyNumberFormat="1" applyFont="1" applyFill="1" applyBorder="1" applyAlignment="1">
      <alignment vertical="top"/>
    </xf>
    <xf numFmtId="164" fontId="12" fillId="11" borderId="24" xfId="0" applyNumberFormat="1" applyFont="1" applyFill="1" applyBorder="1" applyAlignment="1">
      <alignment vertical="top"/>
    </xf>
    <xf numFmtId="164" fontId="12" fillId="11" borderId="25" xfId="0" applyNumberFormat="1" applyFont="1" applyFill="1" applyBorder="1" applyAlignment="1">
      <alignment vertical="top"/>
    </xf>
    <xf numFmtId="0" fontId="12" fillId="11" borderId="26" xfId="0" applyFont="1" applyFill="1" applyBorder="1" applyAlignment="1">
      <alignment horizontal="right" vertical="top" wrapText="1"/>
    </xf>
    <xf numFmtId="0" fontId="12" fillId="11" borderId="70" xfId="0" applyFont="1" applyFill="1" applyBorder="1" applyAlignment="1">
      <alignment horizontal="center" vertical="top" wrapText="1"/>
    </xf>
    <xf numFmtId="0" fontId="12" fillId="11" borderId="26" xfId="0" applyFont="1" applyFill="1" applyBorder="1" applyAlignment="1">
      <alignment horizontal="center" vertical="top" wrapText="1"/>
    </xf>
    <xf numFmtId="0" fontId="12" fillId="11" borderId="62" xfId="0" applyFont="1" applyFill="1" applyBorder="1" applyAlignment="1">
      <alignment horizontal="right" vertical="top" wrapText="1"/>
    </xf>
    <xf numFmtId="164" fontId="12" fillId="11" borderId="49" xfId="0" applyNumberFormat="1" applyFont="1" applyFill="1" applyBorder="1" applyAlignment="1">
      <alignment vertical="top"/>
    </xf>
    <xf numFmtId="164" fontId="12" fillId="11" borderId="3" xfId="0" applyNumberFormat="1" applyFont="1" applyFill="1" applyBorder="1" applyAlignment="1">
      <alignment vertical="top"/>
    </xf>
    <xf numFmtId="0" fontId="8" fillId="11" borderId="79" xfId="0" applyFont="1" applyFill="1" applyBorder="1" applyAlignment="1">
      <alignment horizontal="center" vertical="top"/>
    </xf>
    <xf numFmtId="165" fontId="12" fillId="11" borderId="19" xfId="0" applyNumberFormat="1" applyFont="1" applyFill="1" applyBorder="1" applyAlignment="1">
      <alignment vertical="top"/>
    </xf>
    <xf numFmtId="165" fontId="12" fillId="11" borderId="18" xfId="0" applyNumberFormat="1" applyFont="1" applyFill="1" applyBorder="1" applyAlignment="1">
      <alignment vertical="top"/>
    </xf>
    <xf numFmtId="165" fontId="12" fillId="11" borderId="27" xfId="0" applyNumberFormat="1" applyFont="1" applyFill="1" applyBorder="1" applyAlignment="1">
      <alignment vertical="top"/>
    </xf>
    <xf numFmtId="0" fontId="12" fillId="11" borderId="79" xfId="0" applyFont="1" applyFill="1" applyBorder="1" applyAlignment="1">
      <alignment horizontal="right" vertical="top" wrapText="1"/>
    </xf>
    <xf numFmtId="0" fontId="12" fillId="11" borderId="79" xfId="0" applyFont="1" applyFill="1" applyBorder="1" applyAlignment="1">
      <alignment horizontal="center" vertical="top" wrapText="1"/>
    </xf>
    <xf numFmtId="164" fontId="12" fillId="11" borderId="70" xfId="0" applyNumberFormat="1" applyFont="1" applyFill="1" applyBorder="1" applyAlignment="1">
      <alignment vertical="top"/>
    </xf>
    <xf numFmtId="164" fontId="12" fillId="11" borderId="53" xfId="0" applyNumberFormat="1" applyFont="1" applyFill="1" applyBorder="1" applyAlignment="1">
      <alignment vertical="top"/>
    </xf>
    <xf numFmtId="0" fontId="12" fillId="11" borderId="79" xfId="0" applyFont="1" applyFill="1" applyBorder="1" applyAlignment="1">
      <alignment horizontal="center" vertical="top"/>
    </xf>
    <xf numFmtId="164" fontId="12" fillId="11" borderId="58" xfId="0" applyNumberFormat="1" applyFont="1" applyFill="1" applyBorder="1" applyAlignment="1">
      <alignment vertical="top"/>
    </xf>
    <xf numFmtId="0" fontId="9" fillId="0" borderId="30" xfId="0" applyFont="1" applyBorder="1" applyAlignment="1">
      <alignment vertical="top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top" textRotation="90"/>
    </xf>
    <xf numFmtId="0" fontId="9" fillId="0" borderId="21" xfId="0" applyFont="1" applyBorder="1" applyAlignment="1">
      <alignment horizontal="center" vertical="top" textRotation="90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0" xfId="0" applyFont="1" applyFill="1" applyBorder="1" applyAlignment="1">
      <alignment vertical="top" wrapText="1"/>
    </xf>
    <xf numFmtId="0" fontId="9" fillId="0" borderId="56" xfId="0" applyFont="1" applyBorder="1" applyAlignment="1">
      <alignment vertical="top" wrapText="1"/>
    </xf>
    <xf numFmtId="164" fontId="26" fillId="0" borderId="15" xfId="0" applyNumberFormat="1" applyFont="1" applyBorder="1" applyAlignment="1">
      <alignment horizontal="center" vertical="top" wrapText="1"/>
    </xf>
    <xf numFmtId="164" fontId="9" fillId="0" borderId="29" xfId="0" applyNumberFormat="1" applyFont="1" applyBorder="1" applyAlignment="1">
      <alignment horizontal="center" vertical="top" wrapText="1" shrinkToFit="1"/>
    </xf>
    <xf numFmtId="0" fontId="9" fillId="0" borderId="10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9" fillId="0" borderId="49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164" fontId="9" fillId="0" borderId="20" xfId="0" applyNumberFormat="1" applyFont="1" applyBorder="1" applyAlignment="1">
      <alignment vertical="top" wrapText="1"/>
    </xf>
    <xf numFmtId="49" fontId="9" fillId="9" borderId="1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9" borderId="2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9" fillId="9" borderId="28" xfId="0" applyFont="1" applyFill="1" applyBorder="1" applyAlignment="1">
      <alignment vertical="top" wrapText="1"/>
    </xf>
    <xf numFmtId="0" fontId="9" fillId="9" borderId="33" xfId="0" applyFont="1" applyFill="1" applyBorder="1" applyAlignment="1">
      <alignment horizontal="center" vertical="top"/>
    </xf>
    <xf numFmtId="0" fontId="11" fillId="9" borderId="34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9" fillId="0" borderId="31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9" fillId="0" borderId="71" xfId="0" applyFont="1" applyBorder="1" applyAlignment="1">
      <alignment vertical="top"/>
    </xf>
    <xf numFmtId="0" fontId="9" fillId="0" borderId="31" xfId="0" applyFont="1" applyFill="1" applyBorder="1" applyAlignment="1">
      <alignment vertical="top"/>
    </xf>
    <xf numFmtId="0" fontId="9" fillId="0" borderId="30" xfId="0" applyFont="1" applyBorder="1" applyAlignment="1">
      <alignment vertical="top"/>
    </xf>
    <xf numFmtId="0" fontId="9" fillId="0" borderId="47" xfId="0" applyFont="1" applyBorder="1" applyAlignment="1">
      <alignment horizontal="center" vertical="top"/>
    </xf>
    <xf numFmtId="49" fontId="9" fillId="0" borderId="9" xfId="0" applyNumberFormat="1" applyFont="1" applyFill="1" applyBorder="1" applyAlignment="1">
      <alignment vertical="top"/>
    </xf>
    <xf numFmtId="164" fontId="9" fillId="12" borderId="14" xfId="0" applyNumberFormat="1" applyFont="1" applyFill="1" applyBorder="1" applyAlignment="1">
      <alignment vertical="top"/>
    </xf>
    <xf numFmtId="164" fontId="9" fillId="12" borderId="15" xfId="0" applyNumberFormat="1" applyFont="1" applyFill="1" applyBorder="1" applyAlignment="1">
      <alignment vertical="top"/>
    </xf>
    <xf numFmtId="164" fontId="9" fillId="12" borderId="16" xfId="0" applyNumberFormat="1" applyFont="1" applyFill="1" applyBorder="1" applyAlignment="1">
      <alignment vertical="top"/>
    </xf>
    <xf numFmtId="0" fontId="9" fillId="12" borderId="28" xfId="0" applyFont="1" applyFill="1" applyBorder="1" applyAlignment="1">
      <alignment vertical="top" wrapText="1"/>
    </xf>
    <xf numFmtId="0" fontId="9" fillId="12" borderId="33" xfId="0" applyFont="1" applyFill="1" applyBorder="1" applyAlignment="1">
      <alignment horizontal="center" vertical="top"/>
    </xf>
    <xf numFmtId="164" fontId="9" fillId="12" borderId="34" xfId="0" applyNumberFormat="1" applyFont="1" applyFill="1" applyBorder="1" applyAlignment="1">
      <alignment horizontal="center" vertical="top"/>
    </xf>
    <xf numFmtId="164" fontId="9" fillId="12" borderId="32" xfId="0" applyNumberFormat="1" applyFont="1" applyFill="1" applyBorder="1" applyAlignment="1">
      <alignment vertical="top"/>
    </xf>
    <xf numFmtId="164" fontId="9" fillId="12" borderId="29" xfId="0" applyNumberFormat="1" applyFont="1" applyFill="1" applyBorder="1" applyAlignment="1">
      <alignment vertical="top"/>
    </xf>
    <xf numFmtId="164" fontId="9" fillId="12" borderId="75" xfId="0" applyNumberFormat="1" applyFont="1" applyFill="1" applyBorder="1" applyAlignment="1">
      <alignment vertical="top"/>
    </xf>
    <xf numFmtId="0" fontId="9" fillId="12" borderId="30" xfId="0" applyFont="1" applyFill="1" applyBorder="1" applyAlignment="1">
      <alignment vertical="top" wrapText="1"/>
    </xf>
    <xf numFmtId="0" fontId="9" fillId="12" borderId="47" xfId="0" applyFont="1" applyFill="1" applyBorder="1" applyAlignment="1">
      <alignment horizontal="center" vertical="top"/>
    </xf>
    <xf numFmtId="164" fontId="9" fillId="12" borderId="59" xfId="0" applyNumberFormat="1" applyFont="1" applyFill="1" applyBorder="1" applyAlignment="1">
      <alignment horizontal="center" vertical="top"/>
    </xf>
    <xf numFmtId="0" fontId="9" fillId="12" borderId="59" xfId="0" applyFont="1" applyFill="1" applyBorder="1" applyAlignment="1">
      <alignment horizontal="center" vertical="top"/>
    </xf>
    <xf numFmtId="164" fontId="12" fillId="12" borderId="49" xfId="0" applyNumberFormat="1" applyFont="1" applyFill="1" applyBorder="1" applyAlignment="1">
      <alignment vertical="top"/>
    </xf>
    <xf numFmtId="164" fontId="12" fillId="12" borderId="3" xfId="0" applyNumberFormat="1" applyFont="1" applyFill="1" applyBorder="1" applyAlignment="1">
      <alignment vertical="top"/>
    </xf>
    <xf numFmtId="164" fontId="12" fillId="12" borderId="60" xfId="0" applyNumberFormat="1" applyFont="1" applyFill="1" applyBorder="1" applyAlignment="1">
      <alignment vertical="top"/>
    </xf>
    <xf numFmtId="0" fontId="9" fillId="12" borderId="10" xfId="0" applyFont="1" applyFill="1" applyBorder="1" applyAlignment="1">
      <alignment vertical="top" wrapText="1"/>
    </xf>
    <xf numFmtId="0" fontId="9" fillId="12" borderId="20" xfId="0" applyFont="1" applyFill="1" applyBorder="1" applyAlignment="1">
      <alignment horizontal="center" vertical="top"/>
    </xf>
    <xf numFmtId="0" fontId="9" fillId="12" borderId="21" xfId="0" applyFont="1" applyFill="1" applyBorder="1" applyAlignment="1">
      <alignment horizontal="center" vertical="top"/>
    </xf>
    <xf numFmtId="164" fontId="9" fillId="12" borderId="23" xfId="0" applyNumberFormat="1" applyFont="1" applyFill="1" applyBorder="1" applyAlignment="1">
      <alignment vertical="top"/>
    </xf>
    <xf numFmtId="164" fontId="9" fillId="12" borderId="24" xfId="0" applyNumberFormat="1" applyFont="1" applyFill="1" applyBorder="1" applyAlignment="1">
      <alignment vertical="top"/>
    </xf>
    <xf numFmtId="0" fontId="9" fillId="12" borderId="28" xfId="0" applyFont="1" applyFill="1" applyBorder="1" applyAlignment="1">
      <alignment vertical="top"/>
    </xf>
    <xf numFmtId="164" fontId="9" fillId="12" borderId="33" xfId="0" applyNumberFormat="1" applyFont="1" applyFill="1" applyBorder="1" applyAlignment="1">
      <alignment horizontal="center" vertical="top"/>
    </xf>
    <xf numFmtId="0" fontId="9" fillId="12" borderId="34" xfId="0" applyFont="1" applyFill="1" applyBorder="1" applyAlignment="1">
      <alignment horizontal="center" vertical="top"/>
    </xf>
    <xf numFmtId="164" fontId="12" fillId="12" borderId="19" xfId="0" applyNumberFormat="1" applyFont="1" applyFill="1" applyBorder="1" applyAlignment="1">
      <alignment vertical="top"/>
    </xf>
    <xf numFmtId="164" fontId="12" fillId="12" borderId="18" xfId="0" applyNumberFormat="1" applyFont="1" applyFill="1" applyBorder="1" applyAlignment="1">
      <alignment vertical="top"/>
    </xf>
    <xf numFmtId="164" fontId="12" fillId="12" borderId="51" xfId="0" applyNumberFormat="1" applyFont="1" applyFill="1" applyBorder="1" applyAlignment="1">
      <alignment vertical="top"/>
    </xf>
    <xf numFmtId="0" fontId="9" fillId="12" borderId="31" xfId="0" applyFont="1" applyFill="1" applyBorder="1" applyAlignment="1">
      <alignment vertical="top"/>
    </xf>
    <xf numFmtId="0" fontId="9" fillId="12" borderId="1" xfId="0" applyFont="1" applyFill="1" applyBorder="1" applyAlignment="1">
      <alignment horizontal="center" vertical="top" wrapText="1"/>
    </xf>
    <xf numFmtId="0" fontId="12" fillId="12" borderId="26" xfId="0" applyFont="1" applyFill="1" applyBorder="1" applyAlignment="1">
      <alignment horizontal="left" vertical="top" wrapText="1"/>
    </xf>
    <xf numFmtId="164" fontId="9" fillId="0" borderId="14" xfId="0" applyNumberFormat="1" applyFont="1" applyFill="1" applyBorder="1" applyAlignment="1">
      <alignment vertical="top"/>
    </xf>
    <xf numFmtId="164" fontId="9" fillId="0" borderId="15" xfId="0" applyNumberFormat="1" applyFont="1" applyFill="1" applyBorder="1" applyAlignment="1">
      <alignment vertical="top"/>
    </xf>
    <xf numFmtId="164" fontId="9" fillId="0" borderId="16" xfId="0" applyNumberFormat="1" applyFont="1" applyFill="1" applyBorder="1" applyAlignment="1">
      <alignment vertical="top"/>
    </xf>
    <xf numFmtId="0" fontId="9" fillId="0" borderId="28" xfId="0" applyFont="1" applyFill="1" applyBorder="1" applyAlignment="1">
      <alignment vertical="top" wrapText="1"/>
    </xf>
    <xf numFmtId="0" fontId="9" fillId="0" borderId="33" xfId="0" applyFont="1" applyFill="1" applyBorder="1" applyAlignment="1">
      <alignment horizontal="center" vertical="top"/>
    </xf>
    <xf numFmtId="164" fontId="9" fillId="0" borderId="34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top"/>
    </xf>
    <xf numFmtId="164" fontId="9" fillId="0" borderId="21" xfId="0" applyNumberFormat="1" applyFont="1" applyFill="1" applyBorder="1" applyAlignment="1">
      <alignment horizontal="center" vertical="top"/>
    </xf>
    <xf numFmtId="0" fontId="9" fillId="12" borderId="36" xfId="0" applyFont="1" applyFill="1" applyBorder="1" applyAlignment="1">
      <alignment horizontal="center" vertical="top"/>
    </xf>
    <xf numFmtId="0" fontId="12" fillId="12" borderId="69" xfId="0" applyFont="1" applyFill="1" applyBorder="1" applyAlignment="1">
      <alignment horizontal="right" vertical="top" wrapText="1"/>
    </xf>
    <xf numFmtId="164" fontId="12" fillId="12" borderId="32" xfId="0" applyNumberFormat="1" applyFont="1" applyFill="1" applyBorder="1" applyAlignment="1">
      <alignment vertical="top"/>
    </xf>
    <xf numFmtId="164" fontId="12" fillId="12" borderId="29" xfId="0" applyNumberFormat="1" applyFont="1" applyFill="1" applyBorder="1" applyAlignment="1">
      <alignment vertical="top"/>
    </xf>
    <xf numFmtId="164" fontId="12" fillId="12" borderId="75" xfId="0" applyNumberFormat="1" applyFont="1" applyFill="1" applyBorder="1" applyAlignment="1">
      <alignment vertical="top"/>
    </xf>
    <xf numFmtId="0" fontId="9" fillId="12" borderId="72" xfId="0" applyFont="1" applyFill="1" applyBorder="1" applyAlignment="1">
      <alignment vertical="top" wrapText="1"/>
    </xf>
    <xf numFmtId="164" fontId="9" fillId="12" borderId="24" xfId="0" applyNumberFormat="1" applyFont="1" applyFill="1" applyBorder="1" applyAlignment="1">
      <alignment horizontal="center" vertical="top"/>
    </xf>
    <xf numFmtId="0" fontId="9" fillId="12" borderId="25" xfId="0" applyFont="1" applyFill="1" applyBorder="1" applyAlignment="1">
      <alignment horizontal="center" vertical="top"/>
    </xf>
    <xf numFmtId="0" fontId="9" fillId="12" borderId="38" xfId="0" applyFont="1" applyFill="1" applyBorder="1" applyAlignment="1">
      <alignment horizontal="center" vertical="top"/>
    </xf>
    <xf numFmtId="0" fontId="9" fillId="12" borderId="67" xfId="0" applyFont="1" applyFill="1" applyBorder="1" applyAlignment="1">
      <alignment horizontal="center" vertical="top"/>
    </xf>
    <xf numFmtId="0" fontId="9" fillId="12" borderId="64" xfId="0" applyFont="1" applyFill="1" applyBorder="1" applyAlignment="1">
      <alignment horizontal="center" vertical="top"/>
    </xf>
    <xf numFmtId="0" fontId="12" fillId="12" borderId="70" xfId="0" applyFont="1" applyFill="1" applyBorder="1" applyAlignment="1">
      <alignment horizontal="right" vertical="top" wrapText="1"/>
    </xf>
    <xf numFmtId="164" fontId="12" fillId="12" borderId="21" xfId="0" applyNumberFormat="1" applyFont="1" applyFill="1" applyBorder="1" applyAlignment="1">
      <alignment vertical="top"/>
    </xf>
    <xf numFmtId="0" fontId="9" fillId="12" borderId="0" xfId="0" applyFont="1" applyFill="1" applyBorder="1" applyAlignment="1">
      <alignment vertical="top" wrapText="1"/>
    </xf>
    <xf numFmtId="0" fontId="9" fillId="12" borderId="52" xfId="0" applyFont="1" applyFill="1" applyBorder="1" applyAlignment="1">
      <alignment horizontal="center" vertical="top"/>
    </xf>
    <xf numFmtId="0" fontId="9" fillId="12" borderId="68" xfId="0" applyFont="1" applyFill="1" applyBorder="1" applyAlignment="1">
      <alignment horizontal="center" vertical="top"/>
    </xf>
    <xf numFmtId="0" fontId="12" fillId="12" borderId="77" xfId="0" applyFont="1" applyFill="1" applyBorder="1" applyAlignment="1">
      <alignment horizontal="right" vertical="top" wrapText="1"/>
    </xf>
    <xf numFmtId="0" fontId="9" fillId="0" borderId="17" xfId="0" applyFont="1" applyBorder="1" applyAlignment="1">
      <alignment vertical="top" wrapText="1"/>
    </xf>
    <xf numFmtId="164" fontId="12" fillId="11" borderId="80" xfId="0" applyNumberFormat="1" applyFont="1" applyFill="1" applyBorder="1" applyAlignment="1">
      <alignment vertical="top"/>
    </xf>
    <xf numFmtId="164" fontId="12" fillId="11" borderId="79" xfId="0" applyNumberFormat="1" applyFont="1" applyFill="1" applyBorder="1" applyAlignment="1">
      <alignment vertical="top"/>
    </xf>
    <xf numFmtId="0" fontId="12" fillId="11" borderId="69" xfId="0" applyFont="1" applyFill="1" applyBorder="1" applyAlignment="1">
      <alignment horizontal="right" vertical="top" wrapText="1"/>
    </xf>
    <xf numFmtId="164" fontId="12" fillId="11" borderId="32" xfId="0" applyNumberFormat="1" applyFont="1" applyFill="1" applyBorder="1" applyAlignment="1">
      <alignment vertical="top"/>
    </xf>
    <xf numFmtId="164" fontId="12" fillId="11" borderId="81" xfId="0" applyNumberFormat="1" applyFont="1" applyFill="1" applyBorder="1" applyAlignment="1">
      <alignment vertical="top"/>
    </xf>
    <xf numFmtId="164" fontId="12" fillId="11" borderId="66" xfId="0" applyNumberFormat="1" applyFont="1" applyFill="1" applyBorder="1" applyAlignment="1">
      <alignment vertical="top"/>
    </xf>
    <xf numFmtId="0" fontId="9" fillId="0" borderId="23" xfId="0" applyFont="1" applyBorder="1" applyAlignment="1">
      <alignment vertical="top" wrapText="1"/>
    </xf>
    <xf numFmtId="49" fontId="9" fillId="0" borderId="33" xfId="0" applyNumberFormat="1" applyFont="1" applyBorder="1" applyAlignment="1">
      <alignment vertical="top"/>
    </xf>
    <xf numFmtId="49" fontId="9" fillId="0" borderId="47" xfId="0" applyNumberFormat="1" applyFont="1" applyBorder="1" applyAlignment="1">
      <alignment vertical="top"/>
    </xf>
    <xf numFmtId="49" fontId="9" fillId="0" borderId="20" xfId="0" applyNumberFormat="1" applyFont="1" applyBorder="1" applyAlignment="1">
      <alignment vertical="top"/>
    </xf>
    <xf numFmtId="49" fontId="12" fillId="0" borderId="33" xfId="0" applyNumberFormat="1" applyFont="1" applyBorder="1" applyAlignment="1">
      <alignment vertical="top"/>
    </xf>
    <xf numFmtId="49" fontId="12" fillId="0" borderId="47" xfId="0" applyNumberFormat="1" applyFont="1" applyBorder="1" applyAlignment="1">
      <alignment vertical="top"/>
    </xf>
    <xf numFmtId="49" fontId="12" fillId="0" borderId="20" xfId="0" applyNumberFormat="1" applyFont="1" applyBorder="1" applyAlignment="1">
      <alignment vertical="top"/>
    </xf>
    <xf numFmtId="49" fontId="12" fillId="2" borderId="33" xfId="0" applyNumberFormat="1" applyFont="1" applyFill="1" applyBorder="1" applyAlignment="1">
      <alignment vertical="top"/>
    </xf>
    <xf numFmtId="49" fontId="12" fillId="2" borderId="47" xfId="0" applyNumberFormat="1" applyFont="1" applyFill="1" applyBorder="1" applyAlignment="1">
      <alignment vertical="top"/>
    </xf>
    <xf numFmtId="49" fontId="12" fillId="2" borderId="20" xfId="0" applyNumberFormat="1" applyFont="1" applyFill="1" applyBorder="1" applyAlignment="1">
      <alignment vertical="top"/>
    </xf>
    <xf numFmtId="49" fontId="12" fillId="3" borderId="7" xfId="0" applyNumberFormat="1" applyFont="1" applyFill="1" applyBorder="1" applyAlignment="1">
      <alignment vertical="top"/>
    </xf>
    <xf numFmtId="49" fontId="12" fillId="3" borderId="17" xfId="0" applyNumberFormat="1" applyFont="1" applyFill="1" applyBorder="1" applyAlignment="1">
      <alignment vertical="top"/>
    </xf>
    <xf numFmtId="49" fontId="12" fillId="3" borderId="8" xfId="0" applyNumberFormat="1" applyFont="1" applyFill="1" applyBorder="1" applyAlignment="1">
      <alignment vertical="top"/>
    </xf>
    <xf numFmtId="164" fontId="9" fillId="0" borderId="57" xfId="0" applyNumberFormat="1" applyFont="1" applyFill="1" applyBorder="1" applyAlignment="1">
      <alignment vertical="top"/>
    </xf>
    <xf numFmtId="164" fontId="9" fillId="0" borderId="49" xfId="0" applyNumberFormat="1" applyFont="1" applyFill="1" applyBorder="1" applyAlignment="1">
      <alignment vertical="top"/>
    </xf>
    <xf numFmtId="164" fontId="9" fillId="0" borderId="3" xfId="0" applyNumberFormat="1" applyFont="1" applyFill="1" applyBorder="1" applyAlignment="1">
      <alignment vertical="top"/>
    </xf>
    <xf numFmtId="0" fontId="9" fillId="0" borderId="3" xfId="0" applyFont="1" applyFill="1" applyBorder="1" applyAlignment="1">
      <alignment vertical="top"/>
    </xf>
    <xf numFmtId="164" fontId="9" fillId="0" borderId="58" xfId="0" applyNumberFormat="1" applyFont="1" applyFill="1" applyBorder="1" applyAlignment="1">
      <alignment vertical="top"/>
    </xf>
    <xf numFmtId="164" fontId="9" fillId="0" borderId="54" xfId="0" applyNumberFormat="1" applyFont="1" applyFill="1" applyBorder="1" applyAlignment="1">
      <alignment vertical="top"/>
    </xf>
    <xf numFmtId="164" fontId="9" fillId="0" borderId="17" xfId="0" applyNumberFormat="1" applyFont="1" applyFill="1" applyBorder="1" applyAlignment="1">
      <alignment vertical="top"/>
    </xf>
    <xf numFmtId="164" fontId="9" fillId="0" borderId="47" xfId="0" applyNumberFormat="1" applyFont="1" applyFill="1" applyBorder="1" applyAlignment="1">
      <alignment vertical="top"/>
    </xf>
    <xf numFmtId="164" fontId="9" fillId="0" borderId="6" xfId="0" applyNumberFormat="1" applyFont="1" applyFill="1" applyBorder="1" applyAlignment="1">
      <alignment vertical="top"/>
    </xf>
    <xf numFmtId="164" fontId="9" fillId="0" borderId="55" xfId="0" applyNumberFormat="1" applyFont="1" applyFill="1" applyBorder="1" applyAlignment="1">
      <alignment vertical="top"/>
    </xf>
    <xf numFmtId="164" fontId="9" fillId="0" borderId="60" xfId="0" applyNumberFormat="1" applyFont="1" applyFill="1" applyBorder="1" applyAlignment="1">
      <alignment vertical="top"/>
    </xf>
    <xf numFmtId="164" fontId="9" fillId="0" borderId="59" xfId="0" applyNumberFormat="1" applyFont="1" applyFill="1" applyBorder="1" applyAlignment="1">
      <alignment vertical="top"/>
    </xf>
    <xf numFmtId="165" fontId="9" fillId="0" borderId="15" xfId="0" applyNumberFormat="1" applyFont="1" applyFill="1" applyBorder="1" applyAlignment="1">
      <alignment vertical="top"/>
    </xf>
    <xf numFmtId="165" fontId="9" fillId="0" borderId="16" xfId="0" applyNumberFormat="1" applyFont="1" applyFill="1" applyBorder="1" applyAlignment="1">
      <alignment vertical="top"/>
    </xf>
    <xf numFmtId="164" fontId="9" fillId="0" borderId="7" xfId="0" applyNumberFormat="1" applyFont="1" applyFill="1" applyBorder="1" applyAlignment="1">
      <alignment vertical="top"/>
    </xf>
    <xf numFmtId="164" fontId="9" fillId="0" borderId="33" xfId="0" applyNumberFormat="1" applyFont="1" applyFill="1" applyBorder="1" applyAlignment="1">
      <alignment vertical="top"/>
    </xf>
    <xf numFmtId="164" fontId="9" fillId="0" borderId="34" xfId="0" applyNumberFormat="1" applyFont="1" applyFill="1" applyBorder="1" applyAlignment="1">
      <alignment vertical="top"/>
    </xf>
    <xf numFmtId="164" fontId="9" fillId="0" borderId="12" xfId="0" applyNumberFormat="1" applyFont="1" applyFill="1" applyBorder="1" applyAlignment="1">
      <alignment vertical="top"/>
    </xf>
    <xf numFmtId="164" fontId="9" fillId="0" borderId="35" xfId="0" applyNumberFormat="1" applyFont="1" applyFill="1" applyBorder="1" applyAlignment="1">
      <alignment vertical="top"/>
    </xf>
    <xf numFmtId="164" fontId="9" fillId="0" borderId="37" xfId="0" applyNumberFormat="1" applyFont="1" applyFill="1" applyBorder="1" applyAlignment="1">
      <alignment vertical="top"/>
    </xf>
    <xf numFmtId="164" fontId="9" fillId="0" borderId="28" xfId="0" applyNumberFormat="1" applyFont="1" applyFill="1" applyBorder="1" applyAlignment="1">
      <alignment vertical="top"/>
    </xf>
    <xf numFmtId="164" fontId="9" fillId="0" borderId="4" xfId="0" applyNumberFormat="1" applyFont="1" applyFill="1" applyBorder="1" applyAlignment="1">
      <alignment vertical="top"/>
    </xf>
    <xf numFmtId="164" fontId="9" fillId="0" borderId="30" xfId="0" applyNumberFormat="1" applyFont="1" applyFill="1" applyBorder="1" applyAlignment="1">
      <alignment vertical="top"/>
    </xf>
    <xf numFmtId="164" fontId="9" fillId="0" borderId="8" xfId="0" applyNumberFormat="1" applyFont="1" applyFill="1" applyBorder="1" applyAlignment="1">
      <alignment vertical="top"/>
    </xf>
    <xf numFmtId="164" fontId="9" fillId="0" borderId="20" xfId="0" applyNumberFormat="1" applyFont="1" applyFill="1" applyBorder="1" applyAlignment="1">
      <alignment vertical="top"/>
    </xf>
    <xf numFmtId="164" fontId="9" fillId="0" borderId="5" xfId="0" applyNumberFormat="1" applyFont="1" applyFill="1" applyBorder="1" applyAlignment="1">
      <alignment vertical="top"/>
    </xf>
    <xf numFmtId="14" fontId="9" fillId="0" borderId="29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 vertical="top" wrapText="1"/>
    </xf>
    <xf numFmtId="164" fontId="9" fillId="0" borderId="21" xfId="0" applyNumberFormat="1" applyFont="1" applyFill="1" applyBorder="1" applyAlignment="1">
      <alignment vertical="top"/>
    </xf>
    <xf numFmtId="49" fontId="12" fillId="9" borderId="11" xfId="0" applyNumberFormat="1" applyFont="1" applyFill="1" applyBorder="1" applyAlignment="1">
      <alignment horizontal="left" vertical="top" wrapText="1"/>
    </xf>
    <xf numFmtId="164" fontId="9" fillId="9" borderId="24" xfId="1" applyNumberFormat="1" applyFont="1" applyFill="1" applyBorder="1" applyAlignment="1">
      <alignment vertical="top"/>
    </xf>
    <xf numFmtId="164" fontId="31" fillId="0" borderId="15" xfId="0" applyNumberFormat="1" applyFont="1" applyFill="1" applyBorder="1" applyAlignment="1">
      <alignment vertical="top"/>
    </xf>
    <xf numFmtId="164" fontId="31" fillId="0" borderId="14" xfId="0" applyNumberFormat="1" applyFont="1" applyFill="1" applyBorder="1" applyAlignment="1">
      <alignment vertical="top"/>
    </xf>
    <xf numFmtId="164" fontId="31" fillId="12" borderId="57" xfId="0" applyNumberFormat="1" applyFont="1" applyFill="1" applyBorder="1" applyAlignment="1">
      <alignment vertical="top"/>
    </xf>
    <xf numFmtId="164" fontId="31" fillId="0" borderId="75" xfId="0" applyNumberFormat="1" applyFont="1" applyFill="1" applyBorder="1" applyAlignment="1">
      <alignment vertical="top"/>
    </xf>
    <xf numFmtId="164" fontId="31" fillId="0" borderId="32" xfId="0" applyNumberFormat="1" applyFont="1" applyFill="1" applyBorder="1" applyAlignment="1">
      <alignment vertical="top"/>
    </xf>
    <xf numFmtId="49" fontId="25" fillId="0" borderId="21" xfId="0" applyNumberFormat="1" applyFont="1" applyBorder="1" applyAlignment="1">
      <alignment vertical="top" textRotation="90"/>
    </xf>
    <xf numFmtId="164" fontId="31" fillId="0" borderId="29" xfId="0" applyNumberFormat="1" applyFont="1" applyFill="1" applyBorder="1" applyAlignment="1">
      <alignment vertical="top"/>
    </xf>
    <xf numFmtId="0" fontId="9" fillId="9" borderId="0" xfId="0" applyFont="1" applyFill="1" applyBorder="1" applyAlignment="1">
      <alignment horizontal="left" vertical="top" wrapText="1"/>
    </xf>
    <xf numFmtId="0" fontId="9" fillId="9" borderId="10" xfId="0" applyFont="1" applyFill="1" applyBorder="1" applyAlignment="1">
      <alignment horizontal="left" vertical="top" wrapText="1"/>
    </xf>
    <xf numFmtId="0" fontId="12" fillId="9" borderId="0" xfId="0" applyFont="1" applyFill="1" applyBorder="1" applyAlignment="1">
      <alignment horizontal="left" vertical="top" wrapText="1"/>
    </xf>
    <xf numFmtId="164" fontId="9" fillId="9" borderId="4" xfId="0" applyNumberFormat="1" applyFont="1" applyFill="1" applyBorder="1" applyAlignment="1">
      <alignment vertical="top"/>
    </xf>
    <xf numFmtId="164" fontId="9" fillId="9" borderId="49" xfId="0" applyNumberFormat="1" applyFont="1" applyFill="1" applyBorder="1" applyAlignment="1">
      <alignment vertical="top"/>
    </xf>
    <xf numFmtId="164" fontId="9" fillId="9" borderId="3" xfId="0" applyNumberFormat="1" applyFont="1" applyFill="1" applyBorder="1" applyAlignment="1">
      <alignment vertical="top"/>
    </xf>
    <xf numFmtId="164" fontId="9" fillId="9" borderId="17" xfId="0" applyNumberFormat="1" applyFont="1" applyFill="1" applyBorder="1" applyAlignment="1">
      <alignment vertical="top"/>
    </xf>
    <xf numFmtId="164" fontId="9" fillId="9" borderId="47" xfId="0" applyNumberFormat="1" applyFont="1" applyFill="1" applyBorder="1" applyAlignment="1">
      <alignment vertical="top"/>
    </xf>
    <xf numFmtId="164" fontId="9" fillId="9" borderId="6" xfId="0" applyNumberFormat="1" applyFont="1" applyFill="1" applyBorder="1" applyAlignment="1">
      <alignment vertical="top"/>
    </xf>
    <xf numFmtId="164" fontId="9" fillId="9" borderId="32" xfId="0" applyNumberFormat="1" applyFont="1" applyFill="1" applyBorder="1" applyAlignment="1">
      <alignment vertical="top"/>
    </xf>
    <xf numFmtId="164" fontId="9" fillId="9" borderId="29" xfId="0" applyNumberFormat="1" applyFont="1" applyFill="1" applyBorder="1" applyAlignment="1">
      <alignment vertical="top"/>
    </xf>
    <xf numFmtId="164" fontId="9" fillId="9" borderId="55" xfId="0" applyNumberFormat="1" applyFont="1" applyFill="1" applyBorder="1" applyAlignment="1">
      <alignment vertical="top"/>
    </xf>
    <xf numFmtId="164" fontId="9" fillId="9" borderId="14" xfId="0" applyNumberFormat="1" applyFont="1" applyFill="1" applyBorder="1" applyAlignment="1">
      <alignment vertical="top"/>
    </xf>
    <xf numFmtId="164" fontId="9" fillId="9" borderId="15" xfId="0" applyNumberFormat="1" applyFont="1" applyFill="1" applyBorder="1" applyAlignment="1">
      <alignment vertical="top"/>
    </xf>
    <xf numFmtId="164" fontId="12" fillId="9" borderId="15" xfId="0" applyNumberFormat="1" applyFont="1" applyFill="1" applyBorder="1" applyAlignment="1">
      <alignment vertical="top"/>
    </xf>
    <xf numFmtId="164" fontId="31" fillId="12" borderId="23" xfId="0" applyNumberFormat="1" applyFont="1" applyFill="1" applyBorder="1" applyAlignment="1">
      <alignment vertical="top"/>
    </xf>
    <xf numFmtId="164" fontId="31" fillId="9" borderId="14" xfId="0" applyNumberFormat="1" applyFont="1" applyFill="1" applyBorder="1" applyAlignment="1">
      <alignment vertical="top"/>
    </xf>
    <xf numFmtId="164" fontId="31" fillId="9" borderId="15" xfId="0" applyNumberFormat="1" applyFont="1" applyFill="1" applyBorder="1" applyAlignment="1">
      <alignment vertical="top"/>
    </xf>
    <xf numFmtId="164" fontId="31" fillId="9" borderId="7" xfId="0" applyNumberFormat="1" applyFont="1" applyFill="1" applyBorder="1" applyAlignment="1">
      <alignment vertical="top"/>
    </xf>
    <xf numFmtId="164" fontId="31" fillId="9" borderId="33" xfId="0" applyNumberFormat="1" applyFont="1" applyFill="1" applyBorder="1" applyAlignment="1">
      <alignment vertical="top"/>
    </xf>
    <xf numFmtId="164" fontId="31" fillId="12" borderId="14" xfId="0" applyNumberFormat="1" applyFont="1" applyFill="1" applyBorder="1" applyAlignment="1">
      <alignment vertical="top"/>
    </xf>
    <xf numFmtId="164" fontId="31" fillId="12" borderId="15" xfId="0" applyNumberFormat="1" applyFont="1" applyFill="1" applyBorder="1" applyAlignment="1">
      <alignment vertical="top"/>
    </xf>
    <xf numFmtId="164" fontId="9" fillId="9" borderId="7" xfId="0" applyNumberFormat="1" applyFont="1" applyFill="1" applyBorder="1" applyAlignment="1">
      <alignment vertical="top"/>
    </xf>
    <xf numFmtId="164" fontId="9" fillId="9" borderId="33" xfId="0" applyNumberFormat="1" applyFont="1" applyFill="1" applyBorder="1" applyAlignment="1">
      <alignment vertical="top"/>
    </xf>
    <xf numFmtId="165" fontId="9" fillId="9" borderId="14" xfId="0" applyNumberFormat="1" applyFont="1" applyFill="1" applyBorder="1" applyAlignment="1">
      <alignment vertical="top"/>
    </xf>
    <xf numFmtId="165" fontId="9" fillId="9" borderId="15" xfId="0" applyNumberFormat="1" applyFont="1" applyFill="1" applyBorder="1" applyAlignment="1">
      <alignment vertical="top"/>
    </xf>
    <xf numFmtId="164" fontId="9" fillId="9" borderId="54" xfId="0" applyNumberFormat="1" applyFont="1" applyFill="1" applyBorder="1" applyAlignment="1">
      <alignment vertical="top"/>
    </xf>
    <xf numFmtId="164" fontId="31" fillId="9" borderId="15" xfId="1" applyNumberFormat="1" applyFont="1" applyFill="1" applyBorder="1" applyAlignment="1">
      <alignment vertical="top"/>
    </xf>
    <xf numFmtId="164" fontId="9" fillId="9" borderId="23" xfId="0" applyNumberFormat="1" applyFont="1" applyFill="1" applyBorder="1" applyAlignment="1">
      <alignment vertical="top"/>
    </xf>
    <xf numFmtId="164" fontId="9" fillId="9" borderId="24" xfId="0" applyNumberFormat="1" applyFont="1" applyFill="1" applyBorder="1" applyAlignment="1">
      <alignment vertical="top"/>
    </xf>
    <xf numFmtId="164" fontId="9" fillId="9" borderId="15" xfId="1" applyNumberFormat="1" applyFont="1" applyFill="1" applyBorder="1" applyAlignment="1">
      <alignment vertical="top"/>
    </xf>
    <xf numFmtId="164" fontId="31" fillId="9" borderId="4" xfId="1" applyNumberFormat="1" applyFont="1" applyFill="1" applyBorder="1" applyAlignment="1">
      <alignment vertical="top"/>
    </xf>
    <xf numFmtId="164" fontId="31" fillId="0" borderId="28" xfId="0" applyNumberFormat="1" applyFont="1" applyFill="1" applyBorder="1" applyAlignment="1">
      <alignment vertical="top"/>
    </xf>
    <xf numFmtId="164" fontId="31" fillId="0" borderId="4" xfId="0" applyNumberFormat="1" applyFont="1" applyFill="1" applyBorder="1" applyAlignment="1">
      <alignment vertical="top"/>
    </xf>
    <xf numFmtId="164" fontId="31" fillId="9" borderId="23" xfId="0" applyNumberFormat="1" applyFont="1" applyFill="1" applyBorder="1" applyAlignment="1">
      <alignment vertical="top"/>
    </xf>
    <xf numFmtId="164" fontId="31" fillId="9" borderId="24" xfId="0" applyNumberFormat="1" applyFont="1" applyFill="1" applyBorder="1" applyAlignment="1">
      <alignment vertical="top"/>
    </xf>
    <xf numFmtId="164" fontId="31" fillId="0" borderId="7" xfId="0" applyNumberFormat="1" applyFont="1" applyFill="1" applyBorder="1" applyAlignment="1">
      <alignment vertical="top"/>
    </xf>
    <xf numFmtId="164" fontId="31" fillId="9" borderId="33" xfId="1" applyNumberFormat="1" applyFont="1" applyFill="1" applyBorder="1" applyAlignment="1">
      <alignment vertical="top"/>
    </xf>
    <xf numFmtId="0" fontId="9" fillId="0" borderId="29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49" fontId="9" fillId="0" borderId="33" xfId="0" applyNumberFormat="1" applyFont="1" applyBorder="1" applyAlignment="1">
      <alignment horizontal="center" vertical="top"/>
    </xf>
    <xf numFmtId="49" fontId="9" fillId="0" borderId="20" xfId="0" applyNumberFormat="1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12" fillId="0" borderId="10" xfId="0" applyFont="1" applyBorder="1" applyAlignment="1">
      <alignment horizontal="right" vertical="top"/>
    </xf>
    <xf numFmtId="49" fontId="9" fillId="0" borderId="82" xfId="0" applyNumberFormat="1" applyFont="1" applyBorder="1" applyAlignment="1">
      <alignment horizontal="center" vertical="top"/>
    </xf>
    <xf numFmtId="49" fontId="9" fillId="0" borderId="78" xfId="0" applyNumberFormat="1" applyFont="1" applyBorder="1" applyAlignment="1">
      <alignment horizontal="center" vertical="top"/>
    </xf>
    <xf numFmtId="49" fontId="9" fillId="0" borderId="6" xfId="0" applyNumberFormat="1" applyFont="1" applyBorder="1" applyAlignment="1">
      <alignment horizontal="center" vertical="top"/>
    </xf>
    <xf numFmtId="49" fontId="9" fillId="0" borderId="57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11" fillId="0" borderId="28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49" fontId="9" fillId="0" borderId="47" xfId="0" applyNumberFormat="1" applyFont="1" applyBorder="1" applyAlignment="1">
      <alignment horizontal="center" vertical="top"/>
    </xf>
    <xf numFmtId="49" fontId="9" fillId="0" borderId="61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165" fontId="12" fillId="11" borderId="12" xfId="0" applyNumberFormat="1" applyFont="1" applyFill="1" applyBorder="1" applyAlignment="1">
      <alignment horizontal="center" vertical="top"/>
    </xf>
    <xf numFmtId="165" fontId="12" fillId="11" borderId="37" xfId="0" applyNumberFormat="1" applyFont="1" applyFill="1" applyBorder="1" applyAlignment="1">
      <alignment horizontal="center" vertical="top"/>
    </xf>
    <xf numFmtId="0" fontId="9" fillId="5" borderId="23" xfId="0" applyFont="1" applyFill="1" applyBorder="1" applyAlignment="1">
      <alignment horizontal="left" vertical="top" wrapText="1"/>
    </xf>
    <xf numFmtId="0" fontId="9" fillId="5" borderId="24" xfId="0" applyFont="1" applyFill="1" applyBorder="1" applyAlignment="1">
      <alignment horizontal="left" vertical="top" wrapText="1"/>
    </xf>
    <xf numFmtId="0" fontId="9" fillId="5" borderId="57" xfId="0" applyFont="1" applyFill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9" fillId="0" borderId="29" xfId="0" applyFont="1" applyBorder="1" applyAlignment="1">
      <alignment vertical="top" wrapText="1"/>
    </xf>
    <xf numFmtId="0" fontId="9" fillId="0" borderId="55" xfId="0" applyFont="1" applyBorder="1" applyAlignment="1">
      <alignment vertical="top" wrapText="1"/>
    </xf>
    <xf numFmtId="0" fontId="9" fillId="0" borderId="49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58" xfId="0" applyFont="1" applyBorder="1" applyAlignment="1">
      <alignment horizontal="left" vertical="top" wrapText="1"/>
    </xf>
    <xf numFmtId="0" fontId="12" fillId="11" borderId="12" xfId="0" applyFont="1" applyFill="1" applyBorder="1" applyAlignment="1">
      <alignment horizontal="right" vertical="top" wrapText="1"/>
    </xf>
    <xf numFmtId="0" fontId="12" fillId="11" borderId="35" xfId="0" applyFont="1" applyFill="1" applyBorder="1" applyAlignment="1">
      <alignment horizontal="right" vertical="top" wrapText="1"/>
    </xf>
    <xf numFmtId="0" fontId="12" fillId="11" borderId="63" xfId="0" applyFont="1" applyFill="1" applyBorder="1" applyAlignment="1">
      <alignment horizontal="right" vertical="top" wrapText="1"/>
    </xf>
    <xf numFmtId="165" fontId="12" fillId="0" borderId="7" xfId="0" applyNumberFormat="1" applyFont="1" applyFill="1" applyBorder="1" applyAlignment="1">
      <alignment horizontal="center" vertical="top" wrapText="1"/>
    </xf>
    <xf numFmtId="165" fontId="12" fillId="0" borderId="34" xfId="0" applyNumberFormat="1" applyFont="1" applyFill="1" applyBorder="1" applyAlignment="1">
      <alignment horizontal="center" vertical="top" wrapText="1"/>
    </xf>
    <xf numFmtId="165" fontId="12" fillId="10" borderId="12" xfId="0" applyNumberFormat="1" applyFont="1" applyFill="1" applyBorder="1" applyAlignment="1">
      <alignment horizontal="center" vertical="top"/>
    </xf>
    <xf numFmtId="165" fontId="12" fillId="10" borderId="37" xfId="0" applyNumberFormat="1" applyFont="1" applyFill="1" applyBorder="1" applyAlignment="1">
      <alignment horizontal="center" vertical="top"/>
    </xf>
    <xf numFmtId="165" fontId="9" fillId="0" borderId="23" xfId="0" applyNumberFormat="1" applyFont="1" applyFill="1" applyBorder="1" applyAlignment="1">
      <alignment horizontal="center" vertical="top"/>
    </xf>
    <xf numFmtId="165" fontId="9" fillId="0" borderId="25" xfId="0" applyNumberFormat="1" applyFont="1" applyFill="1" applyBorder="1" applyAlignment="1">
      <alignment horizontal="center" vertical="top"/>
    </xf>
    <xf numFmtId="165" fontId="9" fillId="0" borderId="32" xfId="0" applyNumberFormat="1" applyFont="1" applyFill="1" applyBorder="1" applyAlignment="1">
      <alignment horizontal="center" vertical="top"/>
    </xf>
    <xf numFmtId="165" fontId="9" fillId="0" borderId="75" xfId="0" applyNumberFormat="1" applyFont="1" applyFill="1" applyBorder="1" applyAlignment="1">
      <alignment horizontal="center" vertical="top"/>
    </xf>
    <xf numFmtId="165" fontId="9" fillId="0" borderId="49" xfId="0" applyNumberFormat="1" applyFont="1" applyFill="1" applyBorder="1" applyAlignment="1">
      <alignment horizontal="center" vertical="top"/>
    </xf>
    <xf numFmtId="165" fontId="9" fillId="0" borderId="60" xfId="0" applyNumberFormat="1" applyFont="1" applyFill="1" applyBorder="1" applyAlignment="1">
      <alignment horizontal="center" vertical="top"/>
    </xf>
    <xf numFmtId="165" fontId="9" fillId="0" borderId="23" xfId="0" applyNumberFormat="1" applyFont="1" applyBorder="1" applyAlignment="1">
      <alignment horizontal="center" vertical="top" wrapText="1"/>
    </xf>
    <xf numFmtId="165" fontId="9" fillId="0" borderId="24" xfId="0" applyNumberFormat="1" applyFont="1" applyBorder="1" applyAlignment="1">
      <alignment horizontal="center" vertical="top" wrapText="1"/>
    </xf>
    <xf numFmtId="165" fontId="9" fillId="0" borderId="25" xfId="0" applyNumberFormat="1" applyFont="1" applyBorder="1" applyAlignment="1">
      <alignment horizontal="center" vertical="top" wrapText="1"/>
    </xf>
    <xf numFmtId="165" fontId="12" fillId="6" borderId="12" xfId="0" applyNumberFormat="1" applyFont="1" applyFill="1" applyBorder="1" applyAlignment="1">
      <alignment horizontal="center" vertical="top" wrapText="1"/>
    </xf>
    <xf numFmtId="165" fontId="12" fillId="6" borderId="35" xfId="0" applyNumberFormat="1" applyFont="1" applyFill="1" applyBorder="1" applyAlignment="1">
      <alignment horizontal="center" vertical="top" wrapText="1"/>
    </xf>
    <xf numFmtId="165" fontId="12" fillId="6" borderId="37" xfId="0" applyNumberFormat="1" applyFont="1" applyFill="1" applyBorder="1" applyAlignment="1">
      <alignment horizontal="center" vertical="top" wrapText="1"/>
    </xf>
    <xf numFmtId="165" fontId="12" fillId="11" borderId="12" xfId="0" applyNumberFormat="1" applyFont="1" applyFill="1" applyBorder="1" applyAlignment="1">
      <alignment horizontal="center" vertical="top" wrapText="1"/>
    </xf>
    <xf numFmtId="165" fontId="12" fillId="11" borderId="35" xfId="0" applyNumberFormat="1" applyFont="1" applyFill="1" applyBorder="1" applyAlignment="1">
      <alignment horizontal="center" vertical="top" wrapText="1"/>
    </xf>
    <xf numFmtId="165" fontId="12" fillId="11" borderId="37" xfId="0" applyNumberFormat="1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6" borderId="12" xfId="0" applyFont="1" applyFill="1" applyBorder="1" applyAlignment="1">
      <alignment horizontal="right" vertical="top" wrapText="1"/>
    </xf>
    <xf numFmtId="0" fontId="9" fillId="6" borderId="35" xfId="0" applyFont="1" applyFill="1" applyBorder="1" applyAlignment="1">
      <alignment vertical="top" wrapText="1"/>
    </xf>
    <xf numFmtId="0" fontId="9" fillId="6" borderId="63" xfId="0" applyFont="1" applyFill="1" applyBorder="1" applyAlignment="1">
      <alignment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vertical="top" wrapText="1"/>
    </xf>
    <xf numFmtId="0" fontId="9" fillId="0" borderId="57" xfId="0" applyFont="1" applyBorder="1" applyAlignment="1">
      <alignment vertical="top" wrapText="1"/>
    </xf>
    <xf numFmtId="0" fontId="12" fillId="0" borderId="49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58" xfId="0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left" vertical="top" wrapText="1"/>
    </xf>
    <xf numFmtId="0" fontId="9" fillId="9" borderId="11" xfId="0" applyFont="1" applyFill="1" applyBorder="1" applyAlignment="1">
      <alignment horizontal="left" vertical="top" wrapText="1"/>
    </xf>
    <xf numFmtId="0" fontId="31" fillId="9" borderId="2" xfId="0" applyFont="1" applyFill="1" applyBorder="1" applyAlignment="1">
      <alignment horizontal="left" vertical="top" wrapText="1"/>
    </xf>
    <xf numFmtId="0" fontId="31" fillId="9" borderId="11" xfId="0" applyFont="1" applyFill="1" applyBorder="1" applyAlignment="1">
      <alignment horizontal="left" vertical="top" wrapText="1"/>
    </xf>
    <xf numFmtId="0" fontId="9" fillId="9" borderId="1" xfId="0" applyFont="1" applyFill="1" applyBorder="1" applyAlignment="1">
      <alignment horizontal="left" vertical="top" wrapText="1"/>
    </xf>
    <xf numFmtId="165" fontId="12" fillId="0" borderId="7" xfId="0" applyNumberFormat="1" applyFont="1" applyBorder="1" applyAlignment="1">
      <alignment horizontal="center" vertical="center" wrapText="1"/>
    </xf>
    <xf numFmtId="165" fontId="12" fillId="0" borderId="33" xfId="0" applyNumberFormat="1" applyFont="1" applyBorder="1" applyAlignment="1">
      <alignment horizontal="center" vertical="center" wrapText="1"/>
    </xf>
    <xf numFmtId="165" fontId="12" fillId="0" borderId="34" xfId="0" applyNumberFormat="1" applyFont="1" applyBorder="1" applyAlignment="1">
      <alignment horizontal="center" vertical="center" wrapText="1"/>
    </xf>
    <xf numFmtId="165" fontId="12" fillId="6" borderId="56" xfId="0" applyNumberFormat="1" applyFont="1" applyFill="1" applyBorder="1" applyAlignment="1">
      <alignment horizontal="center" vertical="top" wrapText="1"/>
    </xf>
    <xf numFmtId="165" fontId="12" fillId="6" borderId="76" xfId="0" applyNumberFormat="1" applyFont="1" applyFill="1" applyBorder="1" applyAlignment="1">
      <alignment horizontal="center" vertical="top" wrapText="1"/>
    </xf>
    <xf numFmtId="165" fontId="12" fillId="6" borderId="73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9" fillId="0" borderId="9" xfId="5" applyNumberFormat="1" applyFont="1" applyBorder="1" applyAlignment="1">
      <alignment horizontal="center" vertical="top"/>
    </xf>
    <xf numFmtId="0" fontId="9" fillId="0" borderId="0" xfId="5" applyNumberFormat="1" applyFont="1" applyBorder="1" applyAlignment="1">
      <alignment horizontal="center" vertical="top"/>
    </xf>
    <xf numFmtId="0" fontId="9" fillId="0" borderId="10" xfId="5" applyNumberFormat="1" applyFont="1" applyBorder="1" applyAlignment="1">
      <alignment horizontal="center" vertical="top"/>
    </xf>
    <xf numFmtId="49" fontId="9" fillId="0" borderId="82" xfId="0" applyNumberFormat="1" applyFont="1" applyFill="1" applyBorder="1" applyAlignment="1">
      <alignment horizontal="center" vertical="top"/>
    </xf>
    <xf numFmtId="49" fontId="9" fillId="0" borderId="78" xfId="0" applyNumberFormat="1" applyFont="1" applyFill="1" applyBorder="1" applyAlignment="1">
      <alignment horizontal="center" vertical="top"/>
    </xf>
    <xf numFmtId="49" fontId="9" fillId="0" borderId="33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top"/>
    </xf>
    <xf numFmtId="0" fontId="9" fillId="0" borderId="29" xfId="0" applyFont="1" applyBorder="1" applyAlignment="1">
      <alignment horizontal="left" vertical="top" wrapText="1"/>
    </xf>
    <xf numFmtId="0" fontId="9" fillId="0" borderId="55" xfId="0" applyFont="1" applyBorder="1" applyAlignment="1">
      <alignment horizontal="left" vertical="top" wrapText="1"/>
    </xf>
    <xf numFmtId="0" fontId="9" fillId="0" borderId="32" xfId="0" applyFont="1" applyBorder="1" applyAlignment="1">
      <alignment vertical="top" wrapText="1"/>
    </xf>
    <xf numFmtId="49" fontId="9" fillId="0" borderId="9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32" fillId="0" borderId="2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49" fontId="12" fillId="3" borderId="63" xfId="0" applyNumberFormat="1" applyFont="1" applyFill="1" applyBorder="1" applyAlignment="1">
      <alignment horizontal="right" vertical="top"/>
    </xf>
    <xf numFmtId="49" fontId="12" fillId="3" borderId="76" xfId="0" applyNumberFormat="1" applyFont="1" applyFill="1" applyBorder="1" applyAlignment="1">
      <alignment horizontal="right" vertical="top"/>
    </xf>
    <xf numFmtId="49" fontId="12" fillId="3" borderId="73" xfId="0" applyNumberFormat="1" applyFont="1" applyFill="1" applyBorder="1" applyAlignment="1">
      <alignment horizontal="right" vertical="top"/>
    </xf>
    <xf numFmtId="0" fontId="11" fillId="0" borderId="28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center" vertical="center" textRotation="90" wrapText="1"/>
    </xf>
    <xf numFmtId="0" fontId="11" fillId="0" borderId="31" xfId="0" applyFont="1" applyFill="1" applyBorder="1" applyAlignment="1">
      <alignment horizontal="center" vertical="center" textRotation="90" wrapText="1"/>
    </xf>
    <xf numFmtId="49" fontId="12" fillId="2" borderId="5" xfId="0" applyNumberFormat="1" applyFont="1" applyFill="1" applyBorder="1" applyAlignment="1">
      <alignment horizontal="right" vertical="top"/>
    </xf>
    <xf numFmtId="49" fontId="12" fillId="2" borderId="76" xfId="0" applyNumberFormat="1" applyFont="1" applyFill="1" applyBorder="1" applyAlignment="1">
      <alignment horizontal="right" vertical="top"/>
    </xf>
    <xf numFmtId="49" fontId="12" fillId="2" borderId="73" xfId="0" applyNumberFormat="1" applyFont="1" applyFill="1" applyBorder="1" applyAlignment="1">
      <alignment horizontal="right" vertical="top"/>
    </xf>
    <xf numFmtId="49" fontId="12" fillId="0" borderId="33" xfId="0" applyNumberFormat="1" applyFont="1" applyBorder="1" applyAlignment="1">
      <alignment horizontal="center" vertical="top"/>
    </xf>
    <xf numFmtId="49" fontId="12" fillId="0" borderId="20" xfId="0" applyNumberFormat="1" applyFont="1" applyBorder="1" applyAlignment="1">
      <alignment horizontal="center" vertical="top"/>
    </xf>
    <xf numFmtId="0" fontId="11" fillId="0" borderId="30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49" fontId="9" fillId="0" borderId="4" xfId="0" applyNumberFormat="1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horizontal="center" vertical="top"/>
    </xf>
    <xf numFmtId="49" fontId="9" fillId="0" borderId="5" xfId="0" applyNumberFormat="1" applyFont="1" applyFill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top"/>
    </xf>
    <xf numFmtId="49" fontId="9" fillId="0" borderId="5" xfId="0" applyNumberFormat="1" applyFont="1" applyBorder="1" applyAlignment="1">
      <alignment horizontal="center" vertical="top"/>
    </xf>
    <xf numFmtId="0" fontId="9" fillId="0" borderId="60" xfId="0" applyFont="1" applyBorder="1" applyAlignment="1">
      <alignment horizontal="center" vertical="top"/>
    </xf>
    <xf numFmtId="0" fontId="9" fillId="0" borderId="71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164" fontId="9" fillId="0" borderId="33" xfId="0" applyNumberFormat="1" applyFont="1" applyBorder="1" applyAlignment="1">
      <alignment horizontal="center" vertical="top"/>
    </xf>
    <xf numFmtId="164" fontId="9" fillId="0" borderId="20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28" xfId="0" applyFont="1" applyBorder="1" applyAlignment="1">
      <alignment horizontal="left" vertical="top" wrapText="1"/>
    </xf>
    <xf numFmtId="49" fontId="9" fillId="0" borderId="33" xfId="0" applyNumberFormat="1" applyFont="1" applyBorder="1" applyAlignment="1">
      <alignment horizontal="center" vertical="top" wrapText="1"/>
    </xf>
    <xf numFmtId="49" fontId="9" fillId="0" borderId="20" xfId="0" applyNumberFormat="1" applyFont="1" applyBorder="1" applyAlignment="1">
      <alignment horizontal="center" vertical="top" wrapText="1"/>
    </xf>
    <xf numFmtId="49" fontId="25" fillId="0" borderId="59" xfId="0" applyNumberFormat="1" applyFont="1" applyBorder="1" applyAlignment="1">
      <alignment vertical="top" textRotation="90"/>
    </xf>
    <xf numFmtId="49" fontId="12" fillId="2" borderId="33" xfId="0" applyNumberFormat="1" applyFont="1" applyFill="1" applyBorder="1" applyAlignment="1">
      <alignment horizontal="center" vertical="top"/>
    </xf>
    <xf numFmtId="49" fontId="12" fillId="2" borderId="20" xfId="0" applyNumberFormat="1" applyFont="1" applyFill="1" applyBorder="1" applyAlignment="1">
      <alignment horizontal="center" vertical="top"/>
    </xf>
    <xf numFmtId="49" fontId="12" fillId="3" borderId="7" xfId="0" applyNumberFormat="1" applyFont="1" applyFill="1" applyBorder="1" applyAlignment="1">
      <alignment horizontal="center" vertical="top"/>
    </xf>
    <xf numFmtId="49" fontId="12" fillId="3" borderId="23" xfId="0" applyNumberFormat="1" applyFont="1" applyFill="1" applyBorder="1" applyAlignment="1">
      <alignment horizontal="center" vertical="top"/>
    </xf>
    <xf numFmtId="49" fontId="12" fillId="2" borderId="24" xfId="0" applyNumberFormat="1" applyFont="1" applyFill="1" applyBorder="1" applyAlignment="1">
      <alignment horizontal="center" vertical="top"/>
    </xf>
    <xf numFmtId="49" fontId="25" fillId="0" borderId="34" xfId="0" applyNumberFormat="1" applyFont="1" applyBorder="1" applyAlignment="1">
      <alignment vertical="top" textRotation="90"/>
    </xf>
    <xf numFmtId="49" fontId="25" fillId="0" borderId="21" xfId="0" applyNumberFormat="1" applyFont="1" applyBorder="1" applyAlignment="1">
      <alignment vertical="top" textRotation="90"/>
    </xf>
    <xf numFmtId="0" fontId="31" fillId="9" borderId="1" xfId="0" applyFont="1" applyFill="1" applyBorder="1" applyAlignment="1">
      <alignment horizontal="left" vertical="top" wrapText="1"/>
    </xf>
    <xf numFmtId="49" fontId="12" fillId="3" borderId="8" xfId="0" applyNumberFormat="1" applyFont="1" applyFill="1" applyBorder="1" applyAlignment="1">
      <alignment horizontal="center" vertical="top"/>
    </xf>
    <xf numFmtId="49" fontId="12" fillId="3" borderId="17" xfId="0" applyNumberFormat="1" applyFont="1" applyFill="1" applyBorder="1" applyAlignment="1">
      <alignment horizontal="center" vertical="top"/>
    </xf>
    <xf numFmtId="49" fontId="12" fillId="2" borderId="47" xfId="0" applyNumberFormat="1" applyFont="1" applyFill="1" applyBorder="1" applyAlignment="1">
      <alignment horizontal="center" vertical="top"/>
    </xf>
    <xf numFmtId="49" fontId="12" fillId="0" borderId="47" xfId="0" applyNumberFormat="1" applyFont="1" applyBorder="1" applyAlignment="1">
      <alignment horizontal="center" vertical="top"/>
    </xf>
    <xf numFmtId="49" fontId="12" fillId="0" borderId="24" xfId="0" applyNumberFormat="1" applyFont="1" applyBorder="1" applyAlignment="1">
      <alignment horizontal="center" vertical="top"/>
    </xf>
    <xf numFmtId="49" fontId="25" fillId="0" borderId="25" xfId="0" applyNumberFormat="1" applyFont="1" applyBorder="1" applyAlignment="1">
      <alignment vertical="top" textRotation="90"/>
    </xf>
    <xf numFmtId="49" fontId="12" fillId="2" borderId="56" xfId="0" applyNumberFormat="1" applyFont="1" applyFill="1" applyBorder="1" applyAlignment="1">
      <alignment horizontal="left" vertical="top"/>
    </xf>
    <xf numFmtId="49" fontId="12" fillId="2" borderId="76" xfId="0" applyNumberFormat="1" applyFont="1" applyFill="1" applyBorder="1" applyAlignment="1">
      <alignment horizontal="left" vertical="top"/>
    </xf>
    <xf numFmtId="49" fontId="12" fillId="2" borderId="73" xfId="0" applyNumberFormat="1" applyFont="1" applyFill="1" applyBorder="1" applyAlignment="1">
      <alignment horizontal="left" vertical="top"/>
    </xf>
    <xf numFmtId="164" fontId="9" fillId="0" borderId="3" xfId="0" applyNumberFormat="1" applyFont="1" applyBorder="1" applyAlignment="1">
      <alignment horizontal="center" vertical="top"/>
    </xf>
    <xf numFmtId="49" fontId="25" fillId="0" borderId="34" xfId="0" applyNumberFormat="1" applyFont="1" applyFill="1" applyBorder="1" applyAlignment="1">
      <alignment vertical="top" textRotation="90"/>
    </xf>
    <xf numFmtId="49" fontId="25" fillId="0" borderId="21" xfId="0" applyNumberFormat="1" applyFont="1" applyFill="1" applyBorder="1" applyAlignment="1">
      <alignment vertical="top" textRotation="90"/>
    </xf>
    <xf numFmtId="49" fontId="11" fillId="0" borderId="28" xfId="0" applyNumberFormat="1" applyFont="1" applyFill="1" applyBorder="1" applyAlignment="1">
      <alignment horizontal="right" vertical="top"/>
    </xf>
    <xf numFmtId="49" fontId="11" fillId="0" borderId="31" xfId="0" applyNumberFormat="1" applyFont="1" applyFill="1" applyBorder="1" applyAlignment="1">
      <alignment horizontal="right" vertical="top"/>
    </xf>
    <xf numFmtId="49" fontId="9" fillId="0" borderId="2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32" fillId="0" borderId="2" xfId="0" applyNumberFormat="1" applyFont="1" applyFill="1" applyBorder="1" applyAlignment="1">
      <alignment horizontal="left" vertical="top" wrapText="1"/>
    </xf>
    <xf numFmtId="49" fontId="32" fillId="0" borderId="11" xfId="0" applyNumberFormat="1" applyFont="1" applyFill="1" applyBorder="1" applyAlignment="1">
      <alignment horizontal="left" vertical="top" wrapText="1"/>
    </xf>
    <xf numFmtId="0" fontId="12" fillId="9" borderId="2" xfId="0" applyFont="1" applyFill="1" applyBorder="1" applyAlignment="1">
      <alignment vertical="top" wrapText="1"/>
    </xf>
    <xf numFmtId="0" fontId="12" fillId="9" borderId="1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164" fontId="9" fillId="0" borderId="34" xfId="0" applyNumberFormat="1" applyFont="1" applyBorder="1" applyAlignment="1">
      <alignment horizontal="center" vertical="top"/>
    </xf>
    <xf numFmtId="164" fontId="9" fillId="0" borderId="21" xfId="0" applyNumberFormat="1" applyFont="1" applyBorder="1" applyAlignment="1">
      <alignment horizontal="center" vertical="top"/>
    </xf>
    <xf numFmtId="0" fontId="9" fillId="0" borderId="6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49" fontId="11" fillId="0" borderId="28" xfId="0" applyNumberFormat="1" applyFont="1" applyFill="1" applyBorder="1" applyAlignment="1">
      <alignment horizontal="center" vertical="center" textRotation="90"/>
    </xf>
    <xf numFmtId="49" fontId="11" fillId="0" borderId="30" xfId="0" applyNumberFormat="1" applyFont="1" applyFill="1" applyBorder="1" applyAlignment="1">
      <alignment horizontal="center" vertical="center" textRotation="90"/>
    </xf>
    <xf numFmtId="49" fontId="11" fillId="0" borderId="31" xfId="0" applyNumberFormat="1" applyFont="1" applyFill="1" applyBorder="1" applyAlignment="1">
      <alignment horizontal="center" vertical="center" textRotation="90"/>
    </xf>
    <xf numFmtId="49" fontId="12" fillId="5" borderId="82" xfId="0" applyNumberFormat="1" applyFont="1" applyFill="1" applyBorder="1" applyAlignment="1">
      <alignment vertical="top" wrapText="1"/>
    </xf>
    <xf numFmtId="49" fontId="12" fillId="5" borderId="61" xfId="0" applyNumberFormat="1" applyFont="1" applyFill="1" applyBorder="1" applyAlignment="1">
      <alignment vertical="top" wrapText="1"/>
    </xf>
    <xf numFmtId="49" fontId="12" fillId="5" borderId="78" xfId="0" applyNumberFormat="1" applyFont="1" applyFill="1" applyBorder="1" applyAlignment="1">
      <alignment vertical="top" wrapText="1"/>
    </xf>
    <xf numFmtId="0" fontId="32" fillId="0" borderId="82" xfId="0" applyFont="1" applyFill="1" applyBorder="1" applyAlignment="1">
      <alignment horizontal="left" vertical="top" wrapText="1"/>
    </xf>
    <xf numFmtId="0" fontId="32" fillId="0" borderId="61" xfId="0" applyFont="1" applyFill="1" applyBorder="1" applyAlignment="1">
      <alignment horizontal="left" vertical="top" wrapText="1"/>
    </xf>
    <xf numFmtId="0" fontId="32" fillId="0" borderId="78" xfId="0" applyFont="1" applyFill="1" applyBorder="1" applyAlignment="1">
      <alignment horizontal="left" vertical="top" wrapText="1"/>
    </xf>
    <xf numFmtId="49" fontId="32" fillId="0" borderId="82" xfId="0" applyNumberFormat="1" applyFont="1" applyFill="1" applyBorder="1" applyAlignment="1">
      <alignment vertical="top" wrapText="1"/>
    </xf>
    <xf numFmtId="49" fontId="32" fillId="0" borderId="61" xfId="0" applyNumberFormat="1" applyFont="1" applyFill="1" applyBorder="1" applyAlignment="1">
      <alignment vertical="top" wrapText="1"/>
    </xf>
    <xf numFmtId="49" fontId="32" fillId="0" borderId="78" xfId="0" applyNumberFormat="1" applyFont="1" applyFill="1" applyBorder="1" applyAlignment="1">
      <alignment vertical="top" wrapText="1"/>
    </xf>
    <xf numFmtId="49" fontId="12" fillId="0" borderId="24" xfId="0" applyNumberFormat="1" applyFont="1" applyFill="1" applyBorder="1" applyAlignment="1">
      <alignment horizontal="center" vertical="top"/>
    </xf>
    <xf numFmtId="49" fontId="12" fillId="0" borderId="29" xfId="0" applyNumberFormat="1" applyFont="1" applyFill="1" applyBorder="1" applyAlignment="1">
      <alignment horizontal="center" vertical="top"/>
    </xf>
    <xf numFmtId="49" fontId="9" fillId="0" borderId="47" xfId="0" applyNumberFormat="1" applyFont="1" applyFill="1" applyBorder="1" applyAlignment="1">
      <alignment horizontal="center" vertical="top"/>
    </xf>
    <xf numFmtId="49" fontId="11" fillId="0" borderId="28" xfId="0" applyNumberFormat="1" applyFont="1" applyFill="1" applyBorder="1" applyAlignment="1">
      <alignment horizontal="center" vertical="center" textRotation="90" wrapText="1"/>
    </xf>
    <xf numFmtId="49" fontId="11" fillId="0" borderId="30" xfId="0" applyNumberFormat="1" applyFont="1" applyFill="1" applyBorder="1" applyAlignment="1">
      <alignment horizontal="center" vertical="center" textRotation="90" wrapText="1"/>
    </xf>
    <xf numFmtId="49" fontId="11" fillId="0" borderId="31" xfId="0" applyNumberFormat="1" applyFont="1" applyFill="1" applyBorder="1" applyAlignment="1">
      <alignment horizontal="center" vertical="center" textRotation="90" wrapText="1"/>
    </xf>
    <xf numFmtId="49" fontId="9" fillId="0" borderId="61" xfId="0" applyNumberFormat="1" applyFont="1" applyFill="1" applyBorder="1" applyAlignment="1">
      <alignment horizontal="center" vertical="top"/>
    </xf>
    <xf numFmtId="49" fontId="9" fillId="0" borderId="34" xfId="0" applyNumberFormat="1" applyFont="1" applyFill="1" applyBorder="1" applyAlignment="1">
      <alignment horizontal="center" vertical="top"/>
    </xf>
    <xf numFmtId="49" fontId="9" fillId="0" borderId="59" xfId="0" applyNumberFormat="1" applyFont="1" applyFill="1" applyBorder="1" applyAlignment="1">
      <alignment horizontal="center" vertical="top"/>
    </xf>
    <xf numFmtId="49" fontId="9" fillId="0" borderId="21" xfId="0" applyNumberFormat="1" applyFont="1" applyFill="1" applyBorder="1" applyAlignment="1">
      <alignment horizontal="center" vertical="top"/>
    </xf>
    <xf numFmtId="49" fontId="12" fillId="2" borderId="15" xfId="0" applyNumberFormat="1" applyFont="1" applyFill="1" applyBorder="1" applyAlignment="1">
      <alignment horizontal="center" vertical="top"/>
    </xf>
    <xf numFmtId="49" fontId="12" fillId="2" borderId="29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Border="1" applyAlignment="1">
      <alignment horizontal="center" vertical="top" wrapText="1"/>
    </xf>
    <xf numFmtId="0" fontId="32" fillId="0" borderId="1" xfId="0" applyFont="1" applyFill="1" applyBorder="1" applyAlignment="1">
      <alignment horizontal="left" vertical="top" wrapText="1"/>
    </xf>
    <xf numFmtId="49" fontId="12" fillId="0" borderId="4" xfId="0" applyNumberFormat="1" applyFont="1" applyBorder="1" applyAlignment="1">
      <alignment horizontal="center" vertical="top"/>
    </xf>
    <xf numFmtId="49" fontId="12" fillId="0" borderId="6" xfId="0" applyNumberFormat="1" applyFont="1" applyBorder="1" applyAlignment="1">
      <alignment horizontal="center" vertical="top"/>
    </xf>
    <xf numFmtId="49" fontId="12" fillId="0" borderId="5" xfId="0" applyNumberFormat="1" applyFont="1" applyBorder="1" applyAlignment="1">
      <alignment horizontal="center" vertical="top"/>
    </xf>
    <xf numFmtId="49" fontId="25" fillId="0" borderId="60" xfId="0" applyNumberFormat="1" applyFont="1" applyBorder="1" applyAlignment="1">
      <alignment vertical="top" textRotation="90"/>
    </xf>
    <xf numFmtId="49" fontId="12" fillId="3" borderId="28" xfId="0" applyNumberFormat="1" applyFont="1" applyFill="1" applyBorder="1" applyAlignment="1">
      <alignment horizontal="center" vertical="top"/>
    </xf>
    <xf numFmtId="49" fontId="12" fillId="3" borderId="30" xfId="0" applyNumberFormat="1" applyFont="1" applyFill="1" applyBorder="1" applyAlignment="1">
      <alignment horizontal="center" vertical="top"/>
    </xf>
    <xf numFmtId="49" fontId="12" fillId="3" borderId="31" xfId="0" applyNumberFormat="1" applyFont="1" applyFill="1" applyBorder="1" applyAlignment="1">
      <alignment horizontal="center" vertical="top"/>
    </xf>
    <xf numFmtId="49" fontId="12" fillId="2" borderId="18" xfId="0" applyNumberFormat="1" applyFont="1" applyFill="1" applyBorder="1" applyAlignment="1">
      <alignment horizontal="center" vertical="top"/>
    </xf>
    <xf numFmtId="49" fontId="9" fillId="0" borderId="55" xfId="0" applyNumberFormat="1" applyFont="1" applyBorder="1" applyAlignment="1">
      <alignment horizontal="center" vertical="top"/>
    </xf>
    <xf numFmtId="49" fontId="12" fillId="0" borderId="57" xfId="0" applyNumberFormat="1" applyFont="1" applyBorder="1" applyAlignment="1">
      <alignment horizontal="center" vertical="top"/>
    </xf>
    <xf numFmtId="49" fontId="12" fillId="0" borderId="55" xfId="0" applyNumberFormat="1" applyFont="1" applyBorder="1" applyAlignment="1">
      <alignment horizontal="center" vertical="top"/>
    </xf>
    <xf numFmtId="49" fontId="12" fillId="0" borderId="51" xfId="0" applyNumberFormat="1" applyFont="1" applyBorder="1" applyAlignment="1">
      <alignment horizontal="center" vertical="top"/>
    </xf>
    <xf numFmtId="49" fontId="25" fillId="0" borderId="59" xfId="0" applyNumberFormat="1" applyFont="1" applyFill="1" applyBorder="1" applyAlignment="1">
      <alignment vertical="top" textRotation="90"/>
    </xf>
    <xf numFmtId="49" fontId="12" fillId="0" borderId="33" xfId="0" applyNumberFormat="1" applyFont="1" applyFill="1" applyBorder="1" applyAlignment="1">
      <alignment horizontal="center" vertical="top"/>
    </xf>
    <xf numFmtId="49" fontId="12" fillId="0" borderId="47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top"/>
    </xf>
    <xf numFmtId="0" fontId="9" fillId="0" borderId="3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59" xfId="0" applyFont="1" applyFill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textRotation="90" wrapText="1"/>
    </xf>
    <xf numFmtId="0" fontId="9" fillId="0" borderId="5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 textRotation="90" wrapText="1"/>
    </xf>
    <xf numFmtId="0" fontId="9" fillId="0" borderId="59" xfId="0" applyNumberFormat="1" applyFont="1" applyBorder="1" applyAlignment="1">
      <alignment horizontal="center" vertical="center" textRotation="90" wrapText="1"/>
    </xf>
    <xf numFmtId="0" fontId="9" fillId="0" borderId="21" xfId="0" applyNumberFormat="1" applyFont="1" applyBorder="1" applyAlignment="1">
      <alignment horizontal="center" vertical="center" textRotation="90" wrapText="1"/>
    </xf>
    <xf numFmtId="49" fontId="12" fillId="7" borderId="56" xfId="0" applyNumberFormat="1" applyFont="1" applyFill="1" applyBorder="1" applyAlignment="1">
      <alignment horizontal="left" vertical="top" wrapText="1"/>
    </xf>
    <xf numFmtId="49" fontId="12" fillId="7" borderId="76" xfId="0" applyNumberFormat="1" applyFont="1" applyFill="1" applyBorder="1" applyAlignment="1">
      <alignment horizontal="left" vertical="top" wrapText="1"/>
    </xf>
    <xf numFmtId="49" fontId="12" fillId="7" borderId="73" xfId="0" applyNumberFormat="1" applyFont="1" applyFill="1" applyBorder="1" applyAlignment="1">
      <alignment horizontal="left" vertical="top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47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32" fillId="9" borderId="2" xfId="0" applyFont="1" applyFill="1" applyBorder="1" applyAlignment="1">
      <alignment horizontal="left" vertical="top" wrapText="1"/>
    </xf>
    <xf numFmtId="0" fontId="32" fillId="9" borderId="1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5" fillId="0" borderId="33" xfId="0" applyFont="1" applyBorder="1" applyAlignment="1">
      <alignment vertical="center" textRotation="90" wrapText="1"/>
    </xf>
    <xf numFmtId="0" fontId="25" fillId="0" borderId="47" xfId="0" applyFont="1" applyBorder="1" applyAlignment="1">
      <alignment vertical="center" textRotation="90" wrapText="1"/>
    </xf>
    <xf numFmtId="0" fontId="25" fillId="0" borderId="20" xfId="0" applyFont="1" applyBorder="1" applyAlignment="1">
      <alignment vertical="center" textRotation="90" wrapText="1"/>
    </xf>
    <xf numFmtId="0" fontId="9" fillId="0" borderId="2" xfId="0" applyNumberFormat="1" applyFont="1" applyBorder="1" applyAlignment="1">
      <alignment horizontal="center" vertical="center" textRotation="90" wrapText="1"/>
    </xf>
    <xf numFmtId="0" fontId="9" fillId="0" borderId="1" xfId="0" applyNumberFormat="1" applyFont="1" applyBorder="1" applyAlignment="1">
      <alignment horizontal="center" vertical="center" textRotation="90" wrapText="1"/>
    </xf>
    <xf numFmtId="0" fontId="9" fillId="0" borderId="11" xfId="0" applyNumberFormat="1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right" vertical="top"/>
    </xf>
    <xf numFmtId="49" fontId="12" fillId="2" borderId="78" xfId="0" applyNumberFormat="1" applyFont="1" applyFill="1" applyBorder="1" applyAlignment="1">
      <alignment horizontal="right" vertical="top"/>
    </xf>
    <xf numFmtId="0" fontId="11" fillId="0" borderId="7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8" xfId="0" applyFont="1" applyFill="1" applyBorder="1" applyAlignment="1">
      <alignment horizontal="center" vertical="center" textRotation="90" wrapText="1"/>
    </xf>
    <xf numFmtId="49" fontId="12" fillId="2" borderId="9" xfId="0" applyNumberFormat="1" applyFont="1" applyFill="1" applyBorder="1" applyAlignment="1">
      <alignment horizontal="left" vertical="top"/>
    </xf>
    <xf numFmtId="49" fontId="12" fillId="2" borderId="31" xfId="0" applyNumberFormat="1" applyFont="1" applyFill="1" applyBorder="1" applyAlignment="1">
      <alignment horizontal="right" vertical="top"/>
    </xf>
    <xf numFmtId="49" fontId="9" fillId="0" borderId="1" xfId="0" applyNumberFormat="1" applyFont="1" applyFill="1" applyBorder="1" applyAlignment="1">
      <alignment horizontal="center" vertical="top" wrapText="1"/>
    </xf>
    <xf numFmtId="0" fontId="32" fillId="0" borderId="61" xfId="0" applyFont="1" applyFill="1" applyBorder="1" applyAlignment="1">
      <alignment vertical="top" wrapText="1"/>
    </xf>
    <xf numFmtId="49" fontId="12" fillId="3" borderId="32" xfId="0" applyNumberFormat="1" applyFont="1" applyFill="1" applyBorder="1" applyAlignment="1">
      <alignment horizontal="center" vertical="top"/>
    </xf>
    <xf numFmtId="49" fontId="12" fillId="3" borderId="14" xfId="0" applyNumberFormat="1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49" fontId="9" fillId="0" borderId="34" xfId="0" applyNumberFormat="1" applyFont="1" applyBorder="1" applyAlignment="1">
      <alignment horizontal="center" vertical="top"/>
    </xf>
    <xf numFmtId="49" fontId="9" fillId="0" borderId="59" xfId="0" applyNumberFormat="1" applyFont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 vertical="top"/>
    </xf>
    <xf numFmtId="0" fontId="12" fillId="6" borderId="56" xfId="0" applyFont="1" applyFill="1" applyBorder="1" applyAlignment="1">
      <alignment horizontal="left" vertical="top" wrapText="1"/>
    </xf>
    <xf numFmtId="0" fontId="12" fillId="6" borderId="76" xfId="0" applyFont="1" applyFill="1" applyBorder="1" applyAlignment="1">
      <alignment horizontal="left" vertical="top" wrapText="1"/>
    </xf>
    <xf numFmtId="0" fontId="12" fillId="6" borderId="73" xfId="0" applyFont="1" applyFill="1" applyBorder="1" applyAlignment="1">
      <alignment horizontal="left" vertical="top" wrapText="1"/>
    </xf>
    <xf numFmtId="0" fontId="12" fillId="3" borderId="56" xfId="0" applyFont="1" applyFill="1" applyBorder="1" applyAlignment="1">
      <alignment horizontal="left" vertical="top" wrapText="1"/>
    </xf>
    <xf numFmtId="0" fontId="12" fillId="3" borderId="76" xfId="0" applyFont="1" applyFill="1" applyBorder="1" applyAlignment="1">
      <alignment horizontal="left" vertical="top" wrapText="1"/>
    </xf>
    <xf numFmtId="0" fontId="12" fillId="3" borderId="73" xfId="0" applyFont="1" applyFill="1" applyBorder="1" applyAlignment="1">
      <alignment horizontal="left" vertical="top" wrapText="1"/>
    </xf>
    <xf numFmtId="0" fontId="12" fillId="2" borderId="56" xfId="0" applyFont="1" applyFill="1" applyBorder="1" applyAlignment="1">
      <alignment horizontal="left" vertical="top" wrapText="1"/>
    </xf>
    <xf numFmtId="0" fontId="12" fillId="2" borderId="76" xfId="0" applyFont="1" applyFill="1" applyBorder="1" applyAlignment="1">
      <alignment horizontal="left" vertical="top" wrapText="1"/>
    </xf>
    <xf numFmtId="0" fontId="12" fillId="2" borderId="73" xfId="0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9" fillId="0" borderId="61" xfId="0" applyFont="1" applyFill="1" applyBorder="1" applyAlignment="1">
      <alignment horizontal="left" vertical="top" wrapText="1"/>
    </xf>
    <xf numFmtId="0" fontId="9" fillId="0" borderId="78" xfId="0" applyFont="1" applyFill="1" applyBorder="1" applyAlignment="1">
      <alignment horizontal="left" vertical="top" wrapText="1"/>
    </xf>
    <xf numFmtId="49" fontId="9" fillId="0" borderId="57" xfId="0" applyNumberFormat="1" applyFont="1" applyFill="1" applyBorder="1" applyAlignment="1">
      <alignment horizontal="center" vertical="top"/>
    </xf>
    <xf numFmtId="49" fontId="9" fillId="0" borderId="55" xfId="0" applyNumberFormat="1" applyFont="1" applyFill="1" applyBorder="1" applyAlignment="1">
      <alignment horizontal="center" vertical="top"/>
    </xf>
    <xf numFmtId="0" fontId="31" fillId="0" borderId="62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22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49" fontId="12" fillId="9" borderId="2" xfId="0" applyNumberFormat="1" applyFont="1" applyFill="1" applyBorder="1" applyAlignment="1">
      <alignment horizontal="left" vertical="top" wrapText="1"/>
    </xf>
    <xf numFmtId="49" fontId="12" fillId="9" borderId="1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9" fillId="0" borderId="67" xfId="0" applyFont="1" applyBorder="1" applyAlignment="1">
      <alignment horizontal="left" vertical="top" wrapText="1"/>
    </xf>
    <xf numFmtId="164" fontId="9" fillId="0" borderId="24" xfId="0" applyNumberFormat="1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8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49" fontId="9" fillId="9" borderId="2" xfId="0" applyNumberFormat="1" applyFont="1" applyFill="1" applyBorder="1" applyAlignment="1">
      <alignment horizontal="center" vertical="center" wrapText="1"/>
    </xf>
    <xf numFmtId="49" fontId="9" fillId="9" borderId="11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top" wrapText="1"/>
    </xf>
    <xf numFmtId="164" fontId="9" fillId="0" borderId="33" xfId="0" applyNumberFormat="1" applyFont="1" applyBorder="1" applyAlignment="1">
      <alignment horizontal="center" vertical="top" wrapText="1"/>
    </xf>
    <xf numFmtId="164" fontId="9" fillId="0" borderId="20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/>
    </xf>
    <xf numFmtId="164" fontId="9" fillId="0" borderId="47" xfId="0" applyNumberFormat="1" applyFont="1" applyBorder="1" applyAlignment="1">
      <alignment horizontal="center" vertical="top"/>
    </xf>
    <xf numFmtId="0" fontId="9" fillId="0" borderId="59" xfId="0" applyFont="1" applyBorder="1" applyAlignment="1">
      <alignment horizontal="center" vertical="top"/>
    </xf>
    <xf numFmtId="164" fontId="12" fillId="2" borderId="56" xfId="0" applyNumberFormat="1" applyFont="1" applyFill="1" applyBorder="1" applyAlignment="1">
      <alignment horizontal="center" vertical="top"/>
    </xf>
    <xf numFmtId="164" fontId="12" fillId="2" borderId="76" xfId="0" applyNumberFormat="1" applyFont="1" applyFill="1" applyBorder="1" applyAlignment="1">
      <alignment horizontal="center" vertical="top"/>
    </xf>
    <xf numFmtId="164" fontId="12" fillId="2" borderId="73" xfId="0" applyNumberFormat="1" applyFont="1" applyFill="1" applyBorder="1" applyAlignment="1">
      <alignment horizontal="center" vertical="top"/>
    </xf>
    <xf numFmtId="49" fontId="12" fillId="2" borderId="56" xfId="0" applyNumberFormat="1" applyFont="1" applyFill="1" applyBorder="1" applyAlignment="1">
      <alignment horizontal="right" vertical="top"/>
    </xf>
    <xf numFmtId="49" fontId="12" fillId="6" borderId="63" xfId="0" applyNumberFormat="1" applyFont="1" applyFill="1" applyBorder="1" applyAlignment="1">
      <alignment horizontal="right" vertical="top"/>
    </xf>
    <xf numFmtId="49" fontId="12" fillId="6" borderId="76" xfId="0" applyNumberFormat="1" applyFont="1" applyFill="1" applyBorder="1" applyAlignment="1">
      <alignment horizontal="right" vertical="top"/>
    </xf>
    <xf numFmtId="49" fontId="12" fillId="6" borderId="73" xfId="0" applyNumberFormat="1" applyFont="1" applyFill="1" applyBorder="1" applyAlignment="1">
      <alignment horizontal="right" vertical="top"/>
    </xf>
    <xf numFmtId="49" fontId="12" fillId="3" borderId="56" xfId="0" applyNumberFormat="1" applyFont="1" applyFill="1" applyBorder="1" applyAlignment="1">
      <alignment horizontal="right" vertical="top"/>
    </xf>
    <xf numFmtId="49" fontId="12" fillId="6" borderId="56" xfId="0" applyNumberFormat="1" applyFont="1" applyFill="1" applyBorder="1" applyAlignment="1">
      <alignment horizontal="right" vertical="top"/>
    </xf>
    <xf numFmtId="49" fontId="12" fillId="2" borderId="63" xfId="0" applyNumberFormat="1" applyFont="1" applyFill="1" applyBorder="1" applyAlignment="1">
      <alignment horizontal="right" vertical="top"/>
    </xf>
    <xf numFmtId="49" fontId="2" fillId="3" borderId="14" xfId="0" applyNumberFormat="1" applyFont="1" applyFill="1" applyBorder="1" applyAlignment="1">
      <alignment horizontal="center" vertical="top"/>
    </xf>
    <xf numFmtId="49" fontId="2" fillId="3" borderId="19" xfId="0" applyNumberFormat="1" applyFont="1" applyFill="1" applyBorder="1" applyAlignment="1">
      <alignment horizontal="center" vertical="top"/>
    </xf>
    <xf numFmtId="49" fontId="13" fillId="0" borderId="36" xfId="0" applyNumberFormat="1" applyFont="1" applyBorder="1" applyAlignment="1">
      <alignment horizontal="center" vertical="top" wrapText="1"/>
    </xf>
    <xf numFmtId="49" fontId="13" fillId="0" borderId="26" xfId="0" applyNumberFormat="1" applyFont="1" applyBorder="1" applyAlignment="1">
      <alignment horizontal="center" vertical="top" wrapText="1"/>
    </xf>
    <xf numFmtId="0" fontId="2" fillId="0" borderId="14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5" fillId="5" borderId="4" xfId="0" applyFont="1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13" fillId="0" borderId="28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8" fillId="6" borderId="56" xfId="2" applyFont="1" applyFill="1" applyBorder="1" applyAlignment="1">
      <alignment horizontal="left" vertical="center" wrapText="1"/>
    </xf>
    <xf numFmtId="0" fontId="8" fillId="6" borderId="76" xfId="2" applyFont="1" applyFill="1" applyBorder="1" applyAlignment="1">
      <alignment horizontal="left" vertical="center" wrapText="1"/>
    </xf>
    <xf numFmtId="0" fontId="8" fillId="6" borderId="73" xfId="2" applyFont="1" applyFill="1" applyBorder="1" applyAlignment="1">
      <alignment horizontal="left" vertical="center" wrapText="1"/>
    </xf>
    <xf numFmtId="49" fontId="6" fillId="6" borderId="56" xfId="2" applyNumberFormat="1" applyFont="1" applyFill="1" applyBorder="1" applyAlignment="1">
      <alignment horizontal="left" vertical="top"/>
    </xf>
    <xf numFmtId="49" fontId="6" fillId="6" borderId="76" xfId="2" applyNumberFormat="1" applyFont="1" applyFill="1" applyBorder="1" applyAlignment="1">
      <alignment horizontal="left" vertical="top"/>
    </xf>
    <xf numFmtId="49" fontId="6" fillId="6" borderId="73" xfId="2" applyNumberFormat="1" applyFont="1" applyFill="1" applyBorder="1" applyAlignment="1">
      <alignment horizontal="left" vertical="top"/>
    </xf>
    <xf numFmtId="49" fontId="20" fillId="0" borderId="2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2" fillId="2" borderId="15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12" fillId="0" borderId="4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3" fillId="0" borderId="38" xfId="0" applyFont="1" applyFill="1" applyBorder="1" applyAlignment="1">
      <alignment horizontal="center" vertical="top" wrapText="1"/>
    </xf>
    <xf numFmtId="0" fontId="13" fillId="0" borderId="70" xfId="0" applyFont="1" applyFill="1" applyBorder="1" applyAlignment="1">
      <alignment horizontal="center" vertical="top" wrapText="1"/>
    </xf>
    <xf numFmtId="49" fontId="12" fillId="6" borderId="56" xfId="0" applyNumberFormat="1" applyFont="1" applyFill="1" applyBorder="1" applyAlignment="1">
      <alignment horizontal="left" vertical="top"/>
    </xf>
    <xf numFmtId="49" fontId="12" fillId="6" borderId="76" xfId="0" applyNumberFormat="1" applyFont="1" applyFill="1" applyBorder="1" applyAlignment="1">
      <alignment horizontal="left" vertical="top"/>
    </xf>
    <xf numFmtId="49" fontId="12" fillId="6" borderId="73" xfId="0" applyNumberFormat="1" applyFont="1" applyFill="1" applyBorder="1" applyAlignment="1">
      <alignment horizontal="left" vertical="top"/>
    </xf>
    <xf numFmtId="0" fontId="13" fillId="0" borderId="2" xfId="2" applyNumberFormat="1" applyFont="1" applyBorder="1" applyAlignment="1">
      <alignment horizontal="center" vertical="center" textRotation="90" wrapText="1"/>
    </xf>
    <xf numFmtId="0" fontId="13" fillId="0" borderId="1" xfId="2" applyNumberFormat="1" applyFont="1" applyBorder="1" applyAlignment="1">
      <alignment horizontal="center" vertical="center" textRotation="90" wrapText="1"/>
    </xf>
    <xf numFmtId="0" fontId="13" fillId="0" borderId="2" xfId="2" applyFont="1" applyBorder="1" applyAlignment="1">
      <alignment horizontal="center" vertical="center" textRotation="90" wrapText="1"/>
    </xf>
    <xf numFmtId="0" fontId="13" fillId="0" borderId="1" xfId="2" applyFont="1" applyBorder="1" applyAlignment="1">
      <alignment horizontal="center" vertical="center" textRotation="90" wrapText="1"/>
    </xf>
    <xf numFmtId="0" fontId="7" fillId="0" borderId="7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0" fontId="13" fillId="0" borderId="49" xfId="2" applyFont="1" applyBorder="1" applyAlignment="1">
      <alignment horizontal="center" vertical="center" textRotation="90" wrapText="1"/>
    </xf>
    <xf numFmtId="0" fontId="13" fillId="0" borderId="17" xfId="2" applyFont="1" applyBorder="1" applyAlignment="1">
      <alignment horizontal="center" vertical="center" textRotation="90" wrapText="1"/>
    </xf>
    <xf numFmtId="0" fontId="13" fillId="0" borderId="29" xfId="2" applyFont="1" applyBorder="1" applyAlignment="1">
      <alignment horizontal="center" vertical="center"/>
    </xf>
    <xf numFmtId="0" fontId="13" fillId="0" borderId="60" xfId="2" applyFont="1" applyFill="1" applyBorder="1" applyAlignment="1">
      <alignment horizontal="center" vertical="center" textRotation="90" wrapText="1"/>
    </xf>
    <xf numFmtId="0" fontId="13" fillId="0" borderId="59" xfId="2" applyFont="1" applyFill="1" applyBorder="1" applyAlignment="1">
      <alignment horizontal="center" vertical="center" textRotation="90" wrapText="1"/>
    </xf>
    <xf numFmtId="49" fontId="6" fillId="6" borderId="28" xfId="2" applyNumberFormat="1" applyFont="1" applyFill="1" applyBorder="1" applyAlignment="1">
      <alignment horizontal="left" vertical="top"/>
    </xf>
    <xf numFmtId="49" fontId="6" fillId="6" borderId="9" xfId="2" applyNumberFormat="1" applyFont="1" applyFill="1" applyBorder="1" applyAlignment="1">
      <alignment horizontal="left" vertical="top"/>
    </xf>
    <xf numFmtId="49" fontId="6" fillId="6" borderId="82" xfId="2" applyNumberFormat="1" applyFont="1" applyFill="1" applyBorder="1" applyAlignment="1">
      <alignment horizontal="left" vertical="top"/>
    </xf>
    <xf numFmtId="0" fontId="13" fillId="0" borderId="14" xfId="2" applyFont="1" applyBorder="1" applyAlignment="1">
      <alignment horizontal="center" vertical="center" textRotation="90" wrapText="1"/>
    </xf>
    <xf numFmtId="0" fontId="13" fillId="0" borderId="32" xfId="2" applyFont="1" applyBorder="1" applyAlignment="1">
      <alignment horizontal="center" vertical="center" textRotation="90" wrapText="1"/>
    </xf>
    <xf numFmtId="0" fontId="13" fillId="0" borderId="15" xfId="2" applyFont="1" applyBorder="1" applyAlignment="1">
      <alignment horizontal="center" vertical="center" textRotation="90" wrapText="1"/>
    </xf>
    <xf numFmtId="0" fontId="13" fillId="0" borderId="29" xfId="2" applyFont="1" applyBorder="1" applyAlignment="1">
      <alignment horizontal="center" vertical="center" textRotation="90" wrapText="1"/>
    </xf>
    <xf numFmtId="0" fontId="13" fillId="0" borderId="3" xfId="2" applyFont="1" applyBorder="1" applyAlignment="1">
      <alignment horizontal="center" vertical="center" textRotation="90" wrapText="1"/>
    </xf>
    <xf numFmtId="0" fontId="5" fillId="0" borderId="33" xfId="2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" vertical="center" textRotation="90" wrapText="1"/>
    </xf>
    <xf numFmtId="0" fontId="13" fillId="0" borderId="47" xfId="2" applyFont="1" applyBorder="1" applyAlignment="1">
      <alignment horizontal="center" vertical="center" textRotation="90" wrapText="1"/>
    </xf>
    <xf numFmtId="0" fontId="13" fillId="0" borderId="54" xfId="2" applyFont="1" applyBorder="1" applyAlignment="1">
      <alignment horizontal="center" vertical="center" textRotation="90" wrapText="1"/>
    </xf>
    <xf numFmtId="0" fontId="13" fillId="0" borderId="55" xfId="2" applyFont="1" applyBorder="1" applyAlignment="1">
      <alignment horizontal="center" vertical="center" textRotation="90" wrapText="1"/>
    </xf>
    <xf numFmtId="0" fontId="13" fillId="0" borderId="58" xfId="2" applyFont="1" applyBorder="1" applyAlignment="1">
      <alignment horizontal="center" vertical="center" textRotation="90" wrapText="1"/>
    </xf>
    <xf numFmtId="49" fontId="6" fillId="2" borderId="4" xfId="2" applyNumberFormat="1" applyFont="1" applyFill="1" applyBorder="1" applyAlignment="1">
      <alignment horizontal="center" vertical="top"/>
    </xf>
    <xf numFmtId="49" fontId="6" fillId="2" borderId="6" xfId="2" applyNumberFormat="1" applyFont="1" applyFill="1" applyBorder="1" applyAlignment="1">
      <alignment horizontal="center" vertical="top"/>
    </xf>
    <xf numFmtId="49" fontId="6" fillId="2" borderId="5" xfId="2" applyNumberFormat="1" applyFont="1" applyFill="1" applyBorder="1" applyAlignment="1">
      <alignment horizontal="center" vertical="top"/>
    </xf>
    <xf numFmtId="49" fontId="6" fillId="0" borderId="33" xfId="2" applyNumberFormat="1" applyFont="1" applyBorder="1" applyAlignment="1">
      <alignment horizontal="center" vertical="top"/>
    </xf>
    <xf numFmtId="49" fontId="6" fillId="0" borderId="47" xfId="2" applyNumberFormat="1" applyFont="1" applyBorder="1" applyAlignment="1">
      <alignment horizontal="center" vertical="top"/>
    </xf>
    <xf numFmtId="49" fontId="6" fillId="0" borderId="20" xfId="2" applyNumberFormat="1" applyFont="1" applyBorder="1" applyAlignment="1">
      <alignment horizontal="center" vertical="top"/>
    </xf>
    <xf numFmtId="0" fontId="9" fillId="0" borderId="4" xfId="2" applyFont="1" applyFill="1" applyBorder="1" applyAlignment="1">
      <alignment vertical="top" wrapText="1"/>
    </xf>
    <xf numFmtId="0" fontId="9" fillId="0" borderId="6" xfId="2" applyFont="1" applyFill="1" applyBorder="1" applyAlignment="1">
      <alignment vertical="top" wrapText="1"/>
    </xf>
    <xf numFmtId="0" fontId="16" fillId="0" borderId="6" xfId="2" applyFont="1" applyBorder="1" applyAlignment="1">
      <alignment vertical="top" wrapText="1"/>
    </xf>
    <xf numFmtId="49" fontId="13" fillId="0" borderId="2" xfId="0" applyNumberFormat="1" applyFont="1" applyBorder="1" applyAlignment="1">
      <alignment horizontal="center" vertical="top" wrapText="1"/>
    </xf>
    <xf numFmtId="49" fontId="7" fillId="0" borderId="34" xfId="2" applyNumberFormat="1" applyFont="1" applyBorder="1" applyAlignment="1">
      <alignment horizontal="center" vertical="top"/>
    </xf>
    <xf numFmtId="49" fontId="7" fillId="0" borderId="21" xfId="2" applyNumberFormat="1" applyFont="1" applyBorder="1" applyAlignment="1">
      <alignment horizontal="center" vertical="top"/>
    </xf>
    <xf numFmtId="49" fontId="12" fillId="0" borderId="2" xfId="2" applyNumberFormat="1" applyFont="1" applyBorder="1" applyAlignment="1">
      <alignment horizontal="center" vertical="top"/>
    </xf>
    <xf numFmtId="49" fontId="12" fillId="0" borderId="11" xfId="2" applyNumberFormat="1" applyFont="1" applyBorder="1" applyAlignment="1">
      <alignment horizontal="center" vertical="top"/>
    </xf>
    <xf numFmtId="0" fontId="7" fillId="0" borderId="28" xfId="2" applyFont="1" applyBorder="1" applyAlignment="1">
      <alignment horizontal="center" vertical="top"/>
    </xf>
    <xf numFmtId="0" fontId="7" fillId="0" borderId="30" xfId="2" applyFont="1" applyBorder="1" applyAlignment="1">
      <alignment horizontal="center" vertical="top"/>
    </xf>
    <xf numFmtId="0" fontId="7" fillId="0" borderId="31" xfId="2" applyFont="1" applyBorder="1" applyAlignment="1">
      <alignment horizontal="center" vertical="top"/>
    </xf>
    <xf numFmtId="49" fontId="12" fillId="0" borderId="1" xfId="2" applyNumberFormat="1" applyFont="1" applyBorder="1" applyAlignment="1">
      <alignment horizontal="center" vertical="top"/>
    </xf>
    <xf numFmtId="49" fontId="6" fillId="3" borderId="17" xfId="2" applyNumberFormat="1" applyFont="1" applyFill="1" applyBorder="1" applyAlignment="1">
      <alignment horizontal="center" vertical="top"/>
    </xf>
    <xf numFmtId="49" fontId="6" fillId="3" borderId="8" xfId="2" applyNumberFormat="1" applyFont="1" applyFill="1" applyBorder="1" applyAlignment="1">
      <alignment horizontal="center" vertical="top"/>
    </xf>
    <xf numFmtId="0" fontId="9" fillId="0" borderId="6" xfId="2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horizontal="left" vertical="top" wrapText="1"/>
    </xf>
    <xf numFmtId="0" fontId="11" fillId="0" borderId="17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horizontal="center" vertical="top" wrapText="1"/>
    </xf>
    <xf numFmtId="49" fontId="7" fillId="0" borderId="59" xfId="2" applyNumberFormat="1" applyFont="1" applyBorder="1" applyAlignment="1">
      <alignment horizontal="center" vertical="top"/>
    </xf>
    <xf numFmtId="0" fontId="9" fillId="0" borderId="4" xfId="2" applyFont="1" applyFill="1" applyBorder="1" applyAlignment="1">
      <alignment horizontal="left" vertical="top" wrapText="1"/>
    </xf>
    <xf numFmtId="49" fontId="2" fillId="2" borderId="33" xfId="0" applyNumberFormat="1" applyFont="1" applyFill="1" applyBorder="1" applyAlignment="1">
      <alignment horizontal="center" vertical="top" wrapText="1"/>
    </xf>
    <xf numFmtId="49" fontId="2" fillId="3" borderId="28" xfId="0" applyNumberFormat="1" applyFont="1" applyFill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49" fontId="20" fillId="0" borderId="84" xfId="0" applyNumberFormat="1" applyFont="1" applyBorder="1" applyAlignment="1">
      <alignment horizontal="center" vertical="top" wrapText="1"/>
    </xf>
    <xf numFmtId="0" fontId="0" fillId="0" borderId="85" xfId="0" applyBorder="1" applyAlignment="1">
      <alignment horizontal="center" vertical="top" wrapText="1"/>
    </xf>
    <xf numFmtId="0" fontId="0" fillId="0" borderId="8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6" borderId="34" xfId="0" applyFont="1" applyFill="1" applyBorder="1" applyAlignment="1">
      <alignment horizontal="left" vertical="top" wrapText="1"/>
    </xf>
    <xf numFmtId="0" fontId="14" fillId="6" borderId="21" xfId="0" applyFont="1" applyFill="1" applyBorder="1" applyAlignment="1">
      <alignment horizontal="left" vertical="top" wrapText="1"/>
    </xf>
    <xf numFmtId="0" fontId="5" fillId="5" borderId="34" xfId="0" applyFont="1" applyFill="1" applyBorder="1" applyAlignment="1">
      <alignment horizontal="left" vertical="top" wrapText="1"/>
    </xf>
    <xf numFmtId="0" fontId="14" fillId="5" borderId="21" xfId="0" applyFont="1" applyFill="1" applyBorder="1" applyAlignment="1">
      <alignment horizontal="left" vertical="top" wrapText="1"/>
    </xf>
    <xf numFmtId="0" fontId="4" fillId="5" borderId="34" xfId="0" applyFont="1" applyFill="1" applyBorder="1" applyAlignment="1">
      <alignment horizontal="left" vertical="top" wrapText="1"/>
    </xf>
    <xf numFmtId="0" fontId="19" fillId="5" borderId="21" xfId="0" applyFont="1" applyFill="1" applyBorder="1" applyAlignment="1">
      <alignment horizontal="left" vertical="top" wrapText="1"/>
    </xf>
    <xf numFmtId="49" fontId="20" fillId="0" borderId="52" xfId="0" applyNumberFormat="1" applyFont="1" applyBorder="1" applyAlignment="1">
      <alignment horizontal="center" vertical="top"/>
    </xf>
    <xf numFmtId="49" fontId="13" fillId="0" borderId="53" xfId="0" applyNumberFormat="1" applyFont="1" applyBorder="1" applyAlignment="1">
      <alignment horizontal="center" vertical="top"/>
    </xf>
    <xf numFmtId="0" fontId="5" fillId="6" borderId="4" xfId="0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horizontal="left" vertical="top" wrapText="1"/>
    </xf>
    <xf numFmtId="0" fontId="21" fillId="5" borderId="34" xfId="0" applyFont="1" applyFill="1" applyBorder="1" applyAlignment="1">
      <alignment horizontal="left" vertical="top" wrapText="1"/>
    </xf>
    <xf numFmtId="0" fontId="22" fillId="5" borderId="21" xfId="0" applyFont="1" applyFill="1" applyBorder="1" applyAlignment="1">
      <alignment horizontal="left" vertical="top" wrapText="1"/>
    </xf>
    <xf numFmtId="49" fontId="2" fillId="3" borderId="17" xfId="0" applyNumberFormat="1" applyFont="1" applyFill="1" applyBorder="1" applyAlignment="1">
      <alignment horizontal="center" vertical="top"/>
    </xf>
    <xf numFmtId="49" fontId="2" fillId="2" borderId="47" xfId="0" applyNumberFormat="1" applyFont="1" applyFill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3" fillId="0" borderId="30" xfId="0" applyFont="1" applyFill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20" fillId="0" borderId="85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top"/>
    </xf>
    <xf numFmtId="49" fontId="2" fillId="3" borderId="8" xfId="0" applyNumberFormat="1" applyFont="1" applyFill="1" applyBorder="1" applyAlignment="1">
      <alignment horizontal="center" vertical="top" wrapText="1"/>
    </xf>
    <xf numFmtId="49" fontId="2" fillId="2" borderId="20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4" fillId="5" borderId="2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 vertical="top"/>
    </xf>
  </cellXfs>
  <cellStyles count="8">
    <cellStyle name="Geras" xfId="1" builtinId="26"/>
    <cellStyle name="Įprastas" xfId="0" builtinId="0"/>
    <cellStyle name="Įprastas 2" xfId="2"/>
    <cellStyle name="Įprastas 3" xfId="3"/>
    <cellStyle name="Įprastas 4" xfId="4"/>
    <cellStyle name="Kablelis" xfId="5" builtinId="3"/>
    <cellStyle name="Normal 2" xfId="6"/>
    <cellStyle name="Normal_biudz uz 2001 atskaitomybe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8"/>
  <sheetViews>
    <sheetView tabSelected="1" zoomScaleNormal="100" zoomScaleSheetLayoutView="100" workbookViewId="0">
      <selection activeCell="L7" sqref="L7:O7"/>
    </sheetView>
  </sheetViews>
  <sheetFormatPr defaultRowHeight="12.75"/>
  <cols>
    <col min="1" max="4" width="2.7109375" style="1" customWidth="1"/>
    <col min="5" max="5" width="2.7109375" style="278" customWidth="1"/>
    <col min="6" max="6" width="50.7109375" style="4" customWidth="1"/>
    <col min="7" max="7" width="3.7109375" style="1" customWidth="1"/>
    <col min="8" max="8" width="4.7109375" style="4" customWidth="1"/>
    <col min="9" max="9" width="3.7109375" style="4" customWidth="1"/>
    <col min="10" max="10" width="20.7109375" style="1" customWidth="1"/>
    <col min="11" max="15" width="7.7109375" style="1" customWidth="1"/>
    <col min="16" max="16" width="35.7109375" style="1" customWidth="1"/>
    <col min="17" max="18" width="7.7109375" style="240" customWidth="1"/>
    <col min="19" max="16384" width="9.140625" style="1"/>
  </cols>
  <sheetData>
    <row r="1" spans="1:18" ht="40.5" customHeight="1">
      <c r="P1" s="506" t="s">
        <v>373</v>
      </c>
      <c r="Q1" s="798"/>
      <c r="R1" s="798"/>
    </row>
    <row r="2" spans="1:18" ht="40.5" customHeight="1">
      <c r="P2" s="506" t="s">
        <v>394</v>
      </c>
      <c r="Q2" s="506"/>
      <c r="R2" s="506"/>
    </row>
    <row r="3" spans="1:18" s="4" customFormat="1" ht="15" customHeight="1">
      <c r="A3" s="510" t="s">
        <v>309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</row>
    <row r="4" spans="1:18" s="4" customFormat="1" ht="15" customHeight="1">
      <c r="A4" s="509" t="s">
        <v>308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</row>
    <row r="5" spans="1:18" s="4" customFormat="1" ht="15" customHeight="1">
      <c r="A5" s="510" t="s">
        <v>168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</row>
    <row r="6" spans="1:18" s="4" customFormat="1" ht="15" customHeight="1" thickBot="1">
      <c r="A6" s="515" t="s">
        <v>310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</row>
    <row r="7" spans="1:18" s="77" customFormat="1" ht="36.75" customHeight="1">
      <c r="A7" s="728" t="s">
        <v>0</v>
      </c>
      <c r="B7" s="732" t="s">
        <v>1</v>
      </c>
      <c r="C7" s="732" t="s">
        <v>2</v>
      </c>
      <c r="D7" s="732" t="s">
        <v>198</v>
      </c>
      <c r="E7" s="740" t="s">
        <v>307</v>
      </c>
      <c r="F7" s="737" t="s">
        <v>19</v>
      </c>
      <c r="G7" s="725" t="s">
        <v>3</v>
      </c>
      <c r="H7" s="763" t="s">
        <v>347</v>
      </c>
      <c r="I7" s="719" t="s">
        <v>4</v>
      </c>
      <c r="J7" s="743" t="s">
        <v>175</v>
      </c>
      <c r="K7" s="729" t="s">
        <v>5</v>
      </c>
      <c r="L7" s="710" t="s">
        <v>211</v>
      </c>
      <c r="M7" s="711"/>
      <c r="N7" s="711"/>
      <c r="O7" s="712"/>
      <c r="P7" s="746" t="s">
        <v>197</v>
      </c>
      <c r="Q7" s="747"/>
      <c r="R7" s="748"/>
    </row>
    <row r="8" spans="1:18" s="77" customFormat="1" ht="15" customHeight="1">
      <c r="A8" s="713"/>
      <c r="B8" s="733"/>
      <c r="C8" s="733"/>
      <c r="D8" s="733"/>
      <c r="E8" s="741"/>
      <c r="F8" s="738"/>
      <c r="G8" s="726"/>
      <c r="H8" s="764"/>
      <c r="I8" s="720"/>
      <c r="J8" s="744"/>
      <c r="K8" s="730"/>
      <c r="L8" s="713" t="s">
        <v>6</v>
      </c>
      <c r="M8" s="717" t="s">
        <v>7</v>
      </c>
      <c r="N8" s="718"/>
      <c r="O8" s="715" t="s">
        <v>22</v>
      </c>
      <c r="P8" s="749"/>
      <c r="Q8" s="750"/>
      <c r="R8" s="751"/>
    </row>
    <row r="9" spans="1:18" s="77" customFormat="1" ht="116.25" customHeight="1" thickBot="1">
      <c r="A9" s="714"/>
      <c r="B9" s="734"/>
      <c r="C9" s="734"/>
      <c r="D9" s="734"/>
      <c r="E9" s="742"/>
      <c r="F9" s="739"/>
      <c r="G9" s="727"/>
      <c r="H9" s="765"/>
      <c r="I9" s="721"/>
      <c r="J9" s="745"/>
      <c r="K9" s="731"/>
      <c r="L9" s="714"/>
      <c r="M9" s="167" t="s">
        <v>6</v>
      </c>
      <c r="N9" s="168" t="s">
        <v>20</v>
      </c>
      <c r="O9" s="716"/>
      <c r="P9" s="322" t="s">
        <v>19</v>
      </c>
      <c r="Q9" s="320" t="s">
        <v>311</v>
      </c>
      <c r="R9" s="321" t="s">
        <v>196</v>
      </c>
    </row>
    <row r="10" spans="1:18" s="4" customFormat="1" ht="15.75" customHeight="1" thickBot="1">
      <c r="A10" s="722" t="s">
        <v>26</v>
      </c>
      <c r="B10" s="723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3"/>
      <c r="R10" s="724"/>
    </row>
    <row r="11" spans="1:18" s="4" customFormat="1" ht="15.75" customHeight="1" thickBot="1">
      <c r="A11" s="771" t="s">
        <v>21</v>
      </c>
      <c r="B11" s="772"/>
      <c r="C11" s="772"/>
      <c r="D11" s="772"/>
      <c r="E11" s="772"/>
      <c r="F11" s="772"/>
      <c r="G11" s="772"/>
      <c r="H11" s="772"/>
      <c r="I11" s="772"/>
      <c r="J11" s="772"/>
      <c r="K11" s="772"/>
      <c r="L11" s="772"/>
      <c r="M11" s="772"/>
      <c r="N11" s="772"/>
      <c r="O11" s="772"/>
      <c r="P11" s="772"/>
      <c r="Q11" s="772"/>
      <c r="R11" s="773"/>
    </row>
    <row r="12" spans="1:18" s="4" customFormat="1" ht="15.75" customHeight="1" thickBot="1">
      <c r="A12" s="193" t="s">
        <v>8</v>
      </c>
      <c r="B12" s="774" t="s">
        <v>155</v>
      </c>
      <c r="C12" s="775"/>
      <c r="D12" s="775"/>
      <c r="E12" s="775"/>
      <c r="F12" s="775"/>
      <c r="G12" s="775"/>
      <c r="H12" s="775"/>
      <c r="I12" s="775"/>
      <c r="J12" s="775"/>
      <c r="K12" s="775"/>
      <c r="L12" s="775"/>
      <c r="M12" s="775"/>
      <c r="N12" s="775"/>
      <c r="O12" s="775"/>
      <c r="P12" s="775"/>
      <c r="Q12" s="775"/>
      <c r="R12" s="776"/>
    </row>
    <row r="13" spans="1:18" s="4" customFormat="1" ht="15.75" customHeight="1" thickBot="1">
      <c r="A13" s="74" t="s">
        <v>8</v>
      </c>
      <c r="B13" s="180" t="s">
        <v>8</v>
      </c>
      <c r="C13" s="777" t="s">
        <v>160</v>
      </c>
      <c r="D13" s="778"/>
      <c r="E13" s="778"/>
      <c r="F13" s="778"/>
      <c r="G13" s="778"/>
      <c r="H13" s="778"/>
      <c r="I13" s="778"/>
      <c r="J13" s="778"/>
      <c r="K13" s="778"/>
      <c r="L13" s="778"/>
      <c r="M13" s="778"/>
      <c r="N13" s="778"/>
      <c r="O13" s="778"/>
      <c r="P13" s="778"/>
      <c r="Q13" s="778"/>
      <c r="R13" s="779"/>
    </row>
    <row r="14" spans="1:18" s="77" customFormat="1" ht="15.75" customHeight="1">
      <c r="A14" s="632" t="s">
        <v>8</v>
      </c>
      <c r="B14" s="630" t="s">
        <v>8</v>
      </c>
      <c r="C14" s="611" t="s">
        <v>8</v>
      </c>
      <c r="D14" s="618"/>
      <c r="E14" s="635"/>
      <c r="F14" s="735" t="s">
        <v>172</v>
      </c>
      <c r="G14" s="525"/>
      <c r="H14" s="511"/>
      <c r="I14" s="516" t="s">
        <v>162</v>
      </c>
      <c r="J14" s="206"/>
      <c r="K14" s="400" t="s">
        <v>338</v>
      </c>
      <c r="L14" s="353">
        <f t="shared" ref="L14:L19" si="0">M14+O14</f>
        <v>13402.599999999999</v>
      </c>
      <c r="M14" s="354">
        <f>M18+M21+M23+M42+M44+M46+M49+M51+M60+M62+M64+M66+M68+M69+M71</f>
        <v>12398.199999999999</v>
      </c>
      <c r="N14" s="354">
        <f>N18+N21+N23+N42+N44+N46+N49+N51+N60+N62+N64+N66+N68+N69+N71+N48</f>
        <v>8015.8</v>
      </c>
      <c r="O14" s="355">
        <f>O18+O21+O23+O42+O44+O46+O49+O51+O60+O62+O64+O66+O68+O69+O71+O57</f>
        <v>1004.4</v>
      </c>
      <c r="P14" s="356"/>
      <c r="Q14" s="357"/>
      <c r="R14" s="376"/>
    </row>
    <row r="15" spans="1:18" s="77" customFormat="1" ht="15.75" customHeight="1">
      <c r="A15" s="639"/>
      <c r="B15" s="640"/>
      <c r="C15" s="641"/>
      <c r="D15" s="518"/>
      <c r="E15" s="629"/>
      <c r="F15" s="736"/>
      <c r="G15" s="526"/>
      <c r="H15" s="528"/>
      <c r="I15" s="529"/>
      <c r="J15" s="207"/>
      <c r="K15" s="401" t="s">
        <v>339</v>
      </c>
      <c r="L15" s="372">
        <f t="shared" si="0"/>
        <v>2669.7</v>
      </c>
      <c r="M15" s="373">
        <f>M19</f>
        <v>2669.7</v>
      </c>
      <c r="N15" s="373">
        <f>N19</f>
        <v>1742</v>
      </c>
      <c r="O15" s="361">
        <f>O19</f>
        <v>0</v>
      </c>
      <c r="P15" s="362"/>
      <c r="Q15" s="363"/>
      <c r="R15" s="365"/>
    </row>
    <row r="16" spans="1:18" s="77" customFormat="1" ht="15.75" customHeight="1">
      <c r="A16" s="639"/>
      <c r="B16" s="640"/>
      <c r="C16" s="641"/>
      <c r="D16" s="518"/>
      <c r="E16" s="629"/>
      <c r="F16" s="736"/>
      <c r="G16" s="526"/>
      <c r="H16" s="528"/>
      <c r="I16" s="529"/>
      <c r="J16" s="207"/>
      <c r="K16" s="402" t="s">
        <v>340</v>
      </c>
      <c r="L16" s="359">
        <f t="shared" si="0"/>
        <v>40.5</v>
      </c>
      <c r="M16" s="360">
        <f>M24</f>
        <v>40.5</v>
      </c>
      <c r="N16" s="360">
        <f>N24</f>
        <v>0</v>
      </c>
      <c r="O16" s="361">
        <f>O24</f>
        <v>0</v>
      </c>
      <c r="P16" s="362"/>
      <c r="Q16" s="363"/>
      <c r="R16" s="365"/>
    </row>
    <row r="17" spans="1:19" s="4" customFormat="1" ht="15.75" customHeight="1" thickBot="1">
      <c r="A17" s="639"/>
      <c r="B17" s="640"/>
      <c r="C17" s="641"/>
      <c r="D17" s="518"/>
      <c r="E17" s="629"/>
      <c r="F17" s="736"/>
      <c r="G17" s="526"/>
      <c r="H17" s="528"/>
      <c r="I17" s="529"/>
      <c r="J17" s="207"/>
      <c r="K17" s="403" t="s">
        <v>15</v>
      </c>
      <c r="L17" s="377">
        <f t="shared" si="0"/>
        <v>16112.799999999997</v>
      </c>
      <c r="M17" s="378">
        <f>SUM(M14:M16)</f>
        <v>15108.399999999998</v>
      </c>
      <c r="N17" s="378">
        <f>SUM(N14:N16)</f>
        <v>9757.7999999999993</v>
      </c>
      <c r="O17" s="404">
        <f>SUM(O14:O16)</f>
        <v>1004.4</v>
      </c>
      <c r="P17" s="405"/>
      <c r="Q17" s="363"/>
      <c r="R17" s="365"/>
    </row>
    <row r="18" spans="1:19" s="4" customFormat="1" ht="15.75" customHeight="1">
      <c r="A18" s="426" t="s">
        <v>8</v>
      </c>
      <c r="B18" s="423" t="s">
        <v>8</v>
      </c>
      <c r="C18" s="420" t="s">
        <v>8</v>
      </c>
      <c r="D18" s="417" t="s">
        <v>8</v>
      </c>
      <c r="E18" s="276" t="s">
        <v>327</v>
      </c>
      <c r="F18" s="735" t="s">
        <v>293</v>
      </c>
      <c r="G18" s="766"/>
      <c r="H18" s="511" t="s">
        <v>285</v>
      </c>
      <c r="I18" s="768" t="s">
        <v>162</v>
      </c>
      <c r="J18" s="507" t="s">
        <v>337</v>
      </c>
      <c r="K18" s="76" t="s">
        <v>12</v>
      </c>
      <c r="L18" s="461">
        <f t="shared" si="0"/>
        <v>10652.4</v>
      </c>
      <c r="M18" s="484">
        <f>10560.1+3.5+1.9+1.6-10.7+71.6+24.4</f>
        <v>10652.4</v>
      </c>
      <c r="N18" s="460">
        <f>8022.2-1-402.6-5.4+18.8</f>
        <v>7632</v>
      </c>
      <c r="O18" s="434"/>
      <c r="P18" s="187" t="s">
        <v>202</v>
      </c>
      <c r="Q18" s="254"/>
      <c r="R18" s="245"/>
    </row>
    <row r="19" spans="1:19" s="4" customFormat="1" ht="15.75" customHeight="1">
      <c r="A19" s="427"/>
      <c r="B19" s="424"/>
      <c r="C19" s="421"/>
      <c r="D19" s="418"/>
      <c r="E19" s="277" t="s">
        <v>328</v>
      </c>
      <c r="F19" s="736"/>
      <c r="G19" s="767"/>
      <c r="H19" s="528"/>
      <c r="I19" s="769"/>
      <c r="J19" s="508"/>
      <c r="K19" s="200" t="s">
        <v>153</v>
      </c>
      <c r="L19" s="464">
        <f t="shared" si="0"/>
        <v>2669.7</v>
      </c>
      <c r="M19" s="466">
        <f>2619.7-0.1+50.1</f>
        <v>2669.7</v>
      </c>
      <c r="N19" s="466">
        <f>1716.9+25.1</f>
        <v>1742</v>
      </c>
      <c r="O19" s="438"/>
      <c r="P19" s="217" t="s">
        <v>273</v>
      </c>
      <c r="Q19" s="251" t="s">
        <v>187</v>
      </c>
      <c r="R19" s="244"/>
      <c r="S19" s="221"/>
    </row>
    <row r="20" spans="1:19" s="4" customFormat="1" ht="15.75" customHeight="1" thickBot="1">
      <c r="A20" s="427"/>
      <c r="B20" s="424"/>
      <c r="C20" s="421"/>
      <c r="D20" s="418"/>
      <c r="E20" s="277" t="s">
        <v>329</v>
      </c>
      <c r="F20" s="736"/>
      <c r="G20" s="767"/>
      <c r="H20" s="512"/>
      <c r="I20" s="770"/>
      <c r="J20" s="520"/>
      <c r="K20" s="189" t="s">
        <v>282</v>
      </c>
      <c r="L20" s="435">
        <f>+M20+O20</f>
        <v>0</v>
      </c>
      <c r="M20" s="436"/>
      <c r="N20" s="436"/>
      <c r="O20" s="437"/>
      <c r="P20" s="318" t="s">
        <v>274</v>
      </c>
      <c r="Q20" s="233" t="s">
        <v>187</v>
      </c>
      <c r="R20" s="237"/>
    </row>
    <row r="21" spans="1:19" s="4" customFormat="1" ht="15.75" customHeight="1">
      <c r="A21" s="427"/>
      <c r="B21" s="424"/>
      <c r="C21" s="421"/>
      <c r="D21" s="418"/>
      <c r="E21" s="277" t="s">
        <v>330</v>
      </c>
      <c r="F21" s="469"/>
      <c r="G21" s="344"/>
      <c r="H21" s="511" t="s">
        <v>8</v>
      </c>
      <c r="I21" s="598" t="s">
        <v>162</v>
      </c>
      <c r="J21" s="507" t="s">
        <v>177</v>
      </c>
      <c r="K21" s="188" t="s">
        <v>12</v>
      </c>
      <c r="L21" s="383">
        <f>+M21+O21</f>
        <v>50.8</v>
      </c>
      <c r="M21" s="384">
        <f>44+6.8</f>
        <v>50.8</v>
      </c>
      <c r="N21" s="384"/>
      <c r="O21" s="385"/>
      <c r="P21" s="220" t="s">
        <v>201</v>
      </c>
      <c r="Q21" s="327" t="s">
        <v>191</v>
      </c>
      <c r="R21" s="245">
        <v>18</v>
      </c>
    </row>
    <row r="22" spans="1:19" s="4" customFormat="1" ht="15.75" customHeight="1" thickBot="1">
      <c r="A22" s="427"/>
      <c r="B22" s="424"/>
      <c r="C22" s="421"/>
      <c r="D22" s="418"/>
      <c r="E22" s="277" t="s">
        <v>331</v>
      </c>
      <c r="F22" s="469"/>
      <c r="G22" s="344"/>
      <c r="H22" s="512"/>
      <c r="I22" s="599"/>
      <c r="J22" s="520"/>
      <c r="K22" s="216"/>
      <c r="L22" s="430"/>
      <c r="M22" s="431"/>
      <c r="N22" s="431"/>
      <c r="O22" s="439"/>
      <c r="P22" s="204" t="s">
        <v>272</v>
      </c>
      <c r="Q22" s="252" t="s">
        <v>187</v>
      </c>
      <c r="R22" s="246"/>
    </row>
    <row r="23" spans="1:19" s="4" customFormat="1" ht="15.75" customHeight="1">
      <c r="A23" s="427"/>
      <c r="B23" s="424"/>
      <c r="C23" s="421"/>
      <c r="D23" s="418"/>
      <c r="E23" s="277" t="s">
        <v>332</v>
      </c>
      <c r="F23" s="467"/>
      <c r="G23" s="344"/>
      <c r="H23" s="511" t="s">
        <v>8</v>
      </c>
      <c r="I23" s="768" t="s">
        <v>162</v>
      </c>
      <c r="J23" s="507" t="s">
        <v>284</v>
      </c>
      <c r="K23" s="218" t="s">
        <v>12</v>
      </c>
      <c r="L23" s="503">
        <f>+M23+O23</f>
        <v>1127.8</v>
      </c>
      <c r="M23" s="504">
        <f>1145-46.7-6-5.5-7</f>
        <v>1079.8</v>
      </c>
      <c r="N23" s="444"/>
      <c r="O23" s="445">
        <v>48</v>
      </c>
      <c r="P23" s="195" t="s">
        <v>271</v>
      </c>
      <c r="Q23" s="254" t="s">
        <v>187</v>
      </c>
      <c r="R23" s="245">
        <v>311</v>
      </c>
    </row>
    <row r="24" spans="1:19" s="4" customFormat="1" ht="15.75" customHeight="1">
      <c r="A24" s="427"/>
      <c r="B24" s="424"/>
      <c r="C24" s="421"/>
      <c r="D24" s="418"/>
      <c r="E24" s="277" t="s">
        <v>333</v>
      </c>
      <c r="F24" s="467"/>
      <c r="G24" s="344"/>
      <c r="H24" s="528"/>
      <c r="I24" s="769"/>
      <c r="J24" s="508"/>
      <c r="K24" s="200" t="s">
        <v>170</v>
      </c>
      <c r="L24" s="226">
        <f>M24+O24</f>
        <v>40.5</v>
      </c>
      <c r="M24" s="227">
        <v>40.5</v>
      </c>
      <c r="N24" s="227"/>
      <c r="O24" s="228"/>
      <c r="P24" s="213" t="s">
        <v>356</v>
      </c>
      <c r="Q24" s="238" t="s">
        <v>187</v>
      </c>
      <c r="R24" s="236">
        <v>85</v>
      </c>
    </row>
    <row r="25" spans="1:19" s="4" customFormat="1" ht="15.75" customHeight="1">
      <c r="A25" s="427"/>
      <c r="B25" s="424"/>
      <c r="C25" s="421"/>
      <c r="D25" s="418"/>
      <c r="E25" s="277" t="s">
        <v>334</v>
      </c>
      <c r="F25" s="467"/>
      <c r="G25" s="344"/>
      <c r="H25" s="241"/>
      <c r="I25" s="338"/>
      <c r="J25" s="208"/>
      <c r="K25" s="219"/>
      <c r="L25" s="435"/>
      <c r="M25" s="436"/>
      <c r="N25" s="436"/>
      <c r="O25" s="440"/>
      <c r="P25" s="199" t="s">
        <v>268</v>
      </c>
      <c r="Q25" s="251" t="s">
        <v>187</v>
      </c>
      <c r="R25" s="244">
        <v>8</v>
      </c>
    </row>
    <row r="26" spans="1:19" s="4" customFormat="1" ht="24.75" customHeight="1">
      <c r="A26" s="427"/>
      <c r="B26" s="424"/>
      <c r="C26" s="421"/>
      <c r="D26" s="418"/>
      <c r="E26" s="277" t="s">
        <v>335</v>
      </c>
      <c r="F26" s="467"/>
      <c r="G26" s="344"/>
      <c r="H26" s="241"/>
      <c r="I26" s="338"/>
      <c r="J26" s="208"/>
      <c r="K26" s="219"/>
      <c r="L26" s="435"/>
      <c r="M26" s="436"/>
      <c r="N26" s="436"/>
      <c r="O26" s="440"/>
      <c r="P26" s="199" t="s">
        <v>269</v>
      </c>
      <c r="Q26" s="251" t="s">
        <v>270</v>
      </c>
      <c r="R26" s="244">
        <v>15000</v>
      </c>
    </row>
    <row r="27" spans="1:19" s="4" customFormat="1" ht="15.75" customHeight="1">
      <c r="A27" s="427"/>
      <c r="B27" s="424"/>
      <c r="C27" s="421"/>
      <c r="D27" s="418"/>
      <c r="E27" s="277"/>
      <c r="F27" s="467"/>
      <c r="G27" s="344"/>
      <c r="H27" s="241"/>
      <c r="I27" s="338"/>
      <c r="J27" s="208"/>
      <c r="K27" s="219"/>
      <c r="L27" s="435"/>
      <c r="M27" s="436"/>
      <c r="N27" s="436"/>
      <c r="O27" s="440"/>
      <c r="P27" s="199" t="s">
        <v>357</v>
      </c>
      <c r="Q27" s="251" t="s">
        <v>187</v>
      </c>
      <c r="R27" s="244">
        <v>3190</v>
      </c>
    </row>
    <row r="28" spans="1:19" s="4" customFormat="1" ht="15.75" customHeight="1">
      <c r="A28" s="427"/>
      <c r="B28" s="424"/>
      <c r="C28" s="421"/>
      <c r="D28" s="418"/>
      <c r="E28" s="277"/>
      <c r="F28" s="467"/>
      <c r="G28" s="344"/>
      <c r="H28" s="241"/>
      <c r="I28" s="338"/>
      <c r="J28" s="208"/>
      <c r="K28" s="219"/>
      <c r="L28" s="435"/>
      <c r="M28" s="436"/>
      <c r="N28" s="436"/>
      <c r="O28" s="440"/>
      <c r="P28" s="199" t="s">
        <v>265</v>
      </c>
      <c r="Q28" s="251" t="s">
        <v>187</v>
      </c>
      <c r="R28" s="244">
        <v>218</v>
      </c>
    </row>
    <row r="29" spans="1:19" s="4" customFormat="1" ht="15.75" customHeight="1">
      <c r="A29" s="427"/>
      <c r="B29" s="424"/>
      <c r="C29" s="421"/>
      <c r="D29" s="418"/>
      <c r="E29" s="277"/>
      <c r="F29" s="467"/>
      <c r="G29" s="344"/>
      <c r="H29" s="241"/>
      <c r="I29" s="338"/>
      <c r="J29" s="208"/>
      <c r="K29" s="219"/>
      <c r="L29" s="435"/>
      <c r="M29" s="436"/>
      <c r="N29" s="436"/>
      <c r="O29" s="440"/>
      <c r="P29" s="217" t="s">
        <v>266</v>
      </c>
      <c r="Q29" s="251" t="s">
        <v>187</v>
      </c>
      <c r="R29" s="244">
        <v>2500</v>
      </c>
    </row>
    <row r="30" spans="1:19" s="4" customFormat="1" ht="15.75" customHeight="1">
      <c r="A30" s="427"/>
      <c r="B30" s="424"/>
      <c r="C30" s="421"/>
      <c r="D30" s="418"/>
      <c r="E30" s="277"/>
      <c r="F30" s="467"/>
      <c r="G30" s="344"/>
      <c r="H30" s="241"/>
      <c r="I30" s="338"/>
      <c r="J30" s="208"/>
      <c r="K30" s="214"/>
      <c r="L30" s="435"/>
      <c r="M30" s="436"/>
      <c r="N30" s="436"/>
      <c r="O30" s="440"/>
      <c r="P30" s="213" t="s">
        <v>263</v>
      </c>
      <c r="Q30" s="238" t="s">
        <v>249</v>
      </c>
      <c r="R30" s="236">
        <v>10130.799999999999</v>
      </c>
    </row>
    <row r="31" spans="1:19" s="4" customFormat="1" ht="15.75" customHeight="1">
      <c r="A31" s="427"/>
      <c r="B31" s="424"/>
      <c r="C31" s="421"/>
      <c r="D31" s="418"/>
      <c r="E31" s="277"/>
      <c r="F31" s="467"/>
      <c r="G31" s="344"/>
      <c r="H31" s="241"/>
      <c r="I31" s="338"/>
      <c r="J31" s="208"/>
      <c r="K31" s="214"/>
      <c r="L31" s="435"/>
      <c r="M31" s="436"/>
      <c r="N31" s="436"/>
      <c r="O31" s="440"/>
      <c r="P31" s="199" t="s">
        <v>264</v>
      </c>
      <c r="Q31" s="251" t="s">
        <v>187</v>
      </c>
      <c r="R31" s="244">
        <v>7</v>
      </c>
    </row>
    <row r="32" spans="1:19" s="4" customFormat="1" ht="15.75" customHeight="1">
      <c r="A32" s="427"/>
      <c r="B32" s="424"/>
      <c r="C32" s="421"/>
      <c r="D32" s="418"/>
      <c r="E32" s="277"/>
      <c r="F32" s="467"/>
      <c r="G32" s="344"/>
      <c r="H32" s="241"/>
      <c r="I32" s="338"/>
      <c r="J32" s="208"/>
      <c r="K32" s="214"/>
      <c r="L32" s="435"/>
      <c r="M32" s="436"/>
      <c r="N32" s="436"/>
      <c r="O32" s="440"/>
      <c r="P32" s="199" t="s">
        <v>257</v>
      </c>
      <c r="Q32" s="251" t="s">
        <v>249</v>
      </c>
      <c r="R32" s="244">
        <v>10130.799999999999</v>
      </c>
    </row>
    <row r="33" spans="1:18" s="4" customFormat="1" ht="24.75" customHeight="1">
      <c r="A33" s="427"/>
      <c r="B33" s="424"/>
      <c r="C33" s="421"/>
      <c r="D33" s="418"/>
      <c r="E33" s="277"/>
      <c r="F33" s="467"/>
      <c r="G33" s="344"/>
      <c r="H33" s="241"/>
      <c r="I33" s="338"/>
      <c r="J33" s="208"/>
      <c r="K33" s="214"/>
      <c r="L33" s="435"/>
      <c r="M33" s="436"/>
      <c r="N33" s="436"/>
      <c r="O33" s="440"/>
      <c r="P33" s="199" t="s">
        <v>358</v>
      </c>
      <c r="Q33" s="328" t="s">
        <v>258</v>
      </c>
      <c r="R33" s="244">
        <v>857127</v>
      </c>
    </row>
    <row r="34" spans="1:18" s="4" customFormat="1" ht="24.75" customHeight="1">
      <c r="A34" s="427"/>
      <c r="B34" s="424"/>
      <c r="C34" s="421"/>
      <c r="D34" s="418"/>
      <c r="E34" s="277"/>
      <c r="F34" s="467"/>
      <c r="G34" s="344"/>
      <c r="H34" s="241"/>
      <c r="I34" s="338"/>
      <c r="J34" s="208"/>
      <c r="K34" s="214"/>
      <c r="L34" s="435"/>
      <c r="M34" s="436"/>
      <c r="N34" s="436"/>
      <c r="O34" s="440"/>
      <c r="P34" s="199" t="s">
        <v>260</v>
      </c>
      <c r="Q34" s="328" t="s">
        <v>259</v>
      </c>
      <c r="R34" s="244">
        <v>333561</v>
      </c>
    </row>
    <row r="35" spans="1:18" s="4" customFormat="1" ht="24.75" customHeight="1">
      <c r="A35" s="427"/>
      <c r="B35" s="424"/>
      <c r="C35" s="421"/>
      <c r="D35" s="418"/>
      <c r="E35" s="277"/>
      <c r="F35" s="467"/>
      <c r="G35" s="344"/>
      <c r="H35" s="241"/>
      <c r="I35" s="338"/>
      <c r="J35" s="208"/>
      <c r="K35" s="214"/>
      <c r="L35" s="435"/>
      <c r="M35" s="436"/>
      <c r="N35" s="436"/>
      <c r="O35" s="440"/>
      <c r="P35" s="199" t="s">
        <v>262</v>
      </c>
      <c r="Q35" s="251" t="s">
        <v>261</v>
      </c>
      <c r="R35" s="244"/>
    </row>
    <row r="36" spans="1:18" s="4" customFormat="1" ht="15" customHeight="1" thickBot="1">
      <c r="A36" s="428"/>
      <c r="B36" s="425"/>
      <c r="C36" s="422"/>
      <c r="D36" s="419"/>
      <c r="E36" s="465"/>
      <c r="F36" s="468"/>
      <c r="G36" s="345"/>
      <c r="H36" s="242"/>
      <c r="I36" s="337"/>
      <c r="J36" s="456"/>
      <c r="K36" s="212"/>
      <c r="L36" s="452"/>
      <c r="M36" s="453"/>
      <c r="N36" s="453"/>
      <c r="O36" s="457"/>
      <c r="P36" s="204" t="s">
        <v>256</v>
      </c>
      <c r="Q36" s="252" t="s">
        <v>249</v>
      </c>
      <c r="R36" s="246">
        <v>516.4</v>
      </c>
    </row>
    <row r="37" spans="1:18" s="4" customFormat="1" ht="15" customHeight="1">
      <c r="A37" s="427"/>
      <c r="B37" s="424"/>
      <c r="C37" s="421"/>
      <c r="D37" s="418"/>
      <c r="E37" s="277"/>
      <c r="F37" s="467"/>
      <c r="G37" s="344"/>
      <c r="H37" s="241"/>
      <c r="I37" s="338"/>
      <c r="J37" s="208"/>
      <c r="K37" s="214"/>
      <c r="L37" s="435"/>
      <c r="M37" s="436"/>
      <c r="N37" s="436"/>
      <c r="O37" s="440"/>
      <c r="P37" s="202" t="s">
        <v>255</v>
      </c>
      <c r="Q37" s="238" t="s">
        <v>187</v>
      </c>
      <c r="R37" s="236">
        <v>10</v>
      </c>
    </row>
    <row r="38" spans="1:18" s="4" customFormat="1" ht="15" customHeight="1">
      <c r="A38" s="427"/>
      <c r="B38" s="424"/>
      <c r="C38" s="421"/>
      <c r="D38" s="418"/>
      <c r="E38" s="277"/>
      <c r="F38" s="467"/>
      <c r="G38" s="344"/>
      <c r="H38" s="241"/>
      <c r="I38" s="338"/>
      <c r="J38" s="208"/>
      <c r="K38" s="214"/>
      <c r="L38" s="435"/>
      <c r="M38" s="436"/>
      <c r="N38" s="436"/>
      <c r="O38" s="440"/>
      <c r="P38" s="199" t="s">
        <v>254</v>
      </c>
      <c r="Q38" s="251" t="s">
        <v>187</v>
      </c>
      <c r="R38" s="244">
        <v>25</v>
      </c>
    </row>
    <row r="39" spans="1:18" s="4" customFormat="1" ht="15" customHeight="1">
      <c r="A39" s="427"/>
      <c r="B39" s="424"/>
      <c r="C39" s="421"/>
      <c r="D39" s="418"/>
      <c r="E39" s="277"/>
      <c r="F39" s="467"/>
      <c r="G39" s="344"/>
      <c r="H39" s="241"/>
      <c r="I39" s="338"/>
      <c r="J39" s="208"/>
      <c r="K39" s="214"/>
      <c r="L39" s="435"/>
      <c r="M39" s="436"/>
      <c r="N39" s="436"/>
      <c r="O39" s="440"/>
      <c r="P39" s="217" t="s">
        <v>385</v>
      </c>
      <c r="Q39" s="232" t="s">
        <v>187</v>
      </c>
      <c r="R39" s="234">
        <v>2</v>
      </c>
    </row>
    <row r="40" spans="1:18" s="4" customFormat="1" ht="15" customHeight="1">
      <c r="A40" s="427"/>
      <c r="B40" s="424"/>
      <c r="C40" s="421"/>
      <c r="D40" s="418"/>
      <c r="E40" s="277"/>
      <c r="F40" s="467"/>
      <c r="G40" s="344"/>
      <c r="H40" s="241"/>
      <c r="I40" s="338"/>
      <c r="J40" s="208"/>
      <c r="K40" s="214"/>
      <c r="L40" s="435"/>
      <c r="M40" s="436"/>
      <c r="N40" s="436"/>
      <c r="O40" s="440"/>
      <c r="P40" s="203" t="s">
        <v>275</v>
      </c>
      <c r="Q40" s="232" t="s">
        <v>187</v>
      </c>
      <c r="R40" s="234">
        <v>1</v>
      </c>
    </row>
    <row r="41" spans="1:18" s="4" customFormat="1" ht="15" customHeight="1" thickBot="1">
      <c r="A41" s="428"/>
      <c r="B41" s="425"/>
      <c r="C41" s="422"/>
      <c r="D41" s="419"/>
      <c r="E41" s="465"/>
      <c r="F41" s="468"/>
      <c r="G41" s="345"/>
      <c r="H41" s="242"/>
      <c r="I41" s="337"/>
      <c r="J41" s="181"/>
      <c r="K41" s="282" t="s">
        <v>15</v>
      </c>
      <c r="L41" s="283">
        <f>M41+O41</f>
        <v>14493.199999999997</v>
      </c>
      <c r="M41" s="284">
        <f>SUM(M18:M40)</f>
        <v>14493.199999999997</v>
      </c>
      <c r="N41" s="284">
        <f>N19+N18</f>
        <v>9374</v>
      </c>
      <c r="O41" s="285"/>
      <c r="P41" s="323"/>
      <c r="Q41" s="270"/>
      <c r="R41" s="271"/>
    </row>
    <row r="42" spans="1:18" s="4" customFormat="1" ht="22.5" customHeight="1">
      <c r="A42" s="639" t="s">
        <v>8</v>
      </c>
      <c r="B42" s="640" t="s">
        <v>8</v>
      </c>
      <c r="C42" s="641" t="s">
        <v>8</v>
      </c>
      <c r="D42" s="518" t="s">
        <v>9</v>
      </c>
      <c r="E42" s="629" t="s">
        <v>213</v>
      </c>
      <c r="F42" s="580" t="s">
        <v>180</v>
      </c>
      <c r="G42" s="526"/>
      <c r="H42" s="528" t="s">
        <v>8</v>
      </c>
      <c r="I42" s="529"/>
      <c r="J42" s="507" t="s">
        <v>336</v>
      </c>
      <c r="K42" s="78" t="s">
        <v>12</v>
      </c>
      <c r="L42" s="229">
        <f>+M42+O42</f>
        <v>31.7</v>
      </c>
      <c r="M42" s="459">
        <f>31.7</f>
        <v>31.7</v>
      </c>
      <c r="N42" s="230"/>
      <c r="O42" s="231"/>
      <c r="P42" s="626" t="s">
        <v>359</v>
      </c>
      <c r="Q42" s="623" t="s">
        <v>187</v>
      </c>
      <c r="R42" s="523"/>
    </row>
    <row r="43" spans="1:18" s="4" customFormat="1" ht="15.75" customHeight="1" thickBot="1">
      <c r="A43" s="638"/>
      <c r="B43" s="631"/>
      <c r="C43" s="612"/>
      <c r="D43" s="619"/>
      <c r="E43" s="636"/>
      <c r="F43" s="577"/>
      <c r="G43" s="527"/>
      <c r="H43" s="512"/>
      <c r="I43" s="517"/>
      <c r="J43" s="520"/>
      <c r="K43" s="286" t="s">
        <v>15</v>
      </c>
      <c r="L43" s="288">
        <f>L42</f>
        <v>31.7</v>
      </c>
      <c r="M43" s="289">
        <f>M42</f>
        <v>31.7</v>
      </c>
      <c r="N43" s="289">
        <f>N42</f>
        <v>0</v>
      </c>
      <c r="O43" s="290">
        <f>O42</f>
        <v>0</v>
      </c>
      <c r="P43" s="622"/>
      <c r="Q43" s="624"/>
      <c r="R43" s="524"/>
    </row>
    <row r="44" spans="1:18" s="4" customFormat="1" ht="15.75" customHeight="1">
      <c r="A44" s="632" t="s">
        <v>8</v>
      </c>
      <c r="B44" s="630" t="s">
        <v>8</v>
      </c>
      <c r="C44" s="611" t="s">
        <v>8</v>
      </c>
      <c r="D44" s="618" t="s">
        <v>10</v>
      </c>
      <c r="E44" s="635" t="s">
        <v>212</v>
      </c>
      <c r="F44" s="576" t="s">
        <v>173</v>
      </c>
      <c r="G44" s="525"/>
      <c r="H44" s="511" t="s">
        <v>8</v>
      </c>
      <c r="I44" s="516"/>
      <c r="J44" s="507" t="s">
        <v>336</v>
      </c>
      <c r="K44" s="76" t="s">
        <v>12</v>
      </c>
      <c r="L44" s="383">
        <f>+M44+O44</f>
        <v>72</v>
      </c>
      <c r="M44" s="384">
        <v>72</v>
      </c>
      <c r="N44" s="384"/>
      <c r="O44" s="385"/>
      <c r="P44" s="330" t="s">
        <v>199</v>
      </c>
      <c r="Q44" s="269" t="s">
        <v>187</v>
      </c>
      <c r="R44" s="235">
        <v>1</v>
      </c>
    </row>
    <row r="45" spans="1:18" s="4" customFormat="1" ht="15.75" customHeight="1" thickBot="1">
      <c r="A45" s="638"/>
      <c r="B45" s="631"/>
      <c r="C45" s="612"/>
      <c r="D45" s="619"/>
      <c r="E45" s="636"/>
      <c r="F45" s="577"/>
      <c r="G45" s="527"/>
      <c r="H45" s="512"/>
      <c r="I45" s="517"/>
      <c r="J45" s="520"/>
      <c r="K45" s="286" t="s">
        <v>15</v>
      </c>
      <c r="L45" s="288">
        <f>L44</f>
        <v>72</v>
      </c>
      <c r="M45" s="289">
        <f>M44</f>
        <v>72</v>
      </c>
      <c r="N45" s="289">
        <f>N44</f>
        <v>0</v>
      </c>
      <c r="O45" s="290">
        <f>O44</f>
        <v>0</v>
      </c>
      <c r="P45" s="329"/>
      <c r="Q45" s="270"/>
      <c r="R45" s="271"/>
    </row>
    <row r="46" spans="1:18" s="4" customFormat="1" ht="15.75" customHeight="1">
      <c r="A46" s="632" t="s">
        <v>8</v>
      </c>
      <c r="B46" s="630" t="s">
        <v>8</v>
      </c>
      <c r="C46" s="611" t="s">
        <v>8</v>
      </c>
      <c r="D46" s="618" t="s">
        <v>11</v>
      </c>
      <c r="E46" s="635" t="s">
        <v>222</v>
      </c>
      <c r="F46" s="576" t="s">
        <v>174</v>
      </c>
      <c r="G46" s="525"/>
      <c r="H46" s="511" t="s">
        <v>8</v>
      </c>
      <c r="I46" s="516"/>
      <c r="J46" s="507" t="s">
        <v>176</v>
      </c>
      <c r="K46" s="76" t="s">
        <v>12</v>
      </c>
      <c r="L46" s="383">
        <f>+M46+O46</f>
        <v>8</v>
      </c>
      <c r="M46" s="384">
        <f>15-7</f>
        <v>8</v>
      </c>
      <c r="N46" s="384"/>
      <c r="O46" s="385"/>
      <c r="P46" s="626" t="s">
        <v>200</v>
      </c>
      <c r="Q46" s="623" t="s">
        <v>187</v>
      </c>
      <c r="R46" s="523"/>
    </row>
    <row r="47" spans="1:18" s="4" customFormat="1" ht="15.75" customHeight="1" thickBot="1">
      <c r="A47" s="638"/>
      <c r="B47" s="631"/>
      <c r="C47" s="612"/>
      <c r="D47" s="619"/>
      <c r="E47" s="636"/>
      <c r="F47" s="577"/>
      <c r="G47" s="527"/>
      <c r="H47" s="512"/>
      <c r="I47" s="517"/>
      <c r="J47" s="520"/>
      <c r="K47" s="287" t="s">
        <v>15</v>
      </c>
      <c r="L47" s="291">
        <f>L46</f>
        <v>8</v>
      </c>
      <c r="M47" s="292">
        <f>M46</f>
        <v>8</v>
      </c>
      <c r="N47" s="292">
        <f>N46</f>
        <v>0</v>
      </c>
      <c r="O47" s="293">
        <f>O46</f>
        <v>0</v>
      </c>
      <c r="P47" s="622"/>
      <c r="Q47" s="624"/>
      <c r="R47" s="524"/>
    </row>
    <row r="48" spans="1:18" s="4" customFormat="1" ht="28.5" customHeight="1" thickBot="1">
      <c r="A48" s="632" t="s">
        <v>8</v>
      </c>
      <c r="B48" s="630" t="s">
        <v>8</v>
      </c>
      <c r="C48" s="611" t="s">
        <v>8</v>
      </c>
      <c r="D48" s="618" t="s">
        <v>31</v>
      </c>
      <c r="E48" s="635"/>
      <c r="F48" s="578" t="s">
        <v>390</v>
      </c>
      <c r="G48" s="525"/>
      <c r="H48" s="511" t="s">
        <v>10</v>
      </c>
      <c r="I48" s="516"/>
      <c r="J48" s="319" t="s">
        <v>337</v>
      </c>
      <c r="K48" s="211" t="s">
        <v>338</v>
      </c>
      <c r="L48" s="499">
        <f>+M48+O48</f>
        <v>502.9</v>
      </c>
      <c r="M48" s="500">
        <f>527.3-24.4</f>
        <v>502.9</v>
      </c>
      <c r="N48" s="498">
        <f>402.6-18.8</f>
        <v>383.8</v>
      </c>
      <c r="O48" s="445"/>
      <c r="P48" s="324" t="s">
        <v>202</v>
      </c>
      <c r="Q48" s="247" t="s">
        <v>187</v>
      </c>
      <c r="R48" s="281">
        <v>18</v>
      </c>
    </row>
    <row r="49" spans="1:18" s="4" customFormat="1" ht="15.75" customHeight="1">
      <c r="A49" s="639"/>
      <c r="B49" s="640"/>
      <c r="C49" s="641"/>
      <c r="D49" s="518"/>
      <c r="E49" s="629"/>
      <c r="F49" s="637"/>
      <c r="G49" s="526"/>
      <c r="H49" s="528"/>
      <c r="I49" s="529"/>
      <c r="J49" s="780" t="s">
        <v>178</v>
      </c>
      <c r="K49" s="211" t="s">
        <v>12</v>
      </c>
      <c r="L49" s="449">
        <f>M49+O49</f>
        <v>175</v>
      </c>
      <c r="M49" s="470">
        <f>50+35</f>
        <v>85</v>
      </c>
      <c r="N49" s="450"/>
      <c r="O49" s="445">
        <v>90</v>
      </c>
      <c r="P49" s="195" t="s">
        <v>283</v>
      </c>
      <c r="Q49" s="248" t="s">
        <v>187</v>
      </c>
      <c r="R49" s="245">
        <v>1</v>
      </c>
    </row>
    <row r="50" spans="1:18" s="4" customFormat="1" ht="25.5" customHeight="1" thickBot="1">
      <c r="A50" s="639"/>
      <c r="B50" s="640"/>
      <c r="C50" s="641"/>
      <c r="D50" s="518"/>
      <c r="E50" s="629"/>
      <c r="F50" s="637"/>
      <c r="G50" s="526"/>
      <c r="H50" s="528"/>
      <c r="I50" s="529"/>
      <c r="J50" s="781"/>
      <c r="K50" s="214"/>
      <c r="L50" s="451"/>
      <c r="M50" s="437"/>
      <c r="N50" s="437"/>
      <c r="O50" s="440"/>
      <c r="P50" s="280" t="s">
        <v>360</v>
      </c>
      <c r="Q50" s="249" t="s">
        <v>187</v>
      </c>
      <c r="R50" s="234">
        <v>1</v>
      </c>
    </row>
    <row r="51" spans="1:18" s="4" customFormat="1" ht="15" customHeight="1">
      <c r="A51" s="639"/>
      <c r="B51" s="640"/>
      <c r="C51" s="641"/>
      <c r="D51" s="518"/>
      <c r="E51" s="629"/>
      <c r="F51" s="637"/>
      <c r="G51" s="526"/>
      <c r="H51" s="528"/>
      <c r="I51" s="530"/>
      <c r="J51" s="507" t="s">
        <v>284</v>
      </c>
      <c r="K51" s="211" t="s">
        <v>12</v>
      </c>
      <c r="L51" s="443">
        <f>M51+O51</f>
        <v>38.9</v>
      </c>
      <c r="M51" s="444">
        <v>16.5</v>
      </c>
      <c r="N51" s="444"/>
      <c r="O51" s="450">
        <v>22.4</v>
      </c>
      <c r="P51" s="187" t="s">
        <v>268</v>
      </c>
      <c r="Q51" s="248" t="s">
        <v>187</v>
      </c>
      <c r="R51" s="245">
        <v>1</v>
      </c>
    </row>
    <row r="52" spans="1:18" s="4" customFormat="1" ht="15" customHeight="1">
      <c r="A52" s="639"/>
      <c r="B52" s="640"/>
      <c r="C52" s="641"/>
      <c r="D52" s="518"/>
      <c r="E52" s="629"/>
      <c r="F52" s="637"/>
      <c r="G52" s="526"/>
      <c r="H52" s="528"/>
      <c r="I52" s="530"/>
      <c r="J52" s="508"/>
      <c r="K52" s="214"/>
      <c r="L52" s="435"/>
      <c r="M52" s="436"/>
      <c r="N52" s="436"/>
      <c r="O52" s="437"/>
      <c r="P52" s="217" t="s">
        <v>291</v>
      </c>
      <c r="Q52" s="250" t="s">
        <v>187</v>
      </c>
      <c r="R52" s="244">
        <v>4</v>
      </c>
    </row>
    <row r="53" spans="1:18" s="4" customFormat="1" ht="15" customHeight="1">
      <c r="A53" s="639"/>
      <c r="B53" s="640"/>
      <c r="C53" s="641"/>
      <c r="D53" s="518"/>
      <c r="E53" s="629"/>
      <c r="F53" s="637"/>
      <c r="G53" s="526"/>
      <c r="H53" s="528"/>
      <c r="I53" s="530"/>
      <c r="J53" s="508"/>
      <c r="K53" s="214"/>
      <c r="L53" s="435"/>
      <c r="M53" s="436"/>
      <c r="N53" s="436"/>
      <c r="O53" s="437"/>
      <c r="P53" s="217" t="s">
        <v>357</v>
      </c>
      <c r="Q53" s="250" t="s">
        <v>187</v>
      </c>
      <c r="R53" s="244">
        <v>3190</v>
      </c>
    </row>
    <row r="54" spans="1:18" s="4" customFormat="1" ht="15" customHeight="1">
      <c r="A54" s="639"/>
      <c r="B54" s="640"/>
      <c r="C54" s="641"/>
      <c r="D54" s="518"/>
      <c r="E54" s="629"/>
      <c r="F54" s="637"/>
      <c r="G54" s="526"/>
      <c r="H54" s="528"/>
      <c r="I54" s="530"/>
      <c r="J54" s="508"/>
      <c r="K54" s="214"/>
      <c r="L54" s="435"/>
      <c r="M54" s="436"/>
      <c r="N54" s="436"/>
      <c r="O54" s="437"/>
      <c r="P54" s="217" t="s">
        <v>265</v>
      </c>
      <c r="Q54" s="250" t="s">
        <v>187</v>
      </c>
      <c r="R54" s="244">
        <v>218</v>
      </c>
    </row>
    <row r="55" spans="1:18" s="4" customFormat="1" ht="15" customHeight="1">
      <c r="A55" s="639"/>
      <c r="B55" s="640"/>
      <c r="C55" s="641"/>
      <c r="D55" s="518"/>
      <c r="E55" s="629"/>
      <c r="F55" s="637"/>
      <c r="G55" s="526"/>
      <c r="H55" s="528"/>
      <c r="I55" s="530"/>
      <c r="J55" s="508"/>
      <c r="K55" s="214"/>
      <c r="L55" s="435"/>
      <c r="M55" s="436"/>
      <c r="N55" s="436"/>
      <c r="O55" s="437"/>
      <c r="P55" s="217" t="s">
        <v>267</v>
      </c>
      <c r="Q55" s="251" t="s">
        <v>187</v>
      </c>
      <c r="R55" s="244">
        <v>8</v>
      </c>
    </row>
    <row r="56" spans="1:18" s="4" customFormat="1" ht="15" customHeight="1" thickBot="1">
      <c r="A56" s="639"/>
      <c r="B56" s="640"/>
      <c r="C56" s="641"/>
      <c r="D56" s="518"/>
      <c r="E56" s="629"/>
      <c r="F56" s="637"/>
      <c r="G56" s="526"/>
      <c r="H56" s="528"/>
      <c r="I56" s="530"/>
      <c r="J56" s="520"/>
      <c r="K56" s="212"/>
      <c r="L56" s="452"/>
      <c r="M56" s="453"/>
      <c r="N56" s="453"/>
      <c r="O56" s="454"/>
      <c r="P56" s="325" t="s">
        <v>294</v>
      </c>
      <c r="Q56" s="252" t="s">
        <v>187</v>
      </c>
      <c r="R56" s="246">
        <v>5</v>
      </c>
    </row>
    <row r="57" spans="1:18" s="4" customFormat="1" ht="15.75" customHeight="1">
      <c r="A57" s="639"/>
      <c r="B57" s="640"/>
      <c r="C57" s="641"/>
      <c r="D57" s="518"/>
      <c r="E57" s="629"/>
      <c r="F57" s="637"/>
      <c r="G57" s="526"/>
      <c r="H57" s="528"/>
      <c r="I57" s="529"/>
      <c r="J57" s="507" t="s">
        <v>194</v>
      </c>
      <c r="K57" s="214" t="s">
        <v>12</v>
      </c>
      <c r="L57" s="435">
        <f>M57+O57</f>
        <v>43</v>
      </c>
      <c r="M57" s="436"/>
      <c r="N57" s="436"/>
      <c r="O57" s="437">
        <f>24+19</f>
        <v>43</v>
      </c>
      <c r="P57" s="202" t="s">
        <v>204</v>
      </c>
      <c r="Q57" s="253" t="s">
        <v>187</v>
      </c>
      <c r="R57" s="236">
        <v>8</v>
      </c>
    </row>
    <row r="58" spans="1:18" s="4" customFormat="1" ht="15.75" customHeight="1">
      <c r="A58" s="639"/>
      <c r="B58" s="640"/>
      <c r="C58" s="641"/>
      <c r="D58" s="518"/>
      <c r="E58" s="629"/>
      <c r="F58" s="637"/>
      <c r="G58" s="526"/>
      <c r="H58" s="528"/>
      <c r="I58" s="529"/>
      <c r="J58" s="508"/>
      <c r="K58" s="214"/>
      <c r="L58" s="435"/>
      <c r="M58" s="436"/>
      <c r="N58" s="436"/>
      <c r="O58" s="437"/>
      <c r="P58" s="331" t="s">
        <v>205</v>
      </c>
      <c r="Q58" s="249" t="s">
        <v>187</v>
      </c>
      <c r="R58" s="234">
        <v>4</v>
      </c>
    </row>
    <row r="59" spans="1:18" s="4" customFormat="1" ht="15.75" customHeight="1" thickBot="1">
      <c r="A59" s="638"/>
      <c r="B59" s="631"/>
      <c r="C59" s="612"/>
      <c r="D59" s="619"/>
      <c r="E59" s="636"/>
      <c r="F59" s="579"/>
      <c r="G59" s="527"/>
      <c r="H59" s="512"/>
      <c r="I59" s="517"/>
      <c r="J59" s="520"/>
      <c r="K59" s="282" t="s">
        <v>15</v>
      </c>
      <c r="L59" s="283">
        <f>M59+O59</f>
        <v>759.8</v>
      </c>
      <c r="M59" s="284">
        <f>M57+M51+M49+M48</f>
        <v>604.4</v>
      </c>
      <c r="N59" s="284">
        <f>N57+N51+N49+N48</f>
        <v>383.8</v>
      </c>
      <c r="O59" s="294">
        <f>O57+O51+O49</f>
        <v>155.4</v>
      </c>
      <c r="P59" s="332"/>
      <c r="Q59" s="333"/>
      <c r="R59" s="279"/>
    </row>
    <row r="60" spans="1:18" s="4" customFormat="1" ht="24.75" customHeight="1">
      <c r="A60" s="632" t="s">
        <v>8</v>
      </c>
      <c r="B60" s="630" t="s">
        <v>8</v>
      </c>
      <c r="C60" s="611" t="s">
        <v>8</v>
      </c>
      <c r="D60" s="618" t="s">
        <v>33</v>
      </c>
      <c r="E60" s="635" t="s">
        <v>221</v>
      </c>
      <c r="F60" s="576" t="s">
        <v>350</v>
      </c>
      <c r="G60" s="525"/>
      <c r="H60" s="511" t="s">
        <v>8</v>
      </c>
      <c r="I60" s="516"/>
      <c r="J60" s="804" t="s">
        <v>179</v>
      </c>
      <c r="K60" s="78" t="s">
        <v>12</v>
      </c>
      <c r="L60" s="229">
        <f>+M60+O60</f>
        <v>23.2</v>
      </c>
      <c r="M60" s="230">
        <v>23.2</v>
      </c>
      <c r="N60" s="230"/>
      <c r="O60" s="231"/>
      <c r="P60" s="202" t="s">
        <v>275</v>
      </c>
      <c r="Q60" s="238" t="s">
        <v>187</v>
      </c>
      <c r="R60" s="236">
        <v>1</v>
      </c>
    </row>
    <row r="61" spans="1:18" s="4" customFormat="1" ht="24.75" customHeight="1" thickBot="1">
      <c r="A61" s="638"/>
      <c r="B61" s="631"/>
      <c r="C61" s="612"/>
      <c r="D61" s="619"/>
      <c r="E61" s="636"/>
      <c r="F61" s="577"/>
      <c r="G61" s="527"/>
      <c r="H61" s="512"/>
      <c r="I61" s="517"/>
      <c r="J61" s="805"/>
      <c r="K61" s="286" t="s">
        <v>15</v>
      </c>
      <c r="L61" s="288">
        <f>L60</f>
        <v>23.2</v>
      </c>
      <c r="M61" s="289">
        <f>M60</f>
        <v>23.2</v>
      </c>
      <c r="N61" s="289">
        <f>N60</f>
        <v>0</v>
      </c>
      <c r="O61" s="290">
        <f>O60</f>
        <v>0</v>
      </c>
      <c r="P61" s="201" t="s">
        <v>287</v>
      </c>
      <c r="Q61" s="252" t="s">
        <v>187</v>
      </c>
      <c r="R61" s="246"/>
    </row>
    <row r="62" spans="1:18" s="4" customFormat="1" ht="15.75" customHeight="1">
      <c r="A62" s="632" t="s">
        <v>8</v>
      </c>
      <c r="B62" s="630" t="s">
        <v>8</v>
      </c>
      <c r="C62" s="611" t="s">
        <v>8</v>
      </c>
      <c r="D62" s="618" t="s">
        <v>36</v>
      </c>
      <c r="E62" s="635" t="s">
        <v>230</v>
      </c>
      <c r="F62" s="578" t="s">
        <v>183</v>
      </c>
      <c r="G62" s="525"/>
      <c r="H62" s="511" t="s">
        <v>8</v>
      </c>
      <c r="I62" s="516"/>
      <c r="J62" s="804" t="s">
        <v>179</v>
      </c>
      <c r="K62" s="78" t="s">
        <v>12</v>
      </c>
      <c r="L62" s="501">
        <f>+M62+O62</f>
        <v>72</v>
      </c>
      <c r="M62" s="502">
        <f>65+7</f>
        <v>72</v>
      </c>
      <c r="N62" s="230"/>
      <c r="O62" s="231"/>
      <c r="P62" s="330" t="s">
        <v>372</v>
      </c>
      <c r="Q62" s="269" t="s">
        <v>187</v>
      </c>
      <c r="R62" s="235">
        <v>3</v>
      </c>
    </row>
    <row r="63" spans="1:18" s="4" customFormat="1" ht="15.75" customHeight="1" thickBot="1">
      <c r="A63" s="638"/>
      <c r="B63" s="631"/>
      <c r="C63" s="612"/>
      <c r="D63" s="619"/>
      <c r="E63" s="636"/>
      <c r="F63" s="579"/>
      <c r="G63" s="527"/>
      <c r="H63" s="512"/>
      <c r="I63" s="517"/>
      <c r="J63" s="805"/>
      <c r="K63" s="286" t="s">
        <v>15</v>
      </c>
      <c r="L63" s="288">
        <f>L62</f>
        <v>72</v>
      </c>
      <c r="M63" s="289">
        <f>M62</f>
        <v>72</v>
      </c>
      <c r="N63" s="289">
        <f>N62</f>
        <v>0</v>
      </c>
      <c r="O63" s="290">
        <f>O62</f>
        <v>0</v>
      </c>
      <c r="P63" s="318"/>
      <c r="Q63" s="233"/>
      <c r="R63" s="237"/>
    </row>
    <row r="64" spans="1:18" s="4" customFormat="1" ht="15.75" customHeight="1">
      <c r="A64" s="632" t="s">
        <v>8</v>
      </c>
      <c r="B64" s="630" t="s">
        <v>8</v>
      </c>
      <c r="C64" s="611" t="s">
        <v>8</v>
      </c>
      <c r="D64" s="618" t="s">
        <v>37</v>
      </c>
      <c r="E64" s="635"/>
      <c r="F64" s="578" t="s">
        <v>352</v>
      </c>
      <c r="G64" s="525"/>
      <c r="H64" s="511" t="s">
        <v>8</v>
      </c>
      <c r="I64" s="516"/>
      <c r="J64" s="521" t="s">
        <v>351</v>
      </c>
      <c r="K64" s="76" t="s">
        <v>12</v>
      </c>
      <c r="L64" s="383">
        <f>+M64+O64</f>
        <v>60</v>
      </c>
      <c r="M64" s="484">
        <f>35+25</f>
        <v>60</v>
      </c>
      <c r="N64" s="384"/>
      <c r="O64" s="385"/>
      <c r="P64" s="330" t="s">
        <v>203</v>
      </c>
      <c r="Q64" s="269" t="s">
        <v>187</v>
      </c>
      <c r="R64" s="235"/>
    </row>
    <row r="65" spans="1:18" s="4" customFormat="1" ht="14.25" customHeight="1" thickBot="1">
      <c r="A65" s="638"/>
      <c r="B65" s="631"/>
      <c r="C65" s="612"/>
      <c r="D65" s="619"/>
      <c r="E65" s="636"/>
      <c r="F65" s="579"/>
      <c r="G65" s="527"/>
      <c r="H65" s="512"/>
      <c r="I65" s="517"/>
      <c r="J65" s="522"/>
      <c r="K65" s="286" t="s">
        <v>15</v>
      </c>
      <c r="L65" s="288">
        <f>L64</f>
        <v>60</v>
      </c>
      <c r="M65" s="289">
        <f>M64</f>
        <v>60</v>
      </c>
      <c r="N65" s="289">
        <f>N64</f>
        <v>0</v>
      </c>
      <c r="O65" s="290">
        <f>O64</f>
        <v>0</v>
      </c>
      <c r="P65" s="323"/>
      <c r="Q65" s="270"/>
      <c r="R65" s="271"/>
    </row>
    <row r="66" spans="1:18" s="4" customFormat="1" ht="15.75" customHeight="1">
      <c r="A66" s="632" t="s">
        <v>8</v>
      </c>
      <c r="B66" s="630" t="s">
        <v>8</v>
      </c>
      <c r="C66" s="611" t="s">
        <v>8</v>
      </c>
      <c r="D66" s="618" t="s">
        <v>38</v>
      </c>
      <c r="E66" s="635" t="s">
        <v>218</v>
      </c>
      <c r="F66" s="578" t="s">
        <v>181</v>
      </c>
      <c r="G66" s="525"/>
      <c r="H66" s="511" t="s">
        <v>8</v>
      </c>
      <c r="I66" s="516"/>
      <c r="J66" s="507" t="s">
        <v>182</v>
      </c>
      <c r="K66" s="76" t="s">
        <v>12</v>
      </c>
      <c r="L66" s="383">
        <f>+M66+O66</f>
        <v>883.5</v>
      </c>
      <c r="M66" s="497">
        <f>35.5+7+11.5+1.4-1.4+28.5</f>
        <v>82.5</v>
      </c>
      <c r="N66" s="384"/>
      <c r="O66" s="385">
        <v>801</v>
      </c>
      <c r="P66" s="806" t="s">
        <v>382</v>
      </c>
      <c r="Q66" s="623" t="s">
        <v>187</v>
      </c>
      <c r="R66" s="523">
        <v>1</v>
      </c>
    </row>
    <row r="67" spans="1:18" s="4" customFormat="1" ht="14.25" customHeight="1" thickBot="1">
      <c r="A67" s="638"/>
      <c r="B67" s="631"/>
      <c r="C67" s="612"/>
      <c r="D67" s="619"/>
      <c r="E67" s="636"/>
      <c r="F67" s="579"/>
      <c r="G67" s="527"/>
      <c r="H67" s="512"/>
      <c r="I67" s="517"/>
      <c r="J67" s="520"/>
      <c r="K67" s="286" t="s">
        <v>15</v>
      </c>
      <c r="L67" s="288">
        <f>L66</f>
        <v>883.5</v>
      </c>
      <c r="M67" s="289">
        <f>M66</f>
        <v>82.5</v>
      </c>
      <c r="N67" s="289">
        <f>N66</f>
        <v>0</v>
      </c>
      <c r="O67" s="290">
        <f>O66</f>
        <v>801</v>
      </c>
      <c r="P67" s="802"/>
      <c r="Q67" s="624"/>
      <c r="R67" s="524"/>
    </row>
    <row r="68" spans="1:18" s="4" customFormat="1" ht="30.75" customHeight="1" thickBot="1">
      <c r="A68" s="632" t="s">
        <v>8</v>
      </c>
      <c r="B68" s="630" t="s">
        <v>8</v>
      </c>
      <c r="C68" s="611" t="s">
        <v>8</v>
      </c>
      <c r="D68" s="618" t="s">
        <v>32</v>
      </c>
      <c r="E68" s="635" t="s">
        <v>233</v>
      </c>
      <c r="F68" s="576" t="s">
        <v>234</v>
      </c>
      <c r="G68" s="525"/>
      <c r="H68" s="511" t="s">
        <v>8</v>
      </c>
      <c r="I68" s="598"/>
      <c r="J68" s="335" t="s">
        <v>184</v>
      </c>
      <c r="K68" s="215" t="s">
        <v>12</v>
      </c>
      <c r="L68" s="446">
        <f>+M68+O68</f>
        <v>17</v>
      </c>
      <c r="M68" s="447">
        <v>17</v>
      </c>
      <c r="N68" s="447"/>
      <c r="O68" s="448"/>
      <c r="P68" s="326" t="s">
        <v>186</v>
      </c>
      <c r="Q68" s="255" t="s">
        <v>187</v>
      </c>
      <c r="R68" s="256">
        <v>7</v>
      </c>
    </row>
    <row r="69" spans="1:18" s="4" customFormat="1" ht="15.75" customHeight="1" thickBot="1">
      <c r="A69" s="639"/>
      <c r="B69" s="640"/>
      <c r="C69" s="641"/>
      <c r="D69" s="518"/>
      <c r="E69" s="629"/>
      <c r="F69" s="580"/>
      <c r="G69" s="526"/>
      <c r="H69" s="528"/>
      <c r="I69" s="530"/>
      <c r="J69" s="334" t="s">
        <v>179</v>
      </c>
      <c r="K69" s="198" t="s">
        <v>12</v>
      </c>
      <c r="L69" s="446">
        <f>+M69+O69</f>
        <v>7.5</v>
      </c>
      <c r="M69" s="447">
        <f>3.6+3.9</f>
        <v>7.5</v>
      </c>
      <c r="N69" s="447"/>
      <c r="O69" s="448"/>
      <c r="P69" s="626" t="s">
        <v>190</v>
      </c>
      <c r="Q69" s="807" t="s">
        <v>191</v>
      </c>
      <c r="R69" s="523">
        <v>1</v>
      </c>
    </row>
    <row r="70" spans="1:18" s="4" customFormat="1" ht="16.5" customHeight="1" thickBot="1">
      <c r="A70" s="638"/>
      <c r="B70" s="631"/>
      <c r="C70" s="612"/>
      <c r="D70" s="619"/>
      <c r="E70" s="636"/>
      <c r="F70" s="577"/>
      <c r="G70" s="527"/>
      <c r="H70" s="512"/>
      <c r="I70" s="599"/>
      <c r="J70" s="458"/>
      <c r="K70" s="295" t="s">
        <v>15</v>
      </c>
      <c r="L70" s="288">
        <f>M70+O70</f>
        <v>24.5</v>
      </c>
      <c r="M70" s="289">
        <f>M68+M69</f>
        <v>24.5</v>
      </c>
      <c r="N70" s="289">
        <f>N68</f>
        <v>0</v>
      </c>
      <c r="O70" s="297">
        <f>O68</f>
        <v>0</v>
      </c>
      <c r="P70" s="622"/>
      <c r="Q70" s="808"/>
      <c r="R70" s="524"/>
    </row>
    <row r="71" spans="1:18" s="4" customFormat="1" ht="15.75" customHeight="1">
      <c r="A71" s="632" t="s">
        <v>8</v>
      </c>
      <c r="B71" s="630" t="s">
        <v>8</v>
      </c>
      <c r="C71" s="611" t="s">
        <v>8</v>
      </c>
      <c r="D71" s="618" t="s">
        <v>39</v>
      </c>
      <c r="E71" s="635" t="s">
        <v>219</v>
      </c>
      <c r="F71" s="576" t="s">
        <v>185</v>
      </c>
      <c r="G71" s="525"/>
      <c r="H71" s="511" t="s">
        <v>8</v>
      </c>
      <c r="I71" s="516"/>
      <c r="J71" s="507" t="s">
        <v>184</v>
      </c>
      <c r="K71" s="76" t="s">
        <v>12</v>
      </c>
      <c r="L71" s="383">
        <f>+M71+O71</f>
        <v>139.80000000000001</v>
      </c>
      <c r="M71" s="384">
        <v>139.80000000000001</v>
      </c>
      <c r="N71" s="384"/>
      <c r="O71" s="385"/>
      <c r="P71" s="202" t="s">
        <v>193</v>
      </c>
      <c r="Q71" s="238" t="s">
        <v>192</v>
      </c>
      <c r="R71" s="236">
        <v>140</v>
      </c>
    </row>
    <row r="72" spans="1:18" s="4" customFormat="1" ht="15.75" customHeight="1" thickBot="1">
      <c r="A72" s="638"/>
      <c r="B72" s="631"/>
      <c r="C72" s="612"/>
      <c r="D72" s="619"/>
      <c r="E72" s="636"/>
      <c r="F72" s="577"/>
      <c r="G72" s="527"/>
      <c r="H72" s="512"/>
      <c r="I72" s="517"/>
      <c r="J72" s="520"/>
      <c r="K72" s="286" t="s">
        <v>15</v>
      </c>
      <c r="L72" s="288">
        <f>L71</f>
        <v>139.80000000000001</v>
      </c>
      <c r="M72" s="289">
        <f>M71</f>
        <v>139.80000000000001</v>
      </c>
      <c r="N72" s="289">
        <f>N71</f>
        <v>0</v>
      </c>
      <c r="O72" s="290">
        <f>O71</f>
        <v>0</v>
      </c>
      <c r="P72" s="201" t="s">
        <v>188</v>
      </c>
      <c r="Q72" s="252" t="s">
        <v>189</v>
      </c>
      <c r="R72" s="246">
        <v>1</v>
      </c>
    </row>
    <row r="73" spans="1:18" s="4" customFormat="1" ht="15.75" customHeight="1">
      <c r="A73" s="632" t="s">
        <v>8</v>
      </c>
      <c r="B73" s="630" t="s">
        <v>8</v>
      </c>
      <c r="C73" s="611" t="s">
        <v>9</v>
      </c>
      <c r="D73" s="618"/>
      <c r="E73" s="635"/>
      <c r="F73" s="782" t="s">
        <v>171</v>
      </c>
      <c r="G73" s="766"/>
      <c r="H73" s="511" t="s">
        <v>8</v>
      </c>
      <c r="I73" s="516" t="s">
        <v>163</v>
      </c>
      <c r="J73" s="507" t="s">
        <v>353</v>
      </c>
      <c r="K73" s="392" t="s">
        <v>339</v>
      </c>
      <c r="L73" s="353">
        <f>+M73+O73</f>
        <v>988.7</v>
      </c>
      <c r="M73" s="354">
        <f>973.2+15.5</f>
        <v>988.7</v>
      </c>
      <c r="N73" s="354"/>
      <c r="O73" s="355"/>
      <c r="P73" s="356"/>
      <c r="Q73" s="375"/>
      <c r="R73" s="376"/>
    </row>
    <row r="74" spans="1:18" s="4" customFormat="1" ht="15.75" customHeight="1">
      <c r="A74" s="633"/>
      <c r="B74" s="634"/>
      <c r="C74" s="642"/>
      <c r="D74" s="519"/>
      <c r="E74" s="643"/>
      <c r="F74" s="783"/>
      <c r="G74" s="767"/>
      <c r="H74" s="528"/>
      <c r="I74" s="529"/>
      <c r="J74" s="508"/>
      <c r="K74" s="393" t="s">
        <v>15</v>
      </c>
      <c r="L74" s="394">
        <f>L73</f>
        <v>988.7</v>
      </c>
      <c r="M74" s="395">
        <f>M73</f>
        <v>988.7</v>
      </c>
      <c r="N74" s="395">
        <f>N73</f>
        <v>0</v>
      </c>
      <c r="O74" s="396">
        <f>O73</f>
        <v>0</v>
      </c>
      <c r="P74" s="397"/>
      <c r="Q74" s="398"/>
      <c r="R74" s="399"/>
    </row>
    <row r="75" spans="1:18" s="4" customFormat="1" ht="24.75" customHeight="1">
      <c r="A75" s="639" t="s">
        <v>8</v>
      </c>
      <c r="B75" s="640" t="s">
        <v>8</v>
      </c>
      <c r="C75" s="641" t="s">
        <v>9</v>
      </c>
      <c r="D75" s="518" t="s">
        <v>8</v>
      </c>
      <c r="E75" s="629" t="s">
        <v>302</v>
      </c>
      <c r="F75" s="659" t="s">
        <v>206</v>
      </c>
      <c r="G75" s="767"/>
      <c r="H75" s="528"/>
      <c r="I75" s="529"/>
      <c r="J75" s="508"/>
      <c r="K75" s="296" t="s">
        <v>153</v>
      </c>
      <c r="L75" s="226">
        <f>+M75+O75</f>
        <v>15.5</v>
      </c>
      <c r="M75" s="227">
        <v>15.5</v>
      </c>
      <c r="N75" s="227"/>
      <c r="O75" s="228"/>
      <c r="P75" s="621" t="s">
        <v>304</v>
      </c>
      <c r="Q75" s="647" t="s">
        <v>187</v>
      </c>
      <c r="R75" s="620">
        <v>1</v>
      </c>
    </row>
    <row r="76" spans="1:18" s="4" customFormat="1" ht="15.75" customHeight="1">
      <c r="A76" s="633"/>
      <c r="B76" s="634"/>
      <c r="C76" s="642"/>
      <c r="D76" s="519"/>
      <c r="E76" s="643"/>
      <c r="F76" s="664"/>
      <c r="G76" s="767"/>
      <c r="H76" s="528"/>
      <c r="I76" s="529"/>
      <c r="J76" s="508"/>
      <c r="K76" s="298" t="s">
        <v>15</v>
      </c>
      <c r="L76" s="299">
        <f>L75</f>
        <v>15.5</v>
      </c>
      <c r="M76" s="300">
        <f>M75</f>
        <v>15.5</v>
      </c>
      <c r="N76" s="300">
        <f>N75</f>
        <v>0</v>
      </c>
      <c r="O76" s="301">
        <f>O75</f>
        <v>0</v>
      </c>
      <c r="P76" s="799"/>
      <c r="Q76" s="800"/>
      <c r="R76" s="801"/>
    </row>
    <row r="77" spans="1:18" s="4" customFormat="1" ht="15.75" customHeight="1">
      <c r="A77" s="639" t="s">
        <v>8</v>
      </c>
      <c r="B77" s="640" t="s">
        <v>8</v>
      </c>
      <c r="C77" s="641" t="s">
        <v>9</v>
      </c>
      <c r="D77" s="518" t="s">
        <v>9</v>
      </c>
      <c r="E77" s="629" t="s">
        <v>303</v>
      </c>
      <c r="F77" s="659" t="s">
        <v>286</v>
      </c>
      <c r="G77" s="767"/>
      <c r="H77" s="528"/>
      <c r="I77" s="529"/>
      <c r="J77" s="508"/>
      <c r="K77" s="78" t="s">
        <v>153</v>
      </c>
      <c r="L77" s="229">
        <f>+M77+O77</f>
        <v>973.2</v>
      </c>
      <c r="M77" s="230">
        <v>973.2</v>
      </c>
      <c r="N77" s="230"/>
      <c r="O77" s="231"/>
      <c r="P77" s="803" t="s">
        <v>305</v>
      </c>
      <c r="Q77" s="810" t="s">
        <v>306</v>
      </c>
      <c r="R77" s="811">
        <v>800</v>
      </c>
    </row>
    <row r="78" spans="1:18" s="4" customFormat="1" ht="15.75" customHeight="1" thickBot="1">
      <c r="A78" s="638"/>
      <c r="B78" s="631"/>
      <c r="C78" s="612"/>
      <c r="D78" s="619"/>
      <c r="E78" s="636"/>
      <c r="F78" s="660"/>
      <c r="G78" s="784"/>
      <c r="H78" s="512"/>
      <c r="I78" s="517"/>
      <c r="J78" s="520"/>
      <c r="K78" s="286" t="s">
        <v>15</v>
      </c>
      <c r="L78" s="288">
        <f>L77</f>
        <v>973.2</v>
      </c>
      <c r="M78" s="289">
        <f>M77</f>
        <v>973.2</v>
      </c>
      <c r="N78" s="289">
        <f>N77</f>
        <v>0</v>
      </c>
      <c r="O78" s="290">
        <f>O77</f>
        <v>0</v>
      </c>
      <c r="P78" s="622"/>
      <c r="Q78" s="624"/>
      <c r="R78" s="524"/>
    </row>
    <row r="79" spans="1:18" s="4" customFormat="1" ht="24.75" customHeight="1">
      <c r="A79" s="632" t="s">
        <v>8</v>
      </c>
      <c r="B79" s="630" t="s">
        <v>8</v>
      </c>
      <c r="C79" s="611" t="s">
        <v>10</v>
      </c>
      <c r="D79" s="618"/>
      <c r="E79" s="635" t="s">
        <v>214</v>
      </c>
      <c r="F79" s="600" t="s">
        <v>154</v>
      </c>
      <c r="G79" s="525"/>
      <c r="H79" s="511" t="s">
        <v>8</v>
      </c>
      <c r="I79" s="516" t="s">
        <v>162</v>
      </c>
      <c r="J79" s="507" t="s">
        <v>337</v>
      </c>
      <c r="K79" s="76" t="s">
        <v>12</v>
      </c>
      <c r="L79" s="479">
        <f>+M79+O79</f>
        <v>572.9</v>
      </c>
      <c r="M79" s="480">
        <v>572.9</v>
      </c>
      <c r="N79" s="460">
        <f>168.3+16</f>
        <v>184.3</v>
      </c>
      <c r="O79" s="385"/>
      <c r="P79" s="330"/>
      <c r="Q79" s="269"/>
      <c r="R79" s="235"/>
    </row>
    <row r="80" spans="1:18" s="4" customFormat="1" ht="15.75" customHeight="1" thickBot="1">
      <c r="A80" s="638"/>
      <c r="B80" s="631"/>
      <c r="C80" s="612"/>
      <c r="D80" s="619"/>
      <c r="E80" s="636"/>
      <c r="F80" s="601"/>
      <c r="G80" s="527"/>
      <c r="H80" s="512"/>
      <c r="I80" s="517"/>
      <c r="J80" s="520"/>
      <c r="K80" s="286" t="s">
        <v>15</v>
      </c>
      <c r="L80" s="288">
        <f>L79</f>
        <v>572.9</v>
      </c>
      <c r="M80" s="289">
        <f>M79</f>
        <v>572.9</v>
      </c>
      <c r="N80" s="289">
        <f>N79</f>
        <v>184.3</v>
      </c>
      <c r="O80" s="290">
        <f>O79</f>
        <v>0</v>
      </c>
      <c r="P80" s="329"/>
      <c r="Q80" s="270"/>
      <c r="R80" s="271"/>
    </row>
    <row r="81" spans="1:18" s="4" customFormat="1" ht="39" customHeight="1">
      <c r="A81" s="632" t="s">
        <v>8</v>
      </c>
      <c r="B81" s="630" t="s">
        <v>8</v>
      </c>
      <c r="C81" s="611" t="s">
        <v>11</v>
      </c>
      <c r="D81" s="618"/>
      <c r="E81" s="635" t="s">
        <v>231</v>
      </c>
      <c r="F81" s="782" t="s">
        <v>152</v>
      </c>
      <c r="G81" s="525"/>
      <c r="H81" s="511" t="s">
        <v>8</v>
      </c>
      <c r="I81" s="516" t="s">
        <v>162</v>
      </c>
      <c r="J81" s="336" t="s">
        <v>353</v>
      </c>
      <c r="K81" s="76" t="s">
        <v>12</v>
      </c>
      <c r="L81" s="479">
        <f>+M81+O81</f>
        <v>24.9</v>
      </c>
      <c r="M81" s="480">
        <v>24.9</v>
      </c>
      <c r="N81" s="384"/>
      <c r="O81" s="385"/>
      <c r="P81" s="195"/>
      <c r="Q81" s="254"/>
      <c r="R81" s="245"/>
    </row>
    <row r="82" spans="1:18" s="4" customFormat="1" ht="15.75" customHeight="1" thickBot="1">
      <c r="A82" s="638"/>
      <c r="B82" s="631"/>
      <c r="C82" s="612"/>
      <c r="D82" s="619"/>
      <c r="E82" s="636"/>
      <c r="F82" s="785"/>
      <c r="G82" s="527"/>
      <c r="H82" s="512"/>
      <c r="I82" s="517"/>
      <c r="J82" s="334" t="s">
        <v>284</v>
      </c>
      <c r="K82" s="286" t="s">
        <v>15</v>
      </c>
      <c r="L82" s="288">
        <f>L81</f>
        <v>24.9</v>
      </c>
      <c r="M82" s="289">
        <f>M81</f>
        <v>24.9</v>
      </c>
      <c r="N82" s="289">
        <f>N81</f>
        <v>0</v>
      </c>
      <c r="O82" s="290">
        <f>O81</f>
        <v>0</v>
      </c>
      <c r="P82" s="204"/>
      <c r="Q82" s="252"/>
      <c r="R82" s="246"/>
    </row>
    <row r="83" spans="1:18" s="4" customFormat="1" ht="15.75" customHeight="1">
      <c r="A83" s="632" t="s">
        <v>8</v>
      </c>
      <c r="B83" s="630" t="s">
        <v>8</v>
      </c>
      <c r="C83" s="611" t="s">
        <v>31</v>
      </c>
      <c r="D83" s="618"/>
      <c r="E83" s="635" t="s">
        <v>215</v>
      </c>
      <c r="F83" s="600" t="s">
        <v>195</v>
      </c>
      <c r="G83" s="525"/>
      <c r="H83" s="511" t="s">
        <v>8</v>
      </c>
      <c r="I83" s="516" t="s">
        <v>162</v>
      </c>
      <c r="J83" s="507" t="s">
        <v>337</v>
      </c>
      <c r="K83" s="164" t="s">
        <v>12</v>
      </c>
      <c r="L83" s="483">
        <f>+M83+O83</f>
        <v>243.89999999999998</v>
      </c>
      <c r="M83" s="484">
        <f>270.4-49.6+23.1</f>
        <v>243.89999999999998</v>
      </c>
      <c r="N83" s="460">
        <f>159.4+17.6</f>
        <v>177</v>
      </c>
      <c r="O83" s="385"/>
      <c r="P83" s="330"/>
      <c r="Q83" s="272"/>
      <c r="R83" s="235"/>
    </row>
    <row r="84" spans="1:18" s="4" customFormat="1" ht="15.75" customHeight="1" thickBot="1">
      <c r="A84" s="638"/>
      <c r="B84" s="631"/>
      <c r="C84" s="612"/>
      <c r="D84" s="619"/>
      <c r="E84" s="636"/>
      <c r="F84" s="601"/>
      <c r="G84" s="527"/>
      <c r="H84" s="512"/>
      <c r="I84" s="517"/>
      <c r="J84" s="520"/>
      <c r="K84" s="302" t="s">
        <v>15</v>
      </c>
      <c r="L84" s="283">
        <f>L83</f>
        <v>243.89999999999998</v>
      </c>
      <c r="M84" s="284">
        <f>M83</f>
        <v>243.89999999999998</v>
      </c>
      <c r="N84" s="284">
        <f>N83</f>
        <v>177</v>
      </c>
      <c r="O84" s="285">
        <f>O83</f>
        <v>0</v>
      </c>
      <c r="P84" s="329"/>
      <c r="Q84" s="273"/>
      <c r="R84" s="275"/>
    </row>
    <row r="85" spans="1:18" s="4" customFormat="1" ht="24.75" customHeight="1">
      <c r="A85" s="632" t="s">
        <v>8</v>
      </c>
      <c r="B85" s="630" t="s">
        <v>8</v>
      </c>
      <c r="C85" s="611" t="s">
        <v>33</v>
      </c>
      <c r="D85" s="618"/>
      <c r="E85" s="635" t="s">
        <v>232</v>
      </c>
      <c r="F85" s="600" t="s">
        <v>165</v>
      </c>
      <c r="G85" s="605"/>
      <c r="H85" s="511" t="s">
        <v>8</v>
      </c>
      <c r="I85" s="591" t="s">
        <v>162</v>
      </c>
      <c r="J85" s="652" t="s">
        <v>353</v>
      </c>
      <c r="K85" s="84" t="s">
        <v>12</v>
      </c>
      <c r="L85" s="483">
        <f>M85</f>
        <v>203.5</v>
      </c>
      <c r="M85" s="484">
        <f>187.8+15.7</f>
        <v>203.5</v>
      </c>
      <c r="N85" s="384"/>
      <c r="O85" s="385"/>
      <c r="P85" s="386"/>
      <c r="Q85" s="387"/>
      <c r="R85" s="388"/>
    </row>
    <row r="86" spans="1:18" s="4" customFormat="1" ht="27" customHeight="1" thickBot="1">
      <c r="A86" s="638"/>
      <c r="B86" s="631"/>
      <c r="C86" s="612"/>
      <c r="D86" s="619"/>
      <c r="E86" s="636"/>
      <c r="F86" s="601"/>
      <c r="G86" s="607"/>
      <c r="H86" s="512"/>
      <c r="I86" s="592"/>
      <c r="J86" s="653"/>
      <c r="K86" s="303" t="s">
        <v>15</v>
      </c>
      <c r="L86" s="283">
        <f>SUM(L85:L85)</f>
        <v>203.5</v>
      </c>
      <c r="M86" s="284">
        <f>SUM(M85:M85)</f>
        <v>203.5</v>
      </c>
      <c r="N86" s="284">
        <f>SUM(N85:N85)</f>
        <v>0</v>
      </c>
      <c r="O86" s="285">
        <f>SUM(O85:O85)</f>
        <v>0</v>
      </c>
      <c r="P86" s="389"/>
      <c r="Q86" s="390"/>
      <c r="R86" s="391"/>
    </row>
    <row r="87" spans="1:18" s="77" customFormat="1" ht="15.75" customHeight="1">
      <c r="A87" s="632" t="s">
        <v>8</v>
      </c>
      <c r="B87" s="630" t="s">
        <v>8</v>
      </c>
      <c r="C87" s="707" t="s">
        <v>36</v>
      </c>
      <c r="D87" s="615"/>
      <c r="E87" s="648" t="s">
        <v>235</v>
      </c>
      <c r="F87" s="654" t="s">
        <v>23</v>
      </c>
      <c r="G87" s="650"/>
      <c r="H87" s="593" t="s">
        <v>8</v>
      </c>
      <c r="I87" s="591" t="s">
        <v>162</v>
      </c>
      <c r="J87" s="507" t="s">
        <v>343</v>
      </c>
      <c r="K87" s="6" t="s">
        <v>12</v>
      </c>
      <c r="L87" s="485">
        <f>M87+O87</f>
        <v>8258.7000000000007</v>
      </c>
      <c r="M87" s="486">
        <f>4431.9-20.3-1219.5</f>
        <v>3192.0999999999995</v>
      </c>
      <c r="N87" s="444"/>
      <c r="O87" s="445">
        <v>5066.6000000000004</v>
      </c>
      <c r="P87" s="626" t="s">
        <v>253</v>
      </c>
      <c r="Q87" s="513" t="s">
        <v>187</v>
      </c>
      <c r="R87" s="661"/>
    </row>
    <row r="88" spans="1:18" s="77" customFormat="1" ht="15.75" customHeight="1" thickBot="1">
      <c r="A88" s="638"/>
      <c r="B88" s="631"/>
      <c r="C88" s="709"/>
      <c r="D88" s="617"/>
      <c r="E88" s="649"/>
      <c r="F88" s="655"/>
      <c r="G88" s="651"/>
      <c r="H88" s="594"/>
      <c r="I88" s="592"/>
      <c r="J88" s="520"/>
      <c r="K88" s="304" t="s">
        <v>15</v>
      </c>
      <c r="L88" s="283">
        <f>SUM(L87:L87)</f>
        <v>8258.7000000000007</v>
      </c>
      <c r="M88" s="284">
        <f>SUM(M87:M87)</f>
        <v>3192.0999999999995</v>
      </c>
      <c r="N88" s="284">
        <f>SUM(N87:N87)</f>
        <v>0</v>
      </c>
      <c r="O88" s="285">
        <f>SUM(O87:O87)</f>
        <v>5066.6000000000004</v>
      </c>
      <c r="P88" s="622"/>
      <c r="Q88" s="514"/>
      <c r="R88" s="662"/>
    </row>
    <row r="89" spans="1:18" s="4" customFormat="1" ht="15.75" customHeight="1">
      <c r="A89" s="632" t="s">
        <v>8</v>
      </c>
      <c r="B89" s="630" t="s">
        <v>8</v>
      </c>
      <c r="C89" s="611" t="s">
        <v>37</v>
      </c>
      <c r="D89" s="618"/>
      <c r="E89" s="635"/>
      <c r="F89" s="782" t="s">
        <v>156</v>
      </c>
      <c r="G89" s="525"/>
      <c r="H89" s="511" t="s">
        <v>8</v>
      </c>
      <c r="I89" s="588">
        <v>1</v>
      </c>
      <c r="J89" s="507" t="s">
        <v>344</v>
      </c>
      <c r="K89" s="406" t="s">
        <v>338</v>
      </c>
      <c r="L89" s="487">
        <f>M89+O89</f>
        <v>610.20000000000005</v>
      </c>
      <c r="M89" s="488">
        <f>M93+M96+M99+M101+M105+M108</f>
        <v>610.20000000000005</v>
      </c>
      <c r="N89" s="354">
        <f>N93+N96+N99+N101+N105+N108</f>
        <v>0</v>
      </c>
      <c r="O89" s="354">
        <f>O93+O96+O99+O101+O105+O108</f>
        <v>0</v>
      </c>
      <c r="P89" s="356"/>
      <c r="Q89" s="357"/>
      <c r="R89" s="358"/>
    </row>
    <row r="90" spans="1:18" s="4" customFormat="1" ht="15.75" customHeight="1">
      <c r="A90" s="639"/>
      <c r="B90" s="640"/>
      <c r="C90" s="641"/>
      <c r="D90" s="518"/>
      <c r="E90" s="629"/>
      <c r="F90" s="797"/>
      <c r="G90" s="526"/>
      <c r="H90" s="528"/>
      <c r="I90" s="589"/>
      <c r="J90" s="508"/>
      <c r="K90" s="407" t="s">
        <v>341</v>
      </c>
      <c r="L90" s="359">
        <f>M90+O90</f>
        <v>477.5</v>
      </c>
      <c r="M90" s="360">
        <f>M98+M109</f>
        <v>477.5</v>
      </c>
      <c r="N90" s="360">
        <f>N98+N109</f>
        <v>0</v>
      </c>
      <c r="O90" s="360">
        <f>O98+O109</f>
        <v>0</v>
      </c>
      <c r="P90" s="362"/>
      <c r="Q90" s="363"/>
      <c r="R90" s="364"/>
    </row>
    <row r="91" spans="1:18" s="4" customFormat="1" ht="15.75" customHeight="1">
      <c r="A91" s="639"/>
      <c r="B91" s="640"/>
      <c r="C91" s="641"/>
      <c r="D91" s="518"/>
      <c r="E91" s="629"/>
      <c r="F91" s="797"/>
      <c r="G91" s="526"/>
      <c r="H91" s="528"/>
      <c r="I91" s="589"/>
      <c r="J91" s="508"/>
      <c r="K91" s="407" t="s">
        <v>342</v>
      </c>
      <c r="L91" s="359">
        <f>M91+O91</f>
        <v>90</v>
      </c>
      <c r="M91" s="360">
        <f>M94</f>
        <v>90</v>
      </c>
      <c r="N91" s="360">
        <f>N94</f>
        <v>0</v>
      </c>
      <c r="O91" s="360">
        <f>O94</f>
        <v>0</v>
      </c>
      <c r="P91" s="362"/>
      <c r="Q91" s="363"/>
      <c r="R91" s="365"/>
    </row>
    <row r="92" spans="1:18" s="4" customFormat="1" ht="15.75" customHeight="1" thickBot="1">
      <c r="A92" s="638"/>
      <c r="B92" s="631"/>
      <c r="C92" s="612"/>
      <c r="D92" s="619"/>
      <c r="E92" s="636"/>
      <c r="F92" s="785"/>
      <c r="G92" s="527"/>
      <c r="H92" s="512"/>
      <c r="I92" s="590"/>
      <c r="J92" s="520"/>
      <c r="K92" s="408" t="s">
        <v>15</v>
      </c>
      <c r="L92" s="366">
        <f>SUM(L89:L91)</f>
        <v>1177.7</v>
      </c>
      <c r="M92" s="367">
        <f>SUM(M89:M91)</f>
        <v>1177.7</v>
      </c>
      <c r="N92" s="367">
        <f>SUM(N89:N91)</f>
        <v>0</v>
      </c>
      <c r="O92" s="368">
        <f>SUM(O89:O91)</f>
        <v>0</v>
      </c>
      <c r="P92" s="369"/>
      <c r="Q92" s="370"/>
      <c r="R92" s="371"/>
    </row>
    <row r="93" spans="1:18" s="4" customFormat="1" ht="24.75" customHeight="1">
      <c r="A93" s="632" t="s">
        <v>8</v>
      </c>
      <c r="B93" s="630" t="s">
        <v>8</v>
      </c>
      <c r="C93" s="611" t="s">
        <v>37</v>
      </c>
      <c r="D93" s="618" t="s">
        <v>8</v>
      </c>
      <c r="E93" s="635" t="s">
        <v>236</v>
      </c>
      <c r="F93" s="658" t="s">
        <v>383</v>
      </c>
      <c r="G93" s="525"/>
      <c r="H93" s="511" t="s">
        <v>8</v>
      </c>
      <c r="I93" s="516"/>
      <c r="J93" s="507" t="s">
        <v>344</v>
      </c>
      <c r="K93" s="76" t="s">
        <v>12</v>
      </c>
      <c r="L93" s="383">
        <f>+M93+O93</f>
        <v>138.9</v>
      </c>
      <c r="M93" s="384">
        <v>138.9</v>
      </c>
      <c r="N93" s="384"/>
      <c r="O93" s="385"/>
      <c r="P93" s="195" t="s">
        <v>242</v>
      </c>
      <c r="Q93" s="254" t="s">
        <v>210</v>
      </c>
      <c r="R93" s="245">
        <v>18</v>
      </c>
    </row>
    <row r="94" spans="1:18" s="4" customFormat="1" ht="24.75" customHeight="1">
      <c r="A94" s="639"/>
      <c r="B94" s="640"/>
      <c r="C94" s="641"/>
      <c r="D94" s="518"/>
      <c r="E94" s="629"/>
      <c r="F94" s="659"/>
      <c r="G94" s="526"/>
      <c r="H94" s="528"/>
      <c r="I94" s="529"/>
      <c r="J94" s="508"/>
      <c r="K94" s="200" t="s">
        <v>135</v>
      </c>
      <c r="L94" s="226">
        <f>M94+O94</f>
        <v>90</v>
      </c>
      <c r="M94" s="227">
        <f>100-10</f>
        <v>90</v>
      </c>
      <c r="N94" s="227"/>
      <c r="O94" s="228"/>
      <c r="P94" s="205" t="s">
        <v>280</v>
      </c>
      <c r="Q94" s="233" t="s">
        <v>187</v>
      </c>
      <c r="R94" s="237">
        <v>60</v>
      </c>
    </row>
    <row r="95" spans="1:18" s="4" customFormat="1" ht="15.75" customHeight="1" thickBot="1">
      <c r="A95" s="638"/>
      <c r="B95" s="631"/>
      <c r="C95" s="612"/>
      <c r="D95" s="619"/>
      <c r="E95" s="636"/>
      <c r="F95" s="660"/>
      <c r="G95" s="527"/>
      <c r="H95" s="512"/>
      <c r="I95" s="517"/>
      <c r="J95" s="520"/>
      <c r="K95" s="286" t="s">
        <v>15</v>
      </c>
      <c r="L95" s="283">
        <f>M95+O95</f>
        <v>228.9</v>
      </c>
      <c r="M95" s="284">
        <f>SUM(M93:M94)</f>
        <v>228.9</v>
      </c>
      <c r="N95" s="284">
        <f>SUM(N93:N94)</f>
        <v>0</v>
      </c>
      <c r="O95" s="285">
        <f>SUM(O93:O94)</f>
        <v>0</v>
      </c>
      <c r="P95" s="204" t="s">
        <v>281</v>
      </c>
      <c r="Q95" s="252" t="s">
        <v>187</v>
      </c>
      <c r="R95" s="246">
        <v>70</v>
      </c>
    </row>
    <row r="96" spans="1:18" s="4" customFormat="1" ht="15" customHeight="1">
      <c r="A96" s="632" t="s">
        <v>8</v>
      </c>
      <c r="B96" s="630" t="s">
        <v>8</v>
      </c>
      <c r="C96" s="611" t="s">
        <v>37</v>
      </c>
      <c r="D96" s="618" t="s">
        <v>9</v>
      </c>
      <c r="E96" s="635"/>
      <c r="F96" s="658" t="s">
        <v>146</v>
      </c>
      <c r="G96" s="525"/>
      <c r="H96" s="511" t="s">
        <v>8</v>
      </c>
      <c r="I96" s="516"/>
      <c r="J96" s="507" t="s">
        <v>344</v>
      </c>
      <c r="K96" s="76" t="s">
        <v>12</v>
      </c>
      <c r="L96" s="229">
        <f>+M96+O96</f>
        <v>19</v>
      </c>
      <c r="M96" s="230">
        <v>19</v>
      </c>
      <c r="N96" s="230"/>
      <c r="O96" s="231"/>
      <c r="P96" s="626" t="s">
        <v>244</v>
      </c>
      <c r="Q96" s="623" t="s">
        <v>187</v>
      </c>
      <c r="R96" s="523">
        <v>11</v>
      </c>
    </row>
    <row r="97" spans="1:18" s="4" customFormat="1" ht="15" customHeight="1" thickBot="1">
      <c r="A97" s="638"/>
      <c r="B97" s="631"/>
      <c r="C97" s="612"/>
      <c r="D97" s="619"/>
      <c r="E97" s="636"/>
      <c r="F97" s="660"/>
      <c r="G97" s="527"/>
      <c r="H97" s="512"/>
      <c r="I97" s="517"/>
      <c r="J97" s="520"/>
      <c r="K97" s="287" t="s">
        <v>15</v>
      </c>
      <c r="L97" s="291">
        <f>L96</f>
        <v>19</v>
      </c>
      <c r="M97" s="292">
        <f>M96</f>
        <v>19</v>
      </c>
      <c r="N97" s="292">
        <f>N96</f>
        <v>0</v>
      </c>
      <c r="O97" s="293">
        <f>O96</f>
        <v>0</v>
      </c>
      <c r="P97" s="622"/>
      <c r="Q97" s="624"/>
      <c r="R97" s="524"/>
    </row>
    <row r="98" spans="1:18" s="4" customFormat="1" ht="15.75" customHeight="1">
      <c r="A98" s="632" t="s">
        <v>8</v>
      </c>
      <c r="B98" s="630" t="s">
        <v>8</v>
      </c>
      <c r="C98" s="611" t="s">
        <v>37</v>
      </c>
      <c r="D98" s="618" t="s">
        <v>10</v>
      </c>
      <c r="E98" s="635"/>
      <c r="F98" s="658" t="s">
        <v>157</v>
      </c>
      <c r="G98" s="525"/>
      <c r="H98" s="511" t="s">
        <v>8</v>
      </c>
      <c r="I98" s="516"/>
      <c r="J98" s="507" t="s">
        <v>344</v>
      </c>
      <c r="K98" s="76" t="s">
        <v>13</v>
      </c>
      <c r="L98" s="383">
        <f>+M98+O98</f>
        <v>7.5</v>
      </c>
      <c r="M98" s="384">
        <v>7.5</v>
      </c>
      <c r="N98" s="384"/>
      <c r="O98" s="385"/>
      <c r="P98" s="195" t="s">
        <v>245</v>
      </c>
      <c r="Q98" s="254" t="s">
        <v>187</v>
      </c>
      <c r="R98" s="245">
        <v>14</v>
      </c>
    </row>
    <row r="99" spans="1:18" s="4" customFormat="1" ht="15.75" customHeight="1">
      <c r="A99" s="639"/>
      <c r="B99" s="640"/>
      <c r="C99" s="641"/>
      <c r="D99" s="518"/>
      <c r="E99" s="629"/>
      <c r="F99" s="659"/>
      <c r="G99" s="526"/>
      <c r="H99" s="528"/>
      <c r="I99" s="529"/>
      <c r="J99" s="508"/>
      <c r="K99" s="200" t="s">
        <v>12</v>
      </c>
      <c r="L99" s="226">
        <f>M99+O99</f>
        <v>7</v>
      </c>
      <c r="M99" s="227">
        <v>7</v>
      </c>
      <c r="N99" s="227"/>
      <c r="O99" s="228"/>
      <c r="P99" s="621" t="s">
        <v>246</v>
      </c>
      <c r="Q99" s="647" t="s">
        <v>187</v>
      </c>
      <c r="R99" s="620">
        <v>20</v>
      </c>
    </row>
    <row r="100" spans="1:18" s="4" customFormat="1" ht="14.25" customHeight="1" thickBot="1">
      <c r="A100" s="638"/>
      <c r="B100" s="631"/>
      <c r="C100" s="612"/>
      <c r="D100" s="619"/>
      <c r="E100" s="636"/>
      <c r="F100" s="660"/>
      <c r="G100" s="527"/>
      <c r="H100" s="512"/>
      <c r="I100" s="517"/>
      <c r="J100" s="520"/>
      <c r="K100" s="302" t="s">
        <v>15</v>
      </c>
      <c r="L100" s="283">
        <f>M100+O100</f>
        <v>14.5</v>
      </c>
      <c r="M100" s="284">
        <f>M98+M99</f>
        <v>14.5</v>
      </c>
      <c r="N100" s="284">
        <f>N98</f>
        <v>0</v>
      </c>
      <c r="O100" s="285">
        <f>O98</f>
        <v>0</v>
      </c>
      <c r="P100" s="622"/>
      <c r="Q100" s="624"/>
      <c r="R100" s="524"/>
    </row>
    <row r="101" spans="1:18" s="4" customFormat="1" ht="15.75" customHeight="1">
      <c r="A101" s="632" t="s">
        <v>8</v>
      </c>
      <c r="B101" s="630" t="s">
        <v>8</v>
      </c>
      <c r="C101" s="611" t="s">
        <v>37</v>
      </c>
      <c r="D101" s="618" t="s">
        <v>11</v>
      </c>
      <c r="E101" s="635"/>
      <c r="F101" s="658" t="s">
        <v>354</v>
      </c>
      <c r="G101" s="525"/>
      <c r="H101" s="511" t="s">
        <v>8</v>
      </c>
      <c r="I101" s="516"/>
      <c r="J101" s="507" t="s">
        <v>344</v>
      </c>
      <c r="K101" s="76" t="s">
        <v>12</v>
      </c>
      <c r="L101" s="383">
        <f>+M101+O101</f>
        <v>228.9</v>
      </c>
      <c r="M101" s="384">
        <v>228.9</v>
      </c>
      <c r="N101" s="384"/>
      <c r="O101" s="434"/>
      <c r="P101" s="187" t="s">
        <v>277</v>
      </c>
      <c r="Q101" s="254" t="s">
        <v>187</v>
      </c>
      <c r="R101" s="245">
        <v>31</v>
      </c>
    </row>
    <row r="102" spans="1:18" s="4" customFormat="1" ht="24.75" customHeight="1">
      <c r="A102" s="639"/>
      <c r="B102" s="640"/>
      <c r="C102" s="641"/>
      <c r="D102" s="518"/>
      <c r="E102" s="629"/>
      <c r="F102" s="659"/>
      <c r="G102" s="526"/>
      <c r="H102" s="528"/>
      <c r="I102" s="529"/>
      <c r="J102" s="508"/>
      <c r="K102" s="78"/>
      <c r="L102" s="229"/>
      <c r="M102" s="230"/>
      <c r="N102" s="230"/>
      <c r="O102" s="429"/>
      <c r="P102" s="217" t="s">
        <v>248</v>
      </c>
      <c r="Q102" s="251" t="s">
        <v>278</v>
      </c>
      <c r="R102" s="244">
        <v>11.292999999999999</v>
      </c>
    </row>
    <row r="103" spans="1:18" s="4" customFormat="1" ht="24.75" customHeight="1">
      <c r="A103" s="639"/>
      <c r="B103" s="640"/>
      <c r="C103" s="641"/>
      <c r="D103" s="518"/>
      <c r="E103" s="629"/>
      <c r="F103" s="659"/>
      <c r="G103" s="526"/>
      <c r="H103" s="528"/>
      <c r="I103" s="529"/>
      <c r="J103" s="508"/>
      <c r="K103" s="200"/>
      <c r="L103" s="226"/>
      <c r="M103" s="227"/>
      <c r="N103" s="227"/>
      <c r="O103" s="438"/>
      <c r="P103" s="217" t="s">
        <v>279</v>
      </c>
      <c r="Q103" s="251" t="s">
        <v>187</v>
      </c>
      <c r="R103" s="244">
        <v>27</v>
      </c>
    </row>
    <row r="104" spans="1:18" s="4" customFormat="1" ht="15.75" customHeight="1" thickBot="1">
      <c r="A104" s="638"/>
      <c r="B104" s="631"/>
      <c r="C104" s="612"/>
      <c r="D104" s="619"/>
      <c r="E104" s="636"/>
      <c r="F104" s="660"/>
      <c r="G104" s="527"/>
      <c r="H104" s="512"/>
      <c r="I104" s="517"/>
      <c r="J104" s="520"/>
      <c r="K104" s="302" t="s">
        <v>15</v>
      </c>
      <c r="L104" s="283">
        <f>L101</f>
        <v>228.9</v>
      </c>
      <c r="M104" s="284">
        <f>M101</f>
        <v>228.9</v>
      </c>
      <c r="N104" s="284">
        <f>N101</f>
        <v>0</v>
      </c>
      <c r="O104" s="294">
        <f>O101</f>
        <v>0</v>
      </c>
      <c r="P104" s="201" t="s">
        <v>247</v>
      </c>
      <c r="Q104" s="252" t="s">
        <v>187</v>
      </c>
      <c r="R104" s="246">
        <v>6</v>
      </c>
    </row>
    <row r="105" spans="1:18" s="4" customFormat="1" ht="15.75" customHeight="1">
      <c r="A105" s="632" t="s">
        <v>8</v>
      </c>
      <c r="B105" s="630" t="s">
        <v>8</v>
      </c>
      <c r="C105" s="611" t="s">
        <v>37</v>
      </c>
      <c r="D105" s="618" t="s">
        <v>31</v>
      </c>
      <c r="E105" s="635"/>
      <c r="F105" s="658" t="s">
        <v>159</v>
      </c>
      <c r="G105" s="525"/>
      <c r="H105" s="511" t="s">
        <v>8</v>
      </c>
      <c r="I105" s="516"/>
      <c r="J105" s="507" t="s">
        <v>344</v>
      </c>
      <c r="K105" s="78" t="s">
        <v>12</v>
      </c>
      <c r="L105" s="229">
        <f>+M105+O105</f>
        <v>5.5</v>
      </c>
      <c r="M105" s="230">
        <v>5.5</v>
      </c>
      <c r="N105" s="230"/>
      <c r="O105" s="231"/>
      <c r="P105" s="626" t="s">
        <v>250</v>
      </c>
      <c r="Q105" s="623" t="s">
        <v>210</v>
      </c>
      <c r="R105" s="523">
        <v>9</v>
      </c>
    </row>
    <row r="106" spans="1:18" s="4" customFormat="1" ht="14.25" customHeight="1" thickBot="1">
      <c r="A106" s="638"/>
      <c r="B106" s="631"/>
      <c r="C106" s="612"/>
      <c r="D106" s="619"/>
      <c r="E106" s="636"/>
      <c r="F106" s="660"/>
      <c r="G106" s="527"/>
      <c r="H106" s="512"/>
      <c r="I106" s="517"/>
      <c r="J106" s="520"/>
      <c r="K106" s="286" t="s">
        <v>15</v>
      </c>
      <c r="L106" s="288">
        <f>L105</f>
        <v>5.5</v>
      </c>
      <c r="M106" s="289">
        <f>M105</f>
        <v>5.5</v>
      </c>
      <c r="N106" s="289">
        <f>N105</f>
        <v>0</v>
      </c>
      <c r="O106" s="290">
        <f>O105</f>
        <v>0</v>
      </c>
      <c r="P106" s="622"/>
      <c r="Q106" s="624"/>
      <c r="R106" s="524"/>
    </row>
    <row r="107" spans="1:18" s="4" customFormat="1" ht="15.75" customHeight="1">
      <c r="A107" s="632" t="s">
        <v>8</v>
      </c>
      <c r="B107" s="630" t="s">
        <v>8</v>
      </c>
      <c r="C107" s="611" t="s">
        <v>37</v>
      </c>
      <c r="D107" s="618" t="s">
        <v>33</v>
      </c>
      <c r="E107" s="635" t="s">
        <v>237</v>
      </c>
      <c r="F107" s="793" t="s">
        <v>147</v>
      </c>
      <c r="G107" s="525"/>
      <c r="H107" s="511" t="s">
        <v>8</v>
      </c>
      <c r="I107" s="516"/>
      <c r="J107" s="507" t="s">
        <v>344</v>
      </c>
      <c r="K107" s="76" t="s">
        <v>12</v>
      </c>
      <c r="L107" s="461">
        <f>+M107+O107</f>
        <v>210.9</v>
      </c>
      <c r="M107" s="460">
        <v>210.9</v>
      </c>
      <c r="N107" s="384"/>
      <c r="O107" s="385"/>
      <c r="P107" s="330" t="s">
        <v>251</v>
      </c>
      <c r="Q107" s="269" t="s">
        <v>252</v>
      </c>
      <c r="R107" s="235">
        <v>100</v>
      </c>
    </row>
    <row r="108" spans="1:18" s="4" customFormat="1" ht="14.25" customHeight="1" thickBot="1">
      <c r="A108" s="638"/>
      <c r="B108" s="631"/>
      <c r="C108" s="612"/>
      <c r="D108" s="619"/>
      <c r="E108" s="636"/>
      <c r="F108" s="794"/>
      <c r="G108" s="527"/>
      <c r="H108" s="512"/>
      <c r="I108" s="517"/>
      <c r="J108" s="520"/>
      <c r="K108" s="286" t="s">
        <v>15</v>
      </c>
      <c r="L108" s="288">
        <f>L107</f>
        <v>210.9</v>
      </c>
      <c r="M108" s="289">
        <f>M107</f>
        <v>210.9</v>
      </c>
      <c r="N108" s="289">
        <f>N107</f>
        <v>0</v>
      </c>
      <c r="O108" s="290">
        <f>O107</f>
        <v>0</v>
      </c>
      <c r="P108" s="323"/>
      <c r="Q108" s="270"/>
      <c r="R108" s="271"/>
    </row>
    <row r="109" spans="1:18" s="4" customFormat="1" ht="15.75" customHeight="1">
      <c r="A109" s="632" t="s">
        <v>8</v>
      </c>
      <c r="B109" s="630" t="s">
        <v>8</v>
      </c>
      <c r="C109" s="611" t="s">
        <v>37</v>
      </c>
      <c r="D109" s="618" t="s">
        <v>36</v>
      </c>
      <c r="E109" s="635"/>
      <c r="F109" s="658" t="s">
        <v>158</v>
      </c>
      <c r="G109" s="525"/>
      <c r="H109" s="511" t="s">
        <v>8</v>
      </c>
      <c r="I109" s="516"/>
      <c r="J109" s="507" t="s">
        <v>344</v>
      </c>
      <c r="K109" s="76" t="s">
        <v>13</v>
      </c>
      <c r="L109" s="383">
        <f>+M109+O109</f>
        <v>470</v>
      </c>
      <c r="M109" s="384">
        <v>470</v>
      </c>
      <c r="N109" s="384"/>
      <c r="O109" s="385"/>
      <c r="P109" s="330" t="s">
        <v>243</v>
      </c>
      <c r="Q109" s="269" t="s">
        <v>187</v>
      </c>
      <c r="R109" s="235">
        <v>5</v>
      </c>
    </row>
    <row r="110" spans="1:18" s="4" customFormat="1" ht="14.25" customHeight="1" thickBot="1">
      <c r="A110" s="638"/>
      <c r="B110" s="631"/>
      <c r="C110" s="612"/>
      <c r="D110" s="619"/>
      <c r="E110" s="636"/>
      <c r="F110" s="660"/>
      <c r="G110" s="527"/>
      <c r="H110" s="512"/>
      <c r="I110" s="517"/>
      <c r="J110" s="520"/>
      <c r="K110" s="286" t="s">
        <v>15</v>
      </c>
      <c r="L110" s="288">
        <f>L109</f>
        <v>470</v>
      </c>
      <c r="M110" s="289">
        <f>M109</f>
        <v>470</v>
      </c>
      <c r="N110" s="289">
        <f>N109</f>
        <v>0</v>
      </c>
      <c r="O110" s="290">
        <f>O109</f>
        <v>0</v>
      </c>
      <c r="P110" s="323"/>
      <c r="Q110" s="270"/>
      <c r="R110" s="271"/>
    </row>
    <row r="111" spans="1:18" s="77" customFormat="1" ht="18" customHeight="1">
      <c r="A111" s="632" t="s">
        <v>8</v>
      </c>
      <c r="B111" s="630" t="s">
        <v>8</v>
      </c>
      <c r="C111" s="707" t="s">
        <v>38</v>
      </c>
      <c r="D111" s="615"/>
      <c r="E111" s="648"/>
      <c r="F111" s="795" t="s">
        <v>161</v>
      </c>
      <c r="G111" s="650"/>
      <c r="H111" s="593" t="s">
        <v>8</v>
      </c>
      <c r="I111" s="591" t="s">
        <v>162</v>
      </c>
      <c r="J111" s="689" t="s">
        <v>345</v>
      </c>
      <c r="K111" s="6" t="s">
        <v>12</v>
      </c>
      <c r="L111" s="489">
        <f>M111+O111</f>
        <v>54</v>
      </c>
      <c r="M111" s="490">
        <v>54</v>
      </c>
      <c r="N111" s="444"/>
      <c r="O111" s="445"/>
      <c r="P111" s="209" t="s">
        <v>208</v>
      </c>
      <c r="Q111" s="259" t="s">
        <v>187</v>
      </c>
      <c r="R111" s="260"/>
    </row>
    <row r="112" spans="1:18" s="77" customFormat="1" ht="18" customHeight="1" thickBot="1">
      <c r="A112" s="638"/>
      <c r="B112" s="631"/>
      <c r="C112" s="709"/>
      <c r="D112" s="617"/>
      <c r="E112" s="649"/>
      <c r="F112" s="796"/>
      <c r="G112" s="651"/>
      <c r="H112" s="594"/>
      <c r="I112" s="592"/>
      <c r="J112" s="691"/>
      <c r="K112" s="304" t="s">
        <v>15</v>
      </c>
      <c r="L112" s="283">
        <f>SUM(L111:L111)</f>
        <v>54</v>
      </c>
      <c r="M112" s="284">
        <f>SUM(M111:M111)</f>
        <v>54</v>
      </c>
      <c r="N112" s="284">
        <f>SUM(N111:N111)</f>
        <v>0</v>
      </c>
      <c r="O112" s="285">
        <f>SUM(O111:O111)</f>
        <v>0</v>
      </c>
      <c r="P112" s="210" t="s">
        <v>209</v>
      </c>
      <c r="Q112" s="261" t="s">
        <v>210</v>
      </c>
      <c r="R112" s="262"/>
    </row>
    <row r="113" spans="1:22" s="166" customFormat="1" ht="19.5" customHeight="1">
      <c r="A113" s="632" t="s">
        <v>8</v>
      </c>
      <c r="B113" s="630" t="s">
        <v>8</v>
      </c>
      <c r="C113" s="611" t="s">
        <v>32</v>
      </c>
      <c r="D113" s="618"/>
      <c r="E113" s="635"/>
      <c r="F113" s="656" t="s">
        <v>164</v>
      </c>
      <c r="G113" s="525"/>
      <c r="H113" s="627" t="s">
        <v>8</v>
      </c>
      <c r="I113" s="598" t="s">
        <v>162</v>
      </c>
      <c r="J113" s="507" t="s">
        <v>346</v>
      </c>
      <c r="K113" s="194" t="s">
        <v>12</v>
      </c>
      <c r="L113" s="491">
        <f>M113+O113</f>
        <v>15</v>
      </c>
      <c r="M113" s="492">
        <v>15</v>
      </c>
      <c r="N113" s="441"/>
      <c r="O113" s="442"/>
      <c r="P113" s="341" t="s">
        <v>207</v>
      </c>
      <c r="Q113" s="342" t="s">
        <v>187</v>
      </c>
      <c r="R113" s="343"/>
    </row>
    <row r="114" spans="1:22" s="166" customFormat="1" ht="19.5" customHeight="1" thickBot="1">
      <c r="A114" s="638"/>
      <c r="B114" s="631"/>
      <c r="C114" s="612"/>
      <c r="D114" s="619"/>
      <c r="E114" s="636"/>
      <c r="F114" s="657"/>
      <c r="G114" s="527"/>
      <c r="H114" s="628"/>
      <c r="I114" s="599"/>
      <c r="J114" s="520"/>
      <c r="K114" s="308" t="s">
        <v>15</v>
      </c>
      <c r="L114" s="309">
        <f>L113</f>
        <v>15</v>
      </c>
      <c r="M114" s="310">
        <f>M113</f>
        <v>15</v>
      </c>
      <c r="N114" s="310">
        <f>N113</f>
        <v>0</v>
      </c>
      <c r="O114" s="311">
        <f>O113</f>
        <v>0</v>
      </c>
      <c r="P114" s="329"/>
      <c r="Q114" s="339"/>
      <c r="R114" s="340"/>
    </row>
    <row r="115" spans="1:22" s="4" customFormat="1" ht="15.75" customHeight="1" thickBot="1">
      <c r="A115" s="178" t="s">
        <v>8</v>
      </c>
      <c r="B115" s="179" t="s">
        <v>8</v>
      </c>
      <c r="C115" s="608" t="s">
        <v>16</v>
      </c>
      <c r="D115" s="752"/>
      <c r="E115" s="752"/>
      <c r="F115" s="752"/>
      <c r="G115" s="752"/>
      <c r="H115" s="752"/>
      <c r="I115" s="752"/>
      <c r="J115" s="752"/>
      <c r="K115" s="753"/>
      <c r="L115" s="169">
        <f>O115+M115</f>
        <v>27652.100000000002</v>
      </c>
      <c r="M115" s="170">
        <f>SUM(M17,M74,M80,M82,M84,M86,M88,M92,M112,M114,)</f>
        <v>21581.100000000002</v>
      </c>
      <c r="N115" s="170">
        <f>SUM(N17,N74,N80,N82,N84,N86,N88,N92,N112,N114)</f>
        <v>10119.099999999999</v>
      </c>
      <c r="O115" s="177">
        <f>SUM(O17,O74,O80,O82,O84,O86,O88,O92,O112,O114)</f>
        <v>6071</v>
      </c>
      <c r="P115" s="812"/>
      <c r="Q115" s="813"/>
      <c r="R115" s="814"/>
    </row>
    <row r="116" spans="1:22" s="4" customFormat="1" ht="15.75" customHeight="1" thickBot="1">
      <c r="A116" s="74" t="s">
        <v>8</v>
      </c>
      <c r="B116" s="75" t="s">
        <v>9</v>
      </c>
      <c r="C116" s="644" t="s">
        <v>27</v>
      </c>
      <c r="D116" s="645"/>
      <c r="E116" s="645"/>
      <c r="F116" s="645"/>
      <c r="G116" s="645"/>
      <c r="H116" s="645"/>
      <c r="I116" s="645"/>
      <c r="J116" s="645"/>
      <c r="K116" s="645"/>
      <c r="L116" s="645"/>
      <c r="M116" s="645"/>
      <c r="N116" s="645"/>
      <c r="O116" s="645"/>
      <c r="P116" s="645"/>
      <c r="Q116" s="645"/>
      <c r="R116" s="646"/>
    </row>
    <row r="117" spans="1:22" s="4" customFormat="1" ht="15.75" customHeight="1">
      <c r="A117" s="762" t="s">
        <v>8</v>
      </c>
      <c r="B117" s="687" t="s">
        <v>9</v>
      </c>
      <c r="C117" s="677" t="s">
        <v>8</v>
      </c>
      <c r="D117" s="788"/>
      <c r="E117" s="648"/>
      <c r="F117" s="760" t="s">
        <v>57</v>
      </c>
      <c r="G117" s="754" t="s">
        <v>29</v>
      </c>
      <c r="H117" s="593" t="s">
        <v>8</v>
      </c>
      <c r="I117" s="684" t="s">
        <v>162</v>
      </c>
      <c r="J117" s="521" t="s">
        <v>194</v>
      </c>
      <c r="K117" s="381" t="s">
        <v>338</v>
      </c>
      <c r="L117" s="482">
        <f>M117+O117</f>
        <v>447.3</v>
      </c>
      <c r="M117" s="373">
        <v>257.8</v>
      </c>
      <c r="N117" s="373"/>
      <c r="O117" s="462">
        <f>O121+O127</f>
        <v>189.5</v>
      </c>
      <c r="P117" s="374"/>
      <c r="Q117" s="375"/>
      <c r="R117" s="376"/>
    </row>
    <row r="118" spans="1:22" s="4" customFormat="1" ht="15.75" customHeight="1" thickBot="1">
      <c r="A118" s="761"/>
      <c r="B118" s="688"/>
      <c r="C118" s="678"/>
      <c r="D118" s="789"/>
      <c r="E118" s="706"/>
      <c r="F118" s="760"/>
      <c r="G118" s="755"/>
      <c r="H118" s="679"/>
      <c r="I118" s="685"/>
      <c r="J118" s="759"/>
      <c r="K118" s="382" t="s">
        <v>15</v>
      </c>
      <c r="L118" s="377">
        <f>L117</f>
        <v>447.3</v>
      </c>
      <c r="M118" s="378">
        <f>M117</f>
        <v>257.8</v>
      </c>
      <c r="N118" s="378">
        <f>N117</f>
        <v>0</v>
      </c>
      <c r="O118" s="379">
        <f>O117</f>
        <v>189.5</v>
      </c>
      <c r="P118" s="380"/>
      <c r="Q118" s="370"/>
      <c r="R118" s="371"/>
    </row>
    <row r="119" spans="1:22" s="4" customFormat="1" ht="15.75" customHeight="1">
      <c r="A119" s="761" t="s">
        <v>8</v>
      </c>
      <c r="B119" s="688" t="s">
        <v>9</v>
      </c>
      <c r="C119" s="678" t="s">
        <v>8</v>
      </c>
      <c r="D119" s="702" t="s">
        <v>8</v>
      </c>
      <c r="E119" s="697" t="s">
        <v>220</v>
      </c>
      <c r="F119" s="663" t="s">
        <v>216</v>
      </c>
      <c r="G119" s="755"/>
      <c r="H119" s="679"/>
      <c r="I119" s="685"/>
      <c r="J119" s="759"/>
      <c r="K119" s="78" t="s">
        <v>12</v>
      </c>
      <c r="L119" s="229">
        <f>+M119+O119</f>
        <v>257.8</v>
      </c>
      <c r="M119" s="230">
        <v>257.8</v>
      </c>
      <c r="N119" s="230"/>
      <c r="O119" s="231"/>
      <c r="P119" s="347" t="s">
        <v>290</v>
      </c>
      <c r="Q119" s="269" t="s">
        <v>187</v>
      </c>
      <c r="R119" s="235">
        <v>350</v>
      </c>
    </row>
    <row r="120" spans="1:22" s="4" customFormat="1" ht="27.75" customHeight="1">
      <c r="A120" s="761"/>
      <c r="B120" s="688"/>
      <c r="C120" s="678"/>
      <c r="D120" s="702"/>
      <c r="E120" s="643"/>
      <c r="F120" s="664"/>
      <c r="G120" s="755"/>
      <c r="H120" s="679"/>
      <c r="I120" s="685"/>
      <c r="J120" s="759"/>
      <c r="K120" s="287" t="s">
        <v>15</v>
      </c>
      <c r="L120" s="291">
        <f>L119</f>
        <v>257.8</v>
      </c>
      <c r="M120" s="292">
        <f>M119</f>
        <v>257.8</v>
      </c>
      <c r="N120" s="292">
        <f>N119</f>
        <v>0</v>
      </c>
      <c r="O120" s="293">
        <f>O119</f>
        <v>0</v>
      </c>
      <c r="P120" s="350"/>
      <c r="Q120" s="233"/>
      <c r="R120" s="237"/>
    </row>
    <row r="121" spans="1:22" s="4" customFormat="1" ht="15.75" customHeight="1">
      <c r="A121" s="761" t="s">
        <v>8</v>
      </c>
      <c r="B121" s="688" t="s">
        <v>9</v>
      </c>
      <c r="C121" s="678" t="s">
        <v>8</v>
      </c>
      <c r="D121" s="702" t="s">
        <v>9</v>
      </c>
      <c r="E121" s="629" t="s">
        <v>223</v>
      </c>
      <c r="F121" s="790" t="s">
        <v>217</v>
      </c>
      <c r="G121" s="755"/>
      <c r="H121" s="679"/>
      <c r="I121" s="685"/>
      <c r="J121" s="759"/>
      <c r="K121" s="200" t="s">
        <v>12</v>
      </c>
      <c r="L121" s="464">
        <f>+M121+O121</f>
        <v>178.5</v>
      </c>
      <c r="M121" s="227"/>
      <c r="N121" s="227"/>
      <c r="O121" s="463">
        <f>128.5+50</f>
        <v>178.5</v>
      </c>
      <c r="P121" s="331" t="s">
        <v>386</v>
      </c>
      <c r="Q121" s="232" t="s">
        <v>187</v>
      </c>
      <c r="R121" s="234">
        <v>15</v>
      </c>
    </row>
    <row r="122" spans="1:22" s="4" customFormat="1" ht="15.75" customHeight="1">
      <c r="A122" s="761"/>
      <c r="B122" s="688"/>
      <c r="C122" s="678"/>
      <c r="D122" s="702"/>
      <c r="E122" s="629"/>
      <c r="F122" s="791"/>
      <c r="G122" s="755"/>
      <c r="H122" s="679"/>
      <c r="I122" s="685"/>
      <c r="J122" s="759"/>
      <c r="K122" s="219"/>
      <c r="L122" s="435"/>
      <c r="M122" s="436"/>
      <c r="N122" s="436"/>
      <c r="O122" s="440"/>
      <c r="P122" s="409" t="s">
        <v>392</v>
      </c>
      <c r="Q122" s="233" t="s">
        <v>187</v>
      </c>
      <c r="R122" s="237">
        <v>1</v>
      </c>
    </row>
    <row r="123" spans="1:22" s="4" customFormat="1" ht="15.75" customHeight="1">
      <c r="A123" s="761"/>
      <c r="B123" s="688"/>
      <c r="C123" s="678"/>
      <c r="D123" s="702"/>
      <c r="E123" s="629"/>
      <c r="F123" s="791"/>
      <c r="G123" s="755"/>
      <c r="H123" s="679"/>
      <c r="I123" s="685"/>
      <c r="J123" s="759"/>
      <c r="K123" s="219"/>
      <c r="L123" s="435"/>
      <c r="M123" s="436"/>
      <c r="N123" s="436"/>
      <c r="O123" s="440"/>
      <c r="P123" s="409" t="s">
        <v>368</v>
      </c>
      <c r="Q123" s="233" t="s">
        <v>187</v>
      </c>
      <c r="R123" s="237">
        <v>1</v>
      </c>
    </row>
    <row r="124" spans="1:22" s="4" customFormat="1" ht="15.75" customHeight="1">
      <c r="A124" s="761"/>
      <c r="B124" s="688"/>
      <c r="C124" s="678"/>
      <c r="D124" s="702"/>
      <c r="E124" s="629"/>
      <c r="F124" s="791"/>
      <c r="G124" s="755"/>
      <c r="H124" s="679"/>
      <c r="I124" s="685"/>
      <c r="J124" s="759"/>
      <c r="K124" s="219"/>
      <c r="L124" s="435"/>
      <c r="M124" s="436"/>
      <c r="N124" s="436"/>
      <c r="O124" s="440"/>
      <c r="P124" s="409" t="s">
        <v>369</v>
      </c>
      <c r="Q124" s="233" t="s">
        <v>187</v>
      </c>
      <c r="R124" s="237">
        <v>5</v>
      </c>
      <c r="V124" s="77"/>
    </row>
    <row r="125" spans="1:22" s="4" customFormat="1" ht="15.75" customHeight="1">
      <c r="A125" s="761"/>
      <c r="B125" s="688"/>
      <c r="C125" s="678"/>
      <c r="D125" s="702"/>
      <c r="E125" s="629"/>
      <c r="F125" s="791"/>
      <c r="G125" s="755"/>
      <c r="H125" s="679"/>
      <c r="I125" s="685"/>
      <c r="J125" s="759"/>
      <c r="K125" s="219"/>
      <c r="L125" s="435"/>
      <c r="M125" s="436"/>
      <c r="N125" s="436"/>
      <c r="O125" s="440"/>
      <c r="P125" s="409" t="s">
        <v>370</v>
      </c>
      <c r="Q125" s="233" t="s">
        <v>187</v>
      </c>
      <c r="R125" s="237">
        <v>4</v>
      </c>
    </row>
    <row r="126" spans="1:22" s="4" customFormat="1" ht="15.75" customHeight="1">
      <c r="A126" s="761"/>
      <c r="B126" s="688"/>
      <c r="C126" s="678"/>
      <c r="D126" s="702"/>
      <c r="E126" s="629"/>
      <c r="F126" s="792"/>
      <c r="G126" s="755"/>
      <c r="H126" s="679"/>
      <c r="I126" s="685"/>
      <c r="J126" s="759"/>
      <c r="K126" s="412" t="s">
        <v>15</v>
      </c>
      <c r="L126" s="413">
        <f>SUM(L121:L125)</f>
        <v>178.5</v>
      </c>
      <c r="M126" s="414">
        <f>SUM(M121:M125)</f>
        <v>0</v>
      </c>
      <c r="N126" s="414">
        <f>SUM(N121:N125)</f>
        <v>0</v>
      </c>
      <c r="O126" s="415">
        <f>SUM(O121:O125)</f>
        <v>178.5</v>
      </c>
      <c r="P126" s="416" t="s">
        <v>371</v>
      </c>
      <c r="Q126" s="238" t="s">
        <v>187</v>
      </c>
      <c r="R126" s="236">
        <v>5</v>
      </c>
    </row>
    <row r="127" spans="1:22" s="4" customFormat="1" ht="29.25" customHeight="1">
      <c r="A127" s="761" t="s">
        <v>8</v>
      </c>
      <c r="B127" s="688" t="s">
        <v>9</v>
      </c>
      <c r="C127" s="678" t="s">
        <v>8</v>
      </c>
      <c r="D127" s="702" t="s">
        <v>10</v>
      </c>
      <c r="E127" s="697"/>
      <c r="F127" s="786" t="s">
        <v>374</v>
      </c>
      <c r="G127" s="755"/>
      <c r="H127" s="679"/>
      <c r="I127" s="685"/>
      <c r="J127" s="759"/>
      <c r="K127" s="78" t="s">
        <v>12</v>
      </c>
      <c r="L127" s="229">
        <f>+M127+O127</f>
        <v>11</v>
      </c>
      <c r="M127" s="230"/>
      <c r="N127" s="230"/>
      <c r="O127" s="231">
        <v>11</v>
      </c>
      <c r="P127" s="318" t="s">
        <v>375</v>
      </c>
      <c r="Q127" s="233" t="s">
        <v>187</v>
      </c>
      <c r="R127" s="237">
        <v>4</v>
      </c>
    </row>
    <row r="128" spans="1:22" s="4" customFormat="1" ht="15.75" customHeight="1" thickBot="1">
      <c r="A128" s="761"/>
      <c r="B128" s="688"/>
      <c r="C128" s="678"/>
      <c r="D128" s="702"/>
      <c r="E128" s="636"/>
      <c r="F128" s="787"/>
      <c r="G128" s="756"/>
      <c r="H128" s="594"/>
      <c r="I128" s="686"/>
      <c r="J128" s="522"/>
      <c r="K128" s="302" t="s">
        <v>15</v>
      </c>
      <c r="L128" s="283">
        <f>SUM(L127:L127)</f>
        <v>11</v>
      </c>
      <c r="M128" s="410">
        <f>SUM(M127:M127)</f>
        <v>0</v>
      </c>
      <c r="N128" s="410">
        <f>SUM(N127:N127)</f>
        <v>0</v>
      </c>
      <c r="O128" s="411">
        <f>SUM(O127:O127)</f>
        <v>11</v>
      </c>
      <c r="P128" s="350" t="s">
        <v>376</v>
      </c>
      <c r="Q128" s="233" t="s">
        <v>187</v>
      </c>
      <c r="R128" s="237">
        <v>8</v>
      </c>
    </row>
    <row r="129" spans="1:18" s="4" customFormat="1" ht="15.75" customHeight="1">
      <c r="A129" s="632" t="s">
        <v>8</v>
      </c>
      <c r="B129" s="630" t="s">
        <v>9</v>
      </c>
      <c r="C129" s="707" t="s">
        <v>9</v>
      </c>
      <c r="D129" s="615"/>
      <c r="E129" s="648" t="s">
        <v>224</v>
      </c>
      <c r="F129" s="668" t="s">
        <v>24</v>
      </c>
      <c r="G129" s="665" t="s">
        <v>149</v>
      </c>
      <c r="H129" s="593" t="s">
        <v>8</v>
      </c>
      <c r="I129" s="591" t="s">
        <v>162</v>
      </c>
      <c r="J129" s="689" t="s">
        <v>348</v>
      </c>
      <c r="K129" s="197" t="s">
        <v>148</v>
      </c>
      <c r="L129" s="479">
        <f>M129+O129</f>
        <v>179</v>
      </c>
      <c r="M129" s="480">
        <v>134</v>
      </c>
      <c r="N129" s="481"/>
      <c r="O129" s="385">
        <v>45</v>
      </c>
      <c r="P129" s="187" t="s">
        <v>361</v>
      </c>
      <c r="Q129" s="257" t="s">
        <v>187</v>
      </c>
      <c r="R129" s="245">
        <v>6</v>
      </c>
    </row>
    <row r="130" spans="1:18" s="4" customFormat="1" ht="15.75" customHeight="1">
      <c r="A130" s="639"/>
      <c r="B130" s="640"/>
      <c r="C130" s="708"/>
      <c r="D130" s="616"/>
      <c r="E130" s="706"/>
      <c r="F130" s="669"/>
      <c r="G130" s="666"/>
      <c r="H130" s="679"/>
      <c r="I130" s="683"/>
      <c r="J130" s="690"/>
      <c r="K130" s="5" t="s">
        <v>14</v>
      </c>
      <c r="L130" s="471">
        <f>M130+O130</f>
        <v>1014.4</v>
      </c>
      <c r="M130" s="472">
        <v>759.4</v>
      </c>
      <c r="N130" s="472"/>
      <c r="O130" s="439">
        <v>255</v>
      </c>
      <c r="P130" s="539" t="s">
        <v>362</v>
      </c>
      <c r="Q130" s="625" t="s">
        <v>187</v>
      </c>
      <c r="R130" s="620">
        <v>1</v>
      </c>
    </row>
    <row r="131" spans="1:18" s="4" customFormat="1" ht="15.75" customHeight="1" thickBot="1">
      <c r="A131" s="638"/>
      <c r="B131" s="631"/>
      <c r="C131" s="709"/>
      <c r="D131" s="617"/>
      <c r="E131" s="649"/>
      <c r="F131" s="670"/>
      <c r="G131" s="667"/>
      <c r="H131" s="594"/>
      <c r="I131" s="592"/>
      <c r="J131" s="691"/>
      <c r="K131" s="304" t="s">
        <v>15</v>
      </c>
      <c r="L131" s="283">
        <f>SUM(L129:L130)</f>
        <v>1193.4000000000001</v>
      </c>
      <c r="M131" s="284">
        <f>SUM(M129:M130)</f>
        <v>893.4</v>
      </c>
      <c r="N131" s="284">
        <f>SUM(N129:N130)</f>
        <v>0</v>
      </c>
      <c r="O131" s="285">
        <f>O129+O130</f>
        <v>300</v>
      </c>
      <c r="P131" s="802"/>
      <c r="Q131" s="514"/>
      <c r="R131" s="524"/>
    </row>
    <row r="132" spans="1:18" s="4" customFormat="1" ht="18" customHeight="1">
      <c r="A132" s="632" t="s">
        <v>8</v>
      </c>
      <c r="B132" s="630" t="s">
        <v>9</v>
      </c>
      <c r="C132" s="611" t="s">
        <v>10</v>
      </c>
      <c r="D132" s="618"/>
      <c r="E132" s="635" t="s">
        <v>226</v>
      </c>
      <c r="F132" s="671" t="s">
        <v>25</v>
      </c>
      <c r="G132" s="680" t="s">
        <v>167</v>
      </c>
      <c r="H132" s="511" t="s">
        <v>8</v>
      </c>
      <c r="I132" s="516" t="s">
        <v>162</v>
      </c>
      <c r="J132" s="507" t="s">
        <v>364</v>
      </c>
      <c r="K132" s="188" t="s">
        <v>12</v>
      </c>
      <c r="L132" s="483">
        <f>M132+O132</f>
        <v>177.8</v>
      </c>
      <c r="M132" s="484">
        <f>216-53.5</f>
        <v>162.5</v>
      </c>
      <c r="N132" s="484">
        <f>13.4+49</f>
        <v>62.4</v>
      </c>
      <c r="O132" s="493">
        <v>15.3</v>
      </c>
      <c r="P132" s="187" t="s">
        <v>240</v>
      </c>
      <c r="Q132" s="257" t="s">
        <v>187</v>
      </c>
      <c r="R132" s="245">
        <v>2</v>
      </c>
    </row>
    <row r="133" spans="1:18" s="4" customFormat="1" ht="18" customHeight="1">
      <c r="A133" s="639"/>
      <c r="B133" s="640"/>
      <c r="C133" s="641"/>
      <c r="D133" s="518"/>
      <c r="E133" s="629"/>
      <c r="F133" s="672"/>
      <c r="G133" s="681"/>
      <c r="H133" s="528"/>
      <c r="I133" s="529"/>
      <c r="J133" s="508"/>
      <c r="K133" s="192" t="s">
        <v>14</v>
      </c>
      <c r="L133" s="476">
        <f>M133+O133</f>
        <v>1417.3</v>
      </c>
      <c r="M133" s="477">
        <v>1331.1</v>
      </c>
      <c r="N133" s="477">
        <v>77</v>
      </c>
      <c r="O133" s="478">
        <v>86.2</v>
      </c>
      <c r="P133" s="348" t="s">
        <v>241</v>
      </c>
      <c r="Q133" s="274" t="s">
        <v>187</v>
      </c>
      <c r="R133" s="234"/>
    </row>
    <row r="134" spans="1:18" s="4" customFormat="1" ht="15.75" customHeight="1" thickBot="1">
      <c r="A134" s="638"/>
      <c r="B134" s="631"/>
      <c r="C134" s="612"/>
      <c r="D134" s="619"/>
      <c r="E134" s="636"/>
      <c r="F134" s="673"/>
      <c r="G134" s="682"/>
      <c r="H134" s="512"/>
      <c r="I134" s="517"/>
      <c r="J134" s="520"/>
      <c r="K134" s="312" t="s">
        <v>15</v>
      </c>
      <c r="L134" s="314">
        <f>SUM(L132:L133)</f>
        <v>1595.1</v>
      </c>
      <c r="M134" s="284">
        <f>SUM(M132:M133)</f>
        <v>1493.6</v>
      </c>
      <c r="N134" s="284">
        <f>SUM(N132:N133)</f>
        <v>139.4</v>
      </c>
      <c r="O134" s="315">
        <f>SUM(O132:O133)</f>
        <v>101.5</v>
      </c>
      <c r="P134" s="346"/>
      <c r="Q134" s="273"/>
      <c r="R134" s="271"/>
    </row>
    <row r="135" spans="1:18" s="4" customFormat="1" ht="16.5" customHeight="1">
      <c r="A135" s="632" t="s">
        <v>8</v>
      </c>
      <c r="B135" s="630" t="s">
        <v>9</v>
      </c>
      <c r="C135" s="707" t="s">
        <v>11</v>
      </c>
      <c r="D135" s="615"/>
      <c r="E135" s="648" t="s">
        <v>225</v>
      </c>
      <c r="F135" s="674" t="s">
        <v>28</v>
      </c>
      <c r="G135" s="665" t="s">
        <v>150</v>
      </c>
      <c r="H135" s="593" t="s">
        <v>8</v>
      </c>
      <c r="I135" s="591" t="s">
        <v>162</v>
      </c>
      <c r="J135" s="689" t="s">
        <v>365</v>
      </c>
      <c r="K135" s="190" t="s">
        <v>12</v>
      </c>
      <c r="L135" s="483">
        <f>M135+O135</f>
        <v>140.30000000000001</v>
      </c>
      <c r="M135" s="484">
        <f>165.3-26.9-25</f>
        <v>113.4</v>
      </c>
      <c r="N135" s="480">
        <v>8</v>
      </c>
      <c r="O135" s="493">
        <v>26.9</v>
      </c>
      <c r="P135" s="185" t="s">
        <v>363</v>
      </c>
      <c r="Q135" s="257" t="s">
        <v>187</v>
      </c>
      <c r="R135" s="245"/>
    </row>
    <row r="136" spans="1:18" s="4" customFormat="1" ht="27" customHeight="1">
      <c r="A136" s="639"/>
      <c r="B136" s="640"/>
      <c r="C136" s="708"/>
      <c r="D136" s="616"/>
      <c r="E136" s="706"/>
      <c r="F136" s="675"/>
      <c r="G136" s="666"/>
      <c r="H136" s="679"/>
      <c r="I136" s="683"/>
      <c r="J136" s="690"/>
      <c r="K136" s="191" t="s">
        <v>14</v>
      </c>
      <c r="L136" s="476">
        <f>M136+O136</f>
        <v>936.5</v>
      </c>
      <c r="M136" s="477">
        <v>783.9</v>
      </c>
      <c r="N136" s="477"/>
      <c r="O136" s="478">
        <v>152.6</v>
      </c>
      <c r="P136" s="348" t="s">
        <v>241</v>
      </c>
      <c r="Q136" s="274" t="s">
        <v>187</v>
      </c>
      <c r="R136" s="234"/>
    </row>
    <row r="137" spans="1:18" s="4" customFormat="1" ht="15.75" customHeight="1" thickBot="1">
      <c r="A137" s="638"/>
      <c r="B137" s="631"/>
      <c r="C137" s="709"/>
      <c r="D137" s="617"/>
      <c r="E137" s="649"/>
      <c r="F137" s="676"/>
      <c r="G137" s="667"/>
      <c r="H137" s="594"/>
      <c r="I137" s="592"/>
      <c r="J137" s="691"/>
      <c r="K137" s="313" t="s">
        <v>15</v>
      </c>
      <c r="L137" s="283">
        <f>SUM(L135:L136)</f>
        <v>1076.8</v>
      </c>
      <c r="M137" s="284">
        <f>SUM(M135:M136)</f>
        <v>897.3</v>
      </c>
      <c r="N137" s="284">
        <f>SUM(N135:N136)</f>
        <v>8</v>
      </c>
      <c r="O137" s="294">
        <f>SUM(O135:O136)</f>
        <v>179.5</v>
      </c>
      <c r="P137" s="346"/>
      <c r="Q137" s="273"/>
      <c r="R137" s="271"/>
    </row>
    <row r="138" spans="1:18" s="4" customFormat="1" ht="15.75" customHeight="1" thickBot="1">
      <c r="A138" s="178" t="s">
        <v>8</v>
      </c>
      <c r="B138" s="179" t="s">
        <v>9</v>
      </c>
      <c r="C138" s="608" t="s">
        <v>16</v>
      </c>
      <c r="D138" s="752"/>
      <c r="E138" s="752"/>
      <c r="F138" s="752"/>
      <c r="G138" s="752"/>
      <c r="H138" s="752"/>
      <c r="I138" s="752"/>
      <c r="J138" s="752"/>
      <c r="K138" s="753"/>
      <c r="L138" s="169">
        <f>O138+M138</f>
        <v>4312.6000000000004</v>
      </c>
      <c r="M138" s="170">
        <f>SUM(M118,M131,M134,M137)</f>
        <v>3542.1000000000004</v>
      </c>
      <c r="N138" s="170">
        <f>SUM(N118,N131,N134,N137)</f>
        <v>147.4</v>
      </c>
      <c r="O138" s="183">
        <f>SUM(O118,O131,O134,O137)</f>
        <v>770.5</v>
      </c>
      <c r="P138" s="758"/>
      <c r="Q138" s="752"/>
      <c r="R138" s="753"/>
    </row>
    <row r="139" spans="1:18" s="4" customFormat="1" ht="15.75" customHeight="1" thickBot="1">
      <c r="A139" s="74" t="s">
        <v>8</v>
      </c>
      <c r="B139" s="75" t="s">
        <v>10</v>
      </c>
      <c r="C139" s="644" t="s">
        <v>56</v>
      </c>
      <c r="D139" s="645"/>
      <c r="E139" s="645"/>
      <c r="F139" s="645"/>
      <c r="G139" s="645"/>
      <c r="H139" s="645"/>
      <c r="I139" s="645"/>
      <c r="J139" s="757"/>
      <c r="K139" s="645"/>
      <c r="L139" s="645"/>
      <c r="M139" s="645"/>
      <c r="N139" s="645"/>
      <c r="O139" s="645"/>
      <c r="P139" s="645"/>
      <c r="Q139" s="645"/>
      <c r="R139" s="646"/>
    </row>
    <row r="140" spans="1:18" s="77" customFormat="1" ht="15.75" customHeight="1">
      <c r="A140" s="632" t="s">
        <v>8</v>
      </c>
      <c r="B140" s="630" t="s">
        <v>10</v>
      </c>
      <c r="C140" s="694" t="s">
        <v>8</v>
      </c>
      <c r="D140" s="511"/>
      <c r="E140" s="635" t="s">
        <v>227</v>
      </c>
      <c r="F140" s="600" t="s">
        <v>355</v>
      </c>
      <c r="G140" s="525"/>
      <c r="H140" s="627" t="s">
        <v>8</v>
      </c>
      <c r="I140" s="598" t="s">
        <v>162</v>
      </c>
      <c r="J140" s="507" t="s">
        <v>366</v>
      </c>
      <c r="K140" s="188" t="s">
        <v>12</v>
      </c>
      <c r="L140" s="483">
        <f>M140+O140</f>
        <v>105.69999999999999</v>
      </c>
      <c r="M140" s="484">
        <f>155.7-50</f>
        <v>105.69999999999999</v>
      </c>
      <c r="N140" s="494">
        <f>3.9+0.8</f>
        <v>4.7</v>
      </c>
      <c r="O140" s="493">
        <v>0</v>
      </c>
      <c r="P140" s="341" t="s">
        <v>239</v>
      </c>
      <c r="Q140" s="272" t="s">
        <v>187</v>
      </c>
      <c r="R140" s="235"/>
    </row>
    <row r="141" spans="1:18" s="77" customFormat="1" ht="15.75" customHeight="1">
      <c r="A141" s="639"/>
      <c r="B141" s="640"/>
      <c r="C141" s="695"/>
      <c r="D141" s="528"/>
      <c r="E141" s="629"/>
      <c r="F141" s="693"/>
      <c r="G141" s="526"/>
      <c r="H141" s="692"/>
      <c r="I141" s="530"/>
      <c r="J141" s="508"/>
      <c r="K141" s="189" t="s">
        <v>14</v>
      </c>
      <c r="L141" s="473">
        <f>M141+O141</f>
        <v>375</v>
      </c>
      <c r="M141" s="474">
        <v>375</v>
      </c>
      <c r="N141" s="474">
        <v>34.6</v>
      </c>
      <c r="O141" s="475"/>
      <c r="P141" s="350"/>
      <c r="Q141" s="351"/>
      <c r="R141" s="237"/>
    </row>
    <row r="142" spans="1:18" s="77" customFormat="1" ht="15.75" customHeight="1" thickBot="1">
      <c r="A142" s="638"/>
      <c r="B142" s="631"/>
      <c r="C142" s="696"/>
      <c r="D142" s="512"/>
      <c r="E142" s="636"/>
      <c r="F142" s="601"/>
      <c r="G142" s="527"/>
      <c r="H142" s="628"/>
      <c r="I142" s="599"/>
      <c r="J142" s="520"/>
      <c r="K142" s="316" t="s">
        <v>15</v>
      </c>
      <c r="L142" s="283">
        <f>SUM(L140:L141)</f>
        <v>480.7</v>
      </c>
      <c r="M142" s="284">
        <f>SUM(M140:M141)</f>
        <v>480.7</v>
      </c>
      <c r="N142" s="284">
        <f>SUM(N140:N141)</f>
        <v>39.300000000000004</v>
      </c>
      <c r="O142" s="315">
        <f>SUM(O140:O141)</f>
        <v>0</v>
      </c>
      <c r="P142" s="349"/>
      <c r="Q142" s="273"/>
      <c r="R142" s="271"/>
    </row>
    <row r="143" spans="1:18" s="4" customFormat="1" ht="15.75" customHeight="1">
      <c r="A143" s="632" t="s">
        <v>8</v>
      </c>
      <c r="B143" s="630" t="s">
        <v>10</v>
      </c>
      <c r="C143" s="694" t="s">
        <v>9</v>
      </c>
      <c r="D143" s="511"/>
      <c r="E143" s="635" t="s">
        <v>228</v>
      </c>
      <c r="F143" s="782" t="s">
        <v>166</v>
      </c>
      <c r="G143" s="605" t="s">
        <v>151</v>
      </c>
      <c r="H143" s="511" t="s">
        <v>8</v>
      </c>
      <c r="I143" s="516" t="s">
        <v>162</v>
      </c>
      <c r="J143" s="507" t="s">
        <v>367</v>
      </c>
      <c r="K143" s="78" t="s">
        <v>12</v>
      </c>
      <c r="L143" s="495">
        <f>M143</f>
        <v>55.4</v>
      </c>
      <c r="M143" s="496">
        <v>55.4</v>
      </c>
      <c r="N143" s="230"/>
      <c r="O143" s="429"/>
      <c r="P143" s="187" t="s">
        <v>238</v>
      </c>
      <c r="Q143" s="257" t="s">
        <v>187</v>
      </c>
      <c r="R143" s="245">
        <v>1</v>
      </c>
    </row>
    <row r="144" spans="1:18" s="4" customFormat="1" ht="15.75" customHeight="1">
      <c r="A144" s="639"/>
      <c r="B144" s="640"/>
      <c r="C144" s="695"/>
      <c r="D144" s="528"/>
      <c r="E144" s="629"/>
      <c r="F144" s="797"/>
      <c r="G144" s="606"/>
      <c r="H144" s="528"/>
      <c r="I144" s="529"/>
      <c r="J144" s="508"/>
      <c r="K144" s="165" t="s">
        <v>14</v>
      </c>
      <c r="L144" s="471">
        <f>M144</f>
        <v>313.7</v>
      </c>
      <c r="M144" s="472">
        <v>313.7</v>
      </c>
      <c r="N144" s="432"/>
      <c r="O144" s="433"/>
      <c r="P144" s="217" t="s">
        <v>288</v>
      </c>
      <c r="Q144" s="239" t="s">
        <v>187</v>
      </c>
      <c r="R144" s="244">
        <v>1</v>
      </c>
    </row>
    <row r="145" spans="1:18" s="4" customFormat="1" ht="21.75" customHeight="1" thickBot="1">
      <c r="A145" s="638"/>
      <c r="B145" s="631"/>
      <c r="C145" s="696"/>
      <c r="D145" s="512"/>
      <c r="E145" s="636"/>
      <c r="F145" s="785"/>
      <c r="G145" s="607"/>
      <c r="H145" s="512"/>
      <c r="I145" s="517"/>
      <c r="J145" s="520"/>
      <c r="K145" s="302" t="s">
        <v>15</v>
      </c>
      <c r="L145" s="283">
        <f>SUM(L143:L144)</f>
        <v>369.09999999999997</v>
      </c>
      <c r="M145" s="284">
        <f>SUM(M143:M144)</f>
        <v>369.09999999999997</v>
      </c>
      <c r="N145" s="284">
        <f>SUM(N143:N144)</f>
        <v>0</v>
      </c>
      <c r="O145" s="294">
        <f>SUM(O143:O144)</f>
        <v>0</v>
      </c>
      <c r="P145" s="186" t="s">
        <v>289</v>
      </c>
      <c r="Q145" s="258" t="s">
        <v>187</v>
      </c>
      <c r="R145" s="246">
        <v>2</v>
      </c>
    </row>
    <row r="146" spans="1:18" s="4" customFormat="1" ht="15.75" customHeight="1" thickBot="1">
      <c r="A146" s="72" t="s">
        <v>8</v>
      </c>
      <c r="B146" s="73" t="s">
        <v>10</v>
      </c>
      <c r="C146" s="821" t="s">
        <v>16</v>
      </c>
      <c r="D146" s="609"/>
      <c r="E146" s="609"/>
      <c r="F146" s="609"/>
      <c r="G146" s="609"/>
      <c r="H146" s="609"/>
      <c r="I146" s="609"/>
      <c r="J146" s="609"/>
      <c r="K146" s="610"/>
      <c r="L146" s="171">
        <f>M146+O146</f>
        <v>849.8</v>
      </c>
      <c r="M146" s="172">
        <f>SUM(M142,M145)</f>
        <v>849.8</v>
      </c>
      <c r="N146" s="172">
        <f>SUM(N142,N145)</f>
        <v>39.300000000000004</v>
      </c>
      <c r="O146" s="182">
        <f>SUM(O142,O145)</f>
        <v>0</v>
      </c>
      <c r="P146" s="815"/>
      <c r="Q146" s="609"/>
      <c r="R146" s="610"/>
    </row>
    <row r="147" spans="1:18" s="4" customFormat="1" ht="15.75" customHeight="1" thickBot="1">
      <c r="A147" s="72" t="s">
        <v>8</v>
      </c>
      <c r="B147" s="75" t="s">
        <v>11</v>
      </c>
      <c r="C147" s="644" t="s">
        <v>169</v>
      </c>
      <c r="D147" s="645"/>
      <c r="E147" s="645"/>
      <c r="F147" s="645"/>
      <c r="G147" s="645"/>
      <c r="H147" s="645"/>
      <c r="I147" s="645"/>
      <c r="J147" s="645"/>
      <c r="K147" s="645"/>
      <c r="L147" s="645"/>
      <c r="M147" s="645"/>
      <c r="N147" s="645"/>
      <c r="O147" s="645"/>
      <c r="P147" s="645"/>
      <c r="Q147" s="645"/>
      <c r="R147" s="646"/>
    </row>
    <row r="148" spans="1:18" s="4" customFormat="1" ht="15.75" customHeight="1">
      <c r="A148" s="698" t="s">
        <v>8</v>
      </c>
      <c r="B148" s="687" t="s">
        <v>11</v>
      </c>
      <c r="C148" s="703" t="s">
        <v>8</v>
      </c>
      <c r="D148" s="618"/>
      <c r="E148" s="635" t="s">
        <v>229</v>
      </c>
      <c r="F148" s="797" t="s">
        <v>292</v>
      </c>
      <c r="G148" s="613"/>
      <c r="H148" s="511" t="s">
        <v>8</v>
      </c>
      <c r="I148" s="529" t="s">
        <v>163</v>
      </c>
      <c r="J148" s="507" t="s">
        <v>349</v>
      </c>
      <c r="K148" s="78" t="s">
        <v>12</v>
      </c>
      <c r="L148" s="229"/>
      <c r="M148" s="230"/>
      <c r="N148" s="230"/>
      <c r="O148" s="429"/>
      <c r="P148" s="350" t="s">
        <v>276</v>
      </c>
      <c r="Q148" s="272" t="s">
        <v>249</v>
      </c>
      <c r="R148" s="237"/>
    </row>
    <row r="149" spans="1:18" s="4" customFormat="1" ht="15.75" customHeight="1">
      <c r="A149" s="699"/>
      <c r="B149" s="688"/>
      <c r="C149" s="704"/>
      <c r="D149" s="518"/>
      <c r="E149" s="629"/>
      <c r="F149" s="797"/>
      <c r="G149" s="613"/>
      <c r="H149" s="528"/>
      <c r="I149" s="529"/>
      <c r="J149" s="508"/>
      <c r="K149" s="78" t="s">
        <v>14</v>
      </c>
      <c r="L149" s="229">
        <f>M149</f>
        <v>0</v>
      </c>
      <c r="M149" s="230"/>
      <c r="N149" s="230"/>
      <c r="O149" s="429"/>
      <c r="P149" s="350"/>
      <c r="Q149" s="351"/>
      <c r="R149" s="237"/>
    </row>
    <row r="150" spans="1:18" s="4" customFormat="1" ht="15.75" customHeight="1" thickBot="1">
      <c r="A150" s="700"/>
      <c r="B150" s="701"/>
      <c r="C150" s="705"/>
      <c r="D150" s="619"/>
      <c r="E150" s="636"/>
      <c r="F150" s="785"/>
      <c r="G150" s="614"/>
      <c r="H150" s="512"/>
      <c r="I150" s="517"/>
      <c r="J150" s="520"/>
      <c r="K150" s="305" t="s">
        <v>15</v>
      </c>
      <c r="L150" s="306">
        <f>SUM(L148:L149)</f>
        <v>0</v>
      </c>
      <c r="M150" s="307">
        <f>SUM(M148:M149)</f>
        <v>0</v>
      </c>
      <c r="N150" s="307">
        <f>SUM(N148:N149)</f>
        <v>0</v>
      </c>
      <c r="O150" s="317">
        <f>SUM(O148:O149)</f>
        <v>0</v>
      </c>
      <c r="P150" s="196"/>
      <c r="Q150" s="273"/>
      <c r="R150" s="271"/>
    </row>
    <row r="151" spans="1:18" s="4" customFormat="1" ht="15.75" customHeight="1" thickBot="1">
      <c r="A151" s="72" t="s">
        <v>8</v>
      </c>
      <c r="B151" s="179" t="s">
        <v>11</v>
      </c>
      <c r="C151" s="608" t="s">
        <v>16</v>
      </c>
      <c r="D151" s="609"/>
      <c r="E151" s="609"/>
      <c r="F151" s="609"/>
      <c r="G151" s="609"/>
      <c r="H151" s="609"/>
      <c r="I151" s="609"/>
      <c r="J151" s="609"/>
      <c r="K151" s="610"/>
      <c r="L151" s="171">
        <f>M151+O151</f>
        <v>0</v>
      </c>
      <c r="M151" s="172">
        <f>M150</f>
        <v>0</v>
      </c>
      <c r="N151" s="172"/>
      <c r="O151" s="182"/>
      <c r="P151" s="815"/>
      <c r="Q151" s="609"/>
      <c r="R151" s="610"/>
    </row>
    <row r="152" spans="1:18" s="77" customFormat="1" ht="15.75" customHeight="1" thickBot="1">
      <c r="A152" s="72" t="s">
        <v>8</v>
      </c>
      <c r="B152" s="602" t="s">
        <v>18</v>
      </c>
      <c r="C152" s="603"/>
      <c r="D152" s="603"/>
      <c r="E152" s="603"/>
      <c r="F152" s="603"/>
      <c r="G152" s="603"/>
      <c r="H152" s="603"/>
      <c r="I152" s="603"/>
      <c r="J152" s="603"/>
      <c r="K152" s="604"/>
      <c r="L152" s="173">
        <f>M152+O152</f>
        <v>32814.5</v>
      </c>
      <c r="M152" s="174">
        <f>M151+M146+M138+M115</f>
        <v>25973.000000000004</v>
      </c>
      <c r="N152" s="174">
        <f>N151+N146+N138+N115</f>
        <v>10305.799999999999</v>
      </c>
      <c r="O152" s="174">
        <f>O151+O146+O138+O115</f>
        <v>6841.5</v>
      </c>
      <c r="P152" s="819"/>
      <c r="Q152" s="603"/>
      <c r="R152" s="604"/>
    </row>
    <row r="153" spans="1:18" s="77" customFormat="1" ht="15.75" customHeight="1" thickBot="1">
      <c r="A153" s="85" t="s">
        <v>10</v>
      </c>
      <c r="B153" s="816" t="s">
        <v>17</v>
      </c>
      <c r="C153" s="817"/>
      <c r="D153" s="817"/>
      <c r="E153" s="817"/>
      <c r="F153" s="817"/>
      <c r="G153" s="817"/>
      <c r="H153" s="817"/>
      <c r="I153" s="817"/>
      <c r="J153" s="817"/>
      <c r="K153" s="818"/>
      <c r="L153" s="175">
        <f>M153+O153</f>
        <v>32814.5</v>
      </c>
      <c r="M153" s="176">
        <f>M152</f>
        <v>25973.000000000004</v>
      </c>
      <c r="N153" s="176">
        <f>N152</f>
        <v>10305.799999999999</v>
      </c>
      <c r="O153" s="184">
        <f>O152</f>
        <v>6841.5</v>
      </c>
      <c r="P153" s="820"/>
      <c r="Q153" s="817"/>
      <c r="R153" s="818"/>
    </row>
    <row r="154" spans="1:18" s="77" customFormat="1" ht="14.25" customHeight="1">
      <c r="A154" s="352"/>
      <c r="B154" s="352"/>
      <c r="C154" s="352"/>
      <c r="D154" s="352"/>
      <c r="E154" s="352"/>
      <c r="F154" s="352"/>
      <c r="G154" s="352"/>
      <c r="H154" s="352"/>
      <c r="I154" s="352"/>
      <c r="J154" s="352"/>
      <c r="K154" s="352"/>
      <c r="L154" s="86"/>
      <c r="M154" s="86"/>
      <c r="N154" s="86"/>
      <c r="O154" s="86"/>
      <c r="Q154" s="263"/>
      <c r="R154" s="263"/>
    </row>
    <row r="155" spans="1:18" ht="14.25" customHeight="1" thickBot="1">
      <c r="F155" s="587" t="s">
        <v>325</v>
      </c>
      <c r="G155" s="587"/>
      <c r="H155" s="587"/>
      <c r="I155" s="587"/>
      <c r="J155" s="587"/>
      <c r="K155" s="587"/>
      <c r="L155" s="587"/>
      <c r="M155" s="587"/>
      <c r="N155" s="587"/>
      <c r="O155" s="587"/>
      <c r="P155" s="587"/>
      <c r="Q155" s="587"/>
      <c r="R155" s="587"/>
    </row>
    <row r="156" spans="1:18" ht="38.25" customHeight="1" thickBot="1">
      <c r="F156" s="564" t="s">
        <v>312</v>
      </c>
      <c r="G156" s="565"/>
      <c r="H156" s="565"/>
      <c r="I156" s="565"/>
      <c r="J156" s="565"/>
      <c r="K156" s="566"/>
      <c r="L156" s="581" t="s">
        <v>324</v>
      </c>
      <c r="M156" s="582"/>
      <c r="N156" s="582"/>
      <c r="O156" s="583"/>
      <c r="P156" s="243" t="s">
        <v>381</v>
      </c>
      <c r="Q156" s="545" t="s">
        <v>323</v>
      </c>
      <c r="R156" s="546"/>
    </row>
    <row r="157" spans="1:18" ht="14.25" customHeight="1" thickBot="1">
      <c r="F157" s="567" t="s">
        <v>313</v>
      </c>
      <c r="G157" s="568"/>
      <c r="H157" s="568"/>
      <c r="I157" s="568"/>
      <c r="J157" s="568"/>
      <c r="K157" s="569"/>
      <c r="L157" s="584">
        <f>SUM(L158:O162)</f>
        <v>28488.600000000006</v>
      </c>
      <c r="M157" s="585"/>
      <c r="N157" s="585"/>
      <c r="O157" s="586"/>
      <c r="P157" s="264">
        <f>SUM(P158:P162)</f>
        <v>28464.2</v>
      </c>
      <c r="Q157" s="547">
        <f>L157-P157</f>
        <v>24.400000000005093</v>
      </c>
      <c r="R157" s="548"/>
    </row>
    <row r="158" spans="1:18" ht="14.25" customHeight="1">
      <c r="F158" s="570" t="s">
        <v>314</v>
      </c>
      <c r="G158" s="571"/>
      <c r="H158" s="571"/>
      <c r="I158" s="571"/>
      <c r="J158" s="571"/>
      <c r="K158" s="572"/>
      <c r="L158" s="555">
        <f>SUMIF(K14:K153,"SB",L14:L153)</f>
        <v>24312.200000000004</v>
      </c>
      <c r="M158" s="556"/>
      <c r="N158" s="556"/>
      <c r="O158" s="557"/>
      <c r="P158" s="265">
        <v>24287.8</v>
      </c>
      <c r="Q158" s="549">
        <f t="shared" ref="Q158:Q167" si="1">L158-P158</f>
        <v>24.400000000005093</v>
      </c>
      <c r="R158" s="550"/>
    </row>
    <row r="159" spans="1:18" ht="14.25" customHeight="1">
      <c r="F159" s="536" t="s">
        <v>315</v>
      </c>
      <c r="G159" s="595"/>
      <c r="H159" s="595"/>
      <c r="I159" s="595"/>
      <c r="J159" s="595"/>
      <c r="K159" s="596"/>
      <c r="L159" s="555">
        <f>SUMIF(K14:K153,"SB(VB)",L14:L153)</f>
        <v>3658.3999999999996</v>
      </c>
      <c r="M159" s="556"/>
      <c r="N159" s="556"/>
      <c r="O159" s="557"/>
      <c r="P159" s="266">
        <v>3658.4</v>
      </c>
      <c r="Q159" s="551">
        <f t="shared" si="1"/>
        <v>0</v>
      </c>
      <c r="R159" s="552"/>
    </row>
    <row r="160" spans="1:18" ht="14.25" customHeight="1">
      <c r="F160" s="536" t="s">
        <v>316</v>
      </c>
      <c r="G160" s="537"/>
      <c r="H160" s="537"/>
      <c r="I160" s="537"/>
      <c r="J160" s="537"/>
      <c r="K160" s="538"/>
      <c r="L160" s="555">
        <f>SUMIF(K14:K153,"SB(SP)",L14:L153)</f>
        <v>40.5</v>
      </c>
      <c r="M160" s="556"/>
      <c r="N160" s="556"/>
      <c r="O160" s="557"/>
      <c r="P160" s="266">
        <v>40.5</v>
      </c>
      <c r="Q160" s="551">
        <f t="shared" si="1"/>
        <v>0</v>
      </c>
      <c r="R160" s="552"/>
    </row>
    <row r="161" spans="6:18" ht="14.25" customHeight="1">
      <c r="F161" s="597" t="s">
        <v>317</v>
      </c>
      <c r="G161" s="537"/>
      <c r="H161" s="537"/>
      <c r="I161" s="537"/>
      <c r="J161" s="537"/>
      <c r="K161" s="538"/>
      <c r="L161" s="555">
        <f>SUMIF(K14:K153,"SB(P)",L14:L153)</f>
        <v>0</v>
      </c>
      <c r="M161" s="556"/>
      <c r="N161" s="556"/>
      <c r="O161" s="557"/>
      <c r="P161" s="266">
        <v>0</v>
      </c>
      <c r="Q161" s="551">
        <f t="shared" si="1"/>
        <v>0</v>
      </c>
      <c r="R161" s="552"/>
    </row>
    <row r="162" spans="6:18" ht="14.25" customHeight="1" thickBot="1">
      <c r="F162" s="573" t="s">
        <v>326</v>
      </c>
      <c r="G162" s="574"/>
      <c r="H162" s="574"/>
      <c r="I162" s="574"/>
      <c r="J162" s="574"/>
      <c r="K162" s="575"/>
      <c r="L162" s="555">
        <f>SUMIF(K14:K153,"PF",L14:L153)</f>
        <v>477.5</v>
      </c>
      <c r="M162" s="556"/>
      <c r="N162" s="556"/>
      <c r="O162" s="557"/>
      <c r="P162" s="267">
        <v>477.5</v>
      </c>
      <c r="Q162" s="553">
        <f t="shared" si="1"/>
        <v>0</v>
      </c>
      <c r="R162" s="554"/>
    </row>
    <row r="163" spans="6:18" ht="14.25" customHeight="1" thickBot="1">
      <c r="F163" s="567" t="s">
        <v>318</v>
      </c>
      <c r="G163" s="568"/>
      <c r="H163" s="568"/>
      <c r="I163" s="568"/>
      <c r="J163" s="568"/>
      <c r="K163" s="569"/>
      <c r="L163" s="558">
        <f>SUM(L164:O166)</f>
        <v>4325.8999999999996</v>
      </c>
      <c r="M163" s="559"/>
      <c r="N163" s="559"/>
      <c r="O163" s="560"/>
      <c r="P163" s="264">
        <f>SUM(P164:P166)</f>
        <v>4325.8999999999996</v>
      </c>
      <c r="Q163" s="547">
        <f t="shared" si="1"/>
        <v>0</v>
      </c>
      <c r="R163" s="548"/>
    </row>
    <row r="164" spans="6:18" ht="14.25" customHeight="1">
      <c r="F164" s="533" t="s">
        <v>319</v>
      </c>
      <c r="G164" s="534"/>
      <c r="H164" s="534"/>
      <c r="I164" s="534"/>
      <c r="J164" s="534"/>
      <c r="K164" s="535"/>
      <c r="L164" s="555">
        <f>SUMIF(K14:K153,"ES",L14:L153)</f>
        <v>4056.8999999999996</v>
      </c>
      <c r="M164" s="556"/>
      <c r="N164" s="556"/>
      <c r="O164" s="557"/>
      <c r="P164" s="265">
        <v>4056.9</v>
      </c>
      <c r="Q164" s="549">
        <f t="shared" si="1"/>
        <v>0</v>
      </c>
      <c r="R164" s="550"/>
    </row>
    <row r="165" spans="6:18" ht="14.25" customHeight="1">
      <c r="F165" s="536" t="s">
        <v>320</v>
      </c>
      <c r="G165" s="537"/>
      <c r="H165" s="537"/>
      <c r="I165" s="537"/>
      <c r="J165" s="537"/>
      <c r="K165" s="538"/>
      <c r="L165" s="555">
        <f>SUMIF(K14:K153,"LRVB",L14:L153)</f>
        <v>179</v>
      </c>
      <c r="M165" s="556"/>
      <c r="N165" s="556"/>
      <c r="O165" s="557"/>
      <c r="P165" s="266">
        <v>179</v>
      </c>
      <c r="Q165" s="551">
        <f t="shared" si="1"/>
        <v>0</v>
      </c>
      <c r="R165" s="552"/>
    </row>
    <row r="166" spans="6:18" ht="14.25" customHeight="1" thickBot="1">
      <c r="F166" s="539" t="s">
        <v>321</v>
      </c>
      <c r="G166" s="540"/>
      <c r="H166" s="540"/>
      <c r="I166" s="540"/>
      <c r="J166" s="540"/>
      <c r="K166" s="541"/>
      <c r="L166" s="555">
        <f>SUMIF(K14:K153,"KPP",L14:L153)</f>
        <v>90</v>
      </c>
      <c r="M166" s="556"/>
      <c r="N166" s="556"/>
      <c r="O166" s="557"/>
      <c r="P166" s="267">
        <v>90</v>
      </c>
      <c r="Q166" s="553">
        <f t="shared" si="1"/>
        <v>0</v>
      </c>
      <c r="R166" s="554"/>
    </row>
    <row r="167" spans="6:18" ht="14.25" customHeight="1" thickBot="1">
      <c r="F167" s="542" t="s">
        <v>322</v>
      </c>
      <c r="G167" s="543"/>
      <c r="H167" s="543"/>
      <c r="I167" s="543"/>
      <c r="J167" s="543"/>
      <c r="K167" s="544"/>
      <c r="L167" s="561">
        <f>SUM(L157,L163)</f>
        <v>32814.500000000007</v>
      </c>
      <c r="M167" s="562"/>
      <c r="N167" s="562"/>
      <c r="O167" s="563"/>
      <c r="P167" s="268">
        <f>SUM(P157,P163)</f>
        <v>32790.1</v>
      </c>
      <c r="Q167" s="531">
        <f t="shared" si="1"/>
        <v>24.400000000008731</v>
      </c>
      <c r="R167" s="532"/>
    </row>
    <row r="168" spans="6:18" ht="14.25" customHeight="1">
      <c r="F168" s="809" t="s">
        <v>393</v>
      </c>
      <c r="G168" s="809"/>
      <c r="H168" s="809"/>
      <c r="I168" s="809"/>
      <c r="J168" s="809"/>
      <c r="K168" s="809"/>
      <c r="L168" s="809"/>
      <c r="M168" s="809"/>
      <c r="N168" s="809"/>
      <c r="O168" s="809"/>
    </row>
  </sheetData>
  <mergeCells count="492">
    <mergeCell ref="F168:O168"/>
    <mergeCell ref="E148:E150"/>
    <mergeCell ref="Q77:Q78"/>
    <mergeCell ref="R77:R78"/>
    <mergeCell ref="I73:I78"/>
    <mergeCell ref="H129:H131"/>
    <mergeCell ref="I105:I106"/>
    <mergeCell ref="P115:R115"/>
    <mergeCell ref="E111:E112"/>
    <mergeCell ref="P151:R151"/>
    <mergeCell ref="B153:K153"/>
    <mergeCell ref="D143:D145"/>
    <mergeCell ref="I143:I145"/>
    <mergeCell ref="P152:R152"/>
    <mergeCell ref="P153:R153"/>
    <mergeCell ref="I148:I150"/>
    <mergeCell ref="P146:R146"/>
    <mergeCell ref="C146:K146"/>
    <mergeCell ref="F148:F150"/>
    <mergeCell ref="E143:E145"/>
    <mergeCell ref="F143:F145"/>
    <mergeCell ref="I101:I104"/>
    <mergeCell ref="H148:H150"/>
    <mergeCell ref="C93:C95"/>
    <mergeCell ref="P1:R1"/>
    <mergeCell ref="D140:D142"/>
    <mergeCell ref="E140:E142"/>
    <mergeCell ref="J73:J78"/>
    <mergeCell ref="P75:P76"/>
    <mergeCell ref="Q75:Q76"/>
    <mergeCell ref="R75:R76"/>
    <mergeCell ref="P130:P131"/>
    <mergeCell ref="P77:P78"/>
    <mergeCell ref="J66:J67"/>
    <mergeCell ref="J57:J59"/>
    <mergeCell ref="J60:J61"/>
    <mergeCell ref="J62:J63"/>
    <mergeCell ref="P66:P67"/>
    <mergeCell ref="R66:R67"/>
    <mergeCell ref="Q66:Q67"/>
    <mergeCell ref="P69:P70"/>
    <mergeCell ref="G135:G137"/>
    <mergeCell ref="G111:G112"/>
    <mergeCell ref="G107:G108"/>
    <mergeCell ref="H68:H70"/>
    <mergeCell ref="I64:I65"/>
    <mergeCell ref="R69:R70"/>
    <mergeCell ref="Q69:Q70"/>
    <mergeCell ref="C119:C120"/>
    <mergeCell ref="F127:F128"/>
    <mergeCell ref="D117:D118"/>
    <mergeCell ref="F121:F126"/>
    <mergeCell ref="C121:C126"/>
    <mergeCell ref="D68:D70"/>
    <mergeCell ref="B68:B70"/>
    <mergeCell ref="D87:D88"/>
    <mergeCell ref="F93:F95"/>
    <mergeCell ref="F107:F108"/>
    <mergeCell ref="E117:E118"/>
    <mergeCell ref="E109:E110"/>
    <mergeCell ref="F111:F112"/>
    <mergeCell ref="E101:E104"/>
    <mergeCell ref="F96:F97"/>
    <mergeCell ref="D109:D110"/>
    <mergeCell ref="C98:C100"/>
    <mergeCell ref="C101:C104"/>
    <mergeCell ref="C96:C97"/>
    <mergeCell ref="C107:C108"/>
    <mergeCell ref="E107:E108"/>
    <mergeCell ref="D101:D104"/>
    <mergeCell ref="F89:F92"/>
    <mergeCell ref="C85:C86"/>
    <mergeCell ref="A87:A88"/>
    <mergeCell ref="G68:G70"/>
    <mergeCell ref="B89:B92"/>
    <mergeCell ref="D85:D86"/>
    <mergeCell ref="C87:C88"/>
    <mergeCell ref="C73:C74"/>
    <mergeCell ref="A81:A82"/>
    <mergeCell ref="E71:E72"/>
    <mergeCell ref="A85:A86"/>
    <mergeCell ref="B85:B86"/>
    <mergeCell ref="F73:F74"/>
    <mergeCell ref="E85:E86"/>
    <mergeCell ref="F83:F84"/>
    <mergeCell ref="F75:F76"/>
    <mergeCell ref="F77:F78"/>
    <mergeCell ref="E89:E92"/>
    <mergeCell ref="G73:G78"/>
    <mergeCell ref="G81:G82"/>
    <mergeCell ref="G79:G80"/>
    <mergeCell ref="F81:F82"/>
    <mergeCell ref="E79:E80"/>
    <mergeCell ref="E83:E84"/>
    <mergeCell ref="E81:E82"/>
    <mergeCell ref="E73:E74"/>
    <mergeCell ref="A44:A45"/>
    <mergeCell ref="D64:D65"/>
    <mergeCell ref="A71:A72"/>
    <mergeCell ref="B71:B72"/>
    <mergeCell ref="D71:D72"/>
    <mergeCell ref="A66:A67"/>
    <mergeCell ref="B66:B67"/>
    <mergeCell ref="C71:C72"/>
    <mergeCell ref="B64:B65"/>
    <mergeCell ref="D66:D67"/>
    <mergeCell ref="D62:D63"/>
    <mergeCell ref="C68:C70"/>
    <mergeCell ref="A62:A63"/>
    <mergeCell ref="B62:B63"/>
    <mergeCell ref="A64:A65"/>
    <mergeCell ref="C66:C67"/>
    <mergeCell ref="B60:B61"/>
    <mergeCell ref="C62:C63"/>
    <mergeCell ref="A48:A59"/>
    <mergeCell ref="B48:B59"/>
    <mergeCell ref="C48:C59"/>
    <mergeCell ref="D48:D59"/>
    <mergeCell ref="A46:A47"/>
    <mergeCell ref="D46:D47"/>
    <mergeCell ref="J18:J20"/>
    <mergeCell ref="J21:J22"/>
    <mergeCell ref="I23:I24"/>
    <mergeCell ref="H21:H22"/>
    <mergeCell ref="H23:H24"/>
    <mergeCell ref="A11:R11"/>
    <mergeCell ref="B12:R12"/>
    <mergeCell ref="C13:R13"/>
    <mergeCell ref="G71:G72"/>
    <mergeCell ref="A68:A70"/>
    <mergeCell ref="E62:E63"/>
    <mergeCell ref="F46:F47"/>
    <mergeCell ref="E46:E47"/>
    <mergeCell ref="H14:H17"/>
    <mergeCell ref="J49:J50"/>
    <mergeCell ref="P46:P47"/>
    <mergeCell ref="Q46:Q47"/>
    <mergeCell ref="F44:F45"/>
    <mergeCell ref="H42:H43"/>
    <mergeCell ref="R46:R47"/>
    <mergeCell ref="B44:B45"/>
    <mergeCell ref="C44:C45"/>
    <mergeCell ref="D44:D45"/>
    <mergeCell ref="E44:E45"/>
    <mergeCell ref="A42:A43"/>
    <mergeCell ref="B42:B43"/>
    <mergeCell ref="C42:C43"/>
    <mergeCell ref="A14:A17"/>
    <mergeCell ref="I21:I22"/>
    <mergeCell ref="H7:H9"/>
    <mergeCell ref="E42:E43"/>
    <mergeCell ref="G14:G17"/>
    <mergeCell ref="G18:G20"/>
    <mergeCell ref="F42:F43"/>
    <mergeCell ref="H18:H20"/>
    <mergeCell ref="I18:I20"/>
    <mergeCell ref="E14:E17"/>
    <mergeCell ref="F18:F20"/>
    <mergeCell ref="D42:D43"/>
    <mergeCell ref="B14:B17"/>
    <mergeCell ref="A111:A112"/>
    <mergeCell ref="B111:B112"/>
    <mergeCell ref="B127:B128"/>
    <mergeCell ref="A93:A95"/>
    <mergeCell ref="A98:A100"/>
    <mergeCell ref="B93:B95"/>
    <mergeCell ref="B107:B108"/>
    <mergeCell ref="A121:A126"/>
    <mergeCell ref="B105:B106"/>
    <mergeCell ref="A109:A110"/>
    <mergeCell ref="A107:A108"/>
    <mergeCell ref="A96:A97"/>
    <mergeCell ref="A117:A118"/>
    <mergeCell ref="A101:A104"/>
    <mergeCell ref="A127:A128"/>
    <mergeCell ref="A113:A114"/>
    <mergeCell ref="B98:B100"/>
    <mergeCell ref="B96:B97"/>
    <mergeCell ref="B121:B126"/>
    <mergeCell ref="A119:A120"/>
    <mergeCell ref="B109:B110"/>
    <mergeCell ref="A105:A106"/>
    <mergeCell ref="B101:B104"/>
    <mergeCell ref="B119:B120"/>
    <mergeCell ref="E105:E106"/>
    <mergeCell ref="C129:C131"/>
    <mergeCell ref="B132:B134"/>
    <mergeCell ref="C138:K138"/>
    <mergeCell ref="J132:J134"/>
    <mergeCell ref="J135:J137"/>
    <mergeCell ref="C127:C128"/>
    <mergeCell ref="J148:J150"/>
    <mergeCell ref="E127:E128"/>
    <mergeCell ref="G117:G128"/>
    <mergeCell ref="C147:R147"/>
    <mergeCell ref="C139:R139"/>
    <mergeCell ref="J111:J112"/>
    <mergeCell ref="B113:B114"/>
    <mergeCell ref="P138:R138"/>
    <mergeCell ref="J117:J128"/>
    <mergeCell ref="H117:H128"/>
    <mergeCell ref="E113:E114"/>
    <mergeCell ref="D107:D108"/>
    <mergeCell ref="D111:D112"/>
    <mergeCell ref="C132:C134"/>
    <mergeCell ref="C115:K115"/>
    <mergeCell ref="C111:C112"/>
    <mergeCell ref="F117:F118"/>
    <mergeCell ref="L7:O7"/>
    <mergeCell ref="L8:L9"/>
    <mergeCell ref="O8:O9"/>
    <mergeCell ref="M8:N8"/>
    <mergeCell ref="D14:D17"/>
    <mergeCell ref="I7:I9"/>
    <mergeCell ref="A10:R10"/>
    <mergeCell ref="G7:G9"/>
    <mergeCell ref="C14:C17"/>
    <mergeCell ref="A7:A9"/>
    <mergeCell ref="K7:K9"/>
    <mergeCell ref="I14:I17"/>
    <mergeCell ref="C7:C9"/>
    <mergeCell ref="F14:F17"/>
    <mergeCell ref="B7:B9"/>
    <mergeCell ref="F7:F9"/>
    <mergeCell ref="D7:D9"/>
    <mergeCell ref="E7:E9"/>
    <mergeCell ref="J7:J9"/>
    <mergeCell ref="P7:R8"/>
    <mergeCell ref="B143:B145"/>
    <mergeCell ref="B140:B142"/>
    <mergeCell ref="C140:C142"/>
    <mergeCell ref="E119:E120"/>
    <mergeCell ref="A148:A150"/>
    <mergeCell ref="C143:C145"/>
    <mergeCell ref="B148:B150"/>
    <mergeCell ref="A143:A145"/>
    <mergeCell ref="B129:B131"/>
    <mergeCell ref="A135:A137"/>
    <mergeCell ref="B135:B137"/>
    <mergeCell ref="A132:A134"/>
    <mergeCell ref="A129:A131"/>
    <mergeCell ref="D121:D126"/>
    <mergeCell ref="C148:C150"/>
    <mergeCell ref="E135:E137"/>
    <mergeCell ref="E129:E131"/>
    <mergeCell ref="D148:D150"/>
    <mergeCell ref="E132:E134"/>
    <mergeCell ref="D129:D131"/>
    <mergeCell ref="D132:D134"/>
    <mergeCell ref="D127:D128"/>
    <mergeCell ref="C135:C137"/>
    <mergeCell ref="D119:D120"/>
    <mergeCell ref="R87:R88"/>
    <mergeCell ref="R99:R100"/>
    <mergeCell ref="J101:J104"/>
    <mergeCell ref="J105:J106"/>
    <mergeCell ref="H101:H104"/>
    <mergeCell ref="A140:A142"/>
    <mergeCell ref="F119:F120"/>
    <mergeCell ref="G129:G131"/>
    <mergeCell ref="F129:F131"/>
    <mergeCell ref="F132:F134"/>
    <mergeCell ref="F135:F137"/>
    <mergeCell ref="H132:H134"/>
    <mergeCell ref="C117:C118"/>
    <mergeCell ref="H135:H137"/>
    <mergeCell ref="J140:J142"/>
    <mergeCell ref="G132:G134"/>
    <mergeCell ref="I135:I137"/>
    <mergeCell ref="I117:I128"/>
    <mergeCell ref="I129:I131"/>
    <mergeCell ref="B117:B118"/>
    <mergeCell ref="J129:J131"/>
    <mergeCell ref="H140:H142"/>
    <mergeCell ref="F140:F142"/>
    <mergeCell ref="I140:I142"/>
    <mergeCell ref="A89:A92"/>
    <mergeCell ref="G93:G95"/>
    <mergeCell ref="I87:I88"/>
    <mergeCell ref="I93:I95"/>
    <mergeCell ref="I113:I114"/>
    <mergeCell ref="H89:H92"/>
    <mergeCell ref="B87:B88"/>
    <mergeCell ref="C89:C92"/>
    <mergeCell ref="G101:G104"/>
    <mergeCell ref="H98:H100"/>
    <mergeCell ref="F87:F88"/>
    <mergeCell ref="F113:F114"/>
    <mergeCell ref="G109:G110"/>
    <mergeCell ref="F101:F104"/>
    <mergeCell ref="F105:F106"/>
    <mergeCell ref="F109:F110"/>
    <mergeCell ref="H111:H112"/>
    <mergeCell ref="F98:F100"/>
    <mergeCell ref="D93:D95"/>
    <mergeCell ref="E93:E95"/>
    <mergeCell ref="E98:E100"/>
    <mergeCell ref="D96:D97"/>
    <mergeCell ref="E96:E97"/>
    <mergeCell ref="D98:D100"/>
    <mergeCell ref="C105:C106"/>
    <mergeCell ref="G85:G86"/>
    <mergeCell ref="C116:R116"/>
    <mergeCell ref="Q99:Q100"/>
    <mergeCell ref="H93:H95"/>
    <mergeCell ref="G113:G114"/>
    <mergeCell ref="E87:E88"/>
    <mergeCell ref="C81:C82"/>
    <mergeCell ref="F85:F86"/>
    <mergeCell ref="P96:P97"/>
    <mergeCell ref="Q96:Q97"/>
    <mergeCell ref="J93:J95"/>
    <mergeCell ref="I98:I100"/>
    <mergeCell ref="G87:G88"/>
    <mergeCell ref="P87:P88"/>
    <mergeCell ref="I96:I97"/>
    <mergeCell ref="J89:J92"/>
    <mergeCell ref="J83:J84"/>
    <mergeCell ref="J85:J86"/>
    <mergeCell ref="J87:J88"/>
    <mergeCell ref="I107:I108"/>
    <mergeCell ref="H83:H84"/>
    <mergeCell ref="H96:H97"/>
    <mergeCell ref="I83:I84"/>
    <mergeCell ref="D60:D61"/>
    <mergeCell ref="F62:F63"/>
    <mergeCell ref="A79:A80"/>
    <mergeCell ref="B79:B80"/>
    <mergeCell ref="C83:C84"/>
    <mergeCell ref="D79:D80"/>
    <mergeCell ref="D81:D82"/>
    <mergeCell ref="B81:B82"/>
    <mergeCell ref="A83:A84"/>
    <mergeCell ref="B83:B84"/>
    <mergeCell ref="C79:C80"/>
    <mergeCell ref="D83:D84"/>
    <mergeCell ref="A75:A76"/>
    <mergeCell ref="B75:B76"/>
    <mergeCell ref="C75:C76"/>
    <mergeCell ref="A77:A78"/>
    <mergeCell ref="B77:B78"/>
    <mergeCell ref="C77:C78"/>
    <mergeCell ref="D77:D78"/>
    <mergeCell ref="E77:E78"/>
    <mergeCell ref="E75:E76"/>
    <mergeCell ref="E68:E70"/>
    <mergeCell ref="C64:C65"/>
    <mergeCell ref="E66:E67"/>
    <mergeCell ref="B46:B47"/>
    <mergeCell ref="C46:C47"/>
    <mergeCell ref="C60:C61"/>
    <mergeCell ref="A73:A74"/>
    <mergeCell ref="B73:B74"/>
    <mergeCell ref="I46:I47"/>
    <mergeCell ref="I42:I43"/>
    <mergeCell ref="Q42:Q43"/>
    <mergeCell ref="G44:G45"/>
    <mergeCell ref="H46:H47"/>
    <mergeCell ref="J46:J47"/>
    <mergeCell ref="P42:P43"/>
    <mergeCell ref="G42:G43"/>
    <mergeCell ref="E48:E59"/>
    <mergeCell ref="F48:F59"/>
    <mergeCell ref="G46:G47"/>
    <mergeCell ref="J51:J56"/>
    <mergeCell ref="G60:G61"/>
    <mergeCell ref="A60:A61"/>
    <mergeCell ref="E64:E65"/>
    <mergeCell ref="D73:D74"/>
    <mergeCell ref="E60:E61"/>
    <mergeCell ref="J71:J72"/>
    <mergeCell ref="H64:H65"/>
    <mergeCell ref="D89:D92"/>
    <mergeCell ref="R130:R131"/>
    <mergeCell ref="P99:P100"/>
    <mergeCell ref="Q105:Q106"/>
    <mergeCell ref="R105:R106"/>
    <mergeCell ref="J107:J108"/>
    <mergeCell ref="J109:J110"/>
    <mergeCell ref="J98:J100"/>
    <mergeCell ref="Q130:Q131"/>
    <mergeCell ref="P105:P106"/>
    <mergeCell ref="J96:J97"/>
    <mergeCell ref="I109:I110"/>
    <mergeCell ref="H105:H106"/>
    <mergeCell ref="H107:H108"/>
    <mergeCell ref="J113:J114"/>
    <mergeCell ref="I111:I112"/>
    <mergeCell ref="H113:H114"/>
    <mergeCell ref="G96:G97"/>
    <mergeCell ref="R96:R97"/>
    <mergeCell ref="D105:D106"/>
    <mergeCell ref="D113:D114"/>
    <mergeCell ref="G98:G100"/>
    <mergeCell ref="G105:G106"/>
    <mergeCell ref="E121:E126"/>
    <mergeCell ref="I85:I86"/>
    <mergeCell ref="H87:H88"/>
    <mergeCell ref="H85:H86"/>
    <mergeCell ref="F159:K159"/>
    <mergeCell ref="F160:K160"/>
    <mergeCell ref="F161:K161"/>
    <mergeCell ref="H71:H72"/>
    <mergeCell ref="I60:I61"/>
    <mergeCell ref="I68:I70"/>
    <mergeCell ref="I66:I67"/>
    <mergeCell ref="G89:G92"/>
    <mergeCell ref="F79:F80"/>
    <mergeCell ref="F60:F61"/>
    <mergeCell ref="B152:K152"/>
    <mergeCell ref="G143:G145"/>
    <mergeCell ref="H143:H145"/>
    <mergeCell ref="C151:K151"/>
    <mergeCell ref="I132:I134"/>
    <mergeCell ref="C109:C110"/>
    <mergeCell ref="C113:C114"/>
    <mergeCell ref="G148:G150"/>
    <mergeCell ref="G140:G142"/>
    <mergeCell ref="H109:H110"/>
    <mergeCell ref="D135:D137"/>
    <mergeCell ref="F162:K162"/>
    <mergeCell ref="F163:K163"/>
    <mergeCell ref="L161:O161"/>
    <mergeCell ref="Q162:R162"/>
    <mergeCell ref="F71:F72"/>
    <mergeCell ref="G62:G63"/>
    <mergeCell ref="F64:F65"/>
    <mergeCell ref="G64:G65"/>
    <mergeCell ref="G66:G67"/>
    <mergeCell ref="F66:F67"/>
    <mergeCell ref="F68:F70"/>
    <mergeCell ref="L156:O156"/>
    <mergeCell ref="L157:O157"/>
    <mergeCell ref="L158:O158"/>
    <mergeCell ref="L159:O159"/>
    <mergeCell ref="L160:O160"/>
    <mergeCell ref="F155:R155"/>
    <mergeCell ref="J143:J145"/>
    <mergeCell ref="I71:I72"/>
    <mergeCell ref="G83:G84"/>
    <mergeCell ref="H73:H78"/>
    <mergeCell ref="I89:I92"/>
    <mergeCell ref="J79:J80"/>
    <mergeCell ref="I79:I80"/>
    <mergeCell ref="Q167:R167"/>
    <mergeCell ref="F164:K164"/>
    <mergeCell ref="F165:K165"/>
    <mergeCell ref="F166:K166"/>
    <mergeCell ref="F167:K167"/>
    <mergeCell ref="Q156:R156"/>
    <mergeCell ref="Q157:R157"/>
    <mergeCell ref="Q158:R158"/>
    <mergeCell ref="Q159:R159"/>
    <mergeCell ref="Q160:R160"/>
    <mergeCell ref="Q163:R163"/>
    <mergeCell ref="Q164:R164"/>
    <mergeCell ref="Q165:R165"/>
    <mergeCell ref="Q166:R166"/>
    <mergeCell ref="Q161:R161"/>
    <mergeCell ref="L162:O162"/>
    <mergeCell ref="L163:O163"/>
    <mergeCell ref="L164:O164"/>
    <mergeCell ref="L165:O165"/>
    <mergeCell ref="L166:O166"/>
    <mergeCell ref="L167:O167"/>
    <mergeCell ref="F156:K156"/>
    <mergeCell ref="F157:K157"/>
    <mergeCell ref="F158:K158"/>
    <mergeCell ref="P2:R2"/>
    <mergeCell ref="J23:J24"/>
    <mergeCell ref="A4:R4"/>
    <mergeCell ref="A5:R5"/>
    <mergeCell ref="A3:R3"/>
    <mergeCell ref="H79:H80"/>
    <mergeCell ref="H81:H82"/>
    <mergeCell ref="H62:H63"/>
    <mergeCell ref="Q87:Q88"/>
    <mergeCell ref="A6:R6"/>
    <mergeCell ref="I62:I63"/>
    <mergeCell ref="D75:D76"/>
    <mergeCell ref="I81:I82"/>
    <mergeCell ref="I44:I45"/>
    <mergeCell ref="J42:J43"/>
    <mergeCell ref="J44:J45"/>
    <mergeCell ref="H44:H45"/>
    <mergeCell ref="J64:J65"/>
    <mergeCell ref="H66:H67"/>
    <mergeCell ref="H60:H61"/>
    <mergeCell ref="R42:R43"/>
    <mergeCell ref="G48:G59"/>
    <mergeCell ref="H48:H59"/>
    <mergeCell ref="I48:I59"/>
  </mergeCells>
  <phoneticPr fontId="10" type="noConversion"/>
  <printOptions horizontalCentered="1"/>
  <pageMargins left="0" right="0" top="0" bottom="0" header="0.19685039370078741" footer="0"/>
  <pageSetup paperSize="9" scale="75" orientation="landscape" r:id="rId1"/>
  <headerFooter alignWithMargins="0">
    <oddFooter>Puslapių &amp;P</oddFooter>
  </headerFooter>
  <rowBreaks count="4" manualBreakCount="4">
    <brk id="36" max="17" man="1"/>
    <brk id="70" max="17" man="1"/>
    <brk id="100" max="17" man="1"/>
    <brk id="13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2"/>
  <sheetViews>
    <sheetView topLeftCell="A73" workbookViewId="0">
      <selection activeCell="D92" sqref="D92:D93"/>
    </sheetView>
  </sheetViews>
  <sheetFormatPr defaultRowHeight="12.75"/>
  <cols>
    <col min="1" max="1" width="3.140625" customWidth="1"/>
    <col min="2" max="3" width="3.7109375" customWidth="1"/>
    <col min="4" max="4" width="70.85546875" customWidth="1"/>
    <col min="5" max="5" width="4.42578125" customWidth="1"/>
    <col min="6" max="6" width="3.5703125" customWidth="1"/>
    <col min="7" max="7" width="4.140625" customWidth="1"/>
    <col min="8" max="8" width="5.85546875" customWidth="1"/>
    <col min="10" max="10" width="7.85546875" customWidth="1"/>
    <col min="11" max="11" width="7.28515625" customWidth="1"/>
    <col min="12" max="12" width="5.5703125" customWidth="1"/>
    <col min="14" max="14" width="7.28515625" customWidth="1"/>
    <col min="15" max="15" width="7" customWidth="1"/>
    <col min="16" max="16" width="5.42578125" customWidth="1"/>
  </cols>
  <sheetData>
    <row r="1" spans="1:16" ht="13.5" thickBot="1">
      <c r="A1" s="7"/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 customHeight="1">
      <c r="A2" s="872" t="s">
        <v>0</v>
      </c>
      <c r="B2" s="874" t="s">
        <v>1</v>
      </c>
      <c r="C2" s="874" t="s">
        <v>2</v>
      </c>
      <c r="D2" s="877" t="s">
        <v>19</v>
      </c>
      <c r="E2" s="879" t="s">
        <v>3</v>
      </c>
      <c r="F2" s="881" t="s">
        <v>30</v>
      </c>
      <c r="G2" s="858" t="s">
        <v>4</v>
      </c>
      <c r="H2" s="860" t="s">
        <v>5</v>
      </c>
      <c r="I2" s="826" t="s">
        <v>34</v>
      </c>
      <c r="J2" s="827"/>
      <c r="K2" s="827"/>
      <c r="L2" s="828"/>
      <c r="M2" s="826" t="s">
        <v>35</v>
      </c>
      <c r="N2" s="827"/>
      <c r="O2" s="827"/>
      <c r="P2" s="828"/>
    </row>
    <row r="3" spans="1:16" ht="12.75" customHeight="1">
      <c r="A3" s="873"/>
      <c r="B3" s="875"/>
      <c r="C3" s="875"/>
      <c r="D3" s="878"/>
      <c r="E3" s="880"/>
      <c r="F3" s="882"/>
      <c r="G3" s="859"/>
      <c r="H3" s="861"/>
      <c r="I3" s="864" t="s">
        <v>6</v>
      </c>
      <c r="J3" s="866" t="s">
        <v>7</v>
      </c>
      <c r="K3" s="866"/>
      <c r="L3" s="867" t="s">
        <v>22</v>
      </c>
      <c r="M3" s="864" t="s">
        <v>6</v>
      </c>
      <c r="N3" s="866" t="s">
        <v>7</v>
      </c>
      <c r="O3" s="866"/>
      <c r="P3" s="867" t="s">
        <v>22</v>
      </c>
    </row>
    <row r="4" spans="1:16" ht="114.75" customHeight="1" thickBot="1">
      <c r="A4" s="864"/>
      <c r="B4" s="876"/>
      <c r="C4" s="876"/>
      <c r="D4" s="878"/>
      <c r="E4" s="880"/>
      <c r="F4" s="883"/>
      <c r="G4" s="859"/>
      <c r="H4" s="861"/>
      <c r="I4" s="865"/>
      <c r="J4" s="9" t="s">
        <v>6</v>
      </c>
      <c r="K4" s="23" t="s">
        <v>20</v>
      </c>
      <c r="L4" s="868"/>
      <c r="M4" s="865"/>
      <c r="N4" s="9" t="s">
        <v>6</v>
      </c>
      <c r="O4" s="23" t="s">
        <v>20</v>
      </c>
      <c r="P4" s="868"/>
    </row>
    <row r="5" spans="1:16" ht="14.25" customHeight="1" thickBot="1">
      <c r="A5" s="839" t="s">
        <v>144</v>
      </c>
      <c r="B5" s="840"/>
      <c r="C5" s="840"/>
      <c r="D5" s="840"/>
      <c r="E5" s="840"/>
      <c r="F5" s="840"/>
      <c r="G5" s="840"/>
      <c r="H5" s="840"/>
      <c r="I5" s="840"/>
      <c r="J5" s="840"/>
      <c r="K5" s="840"/>
      <c r="L5" s="840"/>
      <c r="M5" s="840"/>
      <c r="N5" s="840"/>
      <c r="O5" s="840"/>
      <c r="P5" s="841"/>
    </row>
    <row r="6" spans="1:16" ht="18" customHeight="1">
      <c r="A6" s="13" t="s">
        <v>8</v>
      </c>
      <c r="B6" s="884" t="s">
        <v>8</v>
      </c>
      <c r="C6" s="887" t="s">
        <v>8</v>
      </c>
      <c r="D6" s="890" t="s">
        <v>134</v>
      </c>
      <c r="E6" s="17" t="s">
        <v>8</v>
      </c>
      <c r="F6" s="15"/>
      <c r="G6" s="42"/>
      <c r="H6" s="898" t="s">
        <v>12</v>
      </c>
      <c r="I6" s="24">
        <v>2078</v>
      </c>
      <c r="J6" s="25">
        <v>2078</v>
      </c>
      <c r="K6" s="25">
        <v>1565.1</v>
      </c>
      <c r="L6" s="125"/>
      <c r="M6" s="24">
        <v>2335.6999999999998</v>
      </c>
      <c r="N6" s="56">
        <v>2335.6999999999998</v>
      </c>
      <c r="O6" s="56">
        <v>1761.9</v>
      </c>
      <c r="P6" s="26"/>
    </row>
    <row r="7" spans="1:16">
      <c r="A7" s="27"/>
      <c r="B7" s="885"/>
      <c r="C7" s="888"/>
      <c r="D7" s="891"/>
      <c r="E7" s="62" t="s">
        <v>9</v>
      </c>
      <c r="F7" s="61"/>
      <c r="G7" s="46"/>
      <c r="H7" s="899"/>
      <c r="I7" s="52">
        <v>1994.7</v>
      </c>
      <c r="J7" s="44">
        <v>1994.7</v>
      </c>
      <c r="K7" s="44">
        <v>1522.9</v>
      </c>
      <c r="L7" s="126"/>
      <c r="M7" s="52">
        <v>2221.5</v>
      </c>
      <c r="N7" s="57">
        <v>2221.5</v>
      </c>
      <c r="O7" s="57">
        <v>1696</v>
      </c>
      <c r="P7" s="39"/>
    </row>
    <row r="8" spans="1:16">
      <c r="A8" s="27"/>
      <c r="B8" s="885"/>
      <c r="C8" s="888"/>
      <c r="D8" s="891"/>
      <c r="E8" s="62" t="s">
        <v>36</v>
      </c>
      <c r="F8" s="61"/>
      <c r="G8" s="46"/>
      <c r="H8" s="899"/>
      <c r="I8" s="52">
        <v>985</v>
      </c>
      <c r="J8" s="44">
        <v>985</v>
      </c>
      <c r="K8" s="44">
        <v>752</v>
      </c>
      <c r="L8" s="126"/>
      <c r="M8" s="52">
        <v>1058.0999999999999</v>
      </c>
      <c r="N8" s="57">
        <v>1058.0999999999999</v>
      </c>
      <c r="O8" s="57">
        <v>807.9</v>
      </c>
      <c r="P8" s="39"/>
    </row>
    <row r="9" spans="1:16">
      <c r="A9" s="27"/>
      <c r="B9" s="885"/>
      <c r="C9" s="888"/>
      <c r="D9" s="891"/>
      <c r="E9" s="62" t="s">
        <v>37</v>
      </c>
      <c r="F9" s="61"/>
      <c r="G9" s="46"/>
      <c r="H9" s="899"/>
      <c r="I9" s="52">
        <v>66.099999999999994</v>
      </c>
      <c r="J9" s="44">
        <v>66.099999999999994</v>
      </c>
      <c r="K9" s="44">
        <v>50.5</v>
      </c>
      <c r="L9" s="126"/>
      <c r="M9" s="52">
        <v>65.8</v>
      </c>
      <c r="N9" s="57">
        <v>65.8</v>
      </c>
      <c r="O9" s="57">
        <v>50.3</v>
      </c>
      <c r="P9" s="39"/>
    </row>
    <row r="10" spans="1:16">
      <c r="A10" s="27"/>
      <c r="B10" s="885"/>
      <c r="C10" s="888"/>
      <c r="D10" s="891"/>
      <c r="E10" s="62" t="s">
        <v>38</v>
      </c>
      <c r="F10" s="61"/>
      <c r="G10" s="46"/>
      <c r="H10" s="899"/>
      <c r="I10" s="52">
        <v>17.299999999999997</v>
      </c>
      <c r="J10" s="44">
        <v>17.299999999999997</v>
      </c>
      <c r="K10" s="44">
        <v>13.2</v>
      </c>
      <c r="L10" s="126"/>
      <c r="M10" s="52">
        <v>45</v>
      </c>
      <c r="N10" s="57">
        <v>45</v>
      </c>
      <c r="O10" s="57">
        <v>34.4</v>
      </c>
      <c r="P10" s="39"/>
    </row>
    <row r="11" spans="1:16">
      <c r="A11" s="27"/>
      <c r="B11" s="885"/>
      <c r="C11" s="888"/>
      <c r="D11" s="891"/>
      <c r="E11" s="62" t="s">
        <v>32</v>
      </c>
      <c r="F11" s="61"/>
      <c r="G11" s="46"/>
      <c r="H11" s="899"/>
      <c r="I11" s="52">
        <v>185.5</v>
      </c>
      <c r="J11" s="44">
        <v>185.5</v>
      </c>
      <c r="K11" s="44">
        <v>141.6</v>
      </c>
      <c r="L11" s="126"/>
      <c r="M11" s="52">
        <v>227.7</v>
      </c>
      <c r="N11" s="57">
        <v>227.7</v>
      </c>
      <c r="O11" s="57">
        <v>173.8</v>
      </c>
      <c r="P11" s="39"/>
    </row>
    <row r="12" spans="1:16">
      <c r="A12" s="27"/>
      <c r="B12" s="885"/>
      <c r="C12" s="888"/>
      <c r="D12" s="891"/>
      <c r="E12" s="62" t="s">
        <v>39</v>
      </c>
      <c r="F12" s="61"/>
      <c r="G12" s="46"/>
      <c r="H12" s="899"/>
      <c r="I12" s="52">
        <v>221.2</v>
      </c>
      <c r="J12" s="44">
        <v>221.2</v>
      </c>
      <c r="K12" s="44">
        <v>168.9</v>
      </c>
      <c r="L12" s="126"/>
      <c r="M12" s="52">
        <v>241.8</v>
      </c>
      <c r="N12" s="57">
        <v>241.8</v>
      </c>
      <c r="O12" s="57">
        <v>184.6</v>
      </c>
      <c r="P12" s="39"/>
    </row>
    <row r="13" spans="1:16">
      <c r="A13" s="27"/>
      <c r="B13" s="885"/>
      <c r="C13" s="888"/>
      <c r="D13" s="891"/>
      <c r="E13" s="62" t="s">
        <v>40</v>
      </c>
      <c r="F13" s="61"/>
      <c r="G13" s="46"/>
      <c r="H13" s="899"/>
      <c r="I13" s="52">
        <v>1214.0999999999999</v>
      </c>
      <c r="J13" s="44">
        <v>1214.0999999999999</v>
      </c>
      <c r="K13" s="44">
        <v>926.9</v>
      </c>
      <c r="L13" s="126"/>
      <c r="M13" s="52">
        <v>1325.7</v>
      </c>
      <c r="N13" s="57">
        <v>1325.7</v>
      </c>
      <c r="O13" s="57">
        <v>1012.2</v>
      </c>
      <c r="P13" s="39"/>
    </row>
    <row r="14" spans="1:16">
      <c r="A14" s="27"/>
      <c r="B14" s="885"/>
      <c r="C14" s="888"/>
      <c r="D14" s="891"/>
      <c r="E14" s="62" t="s">
        <v>41</v>
      </c>
      <c r="F14" s="61"/>
      <c r="G14" s="46"/>
      <c r="H14" s="899"/>
      <c r="I14" s="52">
        <v>190.2</v>
      </c>
      <c r="J14" s="44">
        <v>190.2</v>
      </c>
      <c r="K14" s="44">
        <v>145.19999999999999</v>
      </c>
      <c r="L14" s="126"/>
      <c r="M14" s="52">
        <v>203.7</v>
      </c>
      <c r="N14" s="57">
        <v>203.7</v>
      </c>
      <c r="O14" s="57">
        <v>155.5</v>
      </c>
      <c r="P14" s="39"/>
    </row>
    <row r="15" spans="1:16">
      <c r="A15" s="27"/>
      <c r="B15" s="885"/>
      <c r="C15" s="888"/>
      <c r="D15" s="891"/>
      <c r="E15" s="62" t="s">
        <v>42</v>
      </c>
      <c r="F15" s="61"/>
      <c r="G15" s="46"/>
      <c r="H15" s="899"/>
      <c r="I15" s="52">
        <v>159.30000000000001</v>
      </c>
      <c r="J15" s="44">
        <v>159.30000000000001</v>
      </c>
      <c r="K15" s="44">
        <v>121.6</v>
      </c>
      <c r="L15" s="126"/>
      <c r="M15" s="52">
        <v>151.30000000000001</v>
      </c>
      <c r="N15" s="57">
        <v>151.30000000000001</v>
      </c>
      <c r="O15" s="57">
        <v>115.5</v>
      </c>
      <c r="P15" s="39"/>
    </row>
    <row r="16" spans="1:16">
      <c r="A16" s="27"/>
      <c r="B16" s="885"/>
      <c r="C16" s="888"/>
      <c r="D16" s="891"/>
      <c r="E16" s="62" t="s">
        <v>43</v>
      </c>
      <c r="F16" s="61"/>
      <c r="G16" s="46"/>
      <c r="H16" s="899"/>
      <c r="I16" s="52">
        <v>1218.4000000000001</v>
      </c>
      <c r="J16" s="44">
        <v>1218.4000000000001</v>
      </c>
      <c r="K16" s="44">
        <v>930.2</v>
      </c>
      <c r="L16" s="126"/>
      <c r="M16" s="52">
        <v>1274.8</v>
      </c>
      <c r="N16" s="57">
        <v>1274.8</v>
      </c>
      <c r="O16" s="57">
        <v>973.3</v>
      </c>
      <c r="P16" s="39"/>
    </row>
    <row r="17" spans="1:16">
      <c r="A17" s="27"/>
      <c r="B17" s="885"/>
      <c r="C17" s="888"/>
      <c r="D17" s="891"/>
      <c r="E17" s="62" t="s">
        <v>44</v>
      </c>
      <c r="F17" s="61"/>
      <c r="G17" s="46"/>
      <c r="H17" s="899"/>
      <c r="I17" s="52">
        <v>200.7</v>
      </c>
      <c r="J17" s="44">
        <v>200.7</v>
      </c>
      <c r="K17" s="44">
        <v>153.19999999999999</v>
      </c>
      <c r="L17" s="126"/>
      <c r="M17" s="52">
        <v>224.7</v>
      </c>
      <c r="N17" s="57">
        <v>224.7</v>
      </c>
      <c r="O17" s="57">
        <v>171.5</v>
      </c>
      <c r="P17" s="39"/>
    </row>
    <row r="18" spans="1:16">
      <c r="A18" s="27"/>
      <c r="B18" s="885"/>
      <c r="C18" s="888"/>
      <c r="D18" s="891"/>
      <c r="E18" s="62" t="s">
        <v>45</v>
      </c>
      <c r="F18" s="61"/>
      <c r="G18" s="46"/>
      <c r="H18" s="899"/>
      <c r="I18" s="52">
        <v>165.4</v>
      </c>
      <c r="J18" s="44">
        <v>165.4</v>
      </c>
      <c r="K18" s="44">
        <v>126.3</v>
      </c>
      <c r="L18" s="126"/>
      <c r="M18" s="52">
        <v>161.19999999999999</v>
      </c>
      <c r="N18" s="57">
        <v>161.19999999999999</v>
      </c>
      <c r="O18" s="57">
        <v>123.1</v>
      </c>
      <c r="P18" s="39"/>
    </row>
    <row r="19" spans="1:16">
      <c r="A19" s="27"/>
      <c r="B19" s="885"/>
      <c r="C19" s="888"/>
      <c r="D19" s="891"/>
      <c r="E19" s="62" t="s">
        <v>46</v>
      </c>
      <c r="F19" s="61"/>
      <c r="G19" s="46"/>
      <c r="H19" s="899"/>
      <c r="I19" s="52">
        <v>185.3</v>
      </c>
      <c r="J19" s="44">
        <v>185.3</v>
      </c>
      <c r="K19" s="44">
        <v>141.5</v>
      </c>
      <c r="L19" s="126"/>
      <c r="M19" s="52">
        <v>198.9</v>
      </c>
      <c r="N19" s="57">
        <v>198.9</v>
      </c>
      <c r="O19" s="57">
        <v>151.80000000000001</v>
      </c>
      <c r="P19" s="39"/>
    </row>
    <row r="20" spans="1:16">
      <c r="A20" s="27"/>
      <c r="B20" s="885"/>
      <c r="C20" s="888"/>
      <c r="D20" s="891"/>
      <c r="E20" s="62" t="s">
        <v>47</v>
      </c>
      <c r="F20" s="61"/>
      <c r="G20" s="46"/>
      <c r="H20" s="899"/>
      <c r="I20" s="52">
        <v>876.8</v>
      </c>
      <c r="J20" s="44">
        <v>876.8</v>
      </c>
      <c r="K20" s="44">
        <v>669.4</v>
      </c>
      <c r="L20" s="126"/>
      <c r="M20" s="52">
        <v>944.4</v>
      </c>
      <c r="N20" s="57">
        <v>944.4</v>
      </c>
      <c r="O20" s="57">
        <v>721</v>
      </c>
      <c r="P20" s="39"/>
    </row>
    <row r="21" spans="1:16">
      <c r="A21" s="27"/>
      <c r="B21" s="885"/>
      <c r="C21" s="888"/>
      <c r="D21" s="891"/>
      <c r="E21" s="62" t="s">
        <v>48</v>
      </c>
      <c r="F21" s="61"/>
      <c r="G21" s="46"/>
      <c r="H21" s="899"/>
      <c r="I21" s="52">
        <v>504.5</v>
      </c>
      <c r="J21" s="44">
        <v>504.5</v>
      </c>
      <c r="K21" s="44">
        <v>385.2</v>
      </c>
      <c r="L21" s="126"/>
      <c r="M21" s="52">
        <v>542.9</v>
      </c>
      <c r="N21" s="57">
        <v>542.9</v>
      </c>
      <c r="O21" s="57">
        <v>414.5</v>
      </c>
      <c r="P21" s="39"/>
    </row>
    <row r="22" spans="1:16">
      <c r="A22" s="27"/>
      <c r="B22" s="885"/>
      <c r="C22" s="888"/>
      <c r="D22" s="891"/>
      <c r="E22" s="62" t="s">
        <v>49</v>
      </c>
      <c r="F22" s="61"/>
      <c r="G22" s="46"/>
      <c r="H22" s="899"/>
      <c r="I22" s="52">
        <v>218.60000000000002</v>
      </c>
      <c r="J22" s="44">
        <v>218.60000000000002</v>
      </c>
      <c r="K22" s="44">
        <v>161.30000000000001</v>
      </c>
      <c r="L22" s="126"/>
      <c r="M22" s="52">
        <v>290.3</v>
      </c>
      <c r="N22" s="57">
        <v>290.3</v>
      </c>
      <c r="O22" s="57">
        <v>221.7</v>
      </c>
      <c r="P22" s="39"/>
    </row>
    <row r="23" spans="1:16">
      <c r="A23" s="27"/>
      <c r="B23" s="885"/>
      <c r="C23" s="888"/>
      <c r="D23" s="891"/>
      <c r="E23" s="62" t="s">
        <v>50</v>
      </c>
      <c r="F23" s="61"/>
      <c r="G23" s="46"/>
      <c r="H23" s="899"/>
      <c r="I23" s="52">
        <v>49.900000000000006</v>
      </c>
      <c r="J23" s="44">
        <v>49.900000000000006</v>
      </c>
      <c r="K23" s="44">
        <v>38.1</v>
      </c>
      <c r="L23" s="126"/>
      <c r="M23" s="52">
        <v>49.9</v>
      </c>
      <c r="N23" s="57">
        <v>49.9</v>
      </c>
      <c r="O23" s="57">
        <v>38.1</v>
      </c>
      <c r="P23" s="39"/>
    </row>
    <row r="24" spans="1:16" ht="13.5" thickBot="1">
      <c r="A24" s="27"/>
      <c r="B24" s="885"/>
      <c r="C24" s="888"/>
      <c r="D24" s="892"/>
      <c r="E24" s="62" t="s">
        <v>51</v>
      </c>
      <c r="F24" s="61"/>
      <c r="G24" s="47"/>
      <c r="H24" s="900"/>
      <c r="I24" s="53">
        <v>21.2</v>
      </c>
      <c r="J24" s="48">
        <v>21.2</v>
      </c>
      <c r="K24" s="48">
        <v>16.2</v>
      </c>
      <c r="L24" s="127"/>
      <c r="M24" s="53">
        <v>21.1</v>
      </c>
      <c r="N24" s="58">
        <v>21.1</v>
      </c>
      <c r="O24" s="58">
        <v>16.100000000000001</v>
      </c>
      <c r="P24" s="49"/>
    </row>
    <row r="25" spans="1:16" ht="13.5" thickBot="1">
      <c r="A25" s="27"/>
      <c r="B25" s="885"/>
      <c r="C25" s="888"/>
      <c r="D25" s="12"/>
      <c r="E25" s="17" t="s">
        <v>52</v>
      </c>
      <c r="F25" s="15"/>
      <c r="G25" s="51"/>
      <c r="H25" s="70" t="s">
        <v>53</v>
      </c>
      <c r="I25" s="20">
        <v>40.4</v>
      </c>
      <c r="J25" s="54">
        <v>40.4</v>
      </c>
      <c r="K25" s="54">
        <v>0</v>
      </c>
      <c r="L25" s="128">
        <v>0</v>
      </c>
      <c r="M25" s="20">
        <v>40.4</v>
      </c>
      <c r="N25" s="54">
        <v>40.4</v>
      </c>
      <c r="O25" s="54">
        <v>0</v>
      </c>
      <c r="P25" s="55">
        <v>0</v>
      </c>
    </row>
    <row r="26" spans="1:16" ht="15" customHeight="1" thickBot="1">
      <c r="A26" s="28"/>
      <c r="B26" s="886"/>
      <c r="C26" s="889"/>
      <c r="D26" s="50"/>
      <c r="E26" s="18"/>
      <c r="F26" s="16"/>
      <c r="G26" s="29"/>
      <c r="H26" s="22" t="s">
        <v>15</v>
      </c>
      <c r="I26" s="21">
        <v>10592.599999999999</v>
      </c>
      <c r="J26" s="21">
        <v>10592.599999999999</v>
      </c>
      <c r="K26" s="21">
        <v>8029.2999999999993</v>
      </c>
      <c r="L26" s="129">
        <v>0</v>
      </c>
      <c r="M26" s="21">
        <v>11624.899999999998</v>
      </c>
      <c r="N26" s="21">
        <v>11624.899999999998</v>
      </c>
      <c r="O26" s="21">
        <v>8823.2000000000025</v>
      </c>
      <c r="P26" s="63">
        <v>0</v>
      </c>
    </row>
    <row r="27" spans="1:16" ht="15" customHeight="1" thickBot="1">
      <c r="A27" s="842" t="s">
        <v>140</v>
      </c>
      <c r="B27" s="843"/>
      <c r="C27" s="843"/>
      <c r="D27" s="843"/>
      <c r="E27" s="843"/>
      <c r="F27" s="843"/>
      <c r="G27" s="843"/>
      <c r="H27" s="843"/>
      <c r="I27" s="843"/>
      <c r="J27" s="843"/>
      <c r="K27" s="843"/>
      <c r="L27" s="843"/>
      <c r="M27" s="843"/>
      <c r="N27" s="843"/>
      <c r="O27" s="843"/>
      <c r="P27" s="844"/>
    </row>
    <row r="28" spans="1:16" ht="12" customHeight="1">
      <c r="A28" s="902" t="s">
        <v>8</v>
      </c>
      <c r="B28" s="885" t="s">
        <v>8</v>
      </c>
      <c r="C28" s="888" t="s">
        <v>9</v>
      </c>
      <c r="D28" s="904" t="s">
        <v>54</v>
      </c>
      <c r="E28" s="906"/>
      <c r="F28" s="908" t="s">
        <v>8</v>
      </c>
      <c r="G28" s="901"/>
      <c r="H28" s="43" t="s">
        <v>12</v>
      </c>
      <c r="I28" s="37" t="e">
        <f>#N/A</f>
        <v>#N/A</v>
      </c>
      <c r="J28" s="38">
        <v>60</v>
      </c>
      <c r="K28" s="38"/>
      <c r="L28" s="130"/>
      <c r="M28" s="64">
        <f>N28+P28</f>
        <v>147</v>
      </c>
      <c r="N28" s="59">
        <v>147</v>
      </c>
      <c r="O28" s="59"/>
      <c r="P28" s="45"/>
    </row>
    <row r="29" spans="1:16" ht="15.75" customHeight="1" thickBot="1">
      <c r="A29" s="903"/>
      <c r="B29" s="886"/>
      <c r="C29" s="889"/>
      <c r="D29" s="905"/>
      <c r="E29" s="907"/>
      <c r="F29" s="895"/>
      <c r="G29" s="897"/>
      <c r="H29" s="33" t="s">
        <v>15</v>
      </c>
      <c r="I29" s="32" t="e">
        <f>#N/A</f>
        <v>#N/A</v>
      </c>
      <c r="J29" s="34">
        <f>J28</f>
        <v>60</v>
      </c>
      <c r="K29" s="34"/>
      <c r="L29" s="19"/>
      <c r="M29" s="32">
        <f>N29+P29</f>
        <v>147</v>
      </c>
      <c r="N29" s="34">
        <f>N28</f>
        <v>147</v>
      </c>
      <c r="O29" s="34"/>
      <c r="P29" s="35"/>
    </row>
    <row r="30" spans="1:16" ht="14.25" customHeight="1">
      <c r="A30" s="13" t="s">
        <v>8</v>
      </c>
      <c r="B30" s="10" t="s">
        <v>8</v>
      </c>
      <c r="C30" s="887" t="s">
        <v>10</v>
      </c>
      <c r="D30" s="909" t="s">
        <v>55</v>
      </c>
      <c r="E30" s="862"/>
      <c r="F30" s="894" t="s">
        <v>8</v>
      </c>
      <c r="G30" s="896"/>
      <c r="H30" s="36" t="s">
        <v>12</v>
      </c>
      <c r="I30" s="37" t="e">
        <f>#N/A</f>
        <v>#N/A</v>
      </c>
      <c r="J30" s="38">
        <v>10.5</v>
      </c>
      <c r="K30" s="38"/>
      <c r="L30" s="130"/>
      <c r="M30" s="65">
        <f>N30+P30</f>
        <v>10.5</v>
      </c>
      <c r="N30" s="60">
        <v>10.5</v>
      </c>
      <c r="O30" s="60"/>
      <c r="P30" s="39"/>
    </row>
    <row r="31" spans="1:16" ht="15" customHeight="1" thickBot="1">
      <c r="A31" s="14"/>
      <c r="B31" s="11"/>
      <c r="C31" s="889"/>
      <c r="D31" s="905"/>
      <c r="E31" s="863"/>
      <c r="F31" s="895"/>
      <c r="G31" s="897"/>
      <c r="H31" s="40" t="s">
        <v>15</v>
      </c>
      <c r="I31" s="31" t="e">
        <f>#N/A</f>
        <v>#N/A</v>
      </c>
      <c r="J31" s="30">
        <f>J30</f>
        <v>10.5</v>
      </c>
      <c r="K31" s="30"/>
      <c r="L31" s="131"/>
      <c r="M31" s="31">
        <f>N31+P31</f>
        <v>10.5</v>
      </c>
      <c r="N31" s="30">
        <f>N30</f>
        <v>10.5</v>
      </c>
      <c r="O31" s="30"/>
      <c r="P31" s="41"/>
    </row>
    <row r="32" spans="1:16" s="4" customFormat="1" ht="13.5" customHeight="1" thickBot="1">
      <c r="A32" s="72" t="s">
        <v>8</v>
      </c>
      <c r="B32" s="73" t="s">
        <v>8</v>
      </c>
      <c r="C32" s="821" t="s">
        <v>16</v>
      </c>
      <c r="D32" s="609"/>
      <c r="E32" s="609"/>
      <c r="F32" s="609"/>
      <c r="G32" s="609"/>
      <c r="H32" s="752"/>
      <c r="I32" s="81">
        <f>L32+J32</f>
        <v>70.5</v>
      </c>
      <c r="J32" s="79">
        <f>J31+J29</f>
        <v>70.5</v>
      </c>
      <c r="K32" s="79">
        <f>K27+K29+K31</f>
        <v>0</v>
      </c>
      <c r="L32" s="80">
        <f>L27+L29+L31</f>
        <v>0</v>
      </c>
      <c r="M32" s="81">
        <f>P32+N32</f>
        <v>157.5</v>
      </c>
      <c r="N32" s="79">
        <f>N27+N29+N31</f>
        <v>157.5</v>
      </c>
      <c r="O32" s="79">
        <f>O27+O29+O31</f>
        <v>0</v>
      </c>
      <c r="P32" s="80">
        <f>P27+P29+P31</f>
        <v>0</v>
      </c>
    </row>
    <row r="33" spans="1:16" ht="11.25" customHeight="1" thickBot="1">
      <c r="A33" s="869" t="s">
        <v>141</v>
      </c>
      <c r="B33" s="870"/>
      <c r="C33" s="870"/>
      <c r="D33" s="870"/>
      <c r="E33" s="870"/>
      <c r="F33" s="870"/>
      <c r="G33" s="870"/>
      <c r="H33" s="870"/>
      <c r="I33" s="870"/>
      <c r="J33" s="870"/>
      <c r="K33" s="870"/>
      <c r="L33" s="870"/>
      <c r="M33" s="870"/>
      <c r="N33" s="870"/>
      <c r="O33" s="870"/>
      <c r="P33" s="871"/>
    </row>
    <row r="34" spans="1:16" s="2" customFormat="1" ht="20.25" customHeight="1">
      <c r="A34" s="829" t="s">
        <v>9</v>
      </c>
      <c r="B34" s="831" t="s">
        <v>8</v>
      </c>
      <c r="C34" s="833" t="s">
        <v>11</v>
      </c>
      <c r="D34" s="835" t="s">
        <v>136</v>
      </c>
      <c r="E34" s="837"/>
      <c r="F34" s="893"/>
      <c r="G34" s="845"/>
      <c r="H34" s="71" t="s">
        <v>12</v>
      </c>
      <c r="I34" s="67" t="e">
        <f>#N/A</f>
        <v>#N/A</v>
      </c>
      <c r="J34" s="91">
        <f>147.3+863.4</f>
        <v>1010.7</v>
      </c>
      <c r="K34" s="91"/>
      <c r="L34" s="69">
        <v>162.80000000000001</v>
      </c>
      <c r="M34" s="67">
        <v>160</v>
      </c>
      <c r="N34" s="91">
        <v>160</v>
      </c>
      <c r="O34" s="91"/>
      <c r="P34" s="68">
        <v>162.80000000000001</v>
      </c>
    </row>
    <row r="35" spans="1:16" s="2" customFormat="1" ht="20.25" customHeight="1" thickBot="1">
      <c r="A35" s="830"/>
      <c r="B35" s="832"/>
      <c r="C35" s="834"/>
      <c r="D35" s="836"/>
      <c r="E35" s="838"/>
      <c r="F35" s="846"/>
      <c r="G35" s="846"/>
      <c r="H35" s="66" t="s">
        <v>15</v>
      </c>
      <c r="I35" s="118" t="e">
        <f>#N/A</f>
        <v>#N/A</v>
      </c>
      <c r="J35" s="90">
        <f>J34</f>
        <v>1010.7</v>
      </c>
      <c r="K35" s="90"/>
      <c r="L35" s="119">
        <f>L34</f>
        <v>162.80000000000001</v>
      </c>
      <c r="M35" s="118">
        <f>M34</f>
        <v>160</v>
      </c>
      <c r="N35" s="90">
        <f>N34</f>
        <v>160</v>
      </c>
      <c r="O35" s="90"/>
      <c r="P35" s="120">
        <f>P34</f>
        <v>162.80000000000001</v>
      </c>
    </row>
    <row r="36" spans="1:16" s="4" customFormat="1" ht="13.5" customHeight="1" thickBot="1">
      <c r="A36" s="72" t="s">
        <v>8</v>
      </c>
      <c r="B36" s="73" t="s">
        <v>8</v>
      </c>
      <c r="C36" s="821" t="s">
        <v>16</v>
      </c>
      <c r="D36" s="609"/>
      <c r="E36" s="609"/>
      <c r="F36" s="609"/>
      <c r="G36" s="609"/>
      <c r="H36" s="752"/>
      <c r="I36" s="81">
        <f>L36+J36</f>
        <v>1173.5</v>
      </c>
      <c r="J36" s="79">
        <f>J35+J33</f>
        <v>1010.7</v>
      </c>
      <c r="K36" s="79">
        <f>K31+K33+K35</f>
        <v>0</v>
      </c>
      <c r="L36" s="80">
        <f>L31+L33+L35</f>
        <v>162.80000000000001</v>
      </c>
      <c r="M36" s="81">
        <f>P36+N36</f>
        <v>333.3</v>
      </c>
      <c r="N36" s="79">
        <f>N31+N33+N35</f>
        <v>170.5</v>
      </c>
      <c r="O36" s="79">
        <f>O31+O33+O35</f>
        <v>0</v>
      </c>
      <c r="P36" s="80">
        <f>P31+P33+P35</f>
        <v>162.80000000000001</v>
      </c>
    </row>
    <row r="37" spans="1:16" s="4" customFormat="1" ht="13.5" customHeight="1" thickBot="1">
      <c r="A37" s="855" t="s">
        <v>142</v>
      </c>
      <c r="B37" s="856"/>
      <c r="C37" s="856"/>
      <c r="D37" s="856"/>
      <c r="E37" s="856"/>
      <c r="F37" s="856"/>
      <c r="G37" s="856"/>
      <c r="H37" s="856"/>
      <c r="I37" s="856"/>
      <c r="J37" s="856"/>
      <c r="K37" s="856"/>
      <c r="L37" s="856"/>
      <c r="M37" s="856"/>
      <c r="N37" s="856"/>
      <c r="O37" s="856"/>
      <c r="P37" s="857"/>
    </row>
    <row r="38" spans="1:16" s="2" customFormat="1" ht="13.5" customHeight="1">
      <c r="A38" s="829" t="s">
        <v>9</v>
      </c>
      <c r="B38" s="831" t="s">
        <v>8</v>
      </c>
      <c r="C38" s="833" t="s">
        <v>31</v>
      </c>
      <c r="D38" s="835" t="s">
        <v>137</v>
      </c>
      <c r="E38" s="837"/>
      <c r="F38" s="893"/>
      <c r="G38" s="845"/>
      <c r="H38" s="71" t="s">
        <v>12</v>
      </c>
      <c r="I38" s="67">
        <f>J38+L38</f>
        <v>8.4</v>
      </c>
      <c r="J38" s="91">
        <v>8.4</v>
      </c>
      <c r="K38" s="91"/>
      <c r="L38" s="69"/>
      <c r="M38" s="67">
        <f>N38+P38</f>
        <v>79.900000000000006</v>
      </c>
      <c r="N38" s="91">
        <v>79.900000000000006</v>
      </c>
      <c r="O38" s="91"/>
      <c r="P38" s="68"/>
    </row>
    <row r="39" spans="1:16" s="2" customFormat="1" ht="12" customHeight="1" thickBot="1">
      <c r="A39" s="830"/>
      <c r="B39" s="832"/>
      <c r="C39" s="834"/>
      <c r="D39" s="836"/>
      <c r="E39" s="838"/>
      <c r="F39" s="846"/>
      <c r="G39" s="846"/>
      <c r="H39" s="66" t="s">
        <v>15</v>
      </c>
      <c r="I39" s="118">
        <f>J39+L39</f>
        <v>8.4</v>
      </c>
      <c r="J39" s="90">
        <f>J38</f>
        <v>8.4</v>
      </c>
      <c r="K39" s="90"/>
      <c r="L39" s="119">
        <f>L38</f>
        <v>0</v>
      </c>
      <c r="M39" s="118">
        <f>M38</f>
        <v>79.900000000000006</v>
      </c>
      <c r="N39" s="90">
        <f>N38</f>
        <v>79.900000000000006</v>
      </c>
      <c r="O39" s="90"/>
      <c r="P39" s="120">
        <f>P38</f>
        <v>0</v>
      </c>
    </row>
    <row r="40" spans="1:16" s="2" customFormat="1" ht="13.5" customHeight="1">
      <c r="A40" s="829" t="s">
        <v>9</v>
      </c>
      <c r="B40" s="831" t="s">
        <v>8</v>
      </c>
      <c r="C40" s="833" t="s">
        <v>33</v>
      </c>
      <c r="D40" s="835" t="s">
        <v>139</v>
      </c>
      <c r="E40" s="837"/>
      <c r="F40" s="893"/>
      <c r="G40" s="845"/>
      <c r="H40" s="71" t="s">
        <v>12</v>
      </c>
      <c r="I40" s="67">
        <f>J40+L40</f>
        <v>71.599999999999994</v>
      </c>
      <c r="J40" s="91">
        <v>71.599999999999994</v>
      </c>
      <c r="K40" s="91"/>
      <c r="L40" s="69"/>
      <c r="M40" s="67">
        <f>N40+P40</f>
        <v>71.599999999999994</v>
      </c>
      <c r="N40" s="91">
        <v>71.599999999999994</v>
      </c>
      <c r="O40" s="91"/>
      <c r="P40" s="68"/>
    </row>
    <row r="41" spans="1:16" s="2" customFormat="1" ht="16.5" customHeight="1" thickBot="1">
      <c r="A41" s="830"/>
      <c r="B41" s="832"/>
      <c r="C41" s="834"/>
      <c r="D41" s="836"/>
      <c r="E41" s="838"/>
      <c r="F41" s="846"/>
      <c r="G41" s="846"/>
      <c r="H41" s="66" t="s">
        <v>15</v>
      </c>
      <c r="I41" s="118">
        <f>J41+L41</f>
        <v>71.599999999999994</v>
      </c>
      <c r="J41" s="90">
        <f>J40</f>
        <v>71.599999999999994</v>
      </c>
      <c r="K41" s="90"/>
      <c r="L41" s="119">
        <f>L40</f>
        <v>0</v>
      </c>
      <c r="M41" s="118">
        <f>M40</f>
        <v>71.599999999999994</v>
      </c>
      <c r="N41" s="90">
        <f>N40</f>
        <v>71.599999999999994</v>
      </c>
      <c r="O41" s="90"/>
      <c r="P41" s="120">
        <f>P40</f>
        <v>0</v>
      </c>
    </row>
    <row r="42" spans="1:16" s="4" customFormat="1" ht="13.5" customHeight="1" thickBot="1">
      <c r="A42" s="72" t="s">
        <v>8</v>
      </c>
      <c r="B42" s="73" t="s">
        <v>8</v>
      </c>
      <c r="C42" s="821" t="s">
        <v>16</v>
      </c>
      <c r="D42" s="609"/>
      <c r="E42" s="609"/>
      <c r="F42" s="609"/>
      <c r="G42" s="609"/>
      <c r="H42" s="752"/>
      <c r="I42" s="81">
        <f>L42+J42</f>
        <v>80</v>
      </c>
      <c r="J42" s="79">
        <f>J41+J39</f>
        <v>80</v>
      </c>
      <c r="K42" s="79">
        <f>K37+K39+K41</f>
        <v>0</v>
      </c>
      <c r="L42" s="80">
        <f>L37+L39+L41</f>
        <v>0</v>
      </c>
      <c r="M42" s="81">
        <f>P42+N42</f>
        <v>151.5</v>
      </c>
      <c r="N42" s="79">
        <f>N37+N39+N41</f>
        <v>151.5</v>
      </c>
      <c r="O42" s="79">
        <f>O37+O39+O41</f>
        <v>0</v>
      </c>
      <c r="P42" s="80">
        <f>P37+P39+P41</f>
        <v>0</v>
      </c>
    </row>
    <row r="43" spans="1:16" s="4" customFormat="1" ht="13.5" customHeight="1" thickBot="1">
      <c r="A43" s="855" t="s">
        <v>143</v>
      </c>
      <c r="B43" s="856"/>
      <c r="C43" s="856"/>
      <c r="D43" s="856"/>
      <c r="E43" s="856"/>
      <c r="F43" s="856"/>
      <c r="G43" s="856"/>
      <c r="H43" s="856"/>
      <c r="I43" s="856"/>
      <c r="J43" s="856"/>
      <c r="K43" s="856"/>
      <c r="L43" s="856"/>
      <c r="M43" s="856"/>
      <c r="N43" s="856"/>
      <c r="O43" s="856"/>
      <c r="P43" s="857"/>
    </row>
    <row r="44" spans="1:16" ht="13.5" customHeight="1">
      <c r="A44" s="822" t="s">
        <v>8</v>
      </c>
      <c r="B44" s="847" t="s">
        <v>8</v>
      </c>
      <c r="C44" s="849" t="s">
        <v>31</v>
      </c>
      <c r="D44" s="925" t="s">
        <v>58</v>
      </c>
      <c r="E44" s="853"/>
      <c r="F44" s="824" t="s">
        <v>8</v>
      </c>
      <c r="G44" s="923" t="s">
        <v>59</v>
      </c>
      <c r="H44" s="87" t="s">
        <v>12</v>
      </c>
      <c r="I44" s="94">
        <v>70</v>
      </c>
      <c r="J44" s="95">
        <v>70</v>
      </c>
      <c r="K44" s="95"/>
      <c r="L44" s="132"/>
      <c r="M44" s="138">
        <f>N44</f>
        <v>75</v>
      </c>
      <c r="N44" s="95">
        <v>75</v>
      </c>
      <c r="O44" s="95"/>
      <c r="P44" s="139">
        <v>0</v>
      </c>
    </row>
    <row r="45" spans="1:16" ht="12" customHeight="1" thickBot="1">
      <c r="A45" s="823"/>
      <c r="B45" s="848"/>
      <c r="C45" s="850"/>
      <c r="D45" s="926"/>
      <c r="E45" s="854"/>
      <c r="F45" s="825"/>
      <c r="G45" s="924"/>
      <c r="H45" s="88" t="s">
        <v>15</v>
      </c>
      <c r="I45" s="96">
        <v>70</v>
      </c>
      <c r="J45" s="97">
        <v>70</v>
      </c>
      <c r="K45" s="97"/>
      <c r="L45" s="133">
        <v>0</v>
      </c>
      <c r="M45" s="140">
        <v>75</v>
      </c>
      <c r="N45" s="97">
        <v>75</v>
      </c>
      <c r="O45" s="97"/>
      <c r="P45" s="141">
        <v>0</v>
      </c>
    </row>
    <row r="46" spans="1:16" s="2" customFormat="1" ht="14.25" customHeight="1">
      <c r="A46" s="829" t="s">
        <v>9</v>
      </c>
      <c r="B46" s="910" t="s">
        <v>8</v>
      </c>
      <c r="C46" s="833" t="s">
        <v>33</v>
      </c>
      <c r="D46" s="919" t="s">
        <v>60</v>
      </c>
      <c r="E46" s="837"/>
      <c r="F46" s="893" t="s">
        <v>8</v>
      </c>
      <c r="G46" s="913"/>
      <c r="H46" s="93" t="s">
        <v>12</v>
      </c>
      <c r="I46" s="92">
        <v>266.8</v>
      </c>
      <c r="J46" s="91">
        <v>266.8</v>
      </c>
      <c r="K46" s="91"/>
      <c r="L46" s="69"/>
      <c r="M46" s="67">
        <v>266.82499999999999</v>
      </c>
      <c r="N46" s="91">
        <v>266.8</v>
      </c>
      <c r="O46" s="91"/>
      <c r="P46" s="68"/>
    </row>
    <row r="47" spans="1:16" s="2" customFormat="1" ht="14.25" customHeight="1" thickBot="1">
      <c r="A47" s="830"/>
      <c r="B47" s="834"/>
      <c r="C47" s="834"/>
      <c r="D47" s="920"/>
      <c r="E47" s="838"/>
      <c r="F47" s="846"/>
      <c r="G47" s="914"/>
      <c r="H47" s="88" t="s">
        <v>15</v>
      </c>
      <c r="I47" s="89">
        <v>266.8</v>
      </c>
      <c r="J47" s="90">
        <v>266.8</v>
      </c>
      <c r="K47" s="90"/>
      <c r="L47" s="119">
        <v>0</v>
      </c>
      <c r="M47" s="118">
        <v>266.82499999999999</v>
      </c>
      <c r="N47" s="90">
        <v>266.8</v>
      </c>
      <c r="O47" s="90"/>
      <c r="P47" s="120">
        <v>0</v>
      </c>
    </row>
    <row r="48" spans="1:16" s="3" customFormat="1" ht="14.25" customHeight="1">
      <c r="A48" s="829" t="s">
        <v>9</v>
      </c>
      <c r="B48" s="910" t="s">
        <v>8</v>
      </c>
      <c r="C48" s="833" t="s">
        <v>36</v>
      </c>
      <c r="D48" s="917" t="s">
        <v>61</v>
      </c>
      <c r="E48" s="837"/>
      <c r="F48" s="893" t="s">
        <v>8</v>
      </c>
      <c r="G48" s="913"/>
      <c r="H48" s="93" t="s">
        <v>12</v>
      </c>
      <c r="I48" s="92">
        <v>98.53</v>
      </c>
      <c r="J48" s="91">
        <v>98.5</v>
      </c>
      <c r="K48" s="91"/>
      <c r="L48" s="69"/>
      <c r="M48" s="67">
        <v>116</v>
      </c>
      <c r="N48" s="91">
        <v>116</v>
      </c>
      <c r="O48" s="91"/>
      <c r="P48" s="68"/>
    </row>
    <row r="49" spans="1:16" ht="13.5" thickBot="1">
      <c r="A49" s="830"/>
      <c r="B49" s="834"/>
      <c r="C49" s="834"/>
      <c r="D49" s="918"/>
      <c r="E49" s="838"/>
      <c r="F49" s="846"/>
      <c r="G49" s="914"/>
      <c r="H49" s="88" t="s">
        <v>15</v>
      </c>
      <c r="I49" s="89">
        <v>98.53</v>
      </c>
      <c r="J49" s="90">
        <v>98.5</v>
      </c>
      <c r="K49" s="90"/>
      <c r="L49" s="119">
        <v>0</v>
      </c>
      <c r="M49" s="118">
        <v>116</v>
      </c>
      <c r="N49" s="90">
        <v>116</v>
      </c>
      <c r="O49" s="90"/>
      <c r="P49" s="120">
        <v>0</v>
      </c>
    </row>
    <row r="50" spans="1:16">
      <c r="A50" s="829" t="s">
        <v>9</v>
      </c>
      <c r="B50" s="910" t="s">
        <v>8</v>
      </c>
      <c r="C50" s="833" t="s">
        <v>38</v>
      </c>
      <c r="D50" s="919" t="s">
        <v>63</v>
      </c>
      <c r="E50" s="837"/>
      <c r="F50" s="893" t="s">
        <v>8</v>
      </c>
      <c r="G50" s="913"/>
      <c r="H50" s="93" t="s">
        <v>12</v>
      </c>
      <c r="I50" s="92">
        <v>1.86</v>
      </c>
      <c r="J50" s="91">
        <v>1.9</v>
      </c>
      <c r="K50" s="91"/>
      <c r="L50" s="69"/>
      <c r="M50" s="67">
        <v>2.8</v>
      </c>
      <c r="N50" s="91">
        <v>2.8</v>
      </c>
      <c r="O50" s="91"/>
      <c r="P50" s="68"/>
    </row>
    <row r="51" spans="1:16" ht="13.5" thickBot="1">
      <c r="A51" s="830"/>
      <c r="B51" s="834"/>
      <c r="C51" s="834"/>
      <c r="D51" s="920"/>
      <c r="E51" s="838"/>
      <c r="F51" s="846"/>
      <c r="G51" s="914"/>
      <c r="H51" s="88" t="s">
        <v>15</v>
      </c>
      <c r="I51" s="89">
        <v>1.86</v>
      </c>
      <c r="J51" s="90">
        <v>1.9</v>
      </c>
      <c r="K51" s="90"/>
      <c r="L51" s="119">
        <v>0</v>
      </c>
      <c r="M51" s="118">
        <v>2.8</v>
      </c>
      <c r="N51" s="90">
        <v>2.8</v>
      </c>
      <c r="O51" s="90"/>
      <c r="P51" s="120">
        <v>0</v>
      </c>
    </row>
    <row r="52" spans="1:16">
      <c r="A52" s="829" t="s">
        <v>9</v>
      </c>
      <c r="B52" s="910" t="s">
        <v>8</v>
      </c>
      <c r="C52" s="833" t="s">
        <v>32</v>
      </c>
      <c r="D52" s="917" t="s">
        <v>64</v>
      </c>
      <c r="E52" s="837"/>
      <c r="F52" s="893" t="s">
        <v>8</v>
      </c>
      <c r="G52" s="913"/>
      <c r="H52" s="93" t="s">
        <v>12</v>
      </c>
      <c r="I52" s="92">
        <v>24</v>
      </c>
      <c r="J52" s="91">
        <v>24</v>
      </c>
      <c r="K52" s="91"/>
      <c r="L52" s="69"/>
      <c r="M52" s="67">
        <v>43.9</v>
      </c>
      <c r="N52" s="91">
        <v>43.9</v>
      </c>
      <c r="O52" s="91"/>
      <c r="P52" s="68"/>
    </row>
    <row r="53" spans="1:16" ht="13.5" thickBot="1">
      <c r="A53" s="830"/>
      <c r="B53" s="834"/>
      <c r="C53" s="834"/>
      <c r="D53" s="918"/>
      <c r="E53" s="838"/>
      <c r="F53" s="846"/>
      <c r="G53" s="914"/>
      <c r="H53" s="88" t="s">
        <v>15</v>
      </c>
      <c r="I53" s="89">
        <v>24</v>
      </c>
      <c r="J53" s="90">
        <v>24</v>
      </c>
      <c r="K53" s="90"/>
      <c r="L53" s="119">
        <v>0</v>
      </c>
      <c r="M53" s="118">
        <v>43.9</v>
      </c>
      <c r="N53" s="90">
        <v>43.9</v>
      </c>
      <c r="O53" s="90"/>
      <c r="P53" s="120">
        <v>0</v>
      </c>
    </row>
    <row r="54" spans="1:16">
      <c r="A54" s="829" t="s">
        <v>9</v>
      </c>
      <c r="B54" s="910" t="s">
        <v>8</v>
      </c>
      <c r="C54" s="833" t="s">
        <v>39</v>
      </c>
      <c r="D54" s="917" t="s">
        <v>65</v>
      </c>
      <c r="E54" s="837"/>
      <c r="F54" s="893" t="s">
        <v>8</v>
      </c>
      <c r="G54" s="913"/>
      <c r="H54" s="102" t="s">
        <v>12</v>
      </c>
      <c r="I54" s="92">
        <v>49.8</v>
      </c>
      <c r="J54" s="91">
        <v>49.8</v>
      </c>
      <c r="K54" s="91"/>
      <c r="L54" s="69"/>
      <c r="M54" s="143">
        <v>57</v>
      </c>
      <c r="N54" s="114">
        <v>57</v>
      </c>
      <c r="O54" s="91"/>
      <c r="P54" s="68"/>
    </row>
    <row r="55" spans="1:16" ht="13.5" thickBot="1">
      <c r="A55" s="830"/>
      <c r="B55" s="834"/>
      <c r="C55" s="834"/>
      <c r="D55" s="918"/>
      <c r="E55" s="838"/>
      <c r="F55" s="846"/>
      <c r="G55" s="914"/>
      <c r="H55" s="88" t="s">
        <v>15</v>
      </c>
      <c r="I55" s="89">
        <v>49.8</v>
      </c>
      <c r="J55" s="90">
        <v>49.8</v>
      </c>
      <c r="K55" s="90"/>
      <c r="L55" s="119">
        <v>0</v>
      </c>
      <c r="M55" s="118">
        <v>57</v>
      </c>
      <c r="N55" s="90">
        <v>57</v>
      </c>
      <c r="O55" s="90"/>
      <c r="P55" s="120">
        <v>0</v>
      </c>
    </row>
    <row r="56" spans="1:16">
      <c r="A56" s="829" t="s">
        <v>9</v>
      </c>
      <c r="B56" s="910" t="s">
        <v>8</v>
      </c>
      <c r="C56" s="833" t="s">
        <v>40</v>
      </c>
      <c r="D56" s="919" t="s">
        <v>66</v>
      </c>
      <c r="E56" s="837"/>
      <c r="F56" s="893" t="s">
        <v>8</v>
      </c>
      <c r="G56" s="913"/>
      <c r="H56" s="93" t="s">
        <v>12</v>
      </c>
      <c r="I56" s="92">
        <v>4</v>
      </c>
      <c r="J56" s="91">
        <v>4</v>
      </c>
      <c r="K56" s="91"/>
      <c r="L56" s="69"/>
      <c r="M56" s="67">
        <v>4</v>
      </c>
      <c r="N56" s="91">
        <v>4</v>
      </c>
      <c r="O56" s="91"/>
      <c r="P56" s="68"/>
    </row>
    <row r="57" spans="1:16" ht="13.5" thickBot="1">
      <c r="A57" s="830"/>
      <c r="B57" s="834"/>
      <c r="C57" s="834"/>
      <c r="D57" s="920"/>
      <c r="E57" s="838"/>
      <c r="F57" s="846"/>
      <c r="G57" s="914"/>
      <c r="H57" s="88" t="s">
        <v>15</v>
      </c>
      <c r="I57" s="89">
        <v>4</v>
      </c>
      <c r="J57" s="90">
        <v>4</v>
      </c>
      <c r="K57" s="90"/>
      <c r="L57" s="119">
        <v>0</v>
      </c>
      <c r="M57" s="118">
        <v>4</v>
      </c>
      <c r="N57" s="90">
        <v>4</v>
      </c>
      <c r="O57" s="90"/>
      <c r="P57" s="120">
        <v>0</v>
      </c>
    </row>
    <row r="58" spans="1:16" ht="13.5" customHeight="1" thickBot="1">
      <c r="A58" s="911" t="s">
        <v>9</v>
      </c>
      <c r="B58" s="910" t="s">
        <v>8</v>
      </c>
      <c r="C58" s="833" t="s">
        <v>41</v>
      </c>
      <c r="D58" s="156" t="s">
        <v>67</v>
      </c>
      <c r="E58" s="916"/>
      <c r="F58" s="893" t="s">
        <v>8</v>
      </c>
      <c r="G58" s="915"/>
      <c r="H58" s="103"/>
      <c r="I58" s="105">
        <v>25.5</v>
      </c>
      <c r="J58" s="113">
        <v>25.5</v>
      </c>
      <c r="K58" s="104"/>
      <c r="L58" s="134"/>
      <c r="M58" s="155">
        <v>30</v>
      </c>
      <c r="N58" s="113">
        <v>30</v>
      </c>
      <c r="O58" s="104"/>
      <c r="P58" s="144"/>
    </row>
    <row r="59" spans="1:16" ht="13.5" thickBot="1">
      <c r="A59" s="838"/>
      <c r="B59" s="912"/>
      <c r="C59" s="912"/>
      <c r="D59" s="157"/>
      <c r="E59" s="846"/>
      <c r="F59" s="846"/>
      <c r="G59" s="914"/>
      <c r="H59" s="110" t="s">
        <v>15</v>
      </c>
      <c r="I59" s="111">
        <v>25.5</v>
      </c>
      <c r="J59" s="112">
        <v>25.5</v>
      </c>
      <c r="K59" s="112"/>
      <c r="L59" s="135">
        <v>0</v>
      </c>
      <c r="M59" s="111">
        <v>30</v>
      </c>
      <c r="N59" s="112">
        <v>30</v>
      </c>
      <c r="O59" s="112"/>
      <c r="P59" s="145"/>
    </row>
    <row r="60" spans="1:16">
      <c r="A60" s="829" t="s">
        <v>9</v>
      </c>
      <c r="B60" s="910" t="s">
        <v>8</v>
      </c>
      <c r="C60" s="833" t="s">
        <v>73</v>
      </c>
      <c r="D60" s="917" t="s">
        <v>68</v>
      </c>
      <c r="E60" s="837"/>
      <c r="F60" s="893" t="s">
        <v>8</v>
      </c>
      <c r="G60" s="913"/>
      <c r="H60" s="93" t="s">
        <v>12</v>
      </c>
      <c r="I60" s="92">
        <v>3.47</v>
      </c>
      <c r="J60" s="91">
        <v>3.5</v>
      </c>
      <c r="K60" s="91"/>
      <c r="L60" s="69"/>
      <c r="M60" s="67">
        <v>4.3</v>
      </c>
      <c r="N60" s="91">
        <v>4.32</v>
      </c>
      <c r="O60" s="91"/>
      <c r="P60" s="68"/>
    </row>
    <row r="61" spans="1:16" ht="13.5" thickBot="1">
      <c r="A61" s="830"/>
      <c r="B61" s="834"/>
      <c r="C61" s="834"/>
      <c r="D61" s="918"/>
      <c r="E61" s="838"/>
      <c r="F61" s="846"/>
      <c r="G61" s="914"/>
      <c r="H61" s="88" t="s">
        <v>15</v>
      </c>
      <c r="I61" s="89">
        <v>3.47</v>
      </c>
      <c r="J61" s="90">
        <v>3.5</v>
      </c>
      <c r="K61" s="90"/>
      <c r="L61" s="119">
        <v>0</v>
      </c>
      <c r="M61" s="118">
        <v>4.3</v>
      </c>
      <c r="N61" s="90">
        <v>4.32</v>
      </c>
      <c r="O61" s="90"/>
      <c r="P61" s="120">
        <v>0</v>
      </c>
    </row>
    <row r="62" spans="1:16">
      <c r="A62" s="829" t="s">
        <v>9</v>
      </c>
      <c r="B62" s="910" t="s">
        <v>8</v>
      </c>
      <c r="C62" s="833" t="s">
        <v>42</v>
      </c>
      <c r="D62" s="919" t="s">
        <v>69</v>
      </c>
      <c r="E62" s="837"/>
      <c r="F62" s="893" t="s">
        <v>8</v>
      </c>
      <c r="G62" s="913"/>
      <c r="H62" s="93" t="s">
        <v>12</v>
      </c>
      <c r="I62" s="92">
        <v>1.2</v>
      </c>
      <c r="J62" s="91">
        <v>1.2</v>
      </c>
      <c r="K62" s="91"/>
      <c r="L62" s="69"/>
      <c r="M62" s="67">
        <v>1.2</v>
      </c>
      <c r="N62" s="91">
        <v>1.2</v>
      </c>
      <c r="O62" s="91"/>
      <c r="P62" s="68"/>
    </row>
    <row r="63" spans="1:16" ht="13.5" thickBot="1">
      <c r="A63" s="830"/>
      <c r="B63" s="834"/>
      <c r="C63" s="834"/>
      <c r="D63" s="920"/>
      <c r="E63" s="838"/>
      <c r="F63" s="846"/>
      <c r="G63" s="914"/>
      <c r="H63" s="88" t="s">
        <v>15</v>
      </c>
      <c r="I63" s="89">
        <v>1.2</v>
      </c>
      <c r="J63" s="90">
        <v>1.2</v>
      </c>
      <c r="K63" s="90"/>
      <c r="L63" s="119">
        <v>0</v>
      </c>
      <c r="M63" s="118">
        <v>1.2</v>
      </c>
      <c r="N63" s="90">
        <v>1.2</v>
      </c>
      <c r="O63" s="90"/>
      <c r="P63" s="120">
        <v>0</v>
      </c>
    </row>
    <row r="64" spans="1:16">
      <c r="A64" s="822" t="s">
        <v>9</v>
      </c>
      <c r="B64" s="847" t="s">
        <v>8</v>
      </c>
      <c r="C64" s="849" t="s">
        <v>43</v>
      </c>
      <c r="D64" s="925" t="s">
        <v>70</v>
      </c>
      <c r="E64" s="853"/>
      <c r="F64" s="824" t="s">
        <v>8</v>
      </c>
      <c r="G64" s="923"/>
      <c r="H64" s="87" t="s">
        <v>12</v>
      </c>
      <c r="I64" s="94">
        <v>5.49</v>
      </c>
      <c r="J64" s="95">
        <v>5.5</v>
      </c>
      <c r="K64" s="95"/>
      <c r="L64" s="132"/>
      <c r="M64" s="142">
        <v>10.08</v>
      </c>
      <c r="N64" s="95">
        <v>10.1</v>
      </c>
      <c r="O64" s="95"/>
      <c r="P64" s="139"/>
    </row>
    <row r="65" spans="1:16" ht="13.5" thickBot="1">
      <c r="A65" s="823"/>
      <c r="B65" s="848"/>
      <c r="C65" s="850"/>
      <c r="D65" s="926"/>
      <c r="E65" s="854"/>
      <c r="F65" s="825"/>
      <c r="G65" s="924"/>
      <c r="H65" s="88" t="s">
        <v>15</v>
      </c>
      <c r="I65" s="96">
        <v>5.49</v>
      </c>
      <c r="J65" s="97">
        <v>5.5</v>
      </c>
      <c r="K65" s="97"/>
      <c r="L65" s="133">
        <v>0</v>
      </c>
      <c r="M65" s="140">
        <v>10.08</v>
      </c>
      <c r="N65" s="97">
        <v>10.1</v>
      </c>
      <c r="O65" s="97"/>
      <c r="P65" s="141">
        <v>0</v>
      </c>
    </row>
    <row r="66" spans="1:16">
      <c r="A66" s="829" t="s">
        <v>9</v>
      </c>
      <c r="B66" s="910" t="s">
        <v>8</v>
      </c>
      <c r="C66" s="833" t="s">
        <v>46</v>
      </c>
      <c r="D66" s="917" t="s">
        <v>74</v>
      </c>
      <c r="E66" s="837"/>
      <c r="F66" s="893" t="s">
        <v>8</v>
      </c>
      <c r="G66" s="913"/>
      <c r="H66" s="158" t="s">
        <v>12</v>
      </c>
      <c r="I66" s="92">
        <v>18</v>
      </c>
      <c r="J66" s="91">
        <v>18</v>
      </c>
      <c r="K66" s="91"/>
      <c r="L66" s="69"/>
      <c r="M66" s="143">
        <v>29.25</v>
      </c>
      <c r="N66" s="114">
        <v>29.3</v>
      </c>
      <c r="O66" s="91"/>
      <c r="P66" s="68"/>
    </row>
    <row r="67" spans="1:16" ht="13.5" thickBot="1">
      <c r="A67" s="830"/>
      <c r="B67" s="834"/>
      <c r="C67" s="834"/>
      <c r="D67" s="918"/>
      <c r="E67" s="838"/>
      <c r="F67" s="846"/>
      <c r="G67" s="914"/>
      <c r="H67" s="88" t="s">
        <v>15</v>
      </c>
      <c r="I67" s="89">
        <v>18</v>
      </c>
      <c r="J67" s="90">
        <v>18</v>
      </c>
      <c r="K67" s="90"/>
      <c r="L67" s="119">
        <v>0</v>
      </c>
      <c r="M67" s="118">
        <v>29.25</v>
      </c>
      <c r="N67" s="90">
        <v>29.3</v>
      </c>
      <c r="O67" s="90"/>
      <c r="P67" s="120">
        <v>0</v>
      </c>
    </row>
    <row r="68" spans="1:16">
      <c r="A68" s="829" t="s">
        <v>9</v>
      </c>
      <c r="B68" s="910" t="s">
        <v>8</v>
      </c>
      <c r="C68" s="833" t="s">
        <v>48</v>
      </c>
      <c r="D68" s="919" t="s">
        <v>76</v>
      </c>
      <c r="E68" s="837"/>
      <c r="F68" s="893" t="s">
        <v>8</v>
      </c>
      <c r="G68" s="913"/>
      <c r="H68" s="93" t="s">
        <v>12</v>
      </c>
      <c r="I68" s="92">
        <v>21</v>
      </c>
      <c r="J68" s="91">
        <v>21</v>
      </c>
      <c r="K68" s="91"/>
      <c r="L68" s="69"/>
      <c r="M68" s="67">
        <v>20.12</v>
      </c>
      <c r="N68" s="91">
        <v>20.100000000000001</v>
      </c>
      <c r="O68" s="91"/>
      <c r="P68" s="68"/>
    </row>
    <row r="69" spans="1:16" ht="13.5" thickBot="1">
      <c r="A69" s="830"/>
      <c r="B69" s="834"/>
      <c r="C69" s="834"/>
      <c r="D69" s="920"/>
      <c r="E69" s="838"/>
      <c r="F69" s="846"/>
      <c r="G69" s="914"/>
      <c r="H69" s="88" t="s">
        <v>15</v>
      </c>
      <c r="I69" s="89">
        <v>21</v>
      </c>
      <c r="J69" s="90">
        <v>21</v>
      </c>
      <c r="K69" s="90"/>
      <c r="L69" s="119">
        <v>0</v>
      </c>
      <c r="M69" s="118">
        <v>20.12</v>
      </c>
      <c r="N69" s="90">
        <v>20.100000000000001</v>
      </c>
      <c r="O69" s="90"/>
      <c r="P69" s="120">
        <v>0</v>
      </c>
    </row>
    <row r="70" spans="1:16">
      <c r="A70" s="829" t="s">
        <v>9</v>
      </c>
      <c r="B70" s="910" t="s">
        <v>8</v>
      </c>
      <c r="C70" s="833" t="s">
        <v>82</v>
      </c>
      <c r="D70" s="919" t="s">
        <v>77</v>
      </c>
      <c r="E70" s="837"/>
      <c r="F70" s="893" t="s">
        <v>8</v>
      </c>
      <c r="G70" s="913"/>
      <c r="H70" s="93" t="s">
        <v>12</v>
      </c>
      <c r="I70" s="92">
        <v>10.1</v>
      </c>
      <c r="J70" s="91">
        <v>10.1</v>
      </c>
      <c r="K70" s="91"/>
      <c r="L70" s="69"/>
      <c r="M70" s="67">
        <v>5.8</v>
      </c>
      <c r="N70" s="91">
        <v>5.8</v>
      </c>
      <c r="O70" s="91"/>
      <c r="P70" s="68"/>
    </row>
    <row r="71" spans="1:16" ht="13.5" thickBot="1">
      <c r="A71" s="830"/>
      <c r="B71" s="834"/>
      <c r="C71" s="834"/>
      <c r="D71" s="920"/>
      <c r="E71" s="838"/>
      <c r="F71" s="846"/>
      <c r="G71" s="914"/>
      <c r="H71" s="88" t="s">
        <v>15</v>
      </c>
      <c r="I71" s="89">
        <v>10.1</v>
      </c>
      <c r="J71" s="90">
        <v>10.1</v>
      </c>
      <c r="K71" s="90"/>
      <c r="L71" s="119">
        <v>0</v>
      </c>
      <c r="M71" s="118">
        <v>5.8</v>
      </c>
      <c r="N71" s="90">
        <v>5.8</v>
      </c>
      <c r="O71" s="90"/>
      <c r="P71" s="120">
        <v>0</v>
      </c>
    </row>
    <row r="72" spans="1:16">
      <c r="A72" s="829" t="s">
        <v>9</v>
      </c>
      <c r="B72" s="910" t="s">
        <v>8</v>
      </c>
      <c r="C72" s="833" t="s">
        <v>49</v>
      </c>
      <c r="D72" s="919" t="s">
        <v>80</v>
      </c>
      <c r="E72" s="837"/>
      <c r="F72" s="893" t="s">
        <v>8</v>
      </c>
      <c r="G72" s="913"/>
      <c r="H72" s="93" t="s">
        <v>12</v>
      </c>
      <c r="I72" s="92">
        <v>4.3559999999999999</v>
      </c>
      <c r="J72" s="91">
        <v>4.4000000000000004</v>
      </c>
      <c r="K72" s="91"/>
      <c r="L72" s="69"/>
      <c r="M72" s="67">
        <v>4.74</v>
      </c>
      <c r="N72" s="91">
        <v>4.7</v>
      </c>
      <c r="O72" s="91"/>
      <c r="P72" s="68"/>
    </row>
    <row r="73" spans="1:16" ht="13.5" thickBot="1">
      <c r="A73" s="830"/>
      <c r="B73" s="834"/>
      <c r="C73" s="834"/>
      <c r="D73" s="920"/>
      <c r="E73" s="838"/>
      <c r="F73" s="846"/>
      <c r="G73" s="914"/>
      <c r="H73" s="88" t="s">
        <v>15</v>
      </c>
      <c r="I73" s="89">
        <v>4.3559999999999999</v>
      </c>
      <c r="J73" s="90">
        <v>4.4000000000000004</v>
      </c>
      <c r="K73" s="90"/>
      <c r="L73" s="119">
        <v>0</v>
      </c>
      <c r="M73" s="118">
        <v>4.74</v>
      </c>
      <c r="N73" s="90">
        <v>4.7</v>
      </c>
      <c r="O73" s="90"/>
      <c r="P73" s="120">
        <v>0</v>
      </c>
    </row>
    <row r="74" spans="1:16">
      <c r="A74" s="829" t="s">
        <v>9</v>
      </c>
      <c r="B74" s="910" t="s">
        <v>8</v>
      </c>
      <c r="C74" s="833" t="s">
        <v>50</v>
      </c>
      <c r="D74" s="919" t="s">
        <v>81</v>
      </c>
      <c r="E74" s="837"/>
      <c r="F74" s="893" t="s">
        <v>8</v>
      </c>
      <c r="G74" s="913"/>
      <c r="H74" s="102" t="s">
        <v>12</v>
      </c>
      <c r="I74" s="92">
        <v>142.6</v>
      </c>
      <c r="J74" s="91">
        <v>142.6</v>
      </c>
      <c r="K74" s="91"/>
      <c r="L74" s="69"/>
      <c r="M74" s="143">
        <v>74.355000000000004</v>
      </c>
      <c r="N74" s="114">
        <v>74.400000000000006</v>
      </c>
      <c r="O74" s="91"/>
      <c r="P74" s="68"/>
    </row>
    <row r="75" spans="1:16" ht="13.5" thickBot="1">
      <c r="A75" s="830"/>
      <c r="B75" s="834"/>
      <c r="C75" s="834"/>
      <c r="D75" s="920"/>
      <c r="E75" s="838"/>
      <c r="F75" s="846"/>
      <c r="G75" s="914"/>
      <c r="H75" s="88" t="s">
        <v>15</v>
      </c>
      <c r="I75" s="89">
        <v>142.6</v>
      </c>
      <c r="J75" s="90">
        <v>142.6</v>
      </c>
      <c r="K75" s="90"/>
      <c r="L75" s="119">
        <v>0</v>
      </c>
      <c r="M75" s="118">
        <v>74.355000000000004</v>
      </c>
      <c r="N75" s="90">
        <v>74.400000000000006</v>
      </c>
      <c r="O75" s="90"/>
      <c r="P75" s="120">
        <v>0</v>
      </c>
    </row>
    <row r="76" spans="1:16">
      <c r="A76" s="829" t="s">
        <v>9</v>
      </c>
      <c r="B76" s="910" t="s">
        <v>8</v>
      </c>
      <c r="C76" s="833" t="s">
        <v>51</v>
      </c>
      <c r="D76" s="919" t="s">
        <v>83</v>
      </c>
      <c r="E76" s="837"/>
      <c r="F76" s="893" t="s">
        <v>8</v>
      </c>
      <c r="G76" s="913"/>
      <c r="H76" s="93" t="s">
        <v>12</v>
      </c>
      <c r="I76" s="92">
        <v>40.700000000000003</v>
      </c>
      <c r="J76" s="91">
        <v>40.700000000000003</v>
      </c>
      <c r="K76" s="91"/>
      <c r="L76" s="69"/>
      <c r="M76" s="67">
        <v>40.700000000000003</v>
      </c>
      <c r="N76" s="91">
        <v>40.700000000000003</v>
      </c>
      <c r="O76" s="91"/>
      <c r="P76" s="68"/>
    </row>
    <row r="77" spans="1:16" ht="13.5" thickBot="1">
      <c r="A77" s="830"/>
      <c r="B77" s="834"/>
      <c r="C77" s="834"/>
      <c r="D77" s="920"/>
      <c r="E77" s="838"/>
      <c r="F77" s="846"/>
      <c r="G77" s="914"/>
      <c r="H77" s="88" t="s">
        <v>15</v>
      </c>
      <c r="I77" s="89">
        <v>40.700000000000003</v>
      </c>
      <c r="J77" s="90">
        <v>40.700000000000003</v>
      </c>
      <c r="K77" s="90"/>
      <c r="L77" s="119">
        <v>0</v>
      </c>
      <c r="M77" s="118">
        <v>40.700000000000003</v>
      </c>
      <c r="N77" s="90">
        <v>40.700000000000003</v>
      </c>
      <c r="O77" s="90"/>
      <c r="P77" s="120">
        <v>0</v>
      </c>
    </row>
    <row r="78" spans="1:16">
      <c r="A78" s="829" t="s">
        <v>9</v>
      </c>
      <c r="B78" s="910" t="s">
        <v>8</v>
      </c>
      <c r="C78" s="833" t="s">
        <v>52</v>
      </c>
      <c r="D78" s="919" t="s">
        <v>85</v>
      </c>
      <c r="E78" s="837"/>
      <c r="F78" s="893" t="s">
        <v>8</v>
      </c>
      <c r="G78" s="913"/>
      <c r="H78" s="93" t="s">
        <v>12</v>
      </c>
      <c r="I78" s="92">
        <v>6.95</v>
      </c>
      <c r="J78" s="91">
        <v>7</v>
      </c>
      <c r="K78" s="91"/>
      <c r="L78" s="69"/>
      <c r="M78" s="67">
        <v>7</v>
      </c>
      <c r="N78" s="91">
        <v>7</v>
      </c>
      <c r="O78" s="91"/>
      <c r="P78" s="68"/>
    </row>
    <row r="79" spans="1:16" ht="13.5" thickBot="1">
      <c r="A79" s="830"/>
      <c r="B79" s="834"/>
      <c r="C79" s="834"/>
      <c r="D79" s="920"/>
      <c r="E79" s="838"/>
      <c r="F79" s="846"/>
      <c r="G79" s="914"/>
      <c r="H79" s="88" t="s">
        <v>15</v>
      </c>
      <c r="I79" s="89">
        <v>6.95</v>
      </c>
      <c r="J79" s="90">
        <v>7</v>
      </c>
      <c r="K79" s="90"/>
      <c r="L79" s="119">
        <v>0</v>
      </c>
      <c r="M79" s="118">
        <v>7</v>
      </c>
      <c r="N79" s="90">
        <v>7</v>
      </c>
      <c r="O79" s="90"/>
      <c r="P79" s="120">
        <v>0</v>
      </c>
    </row>
    <row r="80" spans="1:16">
      <c r="A80" s="829" t="s">
        <v>9</v>
      </c>
      <c r="B80" s="910" t="s">
        <v>8</v>
      </c>
      <c r="C80" s="833" t="s">
        <v>93</v>
      </c>
      <c r="D80" s="917" t="s">
        <v>88</v>
      </c>
      <c r="E80" s="837"/>
      <c r="F80" s="893" t="s">
        <v>8</v>
      </c>
      <c r="G80" s="913"/>
      <c r="H80" s="93" t="s">
        <v>12</v>
      </c>
      <c r="I80" s="92">
        <v>176</v>
      </c>
      <c r="J80" s="91">
        <v>176</v>
      </c>
      <c r="K80" s="91"/>
      <c r="L80" s="69"/>
      <c r="M80" s="67">
        <v>200</v>
      </c>
      <c r="N80" s="91">
        <v>200</v>
      </c>
      <c r="O80" s="91"/>
      <c r="P80" s="68"/>
    </row>
    <row r="81" spans="1:31" ht="13.5" thickBot="1">
      <c r="A81" s="830"/>
      <c r="B81" s="834"/>
      <c r="C81" s="834"/>
      <c r="D81" s="918"/>
      <c r="E81" s="838"/>
      <c r="F81" s="846"/>
      <c r="G81" s="914"/>
      <c r="H81" s="88" t="s">
        <v>15</v>
      </c>
      <c r="I81" s="89">
        <v>176</v>
      </c>
      <c r="J81" s="90">
        <v>176</v>
      </c>
      <c r="K81" s="90"/>
      <c r="L81" s="119">
        <v>0</v>
      </c>
      <c r="M81" s="118">
        <v>200</v>
      </c>
      <c r="N81" s="90">
        <v>200</v>
      </c>
      <c r="O81" s="90"/>
      <c r="P81" s="120">
        <v>0</v>
      </c>
    </row>
    <row r="82" spans="1:31">
      <c r="A82" s="829" t="s">
        <v>9</v>
      </c>
      <c r="B82" s="910" t="s">
        <v>8</v>
      </c>
      <c r="C82" s="833" t="s">
        <v>95</v>
      </c>
      <c r="D82" s="917" t="s">
        <v>89</v>
      </c>
      <c r="E82" s="837"/>
      <c r="F82" s="893" t="s">
        <v>8</v>
      </c>
      <c r="G82" s="913"/>
      <c r="H82" s="93" t="s">
        <v>12</v>
      </c>
      <c r="I82" s="92">
        <v>173</v>
      </c>
      <c r="J82" s="91">
        <v>173</v>
      </c>
      <c r="K82" s="91"/>
      <c r="L82" s="69"/>
      <c r="M82" s="67">
        <v>200</v>
      </c>
      <c r="N82" s="91">
        <v>200</v>
      </c>
      <c r="O82" s="91"/>
      <c r="P82" s="68"/>
    </row>
    <row r="83" spans="1:31" ht="13.5" thickBot="1">
      <c r="A83" s="830"/>
      <c r="B83" s="834"/>
      <c r="C83" s="834"/>
      <c r="D83" s="918"/>
      <c r="E83" s="838"/>
      <c r="F83" s="846"/>
      <c r="G83" s="914"/>
      <c r="H83" s="88" t="s">
        <v>15</v>
      </c>
      <c r="I83" s="89">
        <v>173</v>
      </c>
      <c r="J83" s="90">
        <v>173</v>
      </c>
      <c r="K83" s="90"/>
      <c r="L83" s="119">
        <v>0</v>
      </c>
      <c r="M83" s="118">
        <v>200</v>
      </c>
      <c r="N83" s="90">
        <v>200</v>
      </c>
      <c r="O83" s="90"/>
      <c r="P83" s="120">
        <v>0</v>
      </c>
    </row>
    <row r="84" spans="1:31">
      <c r="A84" s="829" t="s">
        <v>9</v>
      </c>
      <c r="B84" s="910" t="s">
        <v>8</v>
      </c>
      <c r="C84" s="833" t="s">
        <v>97</v>
      </c>
      <c r="D84" s="917" t="s">
        <v>90</v>
      </c>
      <c r="E84" s="837"/>
      <c r="F84" s="893" t="s">
        <v>8</v>
      </c>
      <c r="G84" s="913"/>
      <c r="H84" s="93" t="s">
        <v>12</v>
      </c>
      <c r="I84" s="92">
        <v>25.65</v>
      </c>
      <c r="J84" s="91">
        <v>25.65</v>
      </c>
      <c r="K84" s="91"/>
      <c r="L84" s="69"/>
      <c r="M84" s="67">
        <v>30</v>
      </c>
      <c r="N84" s="91">
        <v>30</v>
      </c>
      <c r="O84" s="91"/>
      <c r="P84" s="68"/>
    </row>
    <row r="85" spans="1:31" ht="13.5" thickBot="1">
      <c r="A85" s="830"/>
      <c r="B85" s="834"/>
      <c r="C85" s="834"/>
      <c r="D85" s="918"/>
      <c r="E85" s="838"/>
      <c r="F85" s="846"/>
      <c r="G85" s="914"/>
      <c r="H85" s="88" t="s">
        <v>15</v>
      </c>
      <c r="I85" s="89">
        <v>25.65</v>
      </c>
      <c r="J85" s="90">
        <v>25.65</v>
      </c>
      <c r="K85" s="90"/>
      <c r="L85" s="119">
        <v>0</v>
      </c>
      <c r="M85" s="118">
        <v>30</v>
      </c>
      <c r="N85" s="90">
        <v>30</v>
      </c>
      <c r="O85" s="90"/>
      <c r="P85" s="120">
        <v>0</v>
      </c>
    </row>
    <row r="86" spans="1:31">
      <c r="A86" s="822" t="s">
        <v>9</v>
      </c>
      <c r="B86" s="847" t="s">
        <v>8</v>
      </c>
      <c r="C86" s="849" t="s">
        <v>99</v>
      </c>
      <c r="D86" s="925" t="s">
        <v>92</v>
      </c>
      <c r="E86" s="853"/>
      <c r="F86" s="824" t="s">
        <v>8</v>
      </c>
      <c r="G86" s="923"/>
      <c r="H86" s="87" t="s">
        <v>12</v>
      </c>
      <c r="I86" s="94">
        <v>5.09</v>
      </c>
      <c r="J86" s="95">
        <v>5.0999999999999996</v>
      </c>
      <c r="K86" s="95"/>
      <c r="L86" s="132"/>
      <c r="M86" s="142">
        <v>6</v>
      </c>
      <c r="N86" s="95">
        <v>6</v>
      </c>
      <c r="O86" s="95"/>
      <c r="P86" s="139"/>
    </row>
    <row r="87" spans="1:31" ht="13.5" thickBot="1">
      <c r="A87" s="823"/>
      <c r="B87" s="848"/>
      <c r="C87" s="850"/>
      <c r="D87" s="926"/>
      <c r="E87" s="854"/>
      <c r="F87" s="825"/>
      <c r="G87" s="924"/>
      <c r="H87" s="88" t="s">
        <v>15</v>
      </c>
      <c r="I87" s="96">
        <v>5.09</v>
      </c>
      <c r="J87" s="97">
        <v>5.0999999999999996</v>
      </c>
      <c r="K87" s="97"/>
      <c r="L87" s="133">
        <v>0</v>
      </c>
      <c r="M87" s="140">
        <v>6</v>
      </c>
      <c r="N87" s="97">
        <v>6</v>
      </c>
      <c r="O87" s="97"/>
      <c r="P87" s="141">
        <v>0</v>
      </c>
    </row>
    <row r="88" spans="1:31">
      <c r="A88" s="829" t="s">
        <v>9</v>
      </c>
      <c r="B88" s="910" t="s">
        <v>8</v>
      </c>
      <c r="C88" s="833" t="s">
        <v>101</v>
      </c>
      <c r="D88" s="927" t="s">
        <v>94</v>
      </c>
      <c r="E88" s="837"/>
      <c r="F88" s="893" t="s">
        <v>8</v>
      </c>
      <c r="G88" s="913"/>
      <c r="H88" s="93" t="s">
        <v>12</v>
      </c>
      <c r="I88" s="92">
        <v>36</v>
      </c>
      <c r="J88" s="91">
        <v>36</v>
      </c>
      <c r="K88" s="91"/>
      <c r="L88" s="69"/>
      <c r="M88" s="67">
        <v>36.6</v>
      </c>
      <c r="N88" s="91">
        <v>36.6</v>
      </c>
      <c r="O88" s="91"/>
      <c r="P88" s="68"/>
    </row>
    <row r="89" spans="1:31" ht="13.5" thickBot="1">
      <c r="A89" s="830"/>
      <c r="B89" s="834"/>
      <c r="C89" s="834"/>
      <c r="D89" s="928"/>
      <c r="E89" s="838"/>
      <c r="F89" s="846"/>
      <c r="G89" s="914"/>
      <c r="H89" s="88" t="s">
        <v>15</v>
      </c>
      <c r="I89" s="89">
        <v>36</v>
      </c>
      <c r="J89" s="90">
        <v>36</v>
      </c>
      <c r="K89" s="90"/>
      <c r="L89" s="119">
        <v>0</v>
      </c>
      <c r="M89" s="118">
        <v>36.6</v>
      </c>
      <c r="N89" s="90">
        <v>36.6</v>
      </c>
      <c r="O89" s="90"/>
      <c r="P89" s="120">
        <v>0</v>
      </c>
    </row>
    <row r="90" spans="1:31">
      <c r="A90" s="829" t="s">
        <v>9</v>
      </c>
      <c r="B90" s="910" t="s">
        <v>8</v>
      </c>
      <c r="C90" s="833" t="s">
        <v>103</v>
      </c>
      <c r="D90" s="919" t="s">
        <v>96</v>
      </c>
      <c r="E90" s="837"/>
      <c r="F90" s="893" t="s">
        <v>8</v>
      </c>
      <c r="G90" s="913"/>
      <c r="H90" s="93" t="s">
        <v>12</v>
      </c>
      <c r="I90" s="92">
        <v>0.5</v>
      </c>
      <c r="J90" s="91">
        <v>0.5</v>
      </c>
      <c r="K90" s="91"/>
      <c r="L90" s="69"/>
      <c r="M90" s="67">
        <v>1</v>
      </c>
      <c r="N90" s="91">
        <v>1</v>
      </c>
      <c r="O90" s="91"/>
      <c r="P90" s="68"/>
    </row>
    <row r="91" spans="1:31" ht="13.5" thickBot="1">
      <c r="A91" s="830"/>
      <c r="B91" s="834"/>
      <c r="C91" s="834"/>
      <c r="D91" s="920"/>
      <c r="E91" s="838"/>
      <c r="F91" s="846"/>
      <c r="G91" s="914"/>
      <c r="H91" s="88" t="s">
        <v>15</v>
      </c>
      <c r="I91" s="89">
        <v>0.5</v>
      </c>
      <c r="J91" s="90">
        <v>0.5</v>
      </c>
      <c r="K91" s="90"/>
      <c r="L91" s="119">
        <v>0</v>
      </c>
      <c r="M91" s="118">
        <v>1</v>
      </c>
      <c r="N91" s="90">
        <v>1</v>
      </c>
      <c r="O91" s="90"/>
      <c r="P91" s="120">
        <v>0</v>
      </c>
    </row>
    <row r="92" spans="1:31">
      <c r="A92" s="829" t="s">
        <v>9</v>
      </c>
      <c r="B92" s="910" t="s">
        <v>8</v>
      </c>
      <c r="C92" s="833" t="s">
        <v>105</v>
      </c>
      <c r="D92" s="919" t="s">
        <v>98</v>
      </c>
      <c r="E92" s="837"/>
      <c r="F92" s="893" t="s">
        <v>8</v>
      </c>
      <c r="G92" s="913"/>
      <c r="H92" s="102" t="s">
        <v>12</v>
      </c>
      <c r="I92" s="92">
        <v>9.6</v>
      </c>
      <c r="J92" s="91">
        <v>9.6</v>
      </c>
      <c r="K92" s="91"/>
      <c r="L92" s="69"/>
      <c r="M92" s="143">
        <v>9.6</v>
      </c>
      <c r="N92" s="114">
        <v>9.6</v>
      </c>
      <c r="O92" s="91"/>
      <c r="P92" s="68"/>
    </row>
    <row r="93" spans="1:31" ht="13.5" thickBot="1">
      <c r="A93" s="830"/>
      <c r="B93" s="834"/>
      <c r="C93" s="834"/>
      <c r="D93" s="920"/>
      <c r="E93" s="838"/>
      <c r="F93" s="846"/>
      <c r="G93" s="914"/>
      <c r="H93" s="88" t="s">
        <v>15</v>
      </c>
      <c r="I93" s="89">
        <v>9.6</v>
      </c>
      <c r="J93" s="90">
        <v>9.6</v>
      </c>
      <c r="K93" s="90"/>
      <c r="L93" s="119">
        <v>0</v>
      </c>
      <c r="M93" s="118">
        <v>9.6</v>
      </c>
      <c r="N93" s="90">
        <v>9.6</v>
      </c>
      <c r="O93" s="90"/>
      <c r="P93" s="120">
        <v>0</v>
      </c>
    </row>
    <row r="94" spans="1:31">
      <c r="A94" s="829" t="s">
        <v>9</v>
      </c>
      <c r="B94" s="910" t="s">
        <v>8</v>
      </c>
      <c r="C94" s="833" t="s">
        <v>107</v>
      </c>
      <c r="D94" s="919" t="s">
        <v>100</v>
      </c>
      <c r="E94" s="837"/>
      <c r="F94" s="893" t="s">
        <v>8</v>
      </c>
      <c r="G94" s="913"/>
      <c r="H94" s="93" t="s">
        <v>12</v>
      </c>
      <c r="I94" s="92">
        <v>1.8</v>
      </c>
      <c r="J94" s="91">
        <v>1.8</v>
      </c>
      <c r="K94" s="91"/>
      <c r="L94" s="69"/>
      <c r="M94" s="67">
        <v>2.4</v>
      </c>
      <c r="N94" s="91">
        <v>2.4</v>
      </c>
      <c r="O94" s="91"/>
      <c r="P94" s="68"/>
    </row>
    <row r="95" spans="1:31" ht="13.5" thickBot="1">
      <c r="A95" s="830"/>
      <c r="B95" s="834"/>
      <c r="C95" s="834"/>
      <c r="D95" s="920"/>
      <c r="E95" s="838"/>
      <c r="F95" s="846"/>
      <c r="G95" s="914"/>
      <c r="H95" s="88" t="s">
        <v>15</v>
      </c>
      <c r="I95" s="89">
        <v>1.8</v>
      </c>
      <c r="J95" s="90">
        <v>1.8</v>
      </c>
      <c r="K95" s="90"/>
      <c r="L95" s="119">
        <v>0</v>
      </c>
      <c r="M95" s="118">
        <v>2.4</v>
      </c>
      <c r="N95" s="90">
        <v>2.4</v>
      </c>
      <c r="O95" s="90"/>
      <c r="P95" s="120">
        <v>0</v>
      </c>
    </row>
    <row r="96" spans="1:31">
      <c r="A96" s="829" t="s">
        <v>9</v>
      </c>
      <c r="B96" s="910" t="s">
        <v>8</v>
      </c>
      <c r="C96" s="833" t="s">
        <v>109</v>
      </c>
      <c r="D96" s="919" t="s">
        <v>102</v>
      </c>
      <c r="E96" s="837"/>
      <c r="F96" s="893" t="s">
        <v>8</v>
      </c>
      <c r="G96" s="913"/>
      <c r="H96" s="106" t="s">
        <v>12</v>
      </c>
      <c r="I96" s="107">
        <v>0.34799999999999998</v>
      </c>
      <c r="J96" s="108">
        <v>0.3</v>
      </c>
      <c r="K96" s="108"/>
      <c r="L96" s="136">
        <v>0</v>
      </c>
      <c r="M96" s="159">
        <v>0.3</v>
      </c>
      <c r="N96" s="160">
        <v>0.3</v>
      </c>
      <c r="O96" s="108"/>
      <c r="P96" s="147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</row>
    <row r="97" spans="1:31" ht="13.5" thickBot="1">
      <c r="A97" s="830"/>
      <c r="B97" s="834"/>
      <c r="C97" s="834"/>
      <c r="D97" s="920"/>
      <c r="E97" s="838"/>
      <c r="F97" s="846"/>
      <c r="G97" s="914"/>
      <c r="H97" s="88" t="s">
        <v>15</v>
      </c>
      <c r="I97" s="89">
        <v>0.34799999999999998</v>
      </c>
      <c r="J97" s="90">
        <v>0.3</v>
      </c>
      <c r="K97" s="90"/>
      <c r="L97" s="119">
        <v>0</v>
      </c>
      <c r="M97" s="118">
        <v>0.3</v>
      </c>
      <c r="N97" s="90">
        <v>0.3</v>
      </c>
      <c r="O97" s="90"/>
      <c r="P97" s="120">
        <v>0</v>
      </c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</row>
    <row r="98" spans="1:31">
      <c r="A98" s="829" t="s">
        <v>9</v>
      </c>
      <c r="B98" s="910" t="s">
        <v>8</v>
      </c>
      <c r="C98" s="833" t="s">
        <v>111</v>
      </c>
      <c r="D98" s="919" t="s">
        <v>104</v>
      </c>
      <c r="E98" s="837"/>
      <c r="F98" s="893" t="s">
        <v>8</v>
      </c>
      <c r="G98" s="913"/>
      <c r="H98" s="93" t="s">
        <v>12</v>
      </c>
      <c r="I98" s="92">
        <v>2</v>
      </c>
      <c r="J98" s="91">
        <v>2</v>
      </c>
      <c r="K98" s="91"/>
      <c r="L98" s="69"/>
      <c r="M98" s="67">
        <v>2</v>
      </c>
      <c r="N98" s="91">
        <v>2</v>
      </c>
      <c r="O98" s="91"/>
      <c r="P98" s="68"/>
    </row>
    <row r="99" spans="1:31" ht="13.5" thickBot="1">
      <c r="A99" s="830"/>
      <c r="B99" s="834"/>
      <c r="C99" s="834"/>
      <c r="D99" s="920"/>
      <c r="E99" s="838"/>
      <c r="F99" s="846"/>
      <c r="G99" s="914"/>
      <c r="H99" s="88" t="s">
        <v>15</v>
      </c>
      <c r="I99" s="89">
        <v>2</v>
      </c>
      <c r="J99" s="90">
        <v>2</v>
      </c>
      <c r="K99" s="90"/>
      <c r="L99" s="119">
        <v>0</v>
      </c>
      <c r="M99" s="118">
        <v>2</v>
      </c>
      <c r="N99" s="90">
        <v>2</v>
      </c>
      <c r="O99" s="90"/>
      <c r="P99" s="120">
        <v>0</v>
      </c>
    </row>
    <row r="100" spans="1:31">
      <c r="A100" s="829" t="s">
        <v>9</v>
      </c>
      <c r="B100" s="910" t="s">
        <v>8</v>
      </c>
      <c r="C100" s="833" t="s">
        <v>113</v>
      </c>
      <c r="D100" s="919" t="s">
        <v>106</v>
      </c>
      <c r="E100" s="837"/>
      <c r="F100" s="893" t="s">
        <v>8</v>
      </c>
      <c r="G100" s="913"/>
      <c r="H100" s="93" t="s">
        <v>12</v>
      </c>
      <c r="I100" s="92">
        <v>109.771</v>
      </c>
      <c r="J100" s="91">
        <v>109.8</v>
      </c>
      <c r="K100" s="91"/>
      <c r="L100" s="69"/>
      <c r="M100" s="67">
        <v>135.738</v>
      </c>
      <c r="N100" s="91">
        <v>135.69999999999999</v>
      </c>
      <c r="O100" s="91"/>
      <c r="P100" s="68"/>
    </row>
    <row r="101" spans="1:31" ht="13.5" thickBot="1">
      <c r="A101" s="830"/>
      <c r="B101" s="834"/>
      <c r="C101" s="834"/>
      <c r="D101" s="920"/>
      <c r="E101" s="838"/>
      <c r="F101" s="846"/>
      <c r="G101" s="914"/>
      <c r="H101" s="88" t="s">
        <v>15</v>
      </c>
      <c r="I101" s="89">
        <v>109.771</v>
      </c>
      <c r="J101" s="90">
        <v>109.8</v>
      </c>
      <c r="K101" s="90"/>
      <c r="L101" s="119">
        <v>0</v>
      </c>
      <c r="M101" s="118">
        <v>135.738</v>
      </c>
      <c r="N101" s="90">
        <v>135.69999999999999</v>
      </c>
      <c r="O101" s="90"/>
      <c r="P101" s="120">
        <v>0</v>
      </c>
    </row>
    <row r="102" spans="1:31">
      <c r="A102" s="829" t="s">
        <v>9</v>
      </c>
      <c r="B102" s="910" t="s">
        <v>8</v>
      </c>
      <c r="C102" s="833" t="s">
        <v>115</v>
      </c>
      <c r="D102" s="919" t="s">
        <v>108</v>
      </c>
      <c r="E102" s="837"/>
      <c r="F102" s="893" t="s">
        <v>8</v>
      </c>
      <c r="G102" s="913"/>
      <c r="H102" s="93" t="s">
        <v>12</v>
      </c>
      <c r="I102" s="92">
        <v>3.3</v>
      </c>
      <c r="J102" s="91">
        <v>3.3</v>
      </c>
      <c r="K102" s="91"/>
      <c r="L102" s="69"/>
      <c r="M102" s="67">
        <v>3.3</v>
      </c>
      <c r="N102" s="91">
        <v>3.3</v>
      </c>
      <c r="O102" s="91"/>
      <c r="P102" s="68"/>
    </row>
    <row r="103" spans="1:31" ht="13.5" thickBot="1">
      <c r="A103" s="830"/>
      <c r="B103" s="834"/>
      <c r="C103" s="834"/>
      <c r="D103" s="920"/>
      <c r="E103" s="838"/>
      <c r="F103" s="846"/>
      <c r="G103" s="914"/>
      <c r="H103" s="88" t="s">
        <v>15</v>
      </c>
      <c r="I103" s="89">
        <v>3.3</v>
      </c>
      <c r="J103" s="90">
        <v>3.3</v>
      </c>
      <c r="K103" s="90"/>
      <c r="L103" s="119">
        <v>0</v>
      </c>
      <c r="M103" s="118">
        <v>3.3</v>
      </c>
      <c r="N103" s="90">
        <v>3.3</v>
      </c>
      <c r="O103" s="90"/>
      <c r="P103" s="120">
        <v>0</v>
      </c>
    </row>
    <row r="104" spans="1:31">
      <c r="A104" s="822" t="s">
        <v>9</v>
      </c>
      <c r="B104" s="847" t="s">
        <v>8</v>
      </c>
      <c r="C104" s="849" t="s">
        <v>117</v>
      </c>
      <c r="D104" s="932" t="s">
        <v>110</v>
      </c>
      <c r="E104" s="853"/>
      <c r="F104" s="824" t="s">
        <v>8</v>
      </c>
      <c r="G104" s="923"/>
      <c r="H104" s="87" t="s">
        <v>12</v>
      </c>
      <c r="I104" s="94">
        <v>29.058</v>
      </c>
      <c r="J104" s="95">
        <v>29.1</v>
      </c>
      <c r="K104" s="95"/>
      <c r="L104" s="132"/>
      <c r="M104" s="142">
        <v>27.8</v>
      </c>
      <c r="N104" s="95">
        <v>27.8</v>
      </c>
      <c r="O104" s="95"/>
      <c r="P104" s="139"/>
    </row>
    <row r="105" spans="1:31">
      <c r="A105" s="929"/>
      <c r="B105" s="930"/>
      <c r="C105" s="931"/>
      <c r="D105" s="933"/>
      <c r="E105" s="935"/>
      <c r="F105" s="936"/>
      <c r="G105" s="939"/>
      <c r="H105" s="98"/>
      <c r="I105" s="99"/>
      <c r="J105" s="100"/>
      <c r="K105" s="100"/>
      <c r="L105" s="137"/>
      <c r="M105" s="148"/>
      <c r="N105" s="100"/>
      <c r="O105" s="100"/>
      <c r="P105" s="149"/>
    </row>
    <row r="106" spans="1:31" ht="13.5" thickBot="1">
      <c r="A106" s="823"/>
      <c r="B106" s="848"/>
      <c r="C106" s="850"/>
      <c r="D106" s="934"/>
      <c r="E106" s="854"/>
      <c r="F106" s="825"/>
      <c r="G106" s="924"/>
      <c r="H106" s="88" t="s">
        <v>15</v>
      </c>
      <c r="I106" s="96">
        <v>29.058</v>
      </c>
      <c r="J106" s="97">
        <v>29.1</v>
      </c>
      <c r="K106" s="97"/>
      <c r="L106" s="133">
        <v>0</v>
      </c>
      <c r="M106" s="140">
        <v>27.8</v>
      </c>
      <c r="N106" s="97">
        <v>27.8</v>
      </c>
      <c r="O106" s="97"/>
      <c r="P106" s="141">
        <v>0</v>
      </c>
    </row>
    <row r="107" spans="1:31">
      <c r="A107" s="829" t="s">
        <v>9</v>
      </c>
      <c r="B107" s="910" t="s">
        <v>8</v>
      </c>
      <c r="C107" s="833" t="s">
        <v>119</v>
      </c>
      <c r="D107" s="919" t="s">
        <v>112</v>
      </c>
      <c r="E107" s="837"/>
      <c r="F107" s="893" t="s">
        <v>8</v>
      </c>
      <c r="G107" s="913"/>
      <c r="H107" s="93" t="s">
        <v>12</v>
      </c>
      <c r="I107" s="92">
        <v>7.99</v>
      </c>
      <c r="J107" s="91">
        <v>8</v>
      </c>
      <c r="K107" s="91"/>
      <c r="L107" s="69"/>
      <c r="M107" s="67">
        <v>8</v>
      </c>
      <c r="N107" s="91">
        <v>8</v>
      </c>
      <c r="O107" s="91"/>
      <c r="P107" s="68"/>
    </row>
    <row r="108" spans="1:31" ht="13.5" thickBot="1">
      <c r="A108" s="830"/>
      <c r="B108" s="834"/>
      <c r="C108" s="834"/>
      <c r="D108" s="920"/>
      <c r="E108" s="838"/>
      <c r="F108" s="846"/>
      <c r="G108" s="914"/>
      <c r="H108" s="88" t="s">
        <v>15</v>
      </c>
      <c r="I108" s="89">
        <v>7.99</v>
      </c>
      <c r="J108" s="90">
        <v>8</v>
      </c>
      <c r="K108" s="90"/>
      <c r="L108" s="119">
        <v>0</v>
      </c>
      <c r="M108" s="118">
        <v>8</v>
      </c>
      <c r="N108" s="90">
        <v>8</v>
      </c>
      <c r="O108" s="90"/>
      <c r="P108" s="120">
        <v>0</v>
      </c>
    </row>
    <row r="109" spans="1:31">
      <c r="A109" s="829" t="s">
        <v>9</v>
      </c>
      <c r="B109" s="910" t="s">
        <v>8</v>
      </c>
      <c r="C109" s="833" t="s">
        <v>125</v>
      </c>
      <c r="D109" s="919" t="s">
        <v>118</v>
      </c>
      <c r="E109" s="837"/>
      <c r="F109" s="893" t="s">
        <v>8</v>
      </c>
      <c r="G109" s="913"/>
      <c r="H109" s="93" t="s">
        <v>12</v>
      </c>
      <c r="I109" s="92">
        <v>49.5</v>
      </c>
      <c r="J109" s="91">
        <v>49.5</v>
      </c>
      <c r="K109" s="91"/>
      <c r="L109" s="69"/>
      <c r="M109" s="67">
        <v>50</v>
      </c>
      <c r="N109" s="91">
        <v>50</v>
      </c>
      <c r="O109" s="91"/>
      <c r="P109" s="68"/>
    </row>
    <row r="110" spans="1:31" ht="13.5" thickBot="1">
      <c r="A110" s="830"/>
      <c r="B110" s="834"/>
      <c r="C110" s="834"/>
      <c r="D110" s="920"/>
      <c r="E110" s="838"/>
      <c r="F110" s="846"/>
      <c r="G110" s="914"/>
      <c r="H110" s="88" t="s">
        <v>15</v>
      </c>
      <c r="I110" s="89">
        <v>49.5</v>
      </c>
      <c r="J110" s="90">
        <v>49.5</v>
      </c>
      <c r="K110" s="90"/>
      <c r="L110" s="119">
        <v>0</v>
      </c>
      <c r="M110" s="118">
        <v>50</v>
      </c>
      <c r="N110" s="90">
        <v>50</v>
      </c>
      <c r="O110" s="90"/>
      <c r="P110" s="120">
        <v>0</v>
      </c>
    </row>
    <row r="111" spans="1:31">
      <c r="A111" s="829" t="s">
        <v>9</v>
      </c>
      <c r="B111" s="910" t="s">
        <v>8</v>
      </c>
      <c r="C111" s="833" t="s">
        <v>127</v>
      </c>
      <c r="D111" s="927" t="s">
        <v>120</v>
      </c>
      <c r="E111" s="837"/>
      <c r="F111" s="893" t="s">
        <v>8</v>
      </c>
      <c r="G111" s="913"/>
      <c r="H111" s="106" t="s">
        <v>12</v>
      </c>
      <c r="I111" s="107">
        <v>8.86</v>
      </c>
      <c r="J111" s="108">
        <v>8.9</v>
      </c>
      <c r="K111" s="108"/>
      <c r="L111" s="136">
        <v>0</v>
      </c>
      <c r="M111" s="146">
        <v>8.9</v>
      </c>
      <c r="N111" s="109">
        <v>8.9</v>
      </c>
      <c r="O111" s="108"/>
      <c r="P111" s="147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</row>
    <row r="112" spans="1:31" ht="13.5" thickBot="1">
      <c r="A112" s="830"/>
      <c r="B112" s="834"/>
      <c r="C112" s="834"/>
      <c r="D112" s="928"/>
      <c r="E112" s="838"/>
      <c r="F112" s="846"/>
      <c r="G112" s="914"/>
      <c r="H112" s="88" t="s">
        <v>15</v>
      </c>
      <c r="I112" s="89">
        <v>8.86</v>
      </c>
      <c r="J112" s="90">
        <v>8.9</v>
      </c>
      <c r="K112" s="90"/>
      <c r="L112" s="119">
        <v>0</v>
      </c>
      <c r="M112" s="118">
        <v>8.9</v>
      </c>
      <c r="N112" s="90">
        <v>8.9</v>
      </c>
      <c r="O112" s="90"/>
      <c r="P112" s="120">
        <v>0</v>
      </c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</row>
    <row r="113" spans="1:31">
      <c r="A113" s="829" t="s">
        <v>9</v>
      </c>
      <c r="B113" s="910" t="s">
        <v>8</v>
      </c>
      <c r="C113" s="833" t="s">
        <v>130</v>
      </c>
      <c r="D113" s="919" t="s">
        <v>124</v>
      </c>
      <c r="E113" s="837"/>
      <c r="F113" s="893" t="s">
        <v>8</v>
      </c>
      <c r="G113" s="913"/>
      <c r="H113" s="93" t="s">
        <v>12</v>
      </c>
      <c r="I113" s="92">
        <v>5.89</v>
      </c>
      <c r="J113" s="91">
        <v>5.9</v>
      </c>
      <c r="K113" s="91"/>
      <c r="L113" s="69"/>
      <c r="M113" s="67">
        <v>5.13</v>
      </c>
      <c r="N113" s="91">
        <v>5.0999999999999996</v>
      </c>
      <c r="O113" s="91"/>
      <c r="P113" s="68"/>
    </row>
    <row r="114" spans="1:31" ht="13.5" thickBot="1">
      <c r="A114" s="830"/>
      <c r="B114" s="834"/>
      <c r="C114" s="834"/>
      <c r="D114" s="920"/>
      <c r="E114" s="838"/>
      <c r="F114" s="846"/>
      <c r="G114" s="914"/>
      <c r="H114" s="88" t="s">
        <v>15</v>
      </c>
      <c r="I114" s="89">
        <v>5.89</v>
      </c>
      <c r="J114" s="90">
        <v>5.9</v>
      </c>
      <c r="K114" s="90"/>
      <c r="L114" s="119">
        <v>0</v>
      </c>
      <c r="M114" s="118">
        <v>5.13</v>
      </c>
      <c r="N114" s="90">
        <v>5.0999999999999996</v>
      </c>
      <c r="O114" s="90"/>
      <c r="P114" s="120">
        <v>0</v>
      </c>
    </row>
    <row r="115" spans="1:31">
      <c r="A115" s="829" t="s">
        <v>9</v>
      </c>
      <c r="B115" s="910" t="s">
        <v>8</v>
      </c>
      <c r="C115" s="833" t="s">
        <v>131</v>
      </c>
      <c r="D115" s="919" t="s">
        <v>126</v>
      </c>
      <c r="E115" s="837"/>
      <c r="F115" s="893" t="s">
        <v>8</v>
      </c>
      <c r="G115" s="913"/>
      <c r="H115" s="106" t="s">
        <v>12</v>
      </c>
      <c r="I115" s="107">
        <v>16.29</v>
      </c>
      <c r="J115" s="108">
        <v>16.3</v>
      </c>
      <c r="K115" s="108"/>
      <c r="L115" s="136">
        <v>0</v>
      </c>
      <c r="M115" s="159">
        <v>17</v>
      </c>
      <c r="N115" s="160">
        <v>17</v>
      </c>
      <c r="O115" s="108"/>
      <c r="P115" s="147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</row>
    <row r="116" spans="1:31" ht="13.5" thickBot="1">
      <c r="A116" s="830"/>
      <c r="B116" s="834"/>
      <c r="C116" s="834"/>
      <c r="D116" s="920"/>
      <c r="E116" s="838"/>
      <c r="F116" s="846"/>
      <c r="G116" s="914"/>
      <c r="H116" s="88" t="s">
        <v>15</v>
      </c>
      <c r="I116" s="89">
        <v>16.29</v>
      </c>
      <c r="J116" s="90">
        <v>16.3</v>
      </c>
      <c r="K116" s="90"/>
      <c r="L116" s="119">
        <v>0</v>
      </c>
      <c r="M116" s="111">
        <v>17</v>
      </c>
      <c r="N116" s="112">
        <v>17</v>
      </c>
      <c r="O116" s="112"/>
      <c r="P116" s="145">
        <v>0</v>
      </c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</row>
    <row r="117" spans="1:31">
      <c r="A117" s="822" t="s">
        <v>9</v>
      </c>
      <c r="B117" s="847" t="s">
        <v>8</v>
      </c>
      <c r="C117" s="849" t="s">
        <v>37</v>
      </c>
      <c r="D117" s="851" t="s">
        <v>62</v>
      </c>
      <c r="E117" s="853"/>
      <c r="F117" s="824" t="s">
        <v>8</v>
      </c>
      <c r="G117" s="923"/>
      <c r="H117" s="87" t="s">
        <v>12</v>
      </c>
      <c r="I117" s="94"/>
      <c r="J117" s="95"/>
      <c r="K117" s="95"/>
      <c r="L117" s="132"/>
      <c r="M117" s="142">
        <v>42.9</v>
      </c>
      <c r="N117" s="95">
        <v>42.9</v>
      </c>
      <c r="O117" s="95"/>
      <c r="P117" s="139"/>
    </row>
    <row r="118" spans="1:31" ht="13.5" thickBot="1">
      <c r="A118" s="823"/>
      <c r="B118" s="848"/>
      <c r="C118" s="850"/>
      <c r="D118" s="852"/>
      <c r="E118" s="854"/>
      <c r="F118" s="825"/>
      <c r="G118" s="924"/>
      <c r="H118" s="88" t="s">
        <v>15</v>
      </c>
      <c r="I118" s="96">
        <v>0</v>
      </c>
      <c r="J118" s="97">
        <v>0</v>
      </c>
      <c r="K118" s="97"/>
      <c r="L118" s="133">
        <v>0</v>
      </c>
      <c r="M118" s="140">
        <v>42.9</v>
      </c>
      <c r="N118" s="97">
        <v>42.9</v>
      </c>
      <c r="O118" s="97"/>
      <c r="P118" s="141">
        <v>0</v>
      </c>
    </row>
    <row r="119" spans="1:31">
      <c r="A119" s="829" t="s">
        <v>9</v>
      </c>
      <c r="B119" s="910" t="s">
        <v>8</v>
      </c>
      <c r="C119" s="833" t="s">
        <v>44</v>
      </c>
      <c r="D119" s="921" t="s">
        <v>71</v>
      </c>
      <c r="E119" s="837"/>
      <c r="F119" s="893" t="s">
        <v>8</v>
      </c>
      <c r="G119" s="913"/>
      <c r="H119" s="93" t="s">
        <v>12</v>
      </c>
      <c r="I119" s="92"/>
      <c r="J119" s="91"/>
      <c r="K119" s="91"/>
      <c r="L119" s="69"/>
      <c r="M119" s="67">
        <v>2.5</v>
      </c>
      <c r="N119" s="91">
        <v>2.5</v>
      </c>
      <c r="O119" s="91"/>
      <c r="P119" s="68"/>
    </row>
    <row r="120" spans="1:31" ht="13.5" thickBot="1">
      <c r="A120" s="830"/>
      <c r="B120" s="834"/>
      <c r="C120" s="834"/>
      <c r="D120" s="922"/>
      <c r="E120" s="838"/>
      <c r="F120" s="846"/>
      <c r="G120" s="914"/>
      <c r="H120" s="88" t="s">
        <v>15</v>
      </c>
      <c r="I120" s="89">
        <v>0</v>
      </c>
      <c r="J120" s="90">
        <v>0</v>
      </c>
      <c r="K120" s="90"/>
      <c r="L120" s="119">
        <v>0</v>
      </c>
      <c r="M120" s="118">
        <v>2.5</v>
      </c>
      <c r="N120" s="90">
        <v>2.5</v>
      </c>
      <c r="O120" s="90"/>
      <c r="P120" s="120">
        <v>0</v>
      </c>
    </row>
    <row r="121" spans="1:31">
      <c r="A121" s="829" t="s">
        <v>9</v>
      </c>
      <c r="B121" s="910" t="s">
        <v>8</v>
      </c>
      <c r="C121" s="833" t="s">
        <v>45</v>
      </c>
      <c r="D121" s="921" t="s">
        <v>72</v>
      </c>
      <c r="E121" s="837"/>
      <c r="F121" s="893" t="s">
        <v>8</v>
      </c>
      <c r="G121" s="913"/>
      <c r="H121" s="93" t="s">
        <v>12</v>
      </c>
      <c r="I121" s="92"/>
      <c r="J121" s="91"/>
      <c r="K121" s="91"/>
      <c r="L121" s="69"/>
      <c r="M121" s="67">
        <v>79.2</v>
      </c>
      <c r="N121" s="91">
        <v>79.2</v>
      </c>
      <c r="O121" s="91"/>
      <c r="P121" s="68"/>
    </row>
    <row r="122" spans="1:31" ht="13.5" thickBot="1">
      <c r="A122" s="830"/>
      <c r="B122" s="834"/>
      <c r="C122" s="834"/>
      <c r="D122" s="922"/>
      <c r="E122" s="838"/>
      <c r="F122" s="846"/>
      <c r="G122" s="914"/>
      <c r="H122" s="88" t="s">
        <v>15</v>
      </c>
      <c r="I122" s="89">
        <v>0</v>
      </c>
      <c r="J122" s="90">
        <v>0</v>
      </c>
      <c r="K122" s="90"/>
      <c r="L122" s="119">
        <v>0</v>
      </c>
      <c r="M122" s="118">
        <v>79.2</v>
      </c>
      <c r="N122" s="90">
        <v>79.2</v>
      </c>
      <c r="O122" s="90"/>
      <c r="P122" s="120">
        <v>0</v>
      </c>
    </row>
    <row r="123" spans="1:31">
      <c r="A123" s="829" t="s">
        <v>9</v>
      </c>
      <c r="B123" s="910" t="s">
        <v>8</v>
      </c>
      <c r="C123" s="833" t="s">
        <v>47</v>
      </c>
      <c r="D123" s="921" t="s">
        <v>75</v>
      </c>
      <c r="E123" s="837"/>
      <c r="F123" s="893" t="s">
        <v>8</v>
      </c>
      <c r="G123" s="913"/>
      <c r="H123" s="93" t="s">
        <v>12</v>
      </c>
      <c r="I123" s="92"/>
      <c r="J123" s="91"/>
      <c r="K123" s="91"/>
      <c r="L123" s="69"/>
      <c r="M123" s="67">
        <v>1.1200000000000001</v>
      </c>
      <c r="N123" s="91">
        <v>1.1000000000000001</v>
      </c>
      <c r="O123" s="91"/>
      <c r="P123" s="68"/>
    </row>
    <row r="124" spans="1:31" ht="13.5" thickBot="1">
      <c r="A124" s="830"/>
      <c r="B124" s="834"/>
      <c r="C124" s="834"/>
      <c r="D124" s="922"/>
      <c r="E124" s="838"/>
      <c r="F124" s="846"/>
      <c r="G124" s="914"/>
      <c r="H124" s="88" t="s">
        <v>15</v>
      </c>
      <c r="I124" s="89">
        <v>0</v>
      </c>
      <c r="J124" s="90">
        <v>0</v>
      </c>
      <c r="K124" s="90"/>
      <c r="L124" s="119">
        <v>0</v>
      </c>
      <c r="M124" s="118">
        <v>1.1200000000000001</v>
      </c>
      <c r="N124" s="90">
        <v>1.1000000000000001</v>
      </c>
      <c r="O124" s="90"/>
      <c r="P124" s="120">
        <v>0</v>
      </c>
    </row>
    <row r="125" spans="1:31">
      <c r="A125" s="822" t="s">
        <v>9</v>
      </c>
      <c r="B125" s="847" t="s">
        <v>8</v>
      </c>
      <c r="C125" s="849" t="s">
        <v>84</v>
      </c>
      <c r="D125" s="851" t="s">
        <v>78</v>
      </c>
      <c r="E125" s="853"/>
      <c r="F125" s="824" t="s">
        <v>8</v>
      </c>
      <c r="G125" s="923"/>
      <c r="H125" s="87" t="s">
        <v>12</v>
      </c>
      <c r="I125" s="94"/>
      <c r="J125" s="95"/>
      <c r="K125" s="95"/>
      <c r="L125" s="132"/>
      <c r="M125" s="142">
        <v>26</v>
      </c>
      <c r="N125" s="95">
        <v>26</v>
      </c>
      <c r="O125" s="95"/>
      <c r="P125" s="139"/>
    </row>
    <row r="126" spans="1:31" ht="13.5" thickBot="1">
      <c r="A126" s="823"/>
      <c r="B126" s="848"/>
      <c r="C126" s="850"/>
      <c r="D126" s="852"/>
      <c r="E126" s="854"/>
      <c r="F126" s="825"/>
      <c r="G126" s="924"/>
      <c r="H126" s="88" t="s">
        <v>15</v>
      </c>
      <c r="I126" s="96">
        <v>0</v>
      </c>
      <c r="J126" s="97">
        <v>0</v>
      </c>
      <c r="K126" s="97"/>
      <c r="L126" s="133">
        <v>0</v>
      </c>
      <c r="M126" s="140">
        <v>26</v>
      </c>
      <c r="N126" s="97">
        <v>26</v>
      </c>
      <c r="O126" s="97"/>
      <c r="P126" s="141">
        <v>0</v>
      </c>
    </row>
    <row r="127" spans="1:31">
      <c r="A127" s="829" t="s">
        <v>9</v>
      </c>
      <c r="B127" s="910" t="s">
        <v>8</v>
      </c>
      <c r="C127" s="833" t="s">
        <v>91</v>
      </c>
      <c r="D127" s="921" t="s">
        <v>87</v>
      </c>
      <c r="E127" s="837"/>
      <c r="F127" s="893" t="s">
        <v>8</v>
      </c>
      <c r="G127" s="913"/>
      <c r="H127" s="158" t="s">
        <v>12</v>
      </c>
      <c r="I127" s="92"/>
      <c r="J127" s="91"/>
      <c r="K127" s="91"/>
      <c r="L127" s="69"/>
      <c r="M127" s="143">
        <v>168</v>
      </c>
      <c r="N127" s="114">
        <v>168</v>
      </c>
      <c r="O127" s="91"/>
      <c r="P127" s="68"/>
    </row>
    <row r="128" spans="1:31" ht="13.5" thickBot="1">
      <c r="A128" s="830"/>
      <c r="B128" s="834"/>
      <c r="C128" s="834"/>
      <c r="D128" s="922"/>
      <c r="E128" s="838"/>
      <c r="F128" s="846"/>
      <c r="G128" s="914"/>
      <c r="H128" s="88" t="s">
        <v>15</v>
      </c>
      <c r="I128" s="89">
        <v>0</v>
      </c>
      <c r="J128" s="90">
        <v>0</v>
      </c>
      <c r="K128" s="90"/>
      <c r="L128" s="119">
        <v>0</v>
      </c>
      <c r="M128" s="118">
        <v>168</v>
      </c>
      <c r="N128" s="90">
        <v>168</v>
      </c>
      <c r="O128" s="90"/>
      <c r="P128" s="120">
        <v>0</v>
      </c>
    </row>
    <row r="129" spans="1:31">
      <c r="A129" s="829" t="s">
        <v>9</v>
      </c>
      <c r="B129" s="910" t="s">
        <v>8</v>
      </c>
      <c r="C129" s="833" t="s">
        <v>121</v>
      </c>
      <c r="D129" s="921" t="s">
        <v>114</v>
      </c>
      <c r="E129" s="837"/>
      <c r="F129" s="893" t="s">
        <v>8</v>
      </c>
      <c r="G129" s="913"/>
      <c r="H129" s="93" t="s">
        <v>12</v>
      </c>
      <c r="I129" s="92"/>
      <c r="J129" s="91"/>
      <c r="K129" s="91"/>
      <c r="L129" s="69"/>
      <c r="M129" s="67">
        <v>9.1999999999999993</v>
      </c>
      <c r="N129" s="91">
        <v>9.1999999999999993</v>
      </c>
      <c r="O129" s="91"/>
      <c r="P129" s="68"/>
    </row>
    <row r="130" spans="1:31" ht="13.5" thickBot="1">
      <c r="A130" s="830"/>
      <c r="B130" s="834"/>
      <c r="C130" s="834"/>
      <c r="D130" s="922"/>
      <c r="E130" s="838"/>
      <c r="F130" s="846"/>
      <c r="G130" s="914"/>
      <c r="H130" s="88" t="s">
        <v>15</v>
      </c>
      <c r="I130" s="89">
        <v>0</v>
      </c>
      <c r="J130" s="90">
        <v>0</v>
      </c>
      <c r="K130" s="90"/>
      <c r="L130" s="119">
        <v>0</v>
      </c>
      <c r="M130" s="118">
        <v>9.1999999999999993</v>
      </c>
      <c r="N130" s="90">
        <v>9.1999999999999993</v>
      </c>
      <c r="O130" s="90"/>
      <c r="P130" s="120">
        <v>0</v>
      </c>
    </row>
    <row r="131" spans="1:31">
      <c r="A131" s="829" t="s">
        <v>9</v>
      </c>
      <c r="B131" s="910" t="s">
        <v>8</v>
      </c>
      <c r="C131" s="833" t="s">
        <v>123</v>
      </c>
      <c r="D131" s="921" t="s">
        <v>116</v>
      </c>
      <c r="E131" s="837"/>
      <c r="F131" s="893" t="s">
        <v>8</v>
      </c>
      <c r="G131" s="913"/>
      <c r="H131" s="158" t="s">
        <v>12</v>
      </c>
      <c r="I131" s="92"/>
      <c r="J131" s="91"/>
      <c r="K131" s="91"/>
      <c r="L131" s="69"/>
      <c r="M131" s="143">
        <v>2</v>
      </c>
      <c r="N131" s="114">
        <v>2</v>
      </c>
      <c r="O131" s="91"/>
      <c r="P131" s="68"/>
    </row>
    <row r="132" spans="1:31" ht="13.5" thickBot="1">
      <c r="A132" s="830"/>
      <c r="B132" s="834"/>
      <c r="C132" s="834"/>
      <c r="D132" s="922"/>
      <c r="E132" s="838"/>
      <c r="F132" s="846"/>
      <c r="G132" s="914"/>
      <c r="H132" s="88" t="s">
        <v>15</v>
      </c>
      <c r="I132" s="89">
        <v>0</v>
      </c>
      <c r="J132" s="90">
        <v>0</v>
      </c>
      <c r="K132" s="90"/>
      <c r="L132" s="119">
        <v>0</v>
      </c>
      <c r="M132" s="118">
        <v>2</v>
      </c>
      <c r="N132" s="90">
        <v>2</v>
      </c>
      <c r="O132" s="90"/>
      <c r="P132" s="120">
        <v>0</v>
      </c>
    </row>
    <row r="133" spans="1:31">
      <c r="A133" s="829" t="s">
        <v>9</v>
      </c>
      <c r="B133" s="910" t="s">
        <v>8</v>
      </c>
      <c r="C133" s="833" t="s">
        <v>128</v>
      </c>
      <c r="D133" s="921" t="s">
        <v>122</v>
      </c>
      <c r="E133" s="837"/>
      <c r="F133" s="893" t="s">
        <v>8</v>
      </c>
      <c r="G133" s="913"/>
      <c r="H133" s="158" t="s">
        <v>12</v>
      </c>
      <c r="I133" s="92"/>
      <c r="J133" s="91"/>
      <c r="K133" s="91"/>
      <c r="L133" s="69"/>
      <c r="M133" s="143">
        <v>1.5</v>
      </c>
      <c r="N133" s="114">
        <v>1.5</v>
      </c>
      <c r="O133" s="91"/>
      <c r="P133" s="68"/>
    </row>
    <row r="134" spans="1:31" ht="13.5" thickBot="1">
      <c r="A134" s="830"/>
      <c r="B134" s="834"/>
      <c r="C134" s="834"/>
      <c r="D134" s="922"/>
      <c r="E134" s="838"/>
      <c r="F134" s="846"/>
      <c r="G134" s="914"/>
      <c r="H134" s="88" t="s">
        <v>15</v>
      </c>
      <c r="I134" s="89">
        <v>0</v>
      </c>
      <c r="J134" s="90">
        <v>0</v>
      </c>
      <c r="K134" s="90"/>
      <c r="L134" s="119">
        <v>0</v>
      </c>
      <c r="M134" s="118">
        <v>1.5</v>
      </c>
      <c r="N134" s="90">
        <v>1.5</v>
      </c>
      <c r="O134" s="90"/>
      <c r="P134" s="120">
        <v>0</v>
      </c>
    </row>
    <row r="135" spans="1:31">
      <c r="A135" s="829" t="s">
        <v>9</v>
      </c>
      <c r="B135" s="910" t="s">
        <v>8</v>
      </c>
      <c r="C135" s="833" t="s">
        <v>132</v>
      </c>
      <c r="D135" s="150" t="s">
        <v>138</v>
      </c>
      <c r="E135" s="916"/>
      <c r="F135" s="916"/>
      <c r="G135" s="915"/>
      <c r="H135" s="163" t="s">
        <v>12</v>
      </c>
      <c r="I135" s="116"/>
      <c r="J135" s="117"/>
      <c r="K135" s="117"/>
      <c r="L135" s="121"/>
      <c r="M135" s="161">
        <v>2</v>
      </c>
      <c r="N135" s="162">
        <v>2</v>
      </c>
      <c r="O135" s="123"/>
      <c r="P135" s="124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</row>
    <row r="136" spans="1:31" ht="13.5" thickBot="1">
      <c r="A136" s="940"/>
      <c r="B136" s="941"/>
      <c r="C136" s="942"/>
      <c r="D136" s="151"/>
      <c r="E136" s="846"/>
      <c r="F136" s="846"/>
      <c r="G136" s="914"/>
      <c r="H136" s="115" t="s">
        <v>15</v>
      </c>
      <c r="I136" s="118"/>
      <c r="J136" s="90"/>
      <c r="K136" s="90"/>
      <c r="L136" s="122"/>
      <c r="M136" s="118"/>
      <c r="N136" s="90"/>
      <c r="O136" s="90"/>
      <c r="P136" s="120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</row>
    <row r="137" spans="1:31" ht="12.75" customHeight="1">
      <c r="A137" s="829" t="s">
        <v>9</v>
      </c>
      <c r="B137" s="910" t="s">
        <v>8</v>
      </c>
      <c r="C137" s="833" t="s">
        <v>133</v>
      </c>
      <c r="D137" s="921" t="s">
        <v>129</v>
      </c>
      <c r="E137" s="944"/>
      <c r="F137" s="893" t="s">
        <v>8</v>
      </c>
      <c r="G137" s="913"/>
      <c r="H137" s="106" t="s">
        <v>12</v>
      </c>
      <c r="I137" s="107"/>
      <c r="J137" s="108"/>
      <c r="K137" s="108"/>
      <c r="L137" s="136">
        <v>0</v>
      </c>
      <c r="M137" s="159">
        <v>36.15</v>
      </c>
      <c r="N137" s="160">
        <v>36.200000000000003</v>
      </c>
      <c r="O137" s="108"/>
      <c r="P137" s="147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</row>
    <row r="138" spans="1:31" ht="13.5" thickBot="1">
      <c r="A138" s="940"/>
      <c r="B138" s="941"/>
      <c r="C138" s="942"/>
      <c r="D138" s="943"/>
      <c r="E138" s="945"/>
      <c r="F138" s="938"/>
      <c r="G138" s="937"/>
      <c r="H138" s="88" t="s">
        <v>15</v>
      </c>
      <c r="I138" s="89">
        <v>0</v>
      </c>
      <c r="J138" s="90">
        <v>0</v>
      </c>
      <c r="K138" s="90"/>
      <c r="L138" s="119">
        <v>0</v>
      </c>
      <c r="M138" s="118">
        <v>36.15</v>
      </c>
      <c r="N138" s="90">
        <v>36.200000000000003</v>
      </c>
      <c r="O138" s="90"/>
      <c r="P138" s="120">
        <v>0</v>
      </c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</row>
    <row r="139" spans="1:31">
      <c r="A139" s="829" t="s">
        <v>9</v>
      </c>
      <c r="B139" s="910" t="s">
        <v>8</v>
      </c>
      <c r="C139" s="833" t="s">
        <v>86</v>
      </c>
      <c r="D139" s="921" t="s">
        <v>79</v>
      </c>
      <c r="E139" s="837"/>
      <c r="F139" s="893" t="s">
        <v>8</v>
      </c>
      <c r="G139" s="913"/>
      <c r="H139" s="93" t="s">
        <v>12</v>
      </c>
      <c r="I139" s="92"/>
      <c r="J139" s="91"/>
      <c r="K139" s="91"/>
      <c r="L139" s="69"/>
      <c r="M139" s="67">
        <v>10</v>
      </c>
      <c r="N139" s="91">
        <v>10</v>
      </c>
      <c r="O139" s="91"/>
      <c r="P139" s="68"/>
    </row>
    <row r="140" spans="1:31" ht="13.5" thickBot="1">
      <c r="A140" s="830"/>
      <c r="B140" s="834"/>
      <c r="C140" s="834"/>
      <c r="D140" s="922"/>
      <c r="E140" s="838"/>
      <c r="F140" s="846"/>
      <c r="G140" s="914"/>
      <c r="H140" s="88" t="s">
        <v>15</v>
      </c>
      <c r="I140" s="89">
        <v>0</v>
      </c>
      <c r="J140" s="90">
        <v>0</v>
      </c>
      <c r="K140" s="90"/>
      <c r="L140" s="119">
        <v>0</v>
      </c>
      <c r="M140" s="118">
        <v>10</v>
      </c>
      <c r="N140" s="90">
        <v>10</v>
      </c>
      <c r="O140" s="90"/>
      <c r="P140" s="120">
        <v>0</v>
      </c>
    </row>
    <row r="141" spans="1:31" s="4" customFormat="1" ht="15.75" customHeight="1" thickBot="1">
      <c r="A141" s="72" t="s">
        <v>8</v>
      </c>
      <c r="B141" s="73" t="s">
        <v>9</v>
      </c>
      <c r="C141" s="821" t="s">
        <v>16</v>
      </c>
      <c r="D141" s="609"/>
      <c r="E141" s="609"/>
      <c r="F141" s="609"/>
      <c r="G141" s="609"/>
      <c r="H141" s="610"/>
      <c r="I141" s="82">
        <f>J141+L141</f>
        <v>1455.25</v>
      </c>
      <c r="J141" s="83">
        <f>J138+J136+J134+J132+J130+J128+J126+J124+J122+J120+J118+J116+J114+J112+J110+J108+J106+J103+J101+J99+J97+J95+J93+J91+J89+J87+J85+J83+J81+J79+J77+J75+J73+J140+J71+J69+J67+J65+J63+J61+J59+J57+J55+J53+J51+J49+J47+J45</f>
        <v>1455.25</v>
      </c>
      <c r="K141" s="83">
        <f>K138+K136+K134+K132+K130+K128+K126+K124+K122+K120+K118+K116+K114+K112+K110+K108+K106+K103+K101+K99+K97+K95+K93+K91+K89+K87+K85+K83+K81+K79+K77+K75+K73+K140+K71+K69+K67+K65+K63+K61+K59+K57+K55+K53+K51+K49+K47+K45</f>
        <v>0</v>
      </c>
      <c r="L141" s="83">
        <f>L138+L136+L134+L132+L130+L128+L126+L124+L122+L120+L118+L116+L114+L112+L110+L108+L106+L103+L101+L99+L97+L95+L93+L91+L89+L87+L85+L83+L81+L79+L77+L75+L73+L140+L71+L69+L67+L65+L63+L61+L59+L57+L55+L53+L51+L49+L47+L45</f>
        <v>0</v>
      </c>
      <c r="M141" s="82">
        <f>N141+P141</f>
        <v>1915.4199999999998</v>
      </c>
      <c r="N141" s="83">
        <f>N138+N136+N134+N132+N130+N128+N126+N124+N122+N120+N118+N116+N114+N112+N110+N108+N106+N103+N101+N99+N97+N95+N93+N91+N89+N87+N85+N83+N81+N79+N77+N75+N73+N140+N71+N69+N67+N65+N63+N61+N59+N57+N55+N53+N51+N49+N47+N45</f>
        <v>1915.4199999999998</v>
      </c>
      <c r="O141" s="83">
        <f>O138+O136+O134+O132+O130+O128+O126+O124+O122+O120+O118+O116+O114+O112+O110+O108+O106+O103+O101+O99+O97+O95+O93+O91+O89+O87+O85+O83+O81+O79+O77+O75+O73+O140+O71+O69+O67+O65+O63+O61+O59+O57+O55+O53+O51+O49+O47+O45</f>
        <v>0</v>
      </c>
      <c r="P141" s="83">
        <f>P138+P136+P134+P132+P130+P128+P126+P124+P122+P120+P118+P116+P114+P112+P110+P108+P106+P103+P101+P99+P97+P95+P93+P91+P89+P87+P85+P83+P81+P79+P77+P75+P73+P140+P71+P69+P67+P65+P63+P61+P59+P57+P55+P53+P51+P49+P47+P45</f>
        <v>0</v>
      </c>
    </row>
    <row r="142" spans="1:31" s="4" customFormat="1" ht="15.75" customHeight="1" thickBot="1">
      <c r="A142" s="85" t="s">
        <v>8</v>
      </c>
      <c r="B142" s="152" t="s">
        <v>9</v>
      </c>
      <c r="C142" s="816" t="s">
        <v>145</v>
      </c>
      <c r="D142" s="817"/>
      <c r="E142" s="817"/>
      <c r="F142" s="817"/>
      <c r="G142" s="817"/>
      <c r="H142" s="818"/>
      <c r="I142" s="153">
        <f>J142+L142</f>
        <v>13209.05</v>
      </c>
      <c r="J142" s="154">
        <f>J141+J42+J36+J32+J26</f>
        <v>13209.05</v>
      </c>
      <c r="K142" s="154">
        <f>K141+K137+K135+K133+K131+K129+K127+K125+K123+K121+K119+K117+K115+K113+K111+K109+K107+K104+K102+K100+K98+K96+K94+K92+K90+K88+K86+K84+K82+K80+K78+K76+K74+K72+K139+K70+K68+K66+K64+K62+K60+K58+K56+K54+K52+K50+K48+K46</f>
        <v>0</v>
      </c>
      <c r="L142" s="154">
        <f>L141+L137+L135+L133+L131+L129+L127+L125+L123+L121+L119+L117+L115+L113+L111+L109+L107+L104+L102+L100+L98+L96+L94+L92+L90+L88+L86+L84+L82+L80+L78+L76+L74+L72+L139+L70+L68+L66+L64+L62+L60+L58+L56+L54+L52+L50+L48+L46</f>
        <v>0</v>
      </c>
      <c r="M142" s="153">
        <f>N142+P142</f>
        <v>14182.619999999997</v>
      </c>
      <c r="N142" s="154">
        <f>N141+N42+N36+N32+N26</f>
        <v>14019.819999999998</v>
      </c>
      <c r="O142" s="154">
        <f>O141+O42+O36+O32+O26</f>
        <v>8823.2000000000025</v>
      </c>
      <c r="P142" s="154">
        <f>P141+P42+P36+P32+P26</f>
        <v>162.80000000000001</v>
      </c>
    </row>
  </sheetData>
  <mergeCells count="397">
    <mergeCell ref="A135:A136"/>
    <mergeCell ref="B135:B136"/>
    <mergeCell ref="C135:C136"/>
    <mergeCell ref="E135:E136"/>
    <mergeCell ref="C137:C138"/>
    <mergeCell ref="D137:D138"/>
    <mergeCell ref="E137:E138"/>
    <mergeCell ref="B129:B130"/>
    <mergeCell ref="D111:D112"/>
    <mergeCell ref="E111:E112"/>
    <mergeCell ref="A131:A132"/>
    <mergeCell ref="F133:F134"/>
    <mergeCell ref="B102:B103"/>
    <mergeCell ref="G111:G112"/>
    <mergeCell ref="G133:G134"/>
    <mergeCell ref="G127:G128"/>
    <mergeCell ref="G123:G124"/>
    <mergeCell ref="G125:G126"/>
    <mergeCell ref="B131:B132"/>
    <mergeCell ref="C131:C132"/>
    <mergeCell ref="D131:D132"/>
    <mergeCell ref="G115:G116"/>
    <mergeCell ref="G102:G103"/>
    <mergeCell ref="G137:G138"/>
    <mergeCell ref="F135:F136"/>
    <mergeCell ref="G135:G136"/>
    <mergeCell ref="F137:F138"/>
    <mergeCell ref="G129:G130"/>
    <mergeCell ref="G104:G106"/>
    <mergeCell ref="A107:A108"/>
    <mergeCell ref="A133:A134"/>
    <mergeCell ref="B133:B134"/>
    <mergeCell ref="C133:C134"/>
    <mergeCell ref="D133:D134"/>
    <mergeCell ref="E133:E134"/>
    <mergeCell ref="B111:B112"/>
    <mergeCell ref="C111:C112"/>
    <mergeCell ref="A129:A130"/>
    <mergeCell ref="A111:A112"/>
    <mergeCell ref="B107:B108"/>
    <mergeCell ref="A127:A128"/>
    <mergeCell ref="B127:B128"/>
    <mergeCell ref="C127:C128"/>
    <mergeCell ref="A137:A138"/>
    <mergeCell ref="B137:B138"/>
    <mergeCell ref="F107:F108"/>
    <mergeCell ref="G107:G108"/>
    <mergeCell ref="A104:A106"/>
    <mergeCell ref="B104:B106"/>
    <mergeCell ref="C104:C106"/>
    <mergeCell ref="D104:D106"/>
    <mergeCell ref="E104:E106"/>
    <mergeCell ref="F104:F106"/>
    <mergeCell ref="C129:C130"/>
    <mergeCell ref="D129:D130"/>
    <mergeCell ref="E129:E130"/>
    <mergeCell ref="F129:F130"/>
    <mergeCell ref="A123:A124"/>
    <mergeCell ref="B123:B124"/>
    <mergeCell ref="F111:F112"/>
    <mergeCell ref="B115:B116"/>
    <mergeCell ref="C115:C116"/>
    <mergeCell ref="D115:D116"/>
    <mergeCell ref="E115:E116"/>
    <mergeCell ref="F115:F116"/>
    <mergeCell ref="B100:B101"/>
    <mergeCell ref="C100:C101"/>
    <mergeCell ref="D100:D101"/>
    <mergeCell ref="A98:A99"/>
    <mergeCell ref="B98:B99"/>
    <mergeCell ref="C98:C99"/>
    <mergeCell ref="D98:D99"/>
    <mergeCell ref="D96:D97"/>
    <mergeCell ref="C96:C97"/>
    <mergeCell ref="E68:E69"/>
    <mergeCell ref="D68:D69"/>
    <mergeCell ref="E72:E73"/>
    <mergeCell ref="F72:F73"/>
    <mergeCell ref="E127:E128"/>
    <mergeCell ref="F127:F128"/>
    <mergeCell ref="E88:E89"/>
    <mergeCell ref="F88:F89"/>
    <mergeCell ref="E86:E87"/>
    <mergeCell ref="F86:F87"/>
    <mergeCell ref="F68:F69"/>
    <mergeCell ref="E125:E126"/>
    <mergeCell ref="F125:F126"/>
    <mergeCell ref="E107:E108"/>
    <mergeCell ref="D82:D83"/>
    <mergeCell ref="D88:D89"/>
    <mergeCell ref="D127:D128"/>
    <mergeCell ref="D80:D81"/>
    <mergeCell ref="E80:E81"/>
    <mergeCell ref="D90:D91"/>
    <mergeCell ref="E90:E91"/>
    <mergeCell ref="F90:F91"/>
    <mergeCell ref="E100:E101"/>
    <mergeCell ref="F100:F101"/>
    <mergeCell ref="G68:G69"/>
    <mergeCell ref="F123:F124"/>
    <mergeCell ref="F80:F81"/>
    <mergeCell ref="G80:G81"/>
    <mergeCell ref="G90:G91"/>
    <mergeCell ref="G78:G79"/>
    <mergeCell ref="G86:G87"/>
    <mergeCell ref="G88:G89"/>
    <mergeCell ref="C66:C67"/>
    <mergeCell ref="D66:D67"/>
    <mergeCell ref="E66:E67"/>
    <mergeCell ref="F66:F67"/>
    <mergeCell ref="C123:C124"/>
    <mergeCell ref="D123:D124"/>
    <mergeCell ref="E96:E97"/>
    <mergeCell ref="F96:F97"/>
    <mergeCell ref="G96:G97"/>
    <mergeCell ref="E123:E124"/>
    <mergeCell ref="C102:C103"/>
    <mergeCell ref="D102:D103"/>
    <mergeCell ref="E102:E103"/>
    <mergeCell ref="F102:F103"/>
    <mergeCell ref="C107:C108"/>
    <mergeCell ref="D107:D108"/>
    <mergeCell ref="B68:B69"/>
    <mergeCell ref="C68:C69"/>
    <mergeCell ref="G66:G67"/>
    <mergeCell ref="A96:A97"/>
    <mergeCell ref="B96:B97"/>
    <mergeCell ref="A50:A51"/>
    <mergeCell ref="B50:B51"/>
    <mergeCell ref="C50:C51"/>
    <mergeCell ref="D52:D53"/>
    <mergeCell ref="D56:D57"/>
    <mergeCell ref="A66:A67"/>
    <mergeCell ref="B66:B67"/>
    <mergeCell ref="B88:B89"/>
    <mergeCell ref="C88:C89"/>
    <mergeCell ref="E62:E63"/>
    <mergeCell ref="E56:E57"/>
    <mergeCell ref="C52:C53"/>
    <mergeCell ref="A54:A55"/>
    <mergeCell ref="B54:B55"/>
    <mergeCell ref="C54:C55"/>
    <mergeCell ref="D54:D55"/>
    <mergeCell ref="A62:A63"/>
    <mergeCell ref="F62:F63"/>
    <mergeCell ref="D62:D63"/>
    <mergeCell ref="E70:E71"/>
    <mergeCell ref="F70:F71"/>
    <mergeCell ref="G70:G71"/>
    <mergeCell ref="C86:C87"/>
    <mergeCell ref="D86:D87"/>
    <mergeCell ref="A84:A85"/>
    <mergeCell ref="B84:B85"/>
    <mergeCell ref="C84:C85"/>
    <mergeCell ref="D84:D85"/>
    <mergeCell ref="A80:A81"/>
    <mergeCell ref="B80:B81"/>
    <mergeCell ref="C80:C81"/>
    <mergeCell ref="C82:C83"/>
    <mergeCell ref="A86:A87"/>
    <mergeCell ref="A82:A83"/>
    <mergeCell ref="B82:B83"/>
    <mergeCell ref="B74:B75"/>
    <mergeCell ref="C74:C75"/>
    <mergeCell ref="D74:D75"/>
    <mergeCell ref="E74:E75"/>
    <mergeCell ref="F74:F75"/>
    <mergeCell ref="C76:C77"/>
    <mergeCell ref="D76:D77"/>
    <mergeCell ref="F76:F77"/>
    <mergeCell ref="G46:G47"/>
    <mergeCell ref="A44:A45"/>
    <mergeCell ref="B44:B45"/>
    <mergeCell ref="C44:C45"/>
    <mergeCell ref="D44:D45"/>
    <mergeCell ref="E44:E45"/>
    <mergeCell ref="G44:G45"/>
    <mergeCell ref="F46:F47"/>
    <mergeCell ref="A46:A47"/>
    <mergeCell ref="B46:B47"/>
    <mergeCell ref="C46:C47"/>
    <mergeCell ref="D46:D47"/>
    <mergeCell ref="G64:G65"/>
    <mergeCell ref="B60:B61"/>
    <mergeCell ref="C60:C61"/>
    <mergeCell ref="D60:D61"/>
    <mergeCell ref="G62:G63"/>
    <mergeCell ref="E64:E65"/>
    <mergeCell ref="B62:B63"/>
    <mergeCell ref="C62:C63"/>
    <mergeCell ref="B64:B65"/>
    <mergeCell ref="C64:C65"/>
    <mergeCell ref="D64:D65"/>
    <mergeCell ref="A102:A103"/>
    <mergeCell ref="E139:E140"/>
    <mergeCell ref="F139:F140"/>
    <mergeCell ref="G139:G140"/>
    <mergeCell ref="G72:G73"/>
    <mergeCell ref="A115:A116"/>
    <mergeCell ref="C141:H141"/>
    <mergeCell ref="A113:A114"/>
    <mergeCell ref="B113:B114"/>
    <mergeCell ref="C113:C114"/>
    <mergeCell ref="D113:D114"/>
    <mergeCell ref="E113:E114"/>
    <mergeCell ref="F113:F114"/>
    <mergeCell ref="G113:G114"/>
    <mergeCell ref="A109:A110"/>
    <mergeCell ref="B109:B110"/>
    <mergeCell ref="C109:C110"/>
    <mergeCell ref="D109:D110"/>
    <mergeCell ref="E109:E110"/>
    <mergeCell ref="F109:F110"/>
    <mergeCell ref="G109:G110"/>
    <mergeCell ref="E131:E132"/>
    <mergeCell ref="F131:F132"/>
    <mergeCell ref="G131:G132"/>
    <mergeCell ref="A88:A89"/>
    <mergeCell ref="B86:B87"/>
    <mergeCell ref="A90:A91"/>
    <mergeCell ref="B90:B91"/>
    <mergeCell ref="C90:C91"/>
    <mergeCell ref="G98:G99"/>
    <mergeCell ref="G100:G101"/>
    <mergeCell ref="E98:E99"/>
    <mergeCell ref="F98:F99"/>
    <mergeCell ref="G94:G95"/>
    <mergeCell ref="B94:B95"/>
    <mergeCell ref="C94:C95"/>
    <mergeCell ref="A92:A93"/>
    <mergeCell ref="B92:B93"/>
    <mergeCell ref="C92:C93"/>
    <mergeCell ref="D92:D93"/>
    <mergeCell ref="E92:E93"/>
    <mergeCell ref="F92:F93"/>
    <mergeCell ref="G92:G93"/>
    <mergeCell ref="A94:A95"/>
    <mergeCell ref="D94:D95"/>
    <mergeCell ref="E94:E95"/>
    <mergeCell ref="F94:F95"/>
    <mergeCell ref="A100:A101"/>
    <mergeCell ref="G76:G77"/>
    <mergeCell ref="C139:C140"/>
    <mergeCell ref="D139:D140"/>
    <mergeCell ref="E78:E79"/>
    <mergeCell ref="F78:F79"/>
    <mergeCell ref="A76:A77"/>
    <mergeCell ref="B76:B77"/>
    <mergeCell ref="G117:G118"/>
    <mergeCell ref="A125:A126"/>
    <mergeCell ref="B125:B126"/>
    <mergeCell ref="C125:C126"/>
    <mergeCell ref="D125:D126"/>
    <mergeCell ref="F121:F122"/>
    <mergeCell ref="G119:G120"/>
    <mergeCell ref="G121:G122"/>
    <mergeCell ref="G82:G83"/>
    <mergeCell ref="E84:E85"/>
    <mergeCell ref="F84:F85"/>
    <mergeCell ref="G84:G85"/>
    <mergeCell ref="E82:E83"/>
    <mergeCell ref="F82:F83"/>
    <mergeCell ref="A78:A79"/>
    <mergeCell ref="B78:B79"/>
    <mergeCell ref="C78:C79"/>
    <mergeCell ref="D78:D79"/>
    <mergeCell ref="A74:A75"/>
    <mergeCell ref="C142:H142"/>
    <mergeCell ref="A70:A71"/>
    <mergeCell ref="B70:B71"/>
    <mergeCell ref="C70:C71"/>
    <mergeCell ref="D70:D71"/>
    <mergeCell ref="A68:A69"/>
    <mergeCell ref="C72:C73"/>
    <mergeCell ref="D72:D73"/>
    <mergeCell ref="G74:G75"/>
    <mergeCell ref="E76:E77"/>
    <mergeCell ref="A121:A122"/>
    <mergeCell ref="B121:B122"/>
    <mergeCell ref="A119:A120"/>
    <mergeCell ref="B119:B120"/>
    <mergeCell ref="C119:C120"/>
    <mergeCell ref="D119:D120"/>
    <mergeCell ref="E119:E120"/>
    <mergeCell ref="F119:F120"/>
    <mergeCell ref="C121:C122"/>
    <mergeCell ref="D121:D122"/>
    <mergeCell ref="E121:E122"/>
    <mergeCell ref="A139:A140"/>
    <mergeCell ref="B139:B140"/>
    <mergeCell ref="F44:F45"/>
    <mergeCell ref="E46:E47"/>
    <mergeCell ref="F40:F41"/>
    <mergeCell ref="A40:A41"/>
    <mergeCell ref="B40:B41"/>
    <mergeCell ref="C40:C41"/>
    <mergeCell ref="D40:D41"/>
    <mergeCell ref="E40:E41"/>
    <mergeCell ref="A72:A73"/>
    <mergeCell ref="B72:B73"/>
    <mergeCell ref="E58:E59"/>
    <mergeCell ref="F58:F59"/>
    <mergeCell ref="E54:E55"/>
    <mergeCell ref="A48:A49"/>
    <mergeCell ref="B48:B49"/>
    <mergeCell ref="C48:C49"/>
    <mergeCell ref="D48:D49"/>
    <mergeCell ref="D50:D51"/>
    <mergeCell ref="F64:F65"/>
    <mergeCell ref="A52:A53"/>
    <mergeCell ref="A56:A57"/>
    <mergeCell ref="B56:B57"/>
    <mergeCell ref="C56:C57"/>
    <mergeCell ref="B52:B53"/>
    <mergeCell ref="A58:A59"/>
    <mergeCell ref="B58:B59"/>
    <mergeCell ref="C58:C59"/>
    <mergeCell ref="G60:G61"/>
    <mergeCell ref="F60:F61"/>
    <mergeCell ref="E60:E61"/>
    <mergeCell ref="A60:A61"/>
    <mergeCell ref="G48:G49"/>
    <mergeCell ref="E50:E51"/>
    <mergeCell ref="F50:F51"/>
    <mergeCell ref="E48:E49"/>
    <mergeCell ref="F48:F49"/>
    <mergeCell ref="G50:G51"/>
    <mergeCell ref="F54:F55"/>
    <mergeCell ref="F56:F57"/>
    <mergeCell ref="G56:G57"/>
    <mergeCell ref="G54:G55"/>
    <mergeCell ref="G52:G53"/>
    <mergeCell ref="E52:E53"/>
    <mergeCell ref="F52:F53"/>
    <mergeCell ref="G58:G59"/>
    <mergeCell ref="F38:F39"/>
    <mergeCell ref="C36:H36"/>
    <mergeCell ref="A37:P37"/>
    <mergeCell ref="F30:F31"/>
    <mergeCell ref="G30:G31"/>
    <mergeCell ref="G38:G39"/>
    <mergeCell ref="H6:H24"/>
    <mergeCell ref="G28:G29"/>
    <mergeCell ref="G34:G35"/>
    <mergeCell ref="C34:C35"/>
    <mergeCell ref="A28:A29"/>
    <mergeCell ref="B28:B29"/>
    <mergeCell ref="C28:C29"/>
    <mergeCell ref="D28:D29"/>
    <mergeCell ref="E28:E29"/>
    <mergeCell ref="F28:F29"/>
    <mergeCell ref="D34:D35"/>
    <mergeCell ref="E34:E35"/>
    <mergeCell ref="F34:F35"/>
    <mergeCell ref="A34:A35"/>
    <mergeCell ref="B34:B35"/>
    <mergeCell ref="C30:C31"/>
    <mergeCell ref="D30:D31"/>
    <mergeCell ref="L3:L4"/>
    <mergeCell ref="M3:M4"/>
    <mergeCell ref="A33:P33"/>
    <mergeCell ref="C32:H32"/>
    <mergeCell ref="A2:A4"/>
    <mergeCell ref="B2:B4"/>
    <mergeCell ref="C2:C4"/>
    <mergeCell ref="D2:D4"/>
    <mergeCell ref="E2:E4"/>
    <mergeCell ref="F2:F4"/>
    <mergeCell ref="N3:O3"/>
    <mergeCell ref="P3:P4"/>
    <mergeCell ref="B6:B26"/>
    <mergeCell ref="C6:C26"/>
    <mergeCell ref="D6:D24"/>
    <mergeCell ref="A64:A65"/>
    <mergeCell ref="F117:F118"/>
    <mergeCell ref="I2:L2"/>
    <mergeCell ref="A38:A39"/>
    <mergeCell ref="B38:B39"/>
    <mergeCell ref="C38:C39"/>
    <mergeCell ref="D38:D39"/>
    <mergeCell ref="E38:E39"/>
    <mergeCell ref="A5:P5"/>
    <mergeCell ref="A27:P27"/>
    <mergeCell ref="G40:G41"/>
    <mergeCell ref="A117:A118"/>
    <mergeCell ref="B117:B118"/>
    <mergeCell ref="C117:C118"/>
    <mergeCell ref="D117:D118"/>
    <mergeCell ref="E117:E118"/>
    <mergeCell ref="C42:H42"/>
    <mergeCell ref="A43:P43"/>
    <mergeCell ref="G2:G4"/>
    <mergeCell ref="H2:H4"/>
    <mergeCell ref="M2:P2"/>
    <mergeCell ref="E30:E31"/>
    <mergeCell ref="I3:I4"/>
    <mergeCell ref="J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B14" sqref="B14:D14"/>
    </sheetView>
  </sheetViews>
  <sheetFormatPr defaultRowHeight="12.75"/>
  <cols>
    <col min="1" max="1" width="4.7109375" style="222" customWidth="1"/>
    <col min="2" max="3" width="10.7109375" style="222" customWidth="1"/>
    <col min="4" max="4" width="40.7109375" style="222" customWidth="1"/>
    <col min="5" max="16384" width="9.140625" style="222"/>
  </cols>
  <sheetData>
    <row r="1" spans="1:4">
      <c r="A1" s="946" t="s">
        <v>295</v>
      </c>
      <c r="B1" s="946"/>
      <c r="C1" s="946"/>
      <c r="D1" s="946"/>
    </row>
    <row r="2" spans="1:4">
      <c r="A2" s="946" t="s">
        <v>296</v>
      </c>
      <c r="B2" s="946"/>
      <c r="C2" s="946"/>
      <c r="D2" s="946"/>
    </row>
    <row r="3" spans="1:4">
      <c r="A3" s="946" t="s">
        <v>308</v>
      </c>
      <c r="B3" s="946"/>
      <c r="C3" s="946"/>
      <c r="D3" s="946"/>
    </row>
    <row r="5" spans="1:4">
      <c r="A5" s="947" t="s">
        <v>297</v>
      </c>
      <c r="B5" s="948" t="s">
        <v>298</v>
      </c>
      <c r="C5" s="948"/>
      <c r="D5" s="949" t="s">
        <v>299</v>
      </c>
    </row>
    <row r="6" spans="1:4">
      <c r="A6" s="948"/>
      <c r="B6" s="223" t="s">
        <v>300</v>
      </c>
      <c r="C6" s="223" t="s">
        <v>301</v>
      </c>
      <c r="D6" s="949"/>
    </row>
    <row r="7" spans="1:4">
      <c r="A7" s="224">
        <v>1</v>
      </c>
      <c r="B7" s="455">
        <v>40994</v>
      </c>
      <c r="C7" s="223" t="s">
        <v>377</v>
      </c>
      <c r="D7" s="225" t="s">
        <v>378</v>
      </c>
    </row>
    <row r="8" spans="1:4">
      <c r="A8" s="224">
        <v>2</v>
      </c>
      <c r="B8" s="455">
        <v>41064</v>
      </c>
      <c r="C8" s="223" t="s">
        <v>379</v>
      </c>
      <c r="D8" s="225" t="s">
        <v>380</v>
      </c>
    </row>
    <row r="9" spans="1:4">
      <c r="A9" s="224">
        <v>3</v>
      </c>
      <c r="B9" s="455">
        <v>41134</v>
      </c>
      <c r="C9" s="223" t="s">
        <v>384</v>
      </c>
      <c r="D9" s="225" t="s">
        <v>380</v>
      </c>
    </row>
    <row r="10" spans="1:4">
      <c r="A10" s="224">
        <v>4</v>
      </c>
      <c r="B10" s="455">
        <v>41176</v>
      </c>
      <c r="C10" s="223" t="s">
        <v>387</v>
      </c>
      <c r="D10" s="225" t="s">
        <v>380</v>
      </c>
    </row>
    <row r="11" spans="1:4">
      <c r="A11" s="224">
        <v>5</v>
      </c>
      <c r="B11" s="455">
        <v>41183</v>
      </c>
      <c r="C11" s="223" t="s">
        <v>388</v>
      </c>
      <c r="D11" s="225" t="s">
        <v>380</v>
      </c>
    </row>
    <row r="12" spans="1:4">
      <c r="A12" s="224">
        <v>6</v>
      </c>
      <c r="B12" s="455">
        <v>41185</v>
      </c>
      <c r="C12" s="223" t="s">
        <v>389</v>
      </c>
      <c r="D12" s="225" t="s">
        <v>380</v>
      </c>
    </row>
    <row r="13" spans="1:4">
      <c r="A13" s="224">
        <v>7</v>
      </c>
      <c r="B13" s="455">
        <v>41212</v>
      </c>
      <c r="C13" s="223" t="s">
        <v>391</v>
      </c>
      <c r="D13" s="225" t="s">
        <v>380</v>
      </c>
    </row>
    <row r="14" spans="1:4">
      <c r="A14" s="224">
        <v>8</v>
      </c>
      <c r="B14" s="455">
        <v>41260</v>
      </c>
      <c r="C14" s="505" t="s">
        <v>395</v>
      </c>
      <c r="D14" s="225" t="s">
        <v>396</v>
      </c>
    </row>
    <row r="15" spans="1:4">
      <c r="A15" s="224">
        <v>9</v>
      </c>
      <c r="B15" s="223"/>
      <c r="C15" s="223"/>
      <c r="D15" s="225"/>
    </row>
    <row r="16" spans="1:4">
      <c r="A16" s="224">
        <v>10</v>
      </c>
      <c r="B16" s="223"/>
      <c r="C16" s="223"/>
      <c r="D16" s="225"/>
    </row>
    <row r="17" spans="1:4">
      <c r="A17" s="224">
        <v>11</v>
      </c>
      <c r="B17" s="223"/>
      <c r="C17" s="223"/>
      <c r="D17" s="225"/>
    </row>
    <row r="18" spans="1:4">
      <c r="A18" s="224">
        <v>12</v>
      </c>
      <c r="B18" s="223"/>
      <c r="C18" s="223"/>
      <c r="D18" s="225"/>
    </row>
    <row r="19" spans="1:4">
      <c r="A19" s="224">
        <v>13</v>
      </c>
      <c r="B19" s="223"/>
      <c r="C19" s="223"/>
      <c r="D19" s="225"/>
    </row>
    <row r="20" spans="1:4">
      <c r="A20" s="224">
        <v>14</v>
      </c>
      <c r="B20" s="223"/>
      <c r="C20" s="223"/>
      <c r="D20" s="225"/>
    </row>
    <row r="21" spans="1:4">
      <c r="A21" s="224">
        <v>15</v>
      </c>
      <c r="B21" s="223"/>
      <c r="C21" s="223"/>
      <c r="D21" s="225"/>
    </row>
    <row r="22" spans="1:4">
      <c r="A22" s="224">
        <v>16</v>
      </c>
      <c r="B22" s="223"/>
      <c r="C22" s="223"/>
      <c r="D22" s="225"/>
    </row>
    <row r="23" spans="1:4">
      <c r="A23" s="224">
        <v>17</v>
      </c>
      <c r="B23" s="223"/>
      <c r="C23" s="223"/>
      <c r="D23" s="225"/>
    </row>
    <row r="24" spans="1:4">
      <c r="A24" s="224">
        <v>18</v>
      </c>
      <c r="B24" s="223"/>
      <c r="C24" s="223"/>
      <c r="D24" s="225"/>
    </row>
    <row r="25" spans="1:4">
      <c r="A25" s="224">
        <v>19</v>
      </c>
      <c r="B25" s="223"/>
      <c r="C25" s="223"/>
      <c r="D25" s="225"/>
    </row>
    <row r="26" spans="1:4">
      <c r="A26" s="224">
        <v>20</v>
      </c>
      <c r="B26" s="223"/>
      <c r="C26" s="223"/>
      <c r="D26" s="225"/>
    </row>
  </sheetData>
  <mergeCells count="6">
    <mergeCell ref="A1:D1"/>
    <mergeCell ref="A2:D2"/>
    <mergeCell ref="A3:D3"/>
    <mergeCell ref="A5:A6"/>
    <mergeCell ref="B5:C5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3 lentelė</vt:lpstr>
      <vt:lpstr>KMSA išlaikymas</vt:lpstr>
      <vt:lpstr>dir. įsakymai</vt:lpstr>
      <vt:lpstr>'3 lentelė'!Print_Area</vt:lpstr>
      <vt:lpstr>'3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Snieguole Kacerauskaite</cp:lastModifiedBy>
  <cp:lastPrinted>2012-12-07T13:14:54Z</cp:lastPrinted>
  <dcterms:created xsi:type="dcterms:W3CDTF">2004-05-19T10:48:48Z</dcterms:created>
  <dcterms:modified xsi:type="dcterms:W3CDTF">2012-12-17T13:54:52Z</dcterms:modified>
</cp:coreProperties>
</file>