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45" windowWidth="19200" windowHeight="12630"/>
  </bookViews>
  <sheets>
    <sheet name="3 lentelė" sheetId="13" r:id="rId1"/>
    <sheet name="dir.įsakymai" sheetId="18" r:id="rId2"/>
  </sheets>
  <definedNames>
    <definedName name="_xlnm._FilterDatabase" localSheetId="0" hidden="1">'3 lentelė'!$A$9:$AL$143</definedName>
    <definedName name="_xlnm.Print_Area" localSheetId="0">'3 lentelė'!$A$1:$R$158</definedName>
    <definedName name="_xlnm.Print_Titles" localSheetId="0">'3 lentelė'!$7:$9</definedName>
  </definedNames>
  <calcPr calcId="145621"/>
</workbook>
</file>

<file path=xl/calcChain.xml><?xml version="1.0" encoding="utf-8"?>
<calcChain xmlns="http://schemas.openxmlformats.org/spreadsheetml/2006/main">
  <c r="L88" i="13" l="1"/>
  <c r="O21" i="13" l="1"/>
  <c r="R25" i="13" l="1"/>
  <c r="R24" i="13"/>
  <c r="O138" i="13"/>
  <c r="O116" i="13"/>
  <c r="L116" i="13" s="1"/>
  <c r="O90" i="13"/>
  <c r="O71" i="13"/>
  <c r="O72" i="13" s="1"/>
  <c r="N71" i="13"/>
  <c r="N72" i="13" s="1"/>
  <c r="M71" i="13"/>
  <c r="M72" i="13" s="1"/>
  <c r="L70" i="13"/>
  <c r="M69" i="13"/>
  <c r="N69" i="13"/>
  <c r="O69" i="13"/>
  <c r="M54" i="13"/>
  <c r="M49" i="13"/>
  <c r="L49" i="13" s="1"/>
  <c r="O49" i="13"/>
  <c r="M48" i="13"/>
  <c r="N48" i="13"/>
  <c r="L71" i="13"/>
  <c r="L72" i="13" s="1"/>
  <c r="M32" i="13"/>
  <c r="M31" i="13"/>
  <c r="M33" i="13" s="1"/>
  <c r="M40" i="13" s="1"/>
  <c r="M24" i="13"/>
  <c r="M140" i="13"/>
  <c r="N140" i="13"/>
  <c r="O140" i="13"/>
  <c r="R91" i="13"/>
  <c r="R90" i="13"/>
  <c r="R89" i="13"/>
  <c r="L138" i="13"/>
  <c r="L140" i="13" s="1"/>
  <c r="M21" i="13"/>
  <c r="M23" i="13" s="1"/>
  <c r="M29" i="13" s="1"/>
  <c r="M61" i="13"/>
  <c r="P156" i="13"/>
  <c r="P152" i="13" s="1"/>
  <c r="P157" i="13" s="1"/>
  <c r="L135" i="13"/>
  <c r="O137" i="13"/>
  <c r="N137" i="13"/>
  <c r="M137" i="13"/>
  <c r="L137" i="13"/>
  <c r="M106" i="13"/>
  <c r="M99" i="13"/>
  <c r="L103" i="13"/>
  <c r="L74" i="13"/>
  <c r="M129" i="13"/>
  <c r="N129" i="13"/>
  <c r="O129" i="13"/>
  <c r="L128" i="13"/>
  <c r="M82" i="13"/>
  <c r="N82" i="13"/>
  <c r="O82" i="13"/>
  <c r="M87" i="13"/>
  <c r="N87" i="13"/>
  <c r="O87" i="13"/>
  <c r="M84" i="13"/>
  <c r="N84" i="13"/>
  <c r="O84" i="13"/>
  <c r="L81" i="13"/>
  <c r="L83" i="13"/>
  <c r="L84" i="13"/>
  <c r="L85" i="13"/>
  <c r="L87" i="13"/>
  <c r="N20" i="13"/>
  <c r="O20" i="13"/>
  <c r="N17" i="13"/>
  <c r="O17" i="13"/>
  <c r="P147" i="13"/>
  <c r="O56" i="13"/>
  <c r="O59" i="13"/>
  <c r="O60" i="13" s="1"/>
  <c r="N56" i="13"/>
  <c r="N59" i="13"/>
  <c r="N60" i="13"/>
  <c r="M56" i="13"/>
  <c r="M59" i="13"/>
  <c r="L54" i="13"/>
  <c r="L56" i="13"/>
  <c r="L57" i="13"/>
  <c r="L58" i="13"/>
  <c r="L59" i="13" s="1"/>
  <c r="L60" i="13" s="1"/>
  <c r="O44" i="13"/>
  <c r="O52" i="13" s="1"/>
  <c r="O47" i="13"/>
  <c r="O51" i="13"/>
  <c r="N44" i="13"/>
  <c r="N52" i="13" s="1"/>
  <c r="N47" i="13"/>
  <c r="N51" i="13"/>
  <c r="M44" i="13"/>
  <c r="M52" i="13" s="1"/>
  <c r="M47" i="13"/>
  <c r="M51" i="13"/>
  <c r="L42" i="13"/>
  <c r="L43" i="13"/>
  <c r="L44" i="13"/>
  <c r="L45" i="13"/>
  <c r="L46" i="13"/>
  <c r="L47" i="13" s="1"/>
  <c r="L48" i="13"/>
  <c r="L50" i="13"/>
  <c r="O33" i="13"/>
  <c r="O36" i="13"/>
  <c r="O39" i="13"/>
  <c r="N33" i="13"/>
  <c r="N36" i="13"/>
  <c r="N39" i="13"/>
  <c r="M36" i="13"/>
  <c r="M39" i="13"/>
  <c r="L31" i="13"/>
  <c r="L32" i="13"/>
  <c r="L34" i="13"/>
  <c r="L35" i="13"/>
  <c r="L37" i="13"/>
  <c r="L38" i="13"/>
  <c r="L39" i="13"/>
  <c r="O23" i="13"/>
  <c r="O28" i="13"/>
  <c r="N23" i="13"/>
  <c r="N28" i="13"/>
  <c r="M17" i="13"/>
  <c r="M20" i="13"/>
  <c r="M28" i="13"/>
  <c r="L15" i="13"/>
  <c r="L16" i="13"/>
  <c r="L17" i="13" s="1"/>
  <c r="L18" i="13"/>
  <c r="L19" i="13"/>
  <c r="L21" i="13"/>
  <c r="L22" i="13"/>
  <c r="L23" i="13"/>
  <c r="L24" i="13"/>
  <c r="L25" i="13"/>
  <c r="O76" i="13"/>
  <c r="O66" i="13"/>
  <c r="O63" i="13"/>
  <c r="O92" i="13"/>
  <c r="O96" i="13"/>
  <c r="O101" i="13"/>
  <c r="O105" i="13"/>
  <c r="O108" i="13"/>
  <c r="O113" i="13"/>
  <c r="O118" i="13"/>
  <c r="O124" i="13"/>
  <c r="O134" i="13"/>
  <c r="N76" i="13"/>
  <c r="N66" i="13"/>
  <c r="N63" i="13"/>
  <c r="N92" i="13"/>
  <c r="N96" i="13"/>
  <c r="N101" i="13"/>
  <c r="N105" i="13"/>
  <c r="N108" i="13"/>
  <c r="N113" i="13"/>
  <c r="N118" i="13"/>
  <c r="N124" i="13"/>
  <c r="N134" i="13"/>
  <c r="M76" i="13"/>
  <c r="M66" i="13"/>
  <c r="M63" i="13"/>
  <c r="M92" i="13"/>
  <c r="M96" i="13"/>
  <c r="M101" i="13"/>
  <c r="M105" i="13"/>
  <c r="M108" i="13"/>
  <c r="M111" i="13"/>
  <c r="M113" i="13"/>
  <c r="M118" i="13"/>
  <c r="M124" i="13"/>
  <c r="M134" i="13"/>
  <c r="L112" i="13"/>
  <c r="L114" i="13"/>
  <c r="L115" i="13"/>
  <c r="L117" i="13"/>
  <c r="L119" i="13"/>
  <c r="L120" i="13"/>
  <c r="L121" i="13"/>
  <c r="L122" i="13"/>
  <c r="L123" i="13"/>
  <c r="L125" i="13"/>
  <c r="L126" i="13"/>
  <c r="L127" i="13"/>
  <c r="L129" i="13" s="1"/>
  <c r="L130" i="13"/>
  <c r="L131" i="13"/>
  <c r="L134" i="13" s="1"/>
  <c r="L132" i="13"/>
  <c r="L133" i="13"/>
  <c r="L99" i="13"/>
  <c r="L101" i="13" s="1"/>
  <c r="L102" i="13"/>
  <c r="L105" i="13" s="1"/>
  <c r="L104" i="13"/>
  <c r="L150" i="13"/>
  <c r="Q150" i="13" s="1"/>
  <c r="L106" i="13"/>
  <c r="L108" i="13"/>
  <c r="L80" i="13"/>
  <c r="L82" i="13" s="1"/>
  <c r="L97" i="13" s="1"/>
  <c r="L89" i="13"/>
  <c r="L90" i="13"/>
  <c r="L91" i="13"/>
  <c r="L93" i="13"/>
  <c r="L94" i="13"/>
  <c r="L95" i="13"/>
  <c r="L156" i="13"/>
  <c r="Q156" i="13" s="1"/>
  <c r="L73" i="13"/>
  <c r="L75" i="13"/>
  <c r="L67" i="13"/>
  <c r="L155" i="13"/>
  <c r="Q155" i="13" s="1"/>
  <c r="L68" i="13"/>
  <c r="L151" i="13" s="1"/>
  <c r="Q151" i="13" s="1"/>
  <c r="L64" i="13"/>
  <c r="L65" i="13"/>
  <c r="L66" i="13"/>
  <c r="L61" i="13"/>
  <c r="L62" i="13"/>
  <c r="O88" i="13"/>
  <c r="O97" i="13" s="1"/>
  <c r="N88" i="13"/>
  <c r="N97" i="13" s="1"/>
  <c r="M88" i="13"/>
  <c r="L153" i="13"/>
  <c r="Q153" i="13" s="1"/>
  <c r="O40" i="13"/>
  <c r="N109" i="13"/>
  <c r="M97" i="13"/>
  <c r="L76" i="13"/>
  <c r="L28" i="13"/>
  <c r="N29" i="13"/>
  <c r="N40" i="13"/>
  <c r="M60" i="13"/>
  <c r="M109" i="13"/>
  <c r="L36" i="13"/>
  <c r="L148" i="13"/>
  <c r="Q148" i="13" s="1"/>
  <c r="L69" i="13"/>
  <c r="L92" i="13"/>
  <c r="L124" i="13"/>
  <c r="L111" i="13"/>
  <c r="L113" i="13"/>
  <c r="O109" i="13"/>
  <c r="L20" i="13"/>
  <c r="O141" i="13"/>
  <c r="M141" i="13"/>
  <c r="N141" i="13"/>
  <c r="L33" i="13"/>
  <c r="L40" i="13"/>
  <c r="L96" i="13"/>
  <c r="L63" i="13"/>
  <c r="O29" i="13"/>
  <c r="L29" i="13" l="1"/>
  <c r="O77" i="13"/>
  <c r="L51" i="13"/>
  <c r="L52" i="13" s="1"/>
  <c r="L77" i="13" s="1"/>
  <c r="L149" i="13"/>
  <c r="Q149" i="13" s="1"/>
  <c r="M77" i="13"/>
  <c r="M142" i="13" s="1"/>
  <c r="O142" i="13"/>
  <c r="O143" i="13" s="1"/>
  <c r="L118" i="13"/>
  <c r="L141" i="13" s="1"/>
  <c r="L154" i="13"/>
  <c r="L109" i="13"/>
  <c r="N77" i="13"/>
  <c r="N142" i="13" s="1"/>
  <c r="N143" i="13" s="1"/>
  <c r="L147" i="13" l="1"/>
  <c r="Q147" i="13" s="1"/>
  <c r="L142" i="13"/>
  <c r="L143" i="13" s="1"/>
  <c r="M143" i="13"/>
  <c r="Q154" i="13"/>
  <c r="L152" i="13"/>
  <c r="Q152" i="13" s="1"/>
  <c r="L157" i="13" l="1"/>
  <c r="Q157" i="13" s="1"/>
</calcChain>
</file>

<file path=xl/sharedStrings.xml><?xml version="1.0" encoding="utf-8"?>
<sst xmlns="http://schemas.openxmlformats.org/spreadsheetml/2006/main" count="536" uniqueCount="234">
  <si>
    <t>Programos tikslo kodas</t>
  </si>
  <si>
    <t>Uždavinio kodas</t>
  </si>
  <si>
    <t>Priemonės kodas</t>
  </si>
  <si>
    <t>Asignavimų valdytojo kodas</t>
  </si>
  <si>
    <t>Finansavimo šaltinis</t>
  </si>
  <si>
    <t>Iš viso</t>
  </si>
  <si>
    <t>Išlaidoms</t>
  </si>
  <si>
    <t>01</t>
  </si>
  <si>
    <t>02</t>
  </si>
  <si>
    <t>03</t>
  </si>
  <si>
    <t>SB</t>
  </si>
  <si>
    <t>04</t>
  </si>
  <si>
    <t>05</t>
  </si>
  <si>
    <t>06</t>
  </si>
  <si>
    <t>07</t>
  </si>
  <si>
    <t>08</t>
  </si>
  <si>
    <t>PF</t>
  </si>
  <si>
    <t>Iš viso uždaviniui:</t>
  </si>
  <si>
    <t>Iš viso:</t>
  </si>
  <si>
    <t>Iš viso tikslui:</t>
  </si>
  <si>
    <t>I</t>
  </si>
  <si>
    <t>Iš viso programai:</t>
  </si>
  <si>
    <t>Lietaus nuotekų tinklų eksploatacija ir einamasis remontas</t>
  </si>
  <si>
    <t>Finansavimo šaltiniai</t>
  </si>
  <si>
    <t>Kt</t>
  </si>
  <si>
    <t>SAVIVALDYBĖS  LĖŠOS, IŠ VISO:</t>
  </si>
  <si>
    <t>KITI ŠALTINIAI, IŠ VISO:</t>
  </si>
  <si>
    <t>IŠ VISO:</t>
  </si>
  <si>
    <t>Finansavimo šaltinių suvestinė</t>
  </si>
  <si>
    <t>tūkst. Lt</t>
  </si>
  <si>
    <t>Pavadinimas</t>
  </si>
  <si>
    <t>Strateginis tikslas 02. Kurti mieste patrauklią, švarią ir saugią gyvenamąją aplinką</t>
  </si>
  <si>
    <t>LRVB</t>
  </si>
  <si>
    <t>Lėbartų kapinių V-B, VI, VIII-A, VII-B eilės ir kolumbariumo statybos techninio projekto parengimas ir įgyvendinimas</t>
  </si>
  <si>
    <t>ES</t>
  </si>
  <si>
    <r>
      <t xml:space="preserve">Valstybės biudžeto lėšos </t>
    </r>
    <r>
      <rPr>
        <b/>
        <sz val="9"/>
        <rFont val="Times New Roman"/>
        <family val="1"/>
        <charset val="186"/>
      </rPr>
      <t>LRVB</t>
    </r>
  </si>
  <si>
    <t>07 Miesto infrastruktūros objektų priežiūros ir modernizavimo programa</t>
  </si>
  <si>
    <t>KPP</t>
  </si>
  <si>
    <r>
      <t xml:space="preserve">Kelių priežiūros ir plėtros programos lėšos </t>
    </r>
    <r>
      <rPr>
        <b/>
        <sz val="9"/>
        <rFont val="Times New Roman"/>
        <family val="1"/>
        <charset val="186"/>
      </rPr>
      <t>KPP</t>
    </r>
  </si>
  <si>
    <t>Savivaldybei priskirtų daugiabučių namų kiemų teritorijų sanitarinis valymas (šaligatvių, asfaltuotų, žvyruotų dangų, žaliųjų plotų valymas ir šienavimas)</t>
  </si>
  <si>
    <t>Priemonės požymis</t>
  </si>
  <si>
    <t>5</t>
  </si>
  <si>
    <t>Vaikų žaidimo aikštelių daugiabučių namų kiemuose atnaujinimas ir remontas</t>
  </si>
  <si>
    <t>Daugiabučių namų savininkų bendrijų (DNSB), modernizuojančių bendrojo naudojimo objektus, rėmimas</t>
  </si>
  <si>
    <t>Turtui įsigyti ir finansiniams įsipareigojimams vykdyti</t>
  </si>
  <si>
    <t>Iš jų darbo užmokesčiui</t>
  </si>
  <si>
    <t>Eksploatuoti, remontuoti ir plėtoti inžinerinio aprūpinimo sistemas</t>
  </si>
  <si>
    <t>P4</t>
  </si>
  <si>
    <t>P3</t>
  </si>
  <si>
    <t xml:space="preserve"> P3.2.1.9. </t>
  </si>
  <si>
    <t xml:space="preserve">P4.5.2.1. </t>
  </si>
  <si>
    <t>P2.2.2.6</t>
  </si>
  <si>
    <t>P4.1.1.1</t>
  </si>
  <si>
    <t>P2</t>
  </si>
  <si>
    <t>SB(F)</t>
  </si>
  <si>
    <r>
      <t xml:space="preserve">Daugiabučių namų savininkų bendrijų fondo lėšos </t>
    </r>
    <r>
      <rPr>
        <b/>
        <sz val="9"/>
        <rFont val="Times New Roman"/>
        <family val="1"/>
        <charset val="186"/>
      </rPr>
      <t>SB(F)</t>
    </r>
  </si>
  <si>
    <t>Integruotos stebėjimo sistemos viešose vietose nuoma ir retransliuojamo vaizdo stebėjimo paslaugos pirkimas</t>
  </si>
  <si>
    <t>6</t>
  </si>
  <si>
    <t>SB(SP)</t>
  </si>
  <si>
    <t>SB(SPN)</t>
  </si>
  <si>
    <t>Klaipėdos miesto Joniškės kapinių tvoros rekonstrukcija su kolubariumo įrengimo, prieigų, asfalto takelių sutvarkymo techninio projekto parengimas ir įgyvendinimas</t>
  </si>
  <si>
    <t>Teikti miesto gyventojams kokybiškas komunalines ir viešųjų erdvių priežiūros paslaugas</t>
  </si>
  <si>
    <t>Siekti, kad miesto viešosios erdvės būtų tvarkingos, jaukios ir saugios</t>
  </si>
  <si>
    <t xml:space="preserve">Miesto aikščių, skverų ir kitų bendro naudojimo teritorijų priežiūra:
</t>
  </si>
  <si>
    <t>Švaros ir tvarkos užtikrinimas bendro naudojimo teritorijose:</t>
  </si>
  <si>
    <t>Šunų vedžiojimo aikštelių priežiūra ir įrengimas, ekskrementų dėžių pastatymas</t>
  </si>
  <si>
    <t xml:space="preserve">Miesto paplūdimių priežiūros organizavimas:
</t>
  </si>
  <si>
    <t xml:space="preserve">Apšvietimo tinklų ir įrangos eksploatacija, avarinių gedimų likvidavimas ir radiofikacijos linijų remontas </t>
  </si>
  <si>
    <t>Užtikrinti laidojimo paslaugų teikimą, miesto kapinių priežiūrą ir poreikius atitinkantį laidojimo vietų skaičių</t>
  </si>
  <si>
    <t>Užtikrinti švarą ir tvarką daugiabučių gyvenamųjų namų kvartaluose, skatinti gyventojus renovuoti ir prižiūrėti savo turtą</t>
  </si>
  <si>
    <t>Lietaus ir ūkio nuotekų tinklų paklojimas bei kelio dangų įrengimas Melnragėje</t>
  </si>
  <si>
    <t>P.3.3.2.9.</t>
  </si>
  <si>
    <t xml:space="preserve">Miesto viešųjų erdvių ir gatvių apšvietimo užtikrinimas:
</t>
  </si>
  <si>
    <r>
      <t xml:space="preserve">Paskolos lėšos </t>
    </r>
    <r>
      <rPr>
        <b/>
        <sz val="9"/>
        <rFont val="Times New Roman"/>
        <family val="1"/>
        <charset val="186"/>
      </rPr>
      <t xml:space="preserve"> SB(P)</t>
    </r>
  </si>
  <si>
    <t>SB(P)</t>
  </si>
  <si>
    <t xml:space="preserve"> TIKSLŲ, UŽDAVINIŲ, PRIEMONIŲ IR PRIEMONIŲ IŠLAIDŲ SUVESTINĖ</t>
  </si>
  <si>
    <t>Gėlynų priežiūra, atnaujinimas ir įrengimas;</t>
  </si>
  <si>
    <t>Fontanų priežiūra, remontas ir atnaujinimas;</t>
  </si>
  <si>
    <t>Miesto aikščių, skverų, pėsčiųjų takų dangų einamasis remontas;</t>
  </si>
  <si>
    <t>Paplūdimių sanitarinis ir mechanizuotas valymas;</t>
  </si>
  <si>
    <t>Savivaldybei priskirtų teritorijų sanitarinis valymas, bešeimininkių statinių ir nelegalių objektų nukėlimo bei nugriovimo darbai, parkų, skverų, žaliųjų plotų želdinimas ir aplinkotvarka;</t>
  </si>
  <si>
    <t>Miesto viešųjų tualetų remontas, priežiūra ir nuoma;</t>
  </si>
  <si>
    <t>Naminių gyvūnų (šunų, kačių) indentifikacija, beglobių  gyvūnų gaudymas, karantinavimas ir utilizavimas;</t>
  </si>
  <si>
    <t>Paplūdimių inventoriaus priežiūra ir sutvarkymas;</t>
  </si>
  <si>
    <t>Viešojo tualeto paslaugų teikimas Melnragės paplūdimyje;</t>
  </si>
  <si>
    <t>Skęstančiųjų gelbėjimo paslaugų teikimas (BĮ Klaipėdos skęstančiųjų gelbėjimo tarnybos veiklos organizavimas)</t>
  </si>
  <si>
    <t xml:space="preserve">Elektros energijos įsigijimas miesto viešosioms erdvėms ir gatvėms apšviesti; </t>
  </si>
  <si>
    <t>Miesto kapinių priežiūros organizavimas (valymas, apsauga, administravimas, elektros energijos pirkimas, vandens įrenginių priežiūra, kvartalinių žymeklių įrengimas, kapinių inventorizavimas):</t>
  </si>
  <si>
    <t>Lėbartų kapinių priežiūra;</t>
  </si>
  <si>
    <t>Joniškės kapinių priežiūra;</t>
  </si>
  <si>
    <t>Lėbartų kapinių vandentiekio sistemos remontas;</t>
  </si>
  <si>
    <t>Senųjų (neveikiančių) kapinaičių priežiūra;</t>
  </si>
  <si>
    <t>Mirusių (žuvusių) žmonių palaikų pervežimas iš įvykio vietų, neatpažintų, vienišų ir mirusių, kuriuos artimieji atsisako laidoti, žmonių palaikų laikinas laikymas (saugojimas), palaidojimas savivaldybės lėšomis</t>
  </si>
  <si>
    <r>
      <t>Projekto „Baltijos jūros vandens kokybės gerinimas, vystant vandens nuotekų tinklus“ įgyvendinimas</t>
    </r>
    <r>
      <rPr>
        <sz val="10"/>
        <rFont val="Times New Roman"/>
        <family val="1"/>
        <charset val="186"/>
      </rPr>
      <t xml:space="preserve"> (siekiant sumažinti teršalų priebėgą Baltijos jūros pietinėje dalyje iš lietaus ir paviršinių nuotekų vandenų, bus rekonstruojama dalis Klaipėdos gatvių lietaus nuotekų surinkimo sistemų)</t>
    </r>
  </si>
  <si>
    <r>
      <t xml:space="preserve">Projekto „Vandentiekio ir nuotekų tinklų plėtra Klaipėdos rajone“ įgyvendinimas  </t>
    </r>
    <r>
      <rPr>
        <sz val="10"/>
        <rFont val="Times New Roman"/>
        <family val="1"/>
        <charset val="186"/>
      </rPr>
      <t>(Klaipėdos miesto teritorijoje: Paupių ir 2-osios Melnragės kvartaluose)</t>
    </r>
  </si>
  <si>
    <r>
      <t>Projekto „Vandens tiekimo ir nuotekų tvarkymo infrastruktūros plėtra Klaipėdoje“ įgyvendinimas</t>
    </r>
    <r>
      <rPr>
        <sz val="10"/>
        <rFont val="Times New Roman"/>
        <family val="1"/>
        <charset val="186"/>
      </rPr>
      <t xml:space="preserve"> (Kretingos g. rajone, Tauralaukio gyvenvietės šiaurės rytų rajone, Smeltės gyvenamajame kvartale, Paupių kvartale ir perpektyvinėje miesto teritorijoje į šiaurę nuo Vilniaus pl., Žaliojo Slėnio kvartale ir sodų bendrijoje „Tauras“, Trinyčių kvartale, 1-osios vandenvietės statyba ir rekonstrukcija)</t>
    </r>
  </si>
  <si>
    <t>Papriemonės kodas</t>
  </si>
  <si>
    <t>Vykdytojas</t>
  </si>
  <si>
    <t>Lėšos biudžetiniams 2012-iesiems metams</t>
  </si>
  <si>
    <t>Indelio kriterijaus</t>
  </si>
  <si>
    <t>Mato vnt.</t>
  </si>
  <si>
    <t>Planuojama reikšmė</t>
  </si>
  <si>
    <t xml:space="preserve"> P3.3.2.5.</t>
  </si>
  <si>
    <t xml:space="preserve">SB </t>
  </si>
  <si>
    <t xml:space="preserve"> 2012 M. KLAIPĖDOS MIESTO SAVIVALDYBĖS</t>
  </si>
  <si>
    <t>ADMINISTRACIJOS DIREKTORIAUS ĮSAKYMAI DĖL</t>
  </si>
  <si>
    <t>Eil. Nr.</t>
  </si>
  <si>
    <t>Įsakymo</t>
  </si>
  <si>
    <t>Pastabos</t>
  </si>
  <si>
    <t>Data</t>
  </si>
  <si>
    <t>Numeris</t>
  </si>
  <si>
    <t>MIESTO INFRASTRUKTŪROS OBJEKTŲ PRIEŽIŪROS IR MODERNIZAVIMO PROGRAMOS (NR. 07)</t>
  </si>
  <si>
    <t>Kontroliniai skirtumai</t>
  </si>
  <si>
    <t>2012-ųjų metų  asignavimų planas patvirtintas KMT*</t>
  </si>
  <si>
    <r>
      <t xml:space="preserve">Funkcinės klasifikacijos kodas </t>
    </r>
    <r>
      <rPr>
        <b/>
        <sz val="9"/>
        <rFont val="Times New Roman"/>
        <family val="1"/>
        <charset val="186"/>
      </rPr>
      <t xml:space="preserve"> </t>
    </r>
  </si>
  <si>
    <t>Klaipėdos miesto bendro naudojimo teritorijų apšvietimo gerinimo 2008–2018 m. programos įgyvendinimas</t>
  </si>
  <si>
    <r>
      <t xml:space="preserve">Savivaldybės biudžeto lėšos </t>
    </r>
    <r>
      <rPr>
        <b/>
        <sz val="9"/>
        <rFont val="Times New Roman"/>
        <family val="1"/>
        <charset val="186"/>
      </rPr>
      <t>SB</t>
    </r>
  </si>
  <si>
    <r>
      <t xml:space="preserve">Pajamų įmokos už atsitiktines paslaugas </t>
    </r>
    <r>
      <rPr>
        <b/>
        <sz val="9"/>
        <rFont val="Times New Roman"/>
        <family val="1"/>
        <charset val="186"/>
      </rPr>
      <t>SB(SP)</t>
    </r>
  </si>
  <si>
    <r>
      <t>Europos Sąjungos paramos lėšos</t>
    </r>
    <r>
      <rPr>
        <b/>
        <sz val="9"/>
        <rFont val="Times New Roman"/>
        <family val="1"/>
        <charset val="186"/>
      </rPr>
      <t xml:space="preserve"> ES</t>
    </r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</si>
  <si>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</si>
  <si>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Miesto ūkio departamento Miesto tvarkymo skyriaus Miesto priežiūros poskyris</t>
  </si>
  <si>
    <t>Tvarkoma gėlynų</t>
  </si>
  <si>
    <t>vnt.</t>
  </si>
  <si>
    <t>14</t>
  </si>
  <si>
    <t>Miesto fontanų ir paplūdimio fontanų priežiūra</t>
  </si>
  <si>
    <t>Teritorijos tarp Pilies ir Biržos tiltų sutvarkymas</t>
  </si>
  <si>
    <t>Įsigytas inventorius</t>
  </si>
  <si>
    <t>Įsigyta šiukšliadėžių</t>
  </si>
  <si>
    <t>Įsigyta, įrengta suoliukų</t>
  </si>
  <si>
    <t>Valoma teritorijos</t>
  </si>
  <si>
    <t>Prižiūrima gyvatvorės</t>
  </si>
  <si>
    <t>Prižiūrimų ekskrementų dėžių</t>
  </si>
  <si>
    <t>Registruota gyvūnų</t>
  </si>
  <si>
    <t>Utilizuota gyvūnų</t>
  </si>
  <si>
    <t>t</t>
  </si>
  <si>
    <t>Šunų, kačių ir jų savininkų duomenų bazė</t>
  </si>
  <si>
    <t>Prižiūrima viešųjų tualetų</t>
  </si>
  <si>
    <t>Prižiūrima autom. konteinerinių tualetų</t>
  </si>
  <si>
    <t>Valoma pakrantės plotų</t>
  </si>
  <si>
    <t>Miesto ūkio departamentas 
BĮ Klaipėdos miesto skęstančiųjų gelbėjimo tarnyba</t>
  </si>
  <si>
    <t>Etatų skaičius tualeto priežiūrai</t>
  </si>
  <si>
    <t>Pagrindinių darbuotojų etatų sk.</t>
  </si>
  <si>
    <t>Sezoninių darbuotojų etatų  sk.</t>
  </si>
  <si>
    <t>Suvartota el. energijos miesto gatvių apšvietimui ir šviesoforų darbui</t>
  </si>
  <si>
    <t>MWh</t>
  </si>
  <si>
    <t>Eksploatuojama šviestuvų</t>
  </si>
  <si>
    <t>tūkst. vnt.</t>
  </si>
  <si>
    <t>1</t>
  </si>
  <si>
    <t>Viešosios tvarkos skyrius</t>
  </si>
  <si>
    <t>Miesto ūkio departamento Miesto tvarkymo skyriaus Kapinių priežiūros poskyris</t>
  </si>
  <si>
    <t>Informacinių stendų įrengimas</t>
  </si>
  <si>
    <t>Mirusiųjų palaikų laikinas laikymas (saugojimas), vidutinis skaičius per metus</t>
  </si>
  <si>
    <t>Palaidota mirusiųjų, vidutinis skaičius per metus</t>
  </si>
  <si>
    <t>Daugiabučių kiemų prižiūrimi plotai (3 rūšių sezoniniai darbai), tūkst. kv. m</t>
  </si>
  <si>
    <t>Miesto ūkio departamento Socialinės infrastruktūros priežiūros skyriaus Butų ir energetikos poskyris</t>
  </si>
  <si>
    <t>Atnaujinta vaikų žaidimo aikštelių</t>
  </si>
  <si>
    <t>Eksploatuojama lietaus nuotekų tinklų</t>
  </si>
  <si>
    <t>km</t>
  </si>
  <si>
    <t>Pakeista  siurblių (siurblinės Molo g. remontas)</t>
  </si>
  <si>
    <t>Suremontuota medinių takų ir laiptų</t>
  </si>
  <si>
    <t>Pakeista inventoriaus medinių dalių</t>
  </si>
  <si>
    <t>Prižiūrima kapinių (tarp jų ir senųjų kapinaičių 16 vnt.)</t>
  </si>
  <si>
    <t>Įrengta tualetų</t>
  </si>
  <si>
    <t xml:space="preserve">vnt. </t>
  </si>
  <si>
    <t>07.010205</t>
  </si>
  <si>
    <t>Investicijų ir ekonomikos dep. Projektų skyriaus Projekto įgyvendinimo grupės vadovė Inga Vaidilaitė</t>
  </si>
  <si>
    <t>Nugriauta pastatų (Skerdyklos g. 1)</t>
  </si>
  <si>
    <t>Nugriauta pastatų (Kretingos g. 86)</t>
  </si>
  <si>
    <t>07.010504</t>
  </si>
  <si>
    <t xml:space="preserve">Laidojimo vietos </t>
  </si>
  <si>
    <t>Užbaigtumas 2012-12-31</t>
  </si>
  <si>
    <t>%</t>
  </si>
  <si>
    <t>100</t>
  </si>
  <si>
    <t>07.020102</t>
  </si>
  <si>
    <t>07.020103</t>
  </si>
  <si>
    <t>07.020107</t>
  </si>
  <si>
    <t>07.020108</t>
  </si>
  <si>
    <t>Investicijų ir ekonomikos dep. Statybos ir infrastruktūros plėtros skyrius (atsakinga specialistė Irena Preikšaitienė)</t>
  </si>
  <si>
    <t>Investicijų ir ekonomikos dep. Statybos ir infrastruktūros plėtros skyrius (atsakinga specialistė Irena Linkauskienė)</t>
  </si>
  <si>
    <t>Gatvių ilgis</t>
  </si>
  <si>
    <t>m</t>
  </si>
  <si>
    <t>Lietaus-nuotekų tinklų ilgis</t>
  </si>
  <si>
    <t>Vandentiekio tinklų ilgis</t>
  </si>
  <si>
    <t xml:space="preserve">Buitinių nuotekų tinklų ilgis </t>
  </si>
  <si>
    <t>Rekonstruota nuotekų tinklų</t>
  </si>
  <si>
    <t>Nutiesta vandentiekio tinklų</t>
  </si>
  <si>
    <t>10,5</t>
  </si>
  <si>
    <t>Nutiesta nuotekų tinklų</t>
  </si>
  <si>
    <t>16</t>
  </si>
  <si>
    <t xml:space="preserve">Pastatytos nuotekų siurblinės </t>
  </si>
  <si>
    <t>Investicijų ir ekonomikos dep. Projektų skyrius</t>
  </si>
  <si>
    <t>Rekonstruoti lietaus nuotekų tinklai</t>
  </si>
  <si>
    <t>3</t>
  </si>
  <si>
    <t>Eksploatuojami ir prižiūrimi greičio matavimo prietaisai</t>
  </si>
  <si>
    <t>Greičio matavimo prietaisai, kurie bus perkelti į kitą vietą</t>
  </si>
  <si>
    <t>Miesto ūkio dep. Socialinės infrastruktūros priežiūros skyriaus Butų ir energetikos poskyris</t>
  </si>
  <si>
    <t>Patenkintų paraiškų kiekis</t>
  </si>
  <si>
    <t>Priemonės kodas pagal IS</t>
  </si>
  <si>
    <t>2012 M. KLAIPĖDOS MIESTO SAVIVALDYBĖS ADMINISTRACIJOS</t>
  </si>
  <si>
    <t>Savivaldybės valdomų ar pripažintų bešeimininkiais netinkamų naudoti pastatų griovimas (2012 m. – pastatų Kretingos g. 86 (ES projektas) ir Skerdyklos g. 1 (SB)</t>
  </si>
  <si>
    <t>AB „Klaipėdos vanduo“</t>
  </si>
  <si>
    <t>kv. m</t>
  </si>
  <si>
    <t>kub. m</t>
  </si>
  <si>
    <t>Įrengta kalėdinė eglė</t>
  </si>
  <si>
    <t>Valoma poilsio zonos plotų</t>
  </si>
  <si>
    <t>Išvežta mirusiųjų kūnų iš įvykio vietos, vidutinis skaičius per metus</t>
  </si>
  <si>
    <r>
      <t>Automobilių stovėjimo aikštelė (9.500 kv. m)</t>
    </r>
    <r>
      <rPr>
        <vertAlign val="superscript"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- stovėjimo vietos</t>
    </r>
  </si>
  <si>
    <t>PATVIRTINTA
Klaipėdos miesto savivaldybės administracijos
direktoriaus 2012 m. kovo 26 d. įsakymu Nr. AD1-633</t>
  </si>
  <si>
    <t>AD1-633</t>
  </si>
  <si>
    <t>Inžinerinės infrastruktūros statyba Dienovidžio ir Užlaukio gatvėse</t>
  </si>
  <si>
    <t>Nutiesta inžinerinių komunikacijų</t>
  </si>
  <si>
    <t>Pirminis variantas</t>
  </si>
  <si>
    <t>Keitimas</t>
  </si>
  <si>
    <t>AD1-1309</t>
  </si>
  <si>
    <t>AD1-1875</t>
  </si>
  <si>
    <t>Bendrojo naudojimo lietaus nuotekų tinklų statyba teritorijoje ties Bangų g. 5A, Klaipėdoje</t>
  </si>
  <si>
    <t xml:space="preserve">Statybos ir infrastruktūros plėtros skyrius </t>
  </si>
  <si>
    <t>AD1-2192</t>
  </si>
  <si>
    <r>
      <t xml:space="preserve">Viešųjų tualetų įrengimas ir atnaujinimas 
</t>
    </r>
    <r>
      <rPr>
        <sz val="10"/>
        <color indexed="10"/>
        <rFont val="Times New Roman"/>
        <family val="1"/>
        <charset val="186"/>
      </rPr>
      <t>(projektas „Mano socialinė atsakomybė (Žmonių su negalia socialinė integracija Latvijoje ir Lietuvoje, įgyvendinant universalaus planavimo (UP) principus ir kuriant naujas socialines paslaugas)“</t>
    </r>
  </si>
  <si>
    <t>2</t>
  </si>
  <si>
    <t>Socialinių reikalų departamento Socialinės paramos skyrius</t>
  </si>
  <si>
    <t>sk.</t>
  </si>
  <si>
    <t>Suorganizuota seminarų</t>
  </si>
  <si>
    <t>Įsigyta kompiuterių</t>
  </si>
  <si>
    <t>* pagal Klaipėdos miesto savivaldybės tarybos 2012-11-29 sprendimą Nr. T2-269</t>
  </si>
  <si>
    <t>12</t>
  </si>
  <si>
    <t xml:space="preserve">Įsigytas šachmatų figūrų rinkinys </t>
  </si>
  <si>
    <t>Įsigyta gėlinių</t>
  </si>
  <si>
    <r>
      <t>tūkst. m</t>
    </r>
    <r>
      <rPr>
        <vertAlign val="superscript"/>
        <sz val="10"/>
        <rFont val="Times New Roman"/>
        <family val="1"/>
        <charset val="186"/>
      </rPr>
      <t>2</t>
    </r>
  </si>
  <si>
    <t>Miesto viešų teritorijų inventoriaus priežiūra, įrengimas ir įsigijimas.</t>
  </si>
  <si>
    <t>Įsigytas dviračių stovas</t>
  </si>
  <si>
    <t>(Klaipėdos miesto savivaldybės administracijos direktoriaus 
2012 m. gruodžio 17 d. įsakymo Nr. AD1-2930 redakcija)</t>
  </si>
  <si>
    <t>AD1-2930</t>
  </si>
  <si>
    <t>Keitimas  po KMT 2012-11-29 Nr. T2-269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</si>
</sst>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L_t_-;\-* #,##0.00\ _L_t_-;_-* &quot;-&quot;??\ _L_t_-;_-@_-"/>
    <numFmt numFmtId="164" formatCode="0.0"/>
    <numFmt numFmtId="165" formatCode="#,##0.0"/>
  </numFmts>
  <fonts count="22">
    <font>
      <sz val="10"/>
      <name val="Arial"/>
      <charset val="186"/>
    </font>
    <font>
      <sz val="8"/>
      <name val="Arial"/>
      <family val="2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sz val="10"/>
      <name val="TimesLT"/>
      <charset val="186"/>
    </font>
    <font>
      <sz val="6"/>
      <name val="Times New Roman"/>
      <family val="1"/>
      <charset val="186"/>
    </font>
    <font>
      <sz val="10"/>
      <name val="Arial"/>
      <family val="2"/>
      <charset val="186"/>
    </font>
    <font>
      <sz val="10"/>
      <color indexed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8" fillId="0" borderId="0"/>
    <xf numFmtId="0" fontId="1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7" fillId="0" borderId="0"/>
    <xf numFmtId="0" fontId="13" fillId="0" borderId="0"/>
    <xf numFmtId="9" fontId="15" fillId="0" borderId="0" applyFont="0" applyFill="0" applyBorder="0" applyAlignment="0" applyProtection="0"/>
  </cellStyleXfs>
  <cellXfs count="692">
    <xf numFmtId="0" fontId="0" fillId="0" borderId="0" xfId="0"/>
    <xf numFmtId="49" fontId="3" fillId="2" borderId="1" xfId="0" applyNumberFormat="1" applyFont="1" applyFill="1" applyBorder="1" applyAlignment="1">
      <alignment horizontal="center" vertical="top"/>
    </xf>
    <xf numFmtId="49" fontId="3" fillId="2" borderId="2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vertical="top"/>
    </xf>
    <xf numFmtId="49" fontId="3" fillId="3" borderId="4" xfId="0" applyNumberFormat="1" applyFont="1" applyFill="1" applyBorder="1" applyAlignment="1">
      <alignment horizontal="center" vertical="top"/>
    </xf>
    <xf numFmtId="49" fontId="3" fillId="3" borderId="5" xfId="0" applyNumberFormat="1" applyFont="1" applyFill="1" applyBorder="1" applyAlignment="1">
      <alignment horizontal="center" vertical="top"/>
    </xf>
    <xf numFmtId="49" fontId="3" fillId="3" borderId="6" xfId="0" applyNumberFormat="1" applyFont="1" applyFill="1" applyBorder="1" applyAlignment="1">
      <alignment horizontal="left" vertical="top"/>
    </xf>
    <xf numFmtId="49" fontId="3" fillId="3" borderId="4" xfId="0" applyNumberFormat="1" applyFont="1" applyFill="1" applyBorder="1" applyAlignment="1">
      <alignment horizontal="left" vertical="top"/>
    </xf>
    <xf numFmtId="49" fontId="3" fillId="4" borderId="4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3" fillId="2" borderId="18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horizontal="center" vertical="top"/>
    </xf>
    <xf numFmtId="0" fontId="5" fillId="0" borderId="0" xfId="0" applyFont="1"/>
    <xf numFmtId="0" fontId="5" fillId="0" borderId="19" xfId="0" applyFont="1" applyBorder="1" applyAlignment="1">
      <alignment horizontal="center"/>
    </xf>
    <xf numFmtId="0" fontId="5" fillId="0" borderId="19" xfId="0" applyFont="1" applyBorder="1"/>
    <xf numFmtId="0" fontId="5" fillId="0" borderId="19" xfId="0" applyFont="1" applyBorder="1" applyAlignment="1">
      <alignment horizontal="left"/>
    </xf>
    <xf numFmtId="49" fontId="3" fillId="7" borderId="20" xfId="0" applyNumberFormat="1" applyFont="1" applyFill="1" applyBorder="1" applyAlignment="1">
      <alignment vertical="top"/>
    </xf>
    <xf numFmtId="165" fontId="2" fillId="0" borderId="10" xfId="0" applyNumberFormat="1" applyFont="1" applyFill="1" applyBorder="1" applyAlignment="1">
      <alignment horizontal="center" vertical="top" wrapText="1"/>
    </xf>
    <xf numFmtId="165" fontId="2" fillId="8" borderId="21" xfId="0" applyNumberFormat="1" applyFont="1" applyFill="1" applyBorder="1" applyAlignment="1">
      <alignment horizontal="right" vertical="top"/>
    </xf>
    <xf numFmtId="165" fontId="2" fillId="8" borderId="16" xfId="0" applyNumberFormat="1" applyFont="1" applyFill="1" applyBorder="1" applyAlignment="1">
      <alignment horizontal="right" vertical="top"/>
    </xf>
    <xf numFmtId="165" fontId="2" fillId="8" borderId="22" xfId="0" applyNumberFormat="1" applyFont="1" applyFill="1" applyBorder="1" applyAlignment="1">
      <alignment horizontal="right" vertical="top"/>
    </xf>
    <xf numFmtId="165" fontId="2" fillId="0" borderId="14" xfId="0" applyNumberFormat="1" applyFont="1" applyFill="1" applyBorder="1" applyAlignment="1">
      <alignment horizontal="center" vertical="top" wrapText="1"/>
    </xf>
    <xf numFmtId="165" fontId="2" fillId="8" borderId="23" xfId="0" applyNumberFormat="1" applyFont="1" applyFill="1" applyBorder="1" applyAlignment="1">
      <alignment horizontal="right" vertical="top"/>
    </xf>
    <xf numFmtId="165" fontId="2" fillId="8" borderId="24" xfId="0" applyNumberFormat="1" applyFont="1" applyFill="1" applyBorder="1" applyAlignment="1">
      <alignment horizontal="right" vertical="top"/>
    </xf>
    <xf numFmtId="165" fontId="2" fillId="8" borderId="25" xfId="0" applyNumberFormat="1" applyFont="1" applyFill="1" applyBorder="1" applyAlignment="1">
      <alignment horizontal="right" vertical="top"/>
    </xf>
    <xf numFmtId="165" fontId="2" fillId="8" borderId="26" xfId="0" applyNumberFormat="1" applyFont="1" applyFill="1" applyBorder="1" applyAlignment="1">
      <alignment horizontal="right" vertical="top"/>
    </xf>
    <xf numFmtId="165" fontId="2" fillId="8" borderId="19" xfId="0" applyNumberFormat="1" applyFont="1" applyFill="1" applyBorder="1" applyAlignment="1">
      <alignment horizontal="right" vertical="top"/>
    </xf>
    <xf numFmtId="165" fontId="2" fillId="8" borderId="27" xfId="0" applyNumberFormat="1" applyFont="1" applyFill="1" applyBorder="1" applyAlignment="1">
      <alignment horizontal="right" vertical="top"/>
    </xf>
    <xf numFmtId="165" fontId="2" fillId="8" borderId="28" xfId="0" applyNumberFormat="1" applyFont="1" applyFill="1" applyBorder="1" applyAlignment="1">
      <alignment horizontal="right" vertical="top"/>
    </xf>
    <xf numFmtId="165" fontId="3" fillId="7" borderId="29" xfId="0" applyNumberFormat="1" applyFont="1" applyFill="1" applyBorder="1" applyAlignment="1">
      <alignment horizontal="right" vertical="top"/>
    </xf>
    <xf numFmtId="165" fontId="3" fillId="7" borderId="2" xfId="0" applyNumberFormat="1" applyFont="1" applyFill="1" applyBorder="1" applyAlignment="1">
      <alignment horizontal="right" vertical="top"/>
    </xf>
    <xf numFmtId="165" fontId="3" fillId="7" borderId="30" xfId="0" applyNumberFormat="1" applyFont="1" applyFill="1" applyBorder="1" applyAlignment="1">
      <alignment horizontal="right" vertical="top"/>
    </xf>
    <xf numFmtId="165" fontId="2" fillId="8" borderId="19" xfId="0" applyNumberFormat="1" applyFont="1" applyFill="1" applyBorder="1" applyAlignment="1">
      <alignment horizontal="right" vertical="center"/>
    </xf>
    <xf numFmtId="165" fontId="2" fillId="8" borderId="27" xfId="0" applyNumberFormat="1" applyFont="1" applyFill="1" applyBorder="1" applyAlignment="1">
      <alignment horizontal="center" vertical="center"/>
    </xf>
    <xf numFmtId="165" fontId="3" fillId="7" borderId="18" xfId="0" applyNumberFormat="1" applyFont="1" applyFill="1" applyBorder="1" applyAlignment="1">
      <alignment horizontal="right" vertical="top"/>
    </xf>
    <xf numFmtId="165" fontId="3" fillId="7" borderId="3" xfId="0" applyNumberFormat="1" applyFont="1" applyFill="1" applyBorder="1" applyAlignment="1">
      <alignment horizontal="right" vertical="top"/>
    </xf>
    <xf numFmtId="165" fontId="2" fillId="8" borderId="27" xfId="0" applyNumberFormat="1" applyFont="1" applyFill="1" applyBorder="1" applyAlignment="1">
      <alignment horizontal="right" vertical="center"/>
    </xf>
    <xf numFmtId="165" fontId="2" fillId="8" borderId="31" xfId="0" applyNumberFormat="1" applyFont="1" applyFill="1" applyBorder="1" applyAlignment="1">
      <alignment horizontal="right" vertical="top"/>
    </xf>
    <xf numFmtId="165" fontId="2" fillId="8" borderId="32" xfId="0" applyNumberFormat="1" applyFont="1" applyFill="1" applyBorder="1" applyAlignment="1">
      <alignment horizontal="right" vertical="top"/>
    </xf>
    <xf numFmtId="165" fontId="2" fillId="8" borderId="6" xfId="0" applyNumberFormat="1" applyFont="1" applyFill="1" applyBorder="1" applyAlignment="1">
      <alignment horizontal="right" vertical="top"/>
    </xf>
    <xf numFmtId="165" fontId="2" fillId="8" borderId="33" xfId="0" applyNumberFormat="1" applyFont="1" applyFill="1" applyBorder="1" applyAlignment="1">
      <alignment horizontal="right" vertical="top"/>
    </xf>
    <xf numFmtId="165" fontId="2" fillId="8" borderId="8" xfId="0" applyNumberFormat="1" applyFont="1" applyFill="1" applyBorder="1" applyAlignment="1">
      <alignment horizontal="right" vertical="top"/>
    </xf>
    <xf numFmtId="165" fontId="2" fillId="8" borderId="34" xfId="0" applyNumberFormat="1" applyFont="1" applyFill="1" applyBorder="1" applyAlignment="1">
      <alignment horizontal="right" vertical="top"/>
    </xf>
    <xf numFmtId="165" fontId="2" fillId="8" borderId="35" xfId="0" applyNumberFormat="1" applyFont="1" applyFill="1" applyBorder="1" applyAlignment="1">
      <alignment horizontal="right" vertical="top"/>
    </xf>
    <xf numFmtId="165" fontId="2" fillId="8" borderId="36" xfId="0" applyNumberFormat="1" applyFont="1" applyFill="1" applyBorder="1" applyAlignment="1">
      <alignment horizontal="right" vertical="top"/>
    </xf>
    <xf numFmtId="165" fontId="2" fillId="8" borderId="37" xfId="0" applyNumberFormat="1" applyFont="1" applyFill="1" applyBorder="1" applyAlignment="1">
      <alignment horizontal="right" vertical="top"/>
    </xf>
    <xf numFmtId="165" fontId="3" fillId="2" borderId="1" xfId="0" applyNumberFormat="1" applyFont="1" applyFill="1" applyBorder="1" applyAlignment="1">
      <alignment horizontal="right" vertical="top"/>
    </xf>
    <xf numFmtId="0" fontId="2" fillId="0" borderId="0" xfId="0" applyFont="1"/>
    <xf numFmtId="0" fontId="10" fillId="0" borderId="31" xfId="0" applyFont="1" applyBorder="1" applyAlignment="1">
      <alignment horizontal="center" vertical="center" textRotation="90" wrapText="1"/>
    </xf>
    <xf numFmtId="165" fontId="3" fillId="7" borderId="38" xfId="0" applyNumberFormat="1" applyFont="1" applyFill="1" applyBorder="1" applyAlignment="1">
      <alignment horizontal="right" vertical="top"/>
    </xf>
    <xf numFmtId="165" fontId="3" fillId="7" borderId="39" xfId="0" applyNumberFormat="1" applyFont="1" applyFill="1" applyBorder="1" applyAlignment="1">
      <alignment horizontal="right" vertical="top"/>
    </xf>
    <xf numFmtId="165" fontId="3" fillId="7" borderId="40" xfId="0" applyNumberFormat="1" applyFont="1" applyFill="1" applyBorder="1" applyAlignment="1">
      <alignment horizontal="right" vertical="top"/>
    </xf>
    <xf numFmtId="165" fontId="2" fillId="8" borderId="41" xfId="0" applyNumberFormat="1" applyFont="1" applyFill="1" applyBorder="1" applyAlignment="1">
      <alignment horizontal="right" vertical="top"/>
    </xf>
    <xf numFmtId="165" fontId="2" fillId="8" borderId="42" xfId="0" applyNumberFormat="1" applyFont="1" applyFill="1" applyBorder="1" applyAlignment="1">
      <alignment horizontal="right" vertical="top"/>
    </xf>
    <xf numFmtId="165" fontId="3" fillId="2" borderId="5" xfId="0" applyNumberFormat="1" applyFont="1" applyFill="1" applyBorder="1" applyAlignment="1">
      <alignment horizontal="right" vertical="top"/>
    </xf>
    <xf numFmtId="165" fontId="3" fillId="2" borderId="43" xfId="0" applyNumberFormat="1" applyFont="1" applyFill="1" applyBorder="1" applyAlignment="1">
      <alignment horizontal="right" vertical="top"/>
    </xf>
    <xf numFmtId="49" fontId="4" fillId="0" borderId="42" xfId="0" applyNumberFormat="1" applyFont="1" applyFill="1" applyBorder="1" applyAlignment="1">
      <alignment vertical="top" wrapText="1"/>
    </xf>
    <xf numFmtId="165" fontId="2" fillId="8" borderId="9" xfId="0" applyNumberFormat="1" applyFont="1" applyFill="1" applyBorder="1" applyAlignment="1">
      <alignment horizontal="right" vertical="top"/>
    </xf>
    <xf numFmtId="165" fontId="3" fillId="7" borderId="44" xfId="0" applyNumberFormat="1" applyFont="1" applyFill="1" applyBorder="1" applyAlignment="1">
      <alignment horizontal="right" vertical="top"/>
    </xf>
    <xf numFmtId="165" fontId="3" fillId="7" borderId="45" xfId="0" applyNumberFormat="1" applyFont="1" applyFill="1" applyBorder="1" applyAlignment="1">
      <alignment horizontal="right" vertical="top"/>
    </xf>
    <xf numFmtId="0" fontId="3" fillId="7" borderId="46" xfId="0" applyFont="1" applyFill="1" applyBorder="1" applyAlignment="1">
      <alignment horizontal="right" vertical="top" wrapText="1"/>
    </xf>
    <xf numFmtId="165" fontId="3" fillId="7" borderId="47" xfId="0" applyNumberFormat="1" applyFont="1" applyFill="1" applyBorder="1" applyAlignment="1">
      <alignment horizontal="right" vertical="top"/>
    </xf>
    <xf numFmtId="165" fontId="3" fillId="7" borderId="48" xfId="0" applyNumberFormat="1" applyFont="1" applyFill="1" applyBorder="1" applyAlignment="1">
      <alignment horizontal="right" vertical="top"/>
    </xf>
    <xf numFmtId="165" fontId="3" fillId="7" borderId="49" xfId="0" applyNumberFormat="1" applyFont="1" applyFill="1" applyBorder="1" applyAlignment="1">
      <alignment horizontal="right" vertical="top"/>
    </xf>
    <xf numFmtId="0" fontId="10" fillId="0" borderId="32" xfId="0" applyFont="1" applyFill="1" applyBorder="1" applyAlignment="1">
      <alignment horizontal="center" vertical="center" wrapText="1"/>
    </xf>
    <xf numFmtId="49" fontId="10" fillId="5" borderId="31" xfId="0" applyNumberFormat="1" applyFont="1" applyFill="1" applyBorder="1" applyAlignment="1">
      <alignment horizontal="center" vertical="top" wrapText="1"/>
    </xf>
    <xf numFmtId="0" fontId="10" fillId="0" borderId="31" xfId="0" applyFont="1" applyFill="1" applyBorder="1" applyAlignment="1">
      <alignment horizontal="center" vertical="top" wrapText="1"/>
    </xf>
    <xf numFmtId="165" fontId="2" fillId="8" borderId="50" xfId="0" applyNumberFormat="1" applyFont="1" applyFill="1" applyBorder="1" applyAlignment="1">
      <alignment horizontal="right" vertical="top"/>
    </xf>
    <xf numFmtId="165" fontId="2" fillId="8" borderId="31" xfId="0" applyNumberFormat="1" applyFont="1" applyFill="1" applyBorder="1" applyAlignment="1">
      <alignment vertical="top"/>
    </xf>
    <xf numFmtId="165" fontId="2" fillId="8" borderId="35" xfId="0" applyNumberFormat="1" applyFont="1" applyFill="1" applyBorder="1" applyAlignment="1">
      <alignment vertical="top"/>
    </xf>
    <xf numFmtId="165" fontId="2" fillId="8" borderId="51" xfId="0" applyNumberFormat="1" applyFont="1" applyFill="1" applyBorder="1" applyAlignment="1">
      <alignment vertical="top"/>
    </xf>
    <xf numFmtId="165" fontId="2" fillId="8" borderId="52" xfId="0" applyNumberFormat="1" applyFont="1" applyFill="1" applyBorder="1" applyAlignment="1">
      <alignment vertical="top"/>
    </xf>
    <xf numFmtId="165" fontId="2" fillId="8" borderId="19" xfId="0" applyNumberFormat="1" applyFont="1" applyFill="1" applyBorder="1" applyAlignment="1">
      <alignment vertical="top"/>
    </xf>
    <xf numFmtId="165" fontId="2" fillId="8" borderId="28" xfId="0" applyNumberFormat="1" applyFont="1" applyFill="1" applyBorder="1" applyAlignment="1">
      <alignment vertical="top"/>
    </xf>
    <xf numFmtId="165" fontId="2" fillId="8" borderId="32" xfId="0" applyNumberFormat="1" applyFont="1" applyFill="1" applyBorder="1" applyAlignment="1">
      <alignment vertical="top"/>
    </xf>
    <xf numFmtId="165" fontId="2" fillId="8" borderId="53" xfId="0" applyNumberFormat="1" applyFont="1" applyFill="1" applyBorder="1" applyAlignment="1">
      <alignment vertical="top"/>
    </xf>
    <xf numFmtId="165" fontId="2" fillId="8" borderId="28" xfId="0" applyNumberFormat="1" applyFont="1" applyFill="1" applyBorder="1" applyAlignment="1">
      <alignment vertical="center"/>
    </xf>
    <xf numFmtId="165" fontId="2" fillId="8" borderId="16" xfId="0" applyNumberFormat="1" applyFont="1" applyFill="1" applyBorder="1" applyAlignment="1">
      <alignment vertical="top"/>
    </xf>
    <xf numFmtId="165" fontId="2" fillId="8" borderId="42" xfId="0" applyNumberFormat="1" applyFont="1" applyFill="1" applyBorder="1" applyAlignment="1">
      <alignment vertical="top"/>
    </xf>
    <xf numFmtId="165" fontId="2" fillId="8" borderId="22" xfId="0" applyNumberFormat="1" applyFont="1" applyFill="1" applyBorder="1" applyAlignment="1">
      <alignment vertical="top"/>
    </xf>
    <xf numFmtId="165" fontId="2" fillId="8" borderId="26" xfId="0" applyNumberFormat="1" applyFont="1" applyFill="1" applyBorder="1" applyAlignment="1">
      <alignment vertical="top"/>
    </xf>
    <xf numFmtId="165" fontId="2" fillId="8" borderId="39" xfId="0" applyNumberFormat="1" applyFont="1" applyFill="1" applyBorder="1" applyAlignment="1">
      <alignment vertical="top"/>
    </xf>
    <xf numFmtId="165" fontId="2" fillId="8" borderId="0" xfId="0" applyNumberFormat="1" applyFont="1" applyFill="1" applyBorder="1" applyAlignment="1">
      <alignment vertical="top"/>
    </xf>
    <xf numFmtId="165" fontId="2" fillId="8" borderId="40" xfId="0" applyNumberFormat="1" applyFont="1" applyFill="1" applyBorder="1" applyAlignment="1">
      <alignment vertical="top"/>
    </xf>
    <xf numFmtId="165" fontId="3" fillId="7" borderId="29" xfId="0" applyNumberFormat="1" applyFont="1" applyFill="1" applyBorder="1" applyAlignment="1">
      <alignment vertical="top"/>
    </xf>
    <xf numFmtId="165" fontId="3" fillId="7" borderId="2" xfId="0" applyNumberFormat="1" applyFont="1" applyFill="1" applyBorder="1" applyAlignment="1">
      <alignment vertical="top"/>
    </xf>
    <xf numFmtId="165" fontId="3" fillId="7" borderId="30" xfId="0" applyNumberFormat="1" applyFont="1" applyFill="1" applyBorder="1" applyAlignment="1">
      <alignment vertical="top"/>
    </xf>
    <xf numFmtId="49" fontId="2" fillId="7" borderId="20" xfId="0" applyNumberFormat="1" applyFont="1" applyFill="1" applyBorder="1" applyAlignment="1">
      <alignment vertical="top"/>
    </xf>
    <xf numFmtId="49" fontId="2" fillId="0" borderId="28" xfId="0" applyNumberFormat="1" applyFont="1" applyFill="1" applyBorder="1" applyAlignment="1">
      <alignment horizontal="center" vertical="top"/>
    </xf>
    <xf numFmtId="165" fontId="2" fillId="8" borderId="54" xfId="0" applyNumberFormat="1" applyFont="1" applyFill="1" applyBorder="1" applyAlignment="1">
      <alignment vertical="top"/>
    </xf>
    <xf numFmtId="165" fontId="2" fillId="8" borderId="55" xfId="0" applyNumberFormat="1" applyFont="1" applyFill="1" applyBorder="1" applyAlignment="1">
      <alignment vertical="top"/>
    </xf>
    <xf numFmtId="165" fontId="3" fillId="7" borderId="44" xfId="0" applyNumberFormat="1" applyFont="1" applyFill="1" applyBorder="1" applyAlignment="1">
      <alignment vertical="top"/>
    </xf>
    <xf numFmtId="165" fontId="3" fillId="7" borderId="45" xfId="0" applyNumberFormat="1" applyFont="1" applyFill="1" applyBorder="1" applyAlignment="1">
      <alignment vertical="top"/>
    </xf>
    <xf numFmtId="165" fontId="3" fillId="7" borderId="49" xfId="0" applyNumberFormat="1" applyFont="1" applyFill="1" applyBorder="1" applyAlignment="1">
      <alignment vertical="top"/>
    </xf>
    <xf numFmtId="165" fontId="3" fillId="7" borderId="20" xfId="0" applyNumberFormat="1" applyFont="1" applyFill="1" applyBorder="1" applyAlignment="1">
      <alignment vertical="top"/>
    </xf>
    <xf numFmtId="164" fontId="4" fillId="0" borderId="24" xfId="0" applyNumberFormat="1" applyFont="1" applyFill="1" applyBorder="1" applyAlignment="1">
      <alignment horizontal="center" vertical="top"/>
    </xf>
    <xf numFmtId="49" fontId="5" fillId="7" borderId="20" xfId="0" applyNumberFormat="1" applyFont="1" applyFill="1" applyBorder="1" applyAlignment="1">
      <alignment vertical="top" wrapText="1"/>
    </xf>
    <xf numFmtId="49" fontId="3" fillId="0" borderId="16" xfId="0" applyNumberFormat="1" applyFont="1" applyBorder="1" applyAlignment="1">
      <alignment horizontal="center" vertical="top"/>
    </xf>
    <xf numFmtId="165" fontId="2" fillId="8" borderId="37" xfId="0" applyNumberFormat="1" applyFont="1" applyFill="1" applyBorder="1" applyAlignment="1">
      <alignment horizontal="right" vertical="center"/>
    </xf>
    <xf numFmtId="165" fontId="3" fillId="7" borderId="56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0" fontId="3" fillId="7" borderId="56" xfId="0" applyFont="1" applyFill="1" applyBorder="1" applyAlignment="1">
      <alignment horizontal="center" vertical="top" wrapText="1"/>
    </xf>
    <xf numFmtId="0" fontId="3" fillId="7" borderId="57" xfId="0" applyFont="1" applyFill="1" applyBorder="1" applyAlignment="1">
      <alignment horizontal="center" vertical="top" wrapText="1"/>
    </xf>
    <xf numFmtId="165" fontId="3" fillId="8" borderId="16" xfId="0" applyNumberFormat="1" applyFont="1" applyFill="1" applyBorder="1" applyAlignment="1">
      <alignment horizontal="right" vertical="top"/>
    </xf>
    <xf numFmtId="165" fontId="3" fillId="8" borderId="22" xfId="0" applyNumberFormat="1" applyFont="1" applyFill="1" applyBorder="1" applyAlignment="1">
      <alignment horizontal="right" vertical="top"/>
    </xf>
    <xf numFmtId="165" fontId="3" fillId="8" borderId="19" xfId="0" applyNumberFormat="1" applyFont="1" applyFill="1" applyBorder="1" applyAlignment="1">
      <alignment horizontal="right" vertical="top"/>
    </xf>
    <xf numFmtId="165" fontId="3" fillId="8" borderId="28" xfId="0" applyNumberFormat="1" applyFont="1" applyFill="1" applyBorder="1" applyAlignment="1">
      <alignment horizontal="right" vertical="top"/>
    </xf>
    <xf numFmtId="0" fontId="3" fillId="7" borderId="58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165" fontId="2" fillId="8" borderId="28" xfId="0" applyNumberFormat="1" applyFont="1" applyFill="1" applyBorder="1" applyAlignment="1">
      <alignment horizontal="right" vertical="center"/>
    </xf>
    <xf numFmtId="0" fontId="3" fillId="7" borderId="56" xfId="0" applyFont="1" applyFill="1" applyBorder="1" applyAlignment="1">
      <alignment horizontal="center" vertical="top"/>
    </xf>
    <xf numFmtId="0" fontId="3" fillId="7" borderId="11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vertical="top"/>
    </xf>
    <xf numFmtId="49" fontId="5" fillId="0" borderId="59" xfId="0" applyNumberFormat="1" applyFont="1" applyFill="1" applyBorder="1" applyAlignment="1">
      <alignment vertical="top" wrapText="1"/>
    </xf>
    <xf numFmtId="0" fontId="2" fillId="0" borderId="35" xfId="0" applyFont="1" applyFill="1" applyBorder="1" applyAlignment="1">
      <alignment horizontal="center" vertical="top" wrapText="1"/>
    </xf>
    <xf numFmtId="49" fontId="5" fillId="0" borderId="60" xfId="0" applyNumberFormat="1" applyFont="1" applyFill="1" applyBorder="1" applyAlignment="1">
      <alignment vertical="top" wrapText="1"/>
    </xf>
    <xf numFmtId="49" fontId="5" fillId="0" borderId="36" xfId="0" applyNumberFormat="1" applyFont="1" applyFill="1" applyBorder="1" applyAlignment="1">
      <alignment vertical="top" wrapText="1"/>
    </xf>
    <xf numFmtId="0" fontId="2" fillId="0" borderId="50" xfId="0" applyFont="1" applyFill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3" fillId="7" borderId="61" xfId="0" applyFont="1" applyFill="1" applyBorder="1" applyAlignment="1">
      <alignment horizontal="right" vertical="top" wrapText="1"/>
    </xf>
    <xf numFmtId="0" fontId="3" fillId="7" borderId="58" xfId="0" applyFont="1" applyFill="1" applyBorder="1" applyAlignment="1">
      <alignment horizontal="center" vertical="top"/>
    </xf>
    <xf numFmtId="0" fontId="2" fillId="0" borderId="6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3" fillId="7" borderId="57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165" fontId="2" fillId="8" borderId="6" xfId="0" applyNumberFormat="1" applyFont="1" applyFill="1" applyBorder="1" applyAlignment="1">
      <alignment vertical="top"/>
    </xf>
    <xf numFmtId="165" fontId="2" fillId="8" borderId="24" xfId="0" applyNumberFormat="1" applyFont="1" applyFill="1" applyBorder="1" applyAlignment="1">
      <alignment vertical="top"/>
    </xf>
    <xf numFmtId="165" fontId="2" fillId="8" borderId="25" xfId="0" applyNumberFormat="1" applyFont="1" applyFill="1" applyBorder="1" applyAlignment="1">
      <alignment vertical="top"/>
    </xf>
    <xf numFmtId="0" fontId="2" fillId="0" borderId="1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165" fontId="2" fillId="8" borderId="63" xfId="0" applyNumberFormat="1" applyFont="1" applyFill="1" applyBorder="1" applyAlignment="1">
      <alignment vertical="top"/>
    </xf>
    <xf numFmtId="0" fontId="2" fillId="0" borderId="15" xfId="0" applyFont="1" applyFill="1" applyBorder="1" applyAlignment="1">
      <alignment horizontal="center" vertical="center"/>
    </xf>
    <xf numFmtId="165" fontId="2" fillId="8" borderId="32" xfId="0" applyNumberFormat="1" applyFont="1" applyFill="1" applyBorder="1" applyAlignment="1">
      <alignment vertical="center"/>
    </xf>
    <xf numFmtId="165" fontId="2" fillId="8" borderId="19" xfId="0" applyNumberFormat="1" applyFont="1" applyFill="1" applyBorder="1" applyAlignment="1">
      <alignment vertical="center"/>
    </xf>
    <xf numFmtId="0" fontId="5" fillId="0" borderId="64" xfId="0" applyFont="1" applyBorder="1" applyAlignment="1">
      <alignment vertical="top"/>
    </xf>
    <xf numFmtId="0" fontId="2" fillId="0" borderId="64" xfId="0" applyFont="1" applyBorder="1" applyAlignment="1">
      <alignment vertical="top"/>
    </xf>
    <xf numFmtId="0" fontId="5" fillId="0" borderId="0" xfId="0" applyFont="1" applyAlignment="1"/>
    <xf numFmtId="49" fontId="3" fillId="7" borderId="58" xfId="0" applyNumberFormat="1" applyFont="1" applyFill="1" applyBorder="1" applyAlignment="1">
      <alignment vertical="top" wrapText="1"/>
    </xf>
    <xf numFmtId="49" fontId="4" fillId="0" borderId="62" xfId="0" applyNumberFormat="1" applyFont="1" applyFill="1" applyBorder="1" applyAlignment="1">
      <alignment horizontal="center" vertical="top" wrapText="1"/>
    </xf>
    <xf numFmtId="0" fontId="5" fillId="0" borderId="64" xfId="0" applyFont="1" applyBorder="1" applyAlignment="1">
      <alignment vertical="top" wrapText="1"/>
    </xf>
    <xf numFmtId="164" fontId="4" fillId="0" borderId="6" xfId="0" applyNumberFormat="1" applyFont="1" applyFill="1" applyBorder="1" applyAlignment="1">
      <alignment horizontal="center" vertical="top" wrapText="1"/>
    </xf>
    <xf numFmtId="0" fontId="5" fillId="0" borderId="65" xfId="0" applyFont="1" applyBorder="1" applyAlignment="1">
      <alignment horizontal="left" vertical="top" wrapText="1"/>
    </xf>
    <xf numFmtId="0" fontId="5" fillId="0" borderId="66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center" vertical="top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0" fontId="5" fillId="0" borderId="54" xfId="0" applyFont="1" applyBorder="1" applyAlignment="1">
      <alignment horizontal="center" vertical="top"/>
    </xf>
    <xf numFmtId="0" fontId="5" fillId="0" borderId="6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67" xfId="0" applyFont="1" applyBorder="1" applyAlignment="1">
      <alignment vertical="top" wrapText="1"/>
    </xf>
    <xf numFmtId="0" fontId="5" fillId="0" borderId="33" xfId="0" applyFont="1" applyBorder="1" applyAlignment="1">
      <alignment vertical="top" wrapText="1"/>
    </xf>
    <xf numFmtId="0" fontId="5" fillId="0" borderId="63" xfId="0" applyFont="1" applyBorder="1" applyAlignment="1">
      <alignment vertical="top" wrapText="1"/>
    </xf>
    <xf numFmtId="0" fontId="5" fillId="0" borderId="66" xfId="0" applyFont="1" applyBorder="1" applyAlignment="1">
      <alignment vertical="top" wrapText="1"/>
    </xf>
    <xf numFmtId="164" fontId="5" fillId="0" borderId="5" xfId="0" applyNumberFormat="1" applyFont="1" applyBorder="1" applyAlignment="1">
      <alignment vertical="top" wrapText="1"/>
    </xf>
    <xf numFmtId="164" fontId="5" fillId="0" borderId="65" xfId="0" applyNumberFormat="1" applyFont="1" applyBorder="1" applyAlignment="1">
      <alignment vertical="top" wrapText="1"/>
    </xf>
    <xf numFmtId="164" fontId="5" fillId="0" borderId="66" xfId="0" applyNumberFormat="1" applyFont="1" applyBorder="1" applyAlignment="1">
      <alignment vertical="top" wrapText="1"/>
    </xf>
    <xf numFmtId="164" fontId="5" fillId="0" borderId="6" xfId="0" applyNumberFormat="1" applyFont="1" applyBorder="1" applyAlignment="1">
      <alignment vertical="top" wrapText="1"/>
    </xf>
    <xf numFmtId="164" fontId="5" fillId="0" borderId="63" xfId="0" applyNumberFormat="1" applyFont="1" applyBorder="1" applyAlignment="1">
      <alignment vertical="top" wrapText="1"/>
    </xf>
    <xf numFmtId="164" fontId="5" fillId="0" borderId="68" xfId="0" applyNumberFormat="1" applyFont="1" applyBorder="1" applyAlignment="1">
      <alignment vertical="top" wrapText="1"/>
    </xf>
    <xf numFmtId="164" fontId="5" fillId="0" borderId="38" xfId="0" applyNumberFormat="1" applyFont="1" applyBorder="1" applyAlignment="1">
      <alignment vertical="top" wrapText="1"/>
    </xf>
    <xf numFmtId="164" fontId="5" fillId="0" borderId="29" xfId="0" applyNumberFormat="1" applyFont="1" applyBorder="1" applyAlignment="1">
      <alignment vertical="top" wrapText="1"/>
    </xf>
    <xf numFmtId="164" fontId="5" fillId="0" borderId="31" xfId="0" applyNumberFormat="1" applyFont="1" applyBorder="1" applyAlignment="1">
      <alignment vertical="top" wrapText="1"/>
    </xf>
    <xf numFmtId="164" fontId="5" fillId="0" borderId="64" xfId="0" applyNumberFormat="1" applyFont="1" applyBorder="1" applyAlignment="1">
      <alignment vertical="top" wrapText="1"/>
    </xf>
    <xf numFmtId="164" fontId="5" fillId="0" borderId="0" xfId="0" applyNumberFormat="1" applyFont="1" applyBorder="1" applyAlignment="1">
      <alignment vertical="top" wrapText="1"/>
    </xf>
    <xf numFmtId="164" fontId="5" fillId="0" borderId="18" xfId="0" applyNumberFormat="1" applyFont="1" applyBorder="1" applyAlignment="1">
      <alignment vertical="top" wrapText="1"/>
    </xf>
    <xf numFmtId="164" fontId="5" fillId="0" borderId="0" xfId="0" applyNumberFormat="1" applyFont="1" applyAlignment="1">
      <alignment vertical="top" wrapText="1"/>
    </xf>
    <xf numFmtId="0" fontId="5" fillId="0" borderId="69" xfId="0" applyFont="1" applyBorder="1" applyAlignment="1">
      <alignment vertical="top" wrapText="1"/>
    </xf>
    <xf numFmtId="0" fontId="5" fillId="0" borderId="38" xfId="0" applyFont="1" applyBorder="1" applyAlignment="1">
      <alignment vertical="top" wrapText="1"/>
    </xf>
    <xf numFmtId="0" fontId="5" fillId="0" borderId="51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top"/>
    </xf>
    <xf numFmtId="164" fontId="5" fillId="0" borderId="51" xfId="0" applyNumberFormat="1" applyFont="1" applyBorder="1" applyAlignment="1">
      <alignment horizontal="center" vertical="top"/>
    </xf>
    <xf numFmtId="164" fontId="5" fillId="0" borderId="39" xfId="0" applyNumberFormat="1" applyFont="1" applyBorder="1" applyAlignment="1">
      <alignment horizontal="center" vertical="top"/>
    </xf>
    <xf numFmtId="164" fontId="5" fillId="0" borderId="24" xfId="0" applyNumberFormat="1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164" fontId="5" fillId="0" borderId="18" xfId="0" applyNumberFormat="1" applyFont="1" applyBorder="1" applyAlignment="1">
      <alignment horizontal="center" vertical="top"/>
    </xf>
    <xf numFmtId="164" fontId="5" fillId="0" borderId="16" xfId="0" applyNumberFormat="1" applyFont="1" applyBorder="1" applyAlignment="1">
      <alignment horizontal="center" vertical="top"/>
    </xf>
    <xf numFmtId="164" fontId="5" fillId="0" borderId="54" xfId="0" applyNumberFormat="1" applyFont="1" applyBorder="1" applyAlignment="1">
      <alignment horizontal="center" vertical="top"/>
    </xf>
    <xf numFmtId="164" fontId="5" fillId="0" borderId="0" xfId="0" applyNumberFormat="1" applyFont="1" applyAlignment="1">
      <alignment horizontal="center" vertical="top"/>
    </xf>
    <xf numFmtId="164" fontId="4" fillId="0" borderId="64" xfId="0" applyNumberFormat="1" applyFont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 wrapText="1"/>
    </xf>
    <xf numFmtId="165" fontId="4" fillId="0" borderId="70" xfId="0" applyNumberFormat="1" applyFont="1" applyBorder="1" applyAlignment="1">
      <alignment horizontal="center" vertical="top" wrapText="1"/>
    </xf>
    <xf numFmtId="165" fontId="4" fillId="4" borderId="70" xfId="0" applyNumberFormat="1" applyFont="1" applyFill="1" applyBorder="1" applyAlignment="1">
      <alignment horizontal="center" vertical="top" wrapText="1"/>
    </xf>
    <xf numFmtId="165" fontId="5" fillId="0" borderId="35" xfId="0" applyNumberFormat="1" applyFont="1" applyBorder="1" applyAlignment="1">
      <alignment horizontal="center" vertical="top" wrapText="1"/>
    </xf>
    <xf numFmtId="165" fontId="5" fillId="0" borderId="50" xfId="0" applyNumberFormat="1" applyFont="1" applyBorder="1" applyAlignment="1">
      <alignment horizontal="center" vertical="top" wrapText="1"/>
    </xf>
    <xf numFmtId="1" fontId="5" fillId="0" borderId="13" xfId="0" applyNumberFormat="1" applyFont="1" applyBorder="1" applyAlignment="1">
      <alignment horizontal="center" vertical="top"/>
    </xf>
    <xf numFmtId="164" fontId="5" fillId="0" borderId="63" xfId="0" applyNumberFormat="1" applyFont="1" applyBorder="1" applyAlignment="1">
      <alignment horizontal="justify" vertical="top" wrapText="1"/>
    </xf>
    <xf numFmtId="164" fontId="5" fillId="0" borderId="66" xfId="0" applyNumberFormat="1" applyFont="1" applyBorder="1" applyAlignment="1">
      <alignment horizontal="justify" vertical="top" wrapText="1"/>
    </xf>
    <xf numFmtId="164" fontId="5" fillId="0" borderId="65" xfId="0" applyNumberFormat="1" applyFont="1" applyBorder="1" applyAlignment="1">
      <alignment vertical="top"/>
    </xf>
    <xf numFmtId="49" fontId="5" fillId="0" borderId="71" xfId="0" applyNumberFormat="1" applyFont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 vertical="top" textRotation="90"/>
    </xf>
    <xf numFmtId="49" fontId="2" fillId="7" borderId="20" xfId="0" applyNumberFormat="1" applyFont="1" applyFill="1" applyBorder="1" applyAlignment="1">
      <alignment horizontal="center" vertical="top" textRotation="90"/>
    </xf>
    <xf numFmtId="49" fontId="2" fillId="0" borderId="16" xfId="0" applyNumberFormat="1" applyFont="1" applyFill="1" applyBorder="1" applyAlignment="1">
      <alignment horizontal="center" vertical="top" textRotation="90"/>
    </xf>
    <xf numFmtId="49" fontId="2" fillId="2" borderId="18" xfId="0" applyNumberFormat="1" applyFont="1" applyFill="1" applyBorder="1" applyAlignment="1">
      <alignment vertical="top" textRotation="90"/>
    </xf>
    <xf numFmtId="0" fontId="5" fillId="0" borderId="64" xfId="0" applyFont="1" applyBorder="1" applyAlignment="1">
      <alignment vertical="top" textRotation="90"/>
    </xf>
    <xf numFmtId="0" fontId="5" fillId="0" borderId="0" xfId="0" applyFont="1" applyAlignment="1">
      <alignment textRotation="90"/>
    </xf>
    <xf numFmtId="0" fontId="5" fillId="0" borderId="13" xfId="0" applyFont="1" applyBorder="1" applyAlignment="1">
      <alignment textRotation="90"/>
    </xf>
    <xf numFmtId="164" fontId="5" fillId="0" borderId="68" xfId="0" applyNumberFormat="1" applyFont="1" applyBorder="1" applyAlignment="1">
      <alignment vertical="top"/>
    </xf>
    <xf numFmtId="164" fontId="5" fillId="0" borderId="34" xfId="0" applyNumberFormat="1" applyFont="1" applyBorder="1" applyAlignment="1">
      <alignment vertical="top" wrapText="1"/>
    </xf>
    <xf numFmtId="164" fontId="5" fillId="0" borderId="0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center" vertical="top"/>
    </xf>
    <xf numFmtId="164" fontId="5" fillId="0" borderId="64" xfId="0" applyNumberFormat="1" applyFont="1" applyBorder="1" applyAlignment="1">
      <alignment vertical="top"/>
    </xf>
    <xf numFmtId="164" fontId="5" fillId="0" borderId="0" xfId="0" applyNumberFormat="1" applyFont="1" applyBorder="1" applyAlignment="1">
      <alignment vertical="top"/>
    </xf>
    <xf numFmtId="164" fontId="5" fillId="0" borderId="0" xfId="0" applyNumberFormat="1" applyFont="1" applyBorder="1" applyAlignment="1">
      <alignment horizontal="left" vertical="top"/>
    </xf>
    <xf numFmtId="164" fontId="5" fillId="0" borderId="0" xfId="0" applyNumberFormat="1" applyFont="1" applyFill="1" applyBorder="1" applyAlignment="1">
      <alignment vertical="top" wrapText="1"/>
    </xf>
    <xf numFmtId="164" fontId="5" fillId="0" borderId="5" xfId="0" applyNumberFormat="1" applyFont="1" applyFill="1" applyBorder="1" applyAlignment="1">
      <alignment vertical="top" wrapText="1"/>
    </xf>
    <xf numFmtId="164" fontId="5" fillId="0" borderId="38" xfId="0" applyNumberFormat="1" applyFont="1" applyBorder="1" applyAlignment="1">
      <alignment horizontal="left" vertical="top"/>
    </xf>
    <xf numFmtId="164" fontId="5" fillId="0" borderId="29" xfId="0" applyNumberFormat="1" applyFont="1" applyBorder="1" applyAlignment="1">
      <alignment horizontal="left" vertical="top" wrapText="1"/>
    </xf>
    <xf numFmtId="49" fontId="5" fillId="0" borderId="46" xfId="0" applyNumberFormat="1" applyFont="1" applyBorder="1" applyAlignment="1">
      <alignment horizontal="center" vertical="top"/>
    </xf>
    <xf numFmtId="49" fontId="10" fillId="7" borderId="20" xfId="0" applyNumberFormat="1" applyFont="1" applyFill="1" applyBorder="1" applyAlignment="1">
      <alignment horizontal="center" vertical="top" wrapText="1"/>
    </xf>
    <xf numFmtId="0" fontId="10" fillId="0" borderId="31" xfId="0" applyFont="1" applyFill="1" applyBorder="1" applyAlignment="1">
      <alignment horizontal="center" vertical="center" textRotation="90" wrapText="1"/>
    </xf>
    <xf numFmtId="0" fontId="5" fillId="0" borderId="64" xfId="0" applyFont="1" applyBorder="1" applyAlignment="1">
      <alignment horizontal="center" vertical="top"/>
    </xf>
    <xf numFmtId="0" fontId="10" fillId="0" borderId="0" xfId="0" applyFont="1" applyAlignment="1">
      <alignment horizontal="center" wrapText="1"/>
    </xf>
    <xf numFmtId="0" fontId="2" fillId="0" borderId="51" xfId="3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center" vertical="top"/>
    </xf>
    <xf numFmtId="164" fontId="5" fillId="0" borderId="64" xfId="0" applyNumberFormat="1" applyFont="1" applyFill="1" applyBorder="1" applyAlignment="1">
      <alignment vertical="top" wrapText="1"/>
    </xf>
    <xf numFmtId="164" fontId="5" fillId="0" borderId="18" xfId="0" applyNumberFormat="1" applyFont="1" applyFill="1" applyBorder="1" applyAlignment="1">
      <alignment vertical="top" wrapText="1"/>
    </xf>
    <xf numFmtId="0" fontId="5" fillId="0" borderId="65" xfId="3" applyFont="1" applyFill="1" applyBorder="1" applyAlignment="1">
      <alignment horizontal="left" vertical="top" wrapText="1"/>
    </xf>
    <xf numFmtId="14" fontId="5" fillId="0" borderId="19" xfId="0" applyNumberFormat="1" applyFont="1" applyBorder="1" applyAlignment="1">
      <alignment horizontal="center"/>
    </xf>
    <xf numFmtId="164" fontId="5" fillId="0" borderId="66" xfId="0" applyNumberFormat="1" applyFont="1" applyFill="1" applyBorder="1" applyAlignment="1">
      <alignment horizontal="left" vertical="top" wrapText="1"/>
    </xf>
    <xf numFmtId="164" fontId="5" fillId="0" borderId="39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wrapText="1"/>
    </xf>
    <xf numFmtId="165" fontId="5" fillId="0" borderId="61" xfId="0" applyNumberFormat="1" applyFont="1" applyFill="1" applyBorder="1" applyAlignment="1">
      <alignment horizontal="center" vertical="top" wrapText="1"/>
    </xf>
    <xf numFmtId="165" fontId="5" fillId="0" borderId="35" xfId="0" applyNumberFormat="1" applyFont="1" applyFill="1" applyBorder="1" applyAlignment="1">
      <alignment horizontal="center" vertical="top" wrapText="1"/>
    </xf>
    <xf numFmtId="49" fontId="5" fillId="0" borderId="28" xfId="0" applyNumberFormat="1" applyFont="1" applyFill="1" applyBorder="1" applyAlignment="1">
      <alignment vertical="top" wrapText="1"/>
    </xf>
    <xf numFmtId="0" fontId="5" fillId="0" borderId="45" xfId="0" applyFont="1" applyBorder="1" applyAlignment="1">
      <alignment horizontal="center" vertical="center" textRotation="90" wrapText="1"/>
    </xf>
    <xf numFmtId="49" fontId="5" fillId="0" borderId="53" xfId="0" applyNumberFormat="1" applyFont="1" applyFill="1" applyBorder="1" applyAlignment="1">
      <alignment vertical="top" wrapText="1"/>
    </xf>
    <xf numFmtId="0" fontId="5" fillId="0" borderId="19" xfId="1" applyFont="1" applyBorder="1" applyAlignment="1">
      <alignment horizontal="left"/>
    </xf>
    <xf numFmtId="0" fontId="5" fillId="0" borderId="19" xfId="1" applyFont="1" applyBorder="1" applyAlignment="1">
      <alignment horizontal="center"/>
    </xf>
    <xf numFmtId="14" fontId="5" fillId="0" borderId="19" xfId="1" applyNumberFormat="1" applyFont="1" applyBorder="1" applyAlignment="1">
      <alignment horizontal="center"/>
    </xf>
    <xf numFmtId="49" fontId="4" fillId="0" borderId="22" xfId="0" applyNumberFormat="1" applyFont="1" applyFill="1" applyBorder="1" applyAlignment="1">
      <alignment vertical="top" wrapText="1"/>
    </xf>
    <xf numFmtId="164" fontId="5" fillId="0" borderId="2" xfId="0" applyNumberFormat="1" applyFont="1" applyFill="1" applyBorder="1" applyAlignment="1">
      <alignment horizontal="center" vertical="top"/>
    </xf>
    <xf numFmtId="0" fontId="5" fillId="0" borderId="0" xfId="0" applyFont="1" applyAlignment="1">
      <alignment wrapText="1"/>
    </xf>
    <xf numFmtId="164" fontId="5" fillId="0" borderId="51" xfId="0" applyNumberFormat="1" applyFont="1" applyFill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 textRotation="90"/>
    </xf>
    <xf numFmtId="0" fontId="5" fillId="0" borderId="0" xfId="0" applyFont="1" applyBorder="1" applyAlignment="1">
      <alignment vertical="top"/>
    </xf>
    <xf numFmtId="0" fontId="5" fillId="0" borderId="45" xfId="0" applyFont="1" applyFill="1" applyBorder="1" applyAlignment="1">
      <alignment horizontal="center" vertical="center" textRotation="90" wrapText="1"/>
    </xf>
    <xf numFmtId="164" fontId="5" fillId="0" borderId="0" xfId="0" applyNumberFormat="1" applyFont="1"/>
    <xf numFmtId="165" fontId="19" fillId="8" borderId="28" xfId="0" applyNumberFormat="1" applyFont="1" applyFill="1" applyBorder="1" applyAlignment="1">
      <alignment horizontal="right" vertical="top"/>
    </xf>
    <xf numFmtId="165" fontId="3" fillId="7" borderId="47" xfId="0" applyNumberFormat="1" applyFont="1" applyFill="1" applyBorder="1" applyAlignment="1">
      <alignment vertical="top"/>
    </xf>
    <xf numFmtId="165" fontId="3" fillId="2" borderId="72" xfId="0" applyNumberFormat="1" applyFont="1" applyFill="1" applyBorder="1" applyAlignment="1">
      <alignment vertical="top"/>
    </xf>
    <xf numFmtId="165" fontId="3" fillId="3" borderId="72" xfId="0" applyNumberFormat="1" applyFont="1" applyFill="1" applyBorder="1" applyAlignment="1">
      <alignment vertical="top"/>
    </xf>
    <xf numFmtId="165" fontId="3" fillId="4" borderId="72" xfId="0" applyNumberFormat="1" applyFont="1" applyFill="1" applyBorder="1" applyAlignment="1">
      <alignment vertical="top"/>
    </xf>
    <xf numFmtId="165" fontId="3" fillId="2" borderId="4" xfId="0" applyNumberFormat="1" applyFont="1" applyFill="1" applyBorder="1" applyAlignment="1">
      <alignment vertical="top"/>
    </xf>
    <xf numFmtId="165" fontId="3" fillId="3" borderId="4" xfId="0" applyNumberFormat="1" applyFont="1" applyFill="1" applyBorder="1" applyAlignment="1">
      <alignment vertical="top"/>
    </xf>
    <xf numFmtId="165" fontId="3" fillId="4" borderId="4" xfId="0" applyNumberFormat="1" applyFont="1" applyFill="1" applyBorder="1" applyAlignment="1">
      <alignment vertical="top"/>
    </xf>
    <xf numFmtId="165" fontId="3" fillId="2" borderId="1" xfId="0" applyNumberFormat="1" applyFont="1" applyFill="1" applyBorder="1" applyAlignment="1">
      <alignment vertical="top"/>
    </xf>
    <xf numFmtId="165" fontId="3" fillId="3" borderId="1" xfId="0" applyNumberFormat="1" applyFont="1" applyFill="1" applyBorder="1" applyAlignment="1">
      <alignment vertical="top"/>
    </xf>
    <xf numFmtId="165" fontId="3" fillId="4" borderId="1" xfId="0" applyNumberFormat="1" applyFont="1" applyFill="1" applyBorder="1" applyAlignment="1">
      <alignment vertical="top"/>
    </xf>
    <xf numFmtId="165" fontId="19" fillId="8" borderId="22" xfId="0" applyNumberFormat="1" applyFont="1" applyFill="1" applyBorder="1" applyAlignment="1">
      <alignment vertical="top"/>
    </xf>
    <xf numFmtId="49" fontId="3" fillId="7" borderId="20" xfId="0" applyNumberFormat="1" applyFont="1" applyFill="1" applyBorder="1" applyAlignment="1">
      <alignment horizontal="center" vertical="top"/>
    </xf>
    <xf numFmtId="165" fontId="4" fillId="8" borderId="70" xfId="0" applyNumberFormat="1" applyFont="1" applyFill="1" applyBorder="1" applyAlignment="1">
      <alignment horizontal="center" vertical="top" wrapText="1"/>
    </xf>
    <xf numFmtId="165" fontId="2" fillId="8" borderId="14" xfId="0" applyNumberFormat="1" applyFont="1" applyFill="1" applyBorder="1" applyAlignment="1">
      <alignment horizontal="center" vertical="top" wrapText="1"/>
    </xf>
    <xf numFmtId="49" fontId="2" fillId="8" borderId="14" xfId="0" applyNumberFormat="1" applyFont="1" applyFill="1" applyBorder="1" applyAlignment="1">
      <alignment horizontal="center" vertical="top"/>
    </xf>
    <xf numFmtId="0" fontId="2" fillId="8" borderId="35" xfId="0" applyFont="1" applyFill="1" applyBorder="1" applyAlignment="1">
      <alignment horizontal="center" vertical="top" wrapText="1"/>
    </xf>
    <xf numFmtId="165" fontId="19" fillId="8" borderId="25" xfId="0" applyNumberFormat="1" applyFont="1" applyFill="1" applyBorder="1" applyAlignment="1">
      <alignment horizontal="right" vertical="top"/>
    </xf>
    <xf numFmtId="165" fontId="19" fillId="8" borderId="24" xfId="0" applyNumberFormat="1" applyFont="1" applyFill="1" applyBorder="1" applyAlignment="1">
      <alignment horizontal="right" vertical="top"/>
    </xf>
    <xf numFmtId="165" fontId="19" fillId="8" borderId="23" xfId="0" applyNumberFormat="1" applyFont="1" applyFill="1" applyBorder="1" applyAlignment="1">
      <alignment horizontal="right" vertical="top"/>
    </xf>
    <xf numFmtId="165" fontId="19" fillId="8" borderId="33" xfId="0" applyNumberFormat="1" applyFont="1" applyFill="1" applyBorder="1" applyAlignment="1">
      <alignment horizontal="right" vertical="top"/>
    </xf>
    <xf numFmtId="165" fontId="19" fillId="8" borderId="8" xfId="0" applyNumberFormat="1" applyFont="1" applyFill="1" applyBorder="1" applyAlignment="1">
      <alignment horizontal="right" vertical="top"/>
    </xf>
    <xf numFmtId="165" fontId="19" fillId="8" borderId="6" xfId="0" applyNumberFormat="1" applyFont="1" applyFill="1" applyBorder="1" applyAlignment="1">
      <alignment horizontal="right" vertical="top"/>
    </xf>
    <xf numFmtId="165" fontId="19" fillId="8" borderId="34" xfId="0" applyNumberFormat="1" applyFont="1" applyFill="1" applyBorder="1" applyAlignment="1">
      <alignment horizontal="right" vertical="top"/>
    </xf>
    <xf numFmtId="0" fontId="3" fillId="8" borderId="11" xfId="0" applyFont="1" applyFill="1" applyBorder="1" applyAlignment="1">
      <alignment horizontal="center" vertical="top" wrapText="1"/>
    </xf>
    <xf numFmtId="165" fontId="3" fillId="8" borderId="38" xfId="0" applyNumberFormat="1" applyFont="1" applyFill="1" applyBorder="1" applyAlignment="1">
      <alignment horizontal="right" vertical="top"/>
    </xf>
    <xf numFmtId="165" fontId="3" fillId="8" borderId="0" xfId="0" applyNumberFormat="1" applyFont="1" applyFill="1" applyBorder="1" applyAlignment="1">
      <alignment horizontal="right" vertical="top"/>
    </xf>
    <xf numFmtId="49" fontId="5" fillId="0" borderId="77" xfId="0" applyNumberFormat="1" applyFont="1" applyBorder="1" applyAlignment="1">
      <alignment horizontal="center" vertical="top"/>
    </xf>
    <xf numFmtId="0" fontId="3" fillId="8" borderId="12" xfId="0" applyFont="1" applyFill="1" applyBorder="1" applyAlignment="1">
      <alignment horizontal="center" vertical="top" wrapText="1"/>
    </xf>
    <xf numFmtId="165" fontId="3" fillId="8" borderId="34" xfId="0" applyNumberFormat="1" applyFont="1" applyFill="1" applyBorder="1" applyAlignment="1">
      <alignment horizontal="right" vertical="top"/>
    </xf>
    <xf numFmtId="0" fontId="19" fillId="0" borderId="14" xfId="0" applyFont="1" applyFill="1" applyBorder="1" applyAlignment="1">
      <alignment horizontal="center" vertical="top" wrapText="1"/>
    </xf>
    <xf numFmtId="165" fontId="19" fillId="8" borderId="32" xfId="0" applyNumberFormat="1" applyFont="1" applyFill="1" applyBorder="1" applyAlignment="1">
      <alignment horizontal="right" vertical="top"/>
    </xf>
    <xf numFmtId="165" fontId="19" fillId="8" borderId="19" xfId="0" applyNumberFormat="1" applyFont="1" applyFill="1" applyBorder="1" applyAlignment="1">
      <alignment horizontal="right" vertical="top"/>
    </xf>
    <xf numFmtId="165" fontId="19" fillId="8" borderId="37" xfId="0" applyNumberFormat="1" applyFont="1" applyFill="1" applyBorder="1" applyAlignment="1">
      <alignment horizontal="right" vertical="top"/>
    </xf>
    <xf numFmtId="165" fontId="3" fillId="8" borderId="23" xfId="0" applyNumberFormat="1" applyFont="1" applyFill="1" applyBorder="1" applyAlignment="1">
      <alignment horizontal="right" vertical="top"/>
    </xf>
    <xf numFmtId="0" fontId="5" fillId="0" borderId="0" xfId="0" applyFont="1" applyBorder="1"/>
    <xf numFmtId="165" fontId="3" fillId="7" borderId="76" xfId="0" applyNumberFormat="1" applyFont="1" applyFill="1" applyBorder="1" applyAlignment="1">
      <alignment horizontal="right" vertical="top"/>
    </xf>
    <xf numFmtId="164" fontId="21" fillId="0" borderId="63" xfId="0" applyNumberFormat="1" applyFont="1" applyBorder="1" applyAlignment="1">
      <alignment vertical="top"/>
    </xf>
    <xf numFmtId="164" fontId="21" fillId="0" borderId="54" xfId="0" applyNumberFormat="1" applyFont="1" applyBorder="1" applyAlignment="1">
      <alignment horizontal="center" vertical="top"/>
    </xf>
    <xf numFmtId="49" fontId="21" fillId="0" borderId="77" xfId="0" applyNumberFormat="1" applyFont="1" applyBorder="1" applyAlignment="1">
      <alignment horizontal="center" vertical="top"/>
    </xf>
    <xf numFmtId="49" fontId="5" fillId="0" borderId="52" xfId="0" applyNumberFormat="1" applyFont="1" applyBorder="1" applyAlignment="1">
      <alignment horizontal="center" vertical="top"/>
    </xf>
    <xf numFmtId="49" fontId="5" fillId="0" borderId="40" xfId="0" applyNumberFormat="1" applyFont="1" applyBorder="1" applyAlignment="1">
      <alignment horizontal="center" vertical="top"/>
    </xf>
    <xf numFmtId="49" fontId="4" fillId="0" borderId="25" xfId="0" applyNumberFormat="1" applyFont="1" applyFill="1" applyBorder="1" applyAlignment="1">
      <alignment horizontal="center" vertical="top"/>
    </xf>
    <xf numFmtId="49" fontId="5" fillId="0" borderId="40" xfId="0" applyNumberFormat="1" applyFont="1" applyFill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49" fontId="5" fillId="0" borderId="25" xfId="0" applyNumberFormat="1" applyFont="1" applyBorder="1" applyAlignment="1">
      <alignment horizontal="center" vertical="top"/>
    </xf>
    <xf numFmtId="49" fontId="5" fillId="0" borderId="53" xfId="0" applyNumberFormat="1" applyFont="1" applyBorder="1" applyAlignment="1">
      <alignment horizontal="center" vertical="top"/>
    </xf>
    <xf numFmtId="49" fontId="2" fillId="0" borderId="52" xfId="3" applyNumberFormat="1" applyFont="1" applyFill="1" applyBorder="1" applyAlignment="1">
      <alignment horizontal="center" vertical="top"/>
    </xf>
    <xf numFmtId="49" fontId="5" fillId="0" borderId="8" xfId="0" applyNumberFormat="1" applyFont="1" applyBorder="1" applyAlignment="1">
      <alignment horizontal="center" vertical="top"/>
    </xf>
    <xf numFmtId="49" fontId="5" fillId="0" borderId="22" xfId="0" applyNumberFormat="1" applyFont="1" applyBorder="1" applyAlignment="1">
      <alignment horizontal="center" vertical="top"/>
    </xf>
    <xf numFmtId="49" fontId="5" fillId="0" borderId="71" xfId="0" applyNumberFormat="1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/>
    </xf>
    <xf numFmtId="49" fontId="5" fillId="0" borderId="46" xfId="0" applyNumberFormat="1" applyFont="1" applyFill="1" applyBorder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4" fillId="0" borderId="64" xfId="0" applyNumberFormat="1" applyFont="1" applyBorder="1" applyAlignment="1">
      <alignment horizontal="center" vertical="top"/>
    </xf>
    <xf numFmtId="164" fontId="21" fillId="0" borderId="66" xfId="0" applyNumberFormat="1" applyFont="1" applyBorder="1" applyAlignment="1">
      <alignment vertical="top" wrapText="1"/>
    </xf>
    <xf numFmtId="164" fontId="21" fillId="0" borderId="39" xfId="0" applyNumberFormat="1" applyFont="1" applyBorder="1" applyAlignment="1">
      <alignment horizontal="center" vertical="top"/>
    </xf>
    <xf numFmtId="49" fontId="21" fillId="0" borderId="13" xfId="0" applyNumberFormat="1" applyFont="1" applyBorder="1" applyAlignment="1">
      <alignment horizontal="center" vertical="top"/>
    </xf>
    <xf numFmtId="165" fontId="19" fillId="8" borderId="26" xfId="0" applyNumberFormat="1" applyFont="1" applyFill="1" applyBorder="1" applyAlignment="1">
      <alignment horizontal="right" vertical="top"/>
    </xf>
    <xf numFmtId="165" fontId="19" fillId="8" borderId="35" xfId="0" applyNumberFormat="1" applyFont="1" applyFill="1" applyBorder="1" applyAlignment="1">
      <alignment vertical="top"/>
    </xf>
    <xf numFmtId="165" fontId="19" fillId="8" borderId="19" xfId="0" applyNumberFormat="1" applyFont="1" applyFill="1" applyBorder="1" applyAlignment="1">
      <alignment vertical="top"/>
    </xf>
    <xf numFmtId="165" fontId="19" fillId="8" borderId="28" xfId="0" applyNumberFormat="1" applyFont="1" applyFill="1" applyBorder="1" applyAlignment="1">
      <alignment vertical="top"/>
    </xf>
    <xf numFmtId="165" fontId="19" fillId="8" borderId="31" xfId="0" applyNumberFormat="1" applyFont="1" applyFill="1" applyBorder="1" applyAlignment="1">
      <alignment vertical="top"/>
    </xf>
    <xf numFmtId="165" fontId="19" fillId="8" borderId="16" xfId="0" applyNumberFormat="1" applyFont="1" applyFill="1" applyBorder="1" applyAlignment="1">
      <alignment vertical="top"/>
    </xf>
    <xf numFmtId="165" fontId="19" fillId="8" borderId="42" xfId="0" applyNumberFormat="1" applyFont="1" applyFill="1" applyBorder="1" applyAlignment="1">
      <alignment vertical="top"/>
    </xf>
    <xf numFmtId="1" fontId="21" fillId="0" borderId="77" xfId="0" applyNumberFormat="1" applyFont="1" applyBorder="1" applyAlignment="1">
      <alignment horizontal="center" vertical="top"/>
    </xf>
    <xf numFmtId="1" fontId="21" fillId="0" borderId="13" xfId="0" applyNumberFormat="1" applyFont="1" applyBorder="1" applyAlignment="1">
      <alignment horizontal="center" vertical="top"/>
    </xf>
    <xf numFmtId="49" fontId="21" fillId="0" borderId="38" xfId="0" applyNumberFormat="1" applyFont="1" applyFill="1" applyBorder="1" applyAlignment="1">
      <alignment vertical="top" wrapText="1"/>
    </xf>
    <xf numFmtId="0" fontId="21" fillId="0" borderId="39" xfId="0" applyFont="1" applyBorder="1" applyAlignment="1">
      <alignment horizontal="center" vertical="top"/>
    </xf>
    <xf numFmtId="0" fontId="21" fillId="0" borderId="5" xfId="0" applyFont="1" applyBorder="1" applyAlignment="1">
      <alignment vertical="top" wrapText="1"/>
    </xf>
    <xf numFmtId="1" fontId="21" fillId="0" borderId="30" xfId="0" applyNumberFormat="1" applyFont="1" applyBorder="1" applyAlignment="1">
      <alignment horizontal="center" vertical="top"/>
    </xf>
    <xf numFmtId="49" fontId="5" fillId="0" borderId="0" xfId="0" applyNumberFormat="1" applyFont="1" applyFill="1" applyBorder="1" applyAlignment="1">
      <alignment vertical="top" wrapText="1"/>
    </xf>
    <xf numFmtId="49" fontId="21" fillId="0" borderId="0" xfId="0" applyNumberFormat="1" applyFont="1" applyFill="1" applyBorder="1" applyAlignment="1">
      <alignment vertical="top" wrapText="1"/>
    </xf>
    <xf numFmtId="165" fontId="2" fillId="8" borderId="12" xfId="0" applyNumberFormat="1" applyFont="1" applyFill="1" applyBorder="1" applyAlignment="1">
      <alignment horizontal="center" vertical="top" wrapText="1"/>
    </xf>
    <xf numFmtId="165" fontId="3" fillId="7" borderId="20" xfId="0" applyNumberFormat="1" applyFont="1" applyFill="1" applyBorder="1" applyAlignment="1">
      <alignment horizontal="right" vertical="top"/>
    </xf>
    <xf numFmtId="0" fontId="5" fillId="0" borderId="14" xfId="0" applyFont="1" applyBorder="1"/>
    <xf numFmtId="165" fontId="2" fillId="9" borderId="14" xfId="0" applyNumberFormat="1" applyFont="1" applyFill="1" applyBorder="1" applyAlignment="1">
      <alignment horizontal="center" vertical="top" wrapText="1"/>
    </xf>
    <xf numFmtId="0" fontId="5" fillId="8" borderId="27" xfId="0" applyFont="1" applyFill="1" applyBorder="1"/>
    <xf numFmtId="0" fontId="5" fillId="8" borderId="19" xfId="0" applyFont="1" applyFill="1" applyBorder="1"/>
    <xf numFmtId="49" fontId="4" fillId="0" borderId="17" xfId="0" applyNumberFormat="1" applyFont="1" applyFill="1" applyBorder="1" applyAlignment="1">
      <alignment vertical="top" wrapText="1"/>
    </xf>
    <xf numFmtId="49" fontId="10" fillId="0" borderId="50" xfId="0" applyNumberFormat="1" applyFont="1" applyFill="1" applyBorder="1" applyAlignment="1">
      <alignment horizontal="center" vertical="top" wrapText="1"/>
    </xf>
    <xf numFmtId="165" fontId="19" fillId="8" borderId="27" xfId="0" applyNumberFormat="1" applyFont="1" applyFill="1" applyBorder="1" applyAlignment="1">
      <alignment horizontal="right" vertical="top"/>
    </xf>
    <xf numFmtId="0" fontId="5" fillId="0" borderId="19" xfId="0" applyFont="1" applyBorder="1" applyAlignment="1">
      <alignment horizontal="center"/>
    </xf>
    <xf numFmtId="0" fontId="10" fillId="8" borderId="19" xfId="0" applyFont="1" applyFill="1" applyBorder="1" applyAlignment="1">
      <alignment vertical="top"/>
    </xf>
    <xf numFmtId="0" fontId="6" fillId="7" borderId="29" xfId="0" applyFont="1" applyFill="1" applyBorder="1" applyAlignment="1">
      <alignment horizontal="center" vertical="top"/>
    </xf>
    <xf numFmtId="0" fontId="10" fillId="8" borderId="32" xfId="0" applyFont="1" applyFill="1" applyBorder="1" applyAlignment="1">
      <alignment vertical="top"/>
    </xf>
    <xf numFmtId="0" fontId="10" fillId="8" borderId="13" xfId="0" applyFont="1" applyFill="1" applyBorder="1" applyAlignment="1">
      <alignment vertical="top"/>
    </xf>
    <xf numFmtId="165" fontId="3" fillId="7" borderId="46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49" fontId="3" fillId="0" borderId="54" xfId="0" applyNumberFormat="1" applyFont="1" applyBorder="1" applyAlignment="1">
      <alignment horizontal="center" vertical="top"/>
    </xf>
    <xf numFmtId="49" fontId="3" fillId="0" borderId="39" xfId="0" applyNumberFormat="1" applyFont="1" applyBorder="1" applyAlignment="1">
      <alignment horizontal="center" vertical="top"/>
    </xf>
    <xf numFmtId="49" fontId="3" fillId="0" borderId="24" xfId="0" applyNumberFormat="1" applyFont="1" applyBorder="1" applyAlignment="1">
      <alignment horizontal="center" vertical="top"/>
    </xf>
    <xf numFmtId="164" fontId="10" fillId="0" borderId="65" xfId="0" applyNumberFormat="1" applyFont="1" applyFill="1" applyBorder="1" applyAlignment="1">
      <alignment horizontal="center" vertical="top" wrapText="1"/>
    </xf>
    <xf numFmtId="164" fontId="10" fillId="0" borderId="66" xfId="0" applyNumberFormat="1" applyFont="1" applyFill="1" applyBorder="1" applyAlignment="1">
      <alignment horizontal="center" vertical="top" wrapText="1"/>
    </xf>
    <xf numFmtId="164" fontId="10" fillId="0" borderId="6" xfId="0" applyNumberFormat="1" applyFont="1" applyFill="1" applyBorder="1" applyAlignment="1">
      <alignment horizontal="center" vertical="top" wrapText="1"/>
    </xf>
    <xf numFmtId="164" fontId="5" fillId="0" borderId="66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49" fontId="5" fillId="0" borderId="62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3" fillId="2" borderId="73" xfId="0" applyNumberFormat="1" applyFont="1" applyFill="1" applyBorder="1" applyAlignment="1">
      <alignment horizontal="right" vertical="top"/>
    </xf>
    <xf numFmtId="49" fontId="3" fillId="2" borderId="72" xfId="0" applyNumberFormat="1" applyFont="1" applyFill="1" applyBorder="1" applyAlignment="1">
      <alignment horizontal="right" vertical="top"/>
    </xf>
    <xf numFmtId="49" fontId="3" fillId="7" borderId="20" xfId="0" applyNumberFormat="1" applyFont="1" applyFill="1" applyBorder="1" applyAlignment="1">
      <alignment horizontal="center" vertical="top"/>
    </xf>
    <xf numFmtId="49" fontId="3" fillId="7" borderId="58" xfId="0" applyNumberFormat="1" applyFont="1" applyFill="1" applyBorder="1" applyAlignment="1">
      <alignment horizontal="center" vertical="top"/>
    </xf>
    <xf numFmtId="49" fontId="3" fillId="3" borderId="65" xfId="0" applyNumberFormat="1" applyFont="1" applyFill="1" applyBorder="1" applyAlignment="1">
      <alignment horizontal="center" vertical="top"/>
    </xf>
    <xf numFmtId="49" fontId="3" fillId="3" borderId="66" xfId="0" applyNumberFormat="1" applyFont="1" applyFill="1" applyBorder="1" applyAlignment="1">
      <alignment horizontal="center" vertical="top"/>
    </xf>
    <xf numFmtId="49" fontId="3" fillId="3" borderId="5" xfId="0" applyNumberFormat="1" applyFont="1" applyFill="1" applyBorder="1" applyAlignment="1">
      <alignment horizontal="center" vertical="top"/>
    </xf>
    <xf numFmtId="49" fontId="3" fillId="2" borderId="51" xfId="0" applyNumberFormat="1" applyFont="1" applyFill="1" applyBorder="1" applyAlignment="1">
      <alignment horizontal="center" vertical="top"/>
    </xf>
    <xf numFmtId="49" fontId="3" fillId="2" borderId="39" xfId="0" applyNumberFormat="1" applyFont="1" applyFill="1" applyBorder="1" applyAlignment="1">
      <alignment horizontal="center" vertical="top"/>
    </xf>
    <xf numFmtId="49" fontId="3" fillId="2" borderId="2" xfId="0" applyNumberFormat="1" applyFont="1" applyFill="1" applyBorder="1" applyAlignment="1">
      <alignment horizontal="center" vertical="top"/>
    </xf>
    <xf numFmtId="49" fontId="3" fillId="7" borderId="51" xfId="0" applyNumberFormat="1" applyFont="1" applyFill="1" applyBorder="1" applyAlignment="1">
      <alignment horizontal="center" vertical="top"/>
    </xf>
    <xf numFmtId="49" fontId="3" fillId="7" borderId="39" xfId="0" applyNumberFormat="1" applyFont="1" applyFill="1" applyBorder="1" applyAlignment="1">
      <alignment horizontal="center" vertical="top"/>
    </xf>
    <xf numFmtId="49" fontId="3" fillId="7" borderId="3" xfId="0" applyNumberFormat="1" applyFont="1" applyFill="1" applyBorder="1" applyAlignment="1">
      <alignment horizontal="center" vertical="top"/>
    </xf>
    <xf numFmtId="49" fontId="3" fillId="0" borderId="51" xfId="0" applyNumberFormat="1" applyFont="1" applyBorder="1" applyAlignment="1">
      <alignment horizontal="center" vertical="top"/>
    </xf>
    <xf numFmtId="49" fontId="2" fillId="0" borderId="51" xfId="0" applyNumberFormat="1" applyFont="1" applyBorder="1" applyAlignment="1">
      <alignment horizontal="center" vertical="top" textRotation="90"/>
    </xf>
    <xf numFmtId="49" fontId="2" fillId="0" borderId="39" xfId="0" applyNumberFormat="1" applyFont="1" applyBorder="1" applyAlignment="1">
      <alignment horizontal="center" vertical="top" textRotation="90"/>
    </xf>
    <xf numFmtId="0" fontId="4" fillId="0" borderId="52" xfId="0" applyFont="1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horizontal="center" vertical="top" wrapText="1"/>
    </xf>
    <xf numFmtId="0" fontId="10" fillId="0" borderId="32" xfId="0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19" xfId="0" applyNumberFormat="1" applyFont="1" applyFill="1" applyBorder="1" applyAlignment="1">
      <alignment horizontal="center" vertical="top"/>
    </xf>
    <xf numFmtId="49" fontId="2" fillId="0" borderId="64" xfId="0" applyNumberFormat="1" applyFont="1" applyFill="1" applyBorder="1" applyAlignment="1">
      <alignment horizontal="center" vertical="top" textRotation="90"/>
    </xf>
    <xf numFmtId="49" fontId="2" fillId="0" borderId="0" xfId="0" applyNumberFormat="1" applyFont="1" applyFill="1" applyBorder="1" applyAlignment="1">
      <alignment horizontal="center" vertical="top" textRotation="90"/>
    </xf>
    <xf numFmtId="49" fontId="2" fillId="0" borderId="23" xfId="0" applyNumberFormat="1" applyFont="1" applyFill="1" applyBorder="1" applyAlignment="1">
      <alignment horizontal="center" vertical="top" textRotation="90"/>
    </xf>
    <xf numFmtId="49" fontId="10" fillId="0" borderId="68" xfId="0" applyNumberFormat="1" applyFont="1" applyFill="1" applyBorder="1" applyAlignment="1">
      <alignment horizontal="center" vertical="top" wrapText="1"/>
    </xf>
    <xf numFmtId="49" fontId="10" fillId="0" borderId="38" xfId="0" applyNumberFormat="1" applyFont="1" applyFill="1" applyBorder="1" applyAlignment="1">
      <alignment horizontal="center" vertical="top" wrapText="1"/>
    </xf>
    <xf numFmtId="49" fontId="2" fillId="0" borderId="51" xfId="0" applyNumberFormat="1" applyFont="1" applyFill="1" applyBorder="1" applyAlignment="1">
      <alignment horizontal="center" vertical="top"/>
    </xf>
    <xf numFmtId="49" fontId="2" fillId="0" borderId="39" xfId="0" applyNumberFormat="1" applyFont="1" applyFill="1" applyBorder="1" applyAlignment="1">
      <alignment horizontal="center" vertical="top"/>
    </xf>
    <xf numFmtId="49" fontId="2" fillId="0" borderId="71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 wrapText="1"/>
    </xf>
    <xf numFmtId="49" fontId="10" fillId="0" borderId="69" xfId="0" applyNumberFormat="1" applyFont="1" applyFill="1" applyBorder="1" applyAlignment="1">
      <alignment horizontal="center" vertical="top" wrapText="1"/>
    </xf>
    <xf numFmtId="49" fontId="10" fillId="0" borderId="34" xfId="0" applyNumberFormat="1" applyFont="1" applyFill="1" applyBorder="1" applyAlignment="1">
      <alignment horizontal="center" vertical="top" wrapText="1"/>
    </xf>
    <xf numFmtId="49" fontId="2" fillId="0" borderId="54" xfId="0" applyNumberFormat="1" applyFont="1" applyFill="1" applyBorder="1" applyAlignment="1">
      <alignment horizontal="center" vertical="top"/>
    </xf>
    <xf numFmtId="49" fontId="2" fillId="0" borderId="24" xfId="0" applyNumberFormat="1" applyFont="1" applyFill="1" applyBorder="1" applyAlignment="1">
      <alignment horizontal="center" vertical="top"/>
    </xf>
    <xf numFmtId="49" fontId="19" fillId="0" borderId="77" xfId="0" applyNumberFormat="1" applyFont="1" applyFill="1" applyBorder="1" applyAlignment="1">
      <alignment horizontal="center" vertical="top"/>
    </xf>
    <xf numFmtId="49" fontId="19" fillId="0" borderId="8" xfId="0" applyNumberFormat="1" applyFont="1" applyFill="1" applyBorder="1" applyAlignment="1">
      <alignment horizontal="center" vertical="top"/>
    </xf>
    <xf numFmtId="49" fontId="21" fillId="0" borderId="15" xfId="0" applyNumberFormat="1" applyFont="1" applyFill="1" applyBorder="1" applyAlignment="1">
      <alignment horizontal="center" vertical="top" wrapText="1"/>
    </xf>
    <xf numFmtId="49" fontId="21" fillId="0" borderId="12" xfId="0" applyNumberFormat="1" applyFont="1" applyFill="1" applyBorder="1" applyAlignment="1">
      <alignment horizontal="center" vertical="top" wrapText="1"/>
    </xf>
    <xf numFmtId="0" fontId="5" fillId="0" borderId="0" xfId="1" applyFont="1" applyAlignment="1">
      <alignment horizontal="left" vertical="top" wrapText="1"/>
    </xf>
    <xf numFmtId="0" fontId="5" fillId="0" borderId="52" xfId="0" applyFont="1" applyFill="1" applyBorder="1" applyAlignment="1">
      <alignment horizontal="left" vertical="top" wrapText="1"/>
    </xf>
    <xf numFmtId="0" fontId="5" fillId="0" borderId="40" xfId="0" applyFont="1" applyFill="1" applyBorder="1" applyAlignment="1">
      <alignment horizontal="left" vertical="top" wrapText="1"/>
    </xf>
    <xf numFmtId="49" fontId="5" fillId="0" borderId="6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top"/>
    </xf>
    <xf numFmtId="49" fontId="2" fillId="0" borderId="25" xfId="0" applyNumberFormat="1" applyFont="1" applyFill="1" applyBorder="1" applyAlignment="1">
      <alignment horizontal="center" vertical="top"/>
    </xf>
    <xf numFmtId="49" fontId="2" fillId="0" borderId="19" xfId="0" applyNumberFormat="1" applyFont="1" applyFill="1" applyBorder="1" applyAlignment="1">
      <alignment horizontal="center" vertical="top" textRotation="90"/>
    </xf>
    <xf numFmtId="49" fontId="2" fillId="0" borderId="6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textRotation="90" wrapText="1"/>
    </xf>
    <xf numFmtId="0" fontId="10" fillId="0" borderId="6" xfId="0" applyFont="1" applyFill="1" applyBorder="1" applyAlignment="1">
      <alignment horizontal="center" vertical="center" textRotation="90" wrapText="1"/>
    </xf>
    <xf numFmtId="49" fontId="3" fillId="0" borderId="51" xfId="0" applyNumberFormat="1" applyFont="1" applyFill="1" applyBorder="1" applyAlignment="1">
      <alignment horizontal="center" vertical="top"/>
    </xf>
    <xf numFmtId="49" fontId="3" fillId="0" borderId="39" xfId="0" applyNumberFormat="1" applyFont="1" applyFill="1" applyBorder="1" applyAlignment="1">
      <alignment horizontal="center" vertical="top"/>
    </xf>
    <xf numFmtId="49" fontId="2" fillId="0" borderId="51" xfId="0" applyNumberFormat="1" applyFont="1" applyFill="1" applyBorder="1" applyAlignment="1">
      <alignment horizontal="center" vertical="top" textRotation="90"/>
    </xf>
    <xf numFmtId="49" fontId="2" fillId="0" borderId="39" xfId="0" applyNumberFormat="1" applyFont="1" applyFill="1" applyBorder="1" applyAlignment="1">
      <alignment horizontal="center" vertical="top" textRotation="90"/>
    </xf>
    <xf numFmtId="49" fontId="10" fillId="0" borderId="31" xfId="0" applyNumberFormat="1" applyFont="1" applyFill="1" applyBorder="1" applyAlignment="1">
      <alignment horizontal="center" vertical="center" textRotation="90" wrapText="1"/>
    </xf>
    <xf numFmtId="49" fontId="10" fillId="0" borderId="6" xfId="0" applyNumberFormat="1" applyFont="1" applyFill="1" applyBorder="1" applyAlignment="1">
      <alignment horizontal="center" vertical="center" textRotation="90" wrapText="1"/>
    </xf>
    <xf numFmtId="49" fontId="10" fillId="0" borderId="32" xfId="0" applyNumberFormat="1" applyFont="1" applyFill="1" applyBorder="1" applyAlignment="1">
      <alignment horizontal="center" vertical="center" textRotation="90" wrapText="1"/>
    </xf>
    <xf numFmtId="49" fontId="3" fillId="0" borderId="54" xfId="0" applyNumberFormat="1" applyFont="1" applyFill="1" applyBorder="1" applyAlignment="1">
      <alignment horizontal="center" vertical="top"/>
    </xf>
    <xf numFmtId="49" fontId="3" fillId="0" borderId="24" xfId="0" applyNumberFormat="1" applyFont="1" applyFill="1" applyBorder="1" applyAlignment="1">
      <alignment horizontal="center" vertical="top"/>
    </xf>
    <xf numFmtId="49" fontId="2" fillId="0" borderId="55" xfId="0" applyNumberFormat="1" applyFont="1" applyFill="1" applyBorder="1" applyAlignment="1">
      <alignment horizontal="center" vertical="top" textRotation="90"/>
    </xf>
    <xf numFmtId="49" fontId="21" fillId="0" borderId="53" xfId="0" applyNumberFormat="1" applyFont="1" applyFill="1" applyBorder="1" applyAlignment="1">
      <alignment horizontal="left" vertical="top" wrapText="1"/>
    </xf>
    <xf numFmtId="49" fontId="21" fillId="0" borderId="40" xfId="0" applyNumberFormat="1" applyFont="1" applyFill="1" applyBorder="1" applyAlignment="1">
      <alignment horizontal="left" vertical="top" wrapText="1"/>
    </xf>
    <xf numFmtId="49" fontId="21" fillId="0" borderId="25" xfId="0" applyNumberFormat="1" applyFont="1" applyFill="1" applyBorder="1" applyAlignment="1">
      <alignment horizontal="left" vertical="top" wrapText="1"/>
    </xf>
    <xf numFmtId="49" fontId="10" fillId="0" borderId="69" xfId="0" applyNumberFormat="1" applyFont="1" applyFill="1" applyBorder="1" applyAlignment="1">
      <alignment horizontal="center" vertical="top" textRotation="90" wrapText="1"/>
    </xf>
    <xf numFmtId="49" fontId="10" fillId="0" borderId="38" xfId="0" applyNumberFormat="1" applyFont="1" applyFill="1" applyBorder="1" applyAlignment="1">
      <alignment horizontal="center" vertical="top" textRotation="90" wrapText="1"/>
    </xf>
    <xf numFmtId="49" fontId="2" fillId="0" borderId="64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49" fontId="5" fillId="0" borderId="52" xfId="0" applyNumberFormat="1" applyFont="1" applyFill="1" applyBorder="1" applyAlignment="1">
      <alignment horizontal="center" vertical="center" wrapText="1"/>
    </xf>
    <xf numFmtId="49" fontId="5" fillId="0" borderId="40" xfId="0" applyNumberFormat="1" applyFont="1" applyFill="1" applyBorder="1" applyAlignment="1">
      <alignment horizontal="center" vertical="center" wrapText="1"/>
    </xf>
    <xf numFmtId="49" fontId="20" fillId="5" borderId="17" xfId="0" applyNumberFormat="1" applyFont="1" applyFill="1" applyBorder="1" applyAlignment="1">
      <alignment horizontal="left" vertical="top" wrapText="1"/>
    </xf>
    <xf numFmtId="49" fontId="20" fillId="5" borderId="60" xfId="0" applyNumberFormat="1" applyFont="1" applyFill="1" applyBorder="1" applyAlignment="1">
      <alignment horizontal="left" vertical="top" wrapText="1"/>
    </xf>
    <xf numFmtId="49" fontId="20" fillId="5" borderId="36" xfId="0" applyNumberFormat="1" applyFont="1" applyFill="1" applyBorder="1" applyAlignment="1">
      <alignment horizontal="left" vertical="top" wrapText="1"/>
    </xf>
    <xf numFmtId="49" fontId="5" fillId="0" borderId="52" xfId="0" applyNumberFormat="1" applyFont="1" applyBorder="1" applyAlignment="1">
      <alignment horizontal="center" vertical="top"/>
    </xf>
    <xf numFmtId="49" fontId="5" fillId="0" borderId="40" xfId="0" applyNumberFormat="1" applyFont="1" applyBorder="1" applyAlignment="1">
      <alignment horizontal="center" vertical="top"/>
    </xf>
    <xf numFmtId="49" fontId="2" fillId="0" borderId="40" xfId="0" applyNumberFormat="1" applyFont="1" applyFill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0" fontId="5" fillId="5" borderId="52" xfId="0" applyFont="1" applyFill="1" applyBorder="1" applyAlignment="1">
      <alignment horizontal="left" vertical="top" wrapText="1"/>
    </xf>
    <xf numFmtId="0" fontId="5" fillId="5" borderId="40" xfId="0" applyFont="1" applyFill="1" applyBorder="1" applyAlignment="1">
      <alignment horizontal="left" vertical="top" wrapText="1"/>
    </xf>
    <xf numFmtId="49" fontId="10" fillId="5" borderId="32" xfId="0" applyNumberFormat="1" applyFont="1" applyFill="1" applyBorder="1" applyAlignment="1">
      <alignment horizontal="center" vertical="top" wrapText="1"/>
    </xf>
    <xf numFmtId="164" fontId="5" fillId="2" borderId="70" xfId="0" applyNumberFormat="1" applyFont="1" applyFill="1" applyBorder="1" applyAlignment="1">
      <alignment horizontal="center" vertical="top"/>
    </xf>
    <xf numFmtId="164" fontId="5" fillId="2" borderId="73" xfId="0" applyNumberFormat="1" applyFont="1" applyFill="1" applyBorder="1" applyAlignment="1">
      <alignment horizontal="center" vertical="top"/>
    </xf>
    <xf numFmtId="164" fontId="5" fillId="2" borderId="72" xfId="0" applyNumberFormat="1" applyFont="1" applyFill="1" applyBorder="1" applyAlignment="1">
      <alignment horizontal="center" vertical="top"/>
    </xf>
    <xf numFmtId="49" fontId="2" fillId="0" borderId="40" xfId="3" applyNumberFormat="1" applyFont="1" applyFill="1" applyBorder="1" applyAlignment="1">
      <alignment horizontal="center" vertical="top"/>
    </xf>
    <xf numFmtId="49" fontId="2" fillId="0" borderId="30" xfId="3" applyNumberFormat="1" applyFont="1" applyFill="1" applyBorder="1" applyAlignment="1">
      <alignment horizontal="center" vertical="top"/>
    </xf>
    <xf numFmtId="0" fontId="2" fillId="0" borderId="39" xfId="3" applyFont="1" applyFill="1" applyBorder="1" applyAlignment="1">
      <alignment horizontal="center" vertical="top"/>
    </xf>
    <xf numFmtId="0" fontId="2" fillId="0" borderId="2" xfId="3" applyFont="1" applyFill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/>
    </xf>
    <xf numFmtId="49" fontId="2" fillId="0" borderId="28" xfId="0" applyNumberFormat="1" applyFont="1" applyBorder="1" applyAlignment="1">
      <alignment horizontal="center" vertical="top"/>
    </xf>
    <xf numFmtId="164" fontId="5" fillId="0" borderId="65" xfId="0" applyNumberFormat="1" applyFont="1" applyBorder="1" applyAlignment="1">
      <alignment horizontal="left" vertical="top" wrapText="1"/>
    </xf>
    <xf numFmtId="164" fontId="5" fillId="0" borderId="63" xfId="0" applyNumberFormat="1" applyFont="1" applyBorder="1" applyAlignment="1">
      <alignment horizontal="left" vertical="top" wrapText="1"/>
    </xf>
    <xf numFmtId="0" fontId="5" fillId="0" borderId="51" xfId="0" applyFont="1" applyBorder="1" applyAlignment="1">
      <alignment horizontal="center" vertical="top"/>
    </xf>
    <xf numFmtId="0" fontId="5" fillId="0" borderId="39" xfId="0" applyFont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right" vertical="top"/>
    </xf>
    <xf numFmtId="49" fontId="3" fillId="2" borderId="18" xfId="0" applyNumberFormat="1" applyFont="1" applyFill="1" applyBorder="1" applyAlignment="1">
      <alignment horizontal="right" vertical="top"/>
    </xf>
    <xf numFmtId="49" fontId="5" fillId="0" borderId="6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left" vertical="top" wrapText="1"/>
    </xf>
    <xf numFmtId="0" fontId="10" fillId="0" borderId="66" xfId="0" applyFont="1" applyFill="1" applyBorder="1" applyAlignment="1">
      <alignment horizontal="center" vertical="center" textRotation="90" wrapText="1"/>
    </xf>
    <xf numFmtId="49" fontId="3" fillId="7" borderId="18" xfId="0" applyNumberFormat="1" applyFont="1" applyFill="1" applyBorder="1" applyAlignment="1">
      <alignment horizontal="center" vertical="top"/>
    </xf>
    <xf numFmtId="49" fontId="3" fillId="7" borderId="46" xfId="0" applyNumberFormat="1" applyFont="1" applyFill="1" applyBorder="1" applyAlignment="1">
      <alignment horizontal="center" vertical="top"/>
    </xf>
    <xf numFmtId="49" fontId="5" fillId="5" borderId="52" xfId="0" applyNumberFormat="1" applyFont="1" applyFill="1" applyBorder="1" applyAlignment="1">
      <alignment horizontal="left" vertical="top" wrapText="1"/>
    </xf>
    <xf numFmtId="49" fontId="5" fillId="5" borderId="40" xfId="0" applyNumberFormat="1" applyFont="1" applyFill="1" applyBorder="1" applyAlignment="1">
      <alignment horizontal="left" vertical="top" wrapText="1"/>
    </xf>
    <xf numFmtId="49" fontId="5" fillId="0" borderId="28" xfId="0" applyNumberFormat="1" applyFont="1" applyFill="1" applyBorder="1" applyAlignment="1">
      <alignment vertical="top" wrapText="1"/>
    </xf>
    <xf numFmtId="49" fontId="21" fillId="0" borderId="28" xfId="0" applyNumberFormat="1" applyFont="1" applyFill="1" applyBorder="1" applyAlignment="1">
      <alignment vertical="top" wrapText="1"/>
    </xf>
    <xf numFmtId="49" fontId="2" fillId="0" borderId="51" xfId="0" applyNumberFormat="1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top" wrapText="1"/>
    </xf>
    <xf numFmtId="0" fontId="10" fillId="0" borderId="32" xfId="0" applyFont="1" applyFill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 textRotation="90"/>
    </xf>
    <xf numFmtId="49" fontId="5" fillId="0" borderId="7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3" fillId="4" borderId="74" xfId="0" applyNumberFormat="1" applyFont="1" applyFill="1" applyBorder="1" applyAlignment="1">
      <alignment horizontal="right" vertical="top"/>
    </xf>
    <xf numFmtId="49" fontId="3" fillId="4" borderId="73" xfId="0" applyNumberFormat="1" applyFont="1" applyFill="1" applyBorder="1" applyAlignment="1">
      <alignment horizontal="right" vertical="top"/>
    </xf>
    <xf numFmtId="49" fontId="3" fillId="4" borderId="72" xfId="0" applyNumberFormat="1" applyFont="1" applyFill="1" applyBorder="1" applyAlignment="1">
      <alignment horizontal="right" vertical="top"/>
    </xf>
    <xf numFmtId="49" fontId="3" fillId="2" borderId="74" xfId="0" applyNumberFormat="1" applyFont="1" applyFill="1" applyBorder="1" applyAlignment="1">
      <alignment horizontal="right" vertical="top"/>
    </xf>
    <xf numFmtId="49" fontId="10" fillId="0" borderId="34" xfId="0" applyNumberFormat="1" applyFont="1" applyFill="1" applyBorder="1" applyAlignment="1">
      <alignment horizontal="center" vertical="top" textRotation="90" wrapText="1"/>
    </xf>
    <xf numFmtId="49" fontId="3" fillId="7" borderId="16" xfId="0" applyNumberFormat="1" applyFont="1" applyFill="1" applyBorder="1" applyAlignment="1">
      <alignment horizontal="center" vertical="top"/>
    </xf>
    <xf numFmtId="49" fontId="3" fillId="7" borderId="48" xfId="0" applyNumberFormat="1" applyFont="1" applyFill="1" applyBorder="1" applyAlignment="1">
      <alignment horizontal="center" vertical="top"/>
    </xf>
    <xf numFmtId="49" fontId="10" fillId="0" borderId="35" xfId="0" applyNumberFormat="1" applyFont="1" applyFill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center" textRotation="90" wrapText="1"/>
    </xf>
    <xf numFmtId="49" fontId="2" fillId="0" borderId="54" xfId="0" applyNumberFormat="1" applyFont="1" applyBorder="1" applyAlignment="1">
      <alignment horizontal="center" vertical="top" textRotation="90"/>
    </xf>
    <xf numFmtId="49" fontId="3" fillId="0" borderId="19" xfId="0" applyNumberFormat="1" applyFont="1" applyFill="1" applyBorder="1" applyAlignment="1">
      <alignment horizontal="center" vertical="top"/>
    </xf>
    <xf numFmtId="49" fontId="21" fillId="0" borderId="28" xfId="0" applyNumberFormat="1" applyFont="1" applyFill="1" applyBorder="1" applyAlignment="1">
      <alignment horizontal="left" vertical="top" wrapText="1"/>
    </xf>
    <xf numFmtId="49" fontId="5" fillId="0" borderId="53" xfId="0" applyNumberFormat="1" applyFont="1" applyFill="1" applyBorder="1" applyAlignment="1">
      <alignment vertical="top" wrapText="1"/>
    </xf>
    <xf numFmtId="49" fontId="3" fillId="7" borderId="17" xfId="0" applyNumberFormat="1" applyFont="1" applyFill="1" applyBorder="1" applyAlignment="1">
      <alignment horizontal="center" vertical="top"/>
    </xf>
    <xf numFmtId="49" fontId="3" fillId="7" borderId="60" xfId="0" applyNumberFormat="1" applyFont="1" applyFill="1" applyBorder="1" applyAlignment="1">
      <alignment horizontal="center" vertical="top"/>
    </xf>
    <xf numFmtId="0" fontId="20" fillId="0" borderId="52" xfId="0" applyFont="1" applyFill="1" applyBorder="1" applyAlignment="1">
      <alignment horizontal="left" vertical="top" wrapText="1"/>
    </xf>
    <xf numFmtId="0" fontId="20" fillId="0" borderId="4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49" fontId="5" fillId="0" borderId="25" xfId="0" applyNumberFormat="1" applyFont="1" applyFill="1" applyBorder="1" applyAlignment="1">
      <alignment vertical="top" wrapText="1"/>
    </xf>
    <xf numFmtId="49" fontId="4" fillId="3" borderId="48" xfId="0" applyNumberFormat="1" applyFont="1" applyFill="1" applyBorder="1" applyAlignment="1">
      <alignment horizontal="left" vertical="top"/>
    </xf>
    <xf numFmtId="49" fontId="4" fillId="3" borderId="20" xfId="0" applyNumberFormat="1" applyFont="1" applyFill="1" applyBorder="1" applyAlignment="1">
      <alignment horizontal="left" vertical="top"/>
    </xf>
    <xf numFmtId="49" fontId="4" fillId="3" borderId="58" xfId="0" applyNumberFormat="1" applyFont="1" applyFill="1" applyBorder="1" applyAlignment="1">
      <alignment horizontal="left" vertical="top"/>
    </xf>
    <xf numFmtId="49" fontId="10" fillId="0" borderId="6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vertical="top" wrapText="1"/>
    </xf>
    <xf numFmtId="49" fontId="4" fillId="2" borderId="74" xfId="0" applyNumberFormat="1" applyFont="1" applyFill="1" applyBorder="1" applyAlignment="1">
      <alignment horizontal="left" vertical="top"/>
    </xf>
    <xf numFmtId="49" fontId="4" fillId="2" borderId="73" xfId="0" applyNumberFormat="1" applyFont="1" applyFill="1" applyBorder="1" applyAlignment="1">
      <alignment horizontal="left" vertical="top"/>
    </xf>
    <xf numFmtId="49" fontId="4" fillId="2" borderId="72" xfId="0" applyNumberFormat="1" applyFont="1" applyFill="1" applyBorder="1" applyAlignment="1">
      <alignment horizontal="left" vertical="top"/>
    </xf>
    <xf numFmtId="49" fontId="7" fillId="6" borderId="50" xfId="0" applyNumberFormat="1" applyFont="1" applyFill="1" applyBorder="1" applyAlignment="1">
      <alignment horizontal="left" vertical="top" wrapText="1"/>
    </xf>
    <xf numFmtId="49" fontId="7" fillId="6" borderId="41" xfId="0" applyNumberFormat="1" applyFont="1" applyFill="1" applyBorder="1" applyAlignment="1">
      <alignment horizontal="left" vertical="top" wrapText="1"/>
    </xf>
    <xf numFmtId="49" fontId="7" fillId="6" borderId="7" xfId="0" applyNumberFormat="1" applyFont="1" applyFill="1" applyBorder="1" applyAlignment="1">
      <alignment horizontal="left" vertical="top" wrapText="1"/>
    </xf>
    <xf numFmtId="49" fontId="3" fillId="3" borderId="6" xfId="0" applyNumberFormat="1" applyFont="1" applyFill="1" applyBorder="1" applyAlignment="1">
      <alignment horizontal="center" vertical="top"/>
    </xf>
    <xf numFmtId="49" fontId="3" fillId="3" borderId="44" xfId="0" applyNumberFormat="1" applyFont="1" applyFill="1" applyBorder="1" applyAlignment="1">
      <alignment horizontal="center" vertical="top"/>
    </xf>
    <xf numFmtId="49" fontId="3" fillId="3" borderId="31" xfId="0" applyNumberFormat="1" applyFont="1" applyFill="1" applyBorder="1" applyAlignment="1">
      <alignment horizontal="center" vertical="top"/>
    </xf>
    <xf numFmtId="49" fontId="4" fillId="2" borderId="74" xfId="0" applyNumberFormat="1" applyFont="1" applyFill="1" applyBorder="1" applyAlignment="1">
      <alignment horizontal="left" vertical="top" wrapText="1"/>
    </xf>
    <xf numFmtId="49" fontId="4" fillId="2" borderId="73" xfId="0" applyNumberFormat="1" applyFont="1" applyFill="1" applyBorder="1" applyAlignment="1">
      <alignment horizontal="left" vertical="top" wrapText="1"/>
    </xf>
    <xf numFmtId="49" fontId="4" fillId="2" borderId="72" xfId="0" applyNumberFormat="1" applyFont="1" applyFill="1" applyBorder="1" applyAlignment="1">
      <alignment horizontal="left" vertical="top" wrapText="1"/>
    </xf>
    <xf numFmtId="0" fontId="10" fillId="0" borderId="32" xfId="0" applyFont="1" applyFill="1" applyBorder="1" applyAlignment="1">
      <alignment horizontal="center" vertical="center" wrapText="1"/>
    </xf>
    <xf numFmtId="49" fontId="5" fillId="0" borderId="59" xfId="0" applyNumberFormat="1" applyFont="1" applyFill="1" applyBorder="1" applyAlignment="1">
      <alignment vertical="top" wrapText="1"/>
    </xf>
    <xf numFmtId="49" fontId="5" fillId="0" borderId="60" xfId="0" applyNumberFormat="1" applyFont="1" applyFill="1" applyBorder="1" applyAlignment="1">
      <alignment vertical="top" wrapText="1"/>
    </xf>
    <xf numFmtId="49" fontId="5" fillId="0" borderId="36" xfId="0" applyNumberFormat="1" applyFont="1" applyFill="1" applyBorder="1" applyAlignment="1">
      <alignment vertical="top" wrapText="1"/>
    </xf>
    <xf numFmtId="49" fontId="2" fillId="0" borderId="54" xfId="0" applyNumberFormat="1" applyFont="1" applyFill="1" applyBorder="1" applyAlignment="1">
      <alignment horizontal="center" vertical="top" textRotation="90"/>
    </xf>
    <xf numFmtId="49" fontId="2" fillId="0" borderId="24" xfId="0" applyNumberFormat="1" applyFont="1" applyFill="1" applyBorder="1" applyAlignment="1">
      <alignment horizontal="center" vertical="top" textRotation="90"/>
    </xf>
    <xf numFmtId="49" fontId="2" fillId="0" borderId="24" xfId="0" applyNumberFormat="1" applyFont="1" applyBorder="1" applyAlignment="1">
      <alignment horizontal="center" vertical="top" textRotation="90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44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45" xfId="0" applyFont="1" applyBorder="1" applyAlignment="1">
      <alignment horizontal="center" vertical="center" textRotation="90" wrapText="1"/>
    </xf>
    <xf numFmtId="0" fontId="5" fillId="0" borderId="5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textRotation="90" wrapText="1"/>
    </xf>
    <xf numFmtId="0" fontId="5" fillId="0" borderId="39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62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57" xfId="0" applyNumberFormat="1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textRotation="90" wrapText="1"/>
    </xf>
    <xf numFmtId="0" fontId="5" fillId="0" borderId="76" xfId="0" applyFont="1" applyBorder="1" applyAlignment="1">
      <alignment horizontal="center" vertical="center" textRotation="90" wrapText="1"/>
    </xf>
    <xf numFmtId="0" fontId="5" fillId="0" borderId="62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57" xfId="0" applyFont="1" applyBorder="1" applyAlignment="1">
      <alignment horizontal="center" vertical="center" textRotation="90" wrapText="1"/>
    </xf>
    <xf numFmtId="0" fontId="2" fillId="0" borderId="52" xfId="0" applyNumberFormat="1" applyFont="1" applyBorder="1" applyAlignment="1">
      <alignment horizontal="center" vertical="center" textRotation="90" wrapText="1"/>
    </xf>
    <xf numFmtId="0" fontId="2" fillId="0" borderId="40" xfId="0" applyNumberFormat="1" applyFont="1" applyBorder="1" applyAlignment="1">
      <alignment horizontal="center" vertical="center" textRotation="90" wrapText="1"/>
    </xf>
    <xf numFmtId="0" fontId="2" fillId="0" borderId="30" xfId="0" applyNumberFormat="1" applyFont="1" applyBorder="1" applyAlignment="1">
      <alignment horizontal="center" vertical="center" textRotation="90" wrapText="1"/>
    </xf>
    <xf numFmtId="0" fontId="2" fillId="0" borderId="59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5" fillId="0" borderId="6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4" fillId="0" borderId="50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54" xfId="0" applyFont="1" applyBorder="1" applyAlignment="1">
      <alignment horizontal="center" vertical="top" textRotation="90"/>
    </xf>
    <xf numFmtId="0" fontId="5" fillId="0" borderId="2" xfId="0" applyFont="1" applyBorder="1" applyAlignment="1">
      <alignment horizontal="center" vertical="top" textRotation="90"/>
    </xf>
    <xf numFmtId="49" fontId="5" fillId="0" borderId="53" xfId="0" applyNumberFormat="1" applyFont="1" applyBorder="1" applyAlignment="1">
      <alignment horizontal="center" vertical="top" textRotation="90"/>
    </xf>
    <xf numFmtId="49" fontId="5" fillId="0" borderId="30" xfId="0" applyNumberFormat="1" applyFont="1" applyBorder="1" applyAlignment="1">
      <alignment horizontal="center" vertical="top" textRotation="90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4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top" wrapText="1"/>
    </xf>
    <xf numFmtId="0" fontId="4" fillId="0" borderId="18" xfId="0" applyFont="1" applyBorder="1" applyAlignment="1">
      <alignment horizontal="right" vertical="top" wrapText="1"/>
    </xf>
    <xf numFmtId="0" fontId="10" fillId="0" borderId="65" xfId="0" applyFont="1" applyBorder="1" applyAlignment="1">
      <alignment horizontal="center" vertical="center" textRotation="90" wrapText="1"/>
    </xf>
    <xf numFmtId="0" fontId="10" fillId="0" borderId="66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49" fontId="3" fillId="2" borderId="16" xfId="0" applyNumberFormat="1" applyFont="1" applyFill="1" applyBorder="1" applyAlignment="1">
      <alignment horizontal="center" vertical="top"/>
    </xf>
    <xf numFmtId="49" fontId="3" fillId="2" borderId="45" xfId="0" applyNumberFormat="1" applyFont="1" applyFill="1" applyBorder="1" applyAlignment="1">
      <alignment horizontal="center" vertical="top"/>
    </xf>
    <xf numFmtId="49" fontId="3" fillId="7" borderId="36" xfId="0" applyNumberFormat="1" applyFont="1" applyFill="1" applyBorder="1" applyAlignment="1">
      <alignment horizontal="center" vertical="top"/>
    </xf>
    <xf numFmtId="49" fontId="3" fillId="2" borderId="24" xfId="0" applyNumberFormat="1" applyFont="1" applyFill="1" applyBorder="1" applyAlignment="1">
      <alignment horizontal="center" vertical="top"/>
    </xf>
    <xf numFmtId="0" fontId="4" fillId="2" borderId="74" xfId="0" applyFont="1" applyFill="1" applyBorder="1" applyAlignment="1">
      <alignment horizontal="left" vertical="top" wrapText="1"/>
    </xf>
    <xf numFmtId="0" fontId="4" fillId="2" borderId="73" xfId="0" applyFont="1" applyFill="1" applyBorder="1" applyAlignment="1">
      <alignment horizontal="left" vertical="top" wrapText="1"/>
    </xf>
    <xf numFmtId="0" fontId="4" fillId="2" borderId="72" xfId="0" applyFont="1" applyFill="1" applyBorder="1" applyAlignment="1">
      <alignment horizontal="left" vertical="top" wrapText="1"/>
    </xf>
    <xf numFmtId="49" fontId="5" fillId="0" borderId="53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49" fontId="2" fillId="0" borderId="52" xfId="0" applyNumberFormat="1" applyFont="1" applyBorder="1" applyAlignment="1">
      <alignment horizontal="center" vertical="top"/>
    </xf>
    <xf numFmtId="49" fontId="2" fillId="0" borderId="40" xfId="0" applyNumberFormat="1" applyFont="1" applyBorder="1" applyAlignment="1">
      <alignment horizontal="center" vertical="top"/>
    </xf>
    <xf numFmtId="49" fontId="2" fillId="0" borderId="25" xfId="0" applyNumberFormat="1" applyFont="1" applyBorder="1" applyAlignment="1">
      <alignment horizontal="center" vertical="top"/>
    </xf>
    <xf numFmtId="49" fontId="2" fillId="0" borderId="51" xfId="0" applyNumberFormat="1" applyFont="1" applyBorder="1" applyAlignment="1">
      <alignment horizontal="center" vertical="top"/>
    </xf>
    <xf numFmtId="49" fontId="2" fillId="0" borderId="39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top"/>
    </xf>
    <xf numFmtId="0" fontId="4" fillId="2" borderId="64" xfId="0" applyFont="1" applyFill="1" applyBorder="1" applyAlignment="1">
      <alignment horizontal="left" vertical="top" wrapText="1"/>
    </xf>
    <xf numFmtId="0" fontId="10" fillId="0" borderId="65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164" fontId="5" fillId="0" borderId="39" xfId="0" applyNumberFormat="1" applyFont="1" applyBorder="1" applyAlignment="1">
      <alignment horizontal="center" vertical="top"/>
    </xf>
    <xf numFmtId="165" fontId="5" fillId="0" borderId="61" xfId="0" applyNumberFormat="1" applyFont="1" applyFill="1" applyBorder="1" applyAlignment="1">
      <alignment horizontal="center" vertical="top" wrapText="1"/>
    </xf>
    <xf numFmtId="165" fontId="5" fillId="0" borderId="58" xfId="0" applyNumberFormat="1" applyFont="1" applyFill="1" applyBorder="1" applyAlignment="1">
      <alignment horizontal="center" vertical="top" wrapText="1"/>
    </xf>
    <xf numFmtId="165" fontId="5" fillId="0" borderId="35" xfId="0" applyNumberFormat="1" applyFont="1" applyFill="1" applyBorder="1" applyAlignment="1">
      <alignment horizontal="center" vertical="top" wrapText="1"/>
    </xf>
    <xf numFmtId="165" fontId="5" fillId="0" borderId="9" xfId="0" applyNumberFormat="1" applyFont="1" applyFill="1" applyBorder="1" applyAlignment="1">
      <alignment horizontal="center" vertical="top" wrapText="1"/>
    </xf>
    <xf numFmtId="49" fontId="5" fillId="0" borderId="52" xfId="0" applyNumberFormat="1" applyFont="1" applyFill="1" applyBorder="1" applyAlignment="1">
      <alignment horizontal="left" vertical="top" wrapText="1"/>
    </xf>
    <xf numFmtId="49" fontId="5" fillId="0" borderId="40" xfId="0" applyNumberFormat="1" applyFont="1" applyFill="1" applyBorder="1" applyAlignment="1">
      <alignment horizontal="left" vertical="top" wrapText="1"/>
    </xf>
    <xf numFmtId="165" fontId="3" fillId="0" borderId="21" xfId="0" applyNumberFormat="1" applyFont="1" applyBorder="1" applyAlignment="1">
      <alignment horizontal="center" vertical="center" wrapText="1"/>
    </xf>
    <xf numFmtId="165" fontId="3" fillId="0" borderId="16" xfId="0" applyNumberFormat="1" applyFont="1" applyBorder="1" applyAlignment="1">
      <alignment horizontal="center" vertical="center" wrapText="1"/>
    </xf>
    <xf numFmtId="165" fontId="3" fillId="0" borderId="22" xfId="0" applyNumberFormat="1" applyFont="1" applyBorder="1" applyAlignment="1">
      <alignment horizontal="center" vertical="center" wrapText="1"/>
    </xf>
    <xf numFmtId="165" fontId="2" fillId="0" borderId="34" xfId="0" applyNumberFormat="1" applyFont="1" applyBorder="1" applyAlignment="1">
      <alignment horizontal="center" vertical="top" wrapText="1"/>
    </xf>
    <xf numFmtId="165" fontId="2" fillId="0" borderId="23" xfId="0" applyNumberFormat="1" applyFont="1" applyBorder="1" applyAlignment="1">
      <alignment horizontal="center" vertical="top" wrapText="1"/>
    </xf>
    <xf numFmtId="165" fontId="2" fillId="0" borderId="8" xfId="0" applyNumberFormat="1" applyFont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right" vertical="top"/>
    </xf>
    <xf numFmtId="49" fontId="3" fillId="3" borderId="74" xfId="0" applyNumberFormat="1" applyFont="1" applyFill="1" applyBorder="1" applyAlignment="1">
      <alignment horizontal="right" vertical="top"/>
    </xf>
    <xf numFmtId="165" fontId="5" fillId="0" borderId="35" xfId="0" applyNumberFormat="1" applyFont="1" applyBorder="1" applyAlignment="1">
      <alignment horizontal="center" vertical="top" wrapText="1"/>
    </xf>
    <xf numFmtId="165" fontId="5" fillId="0" borderId="9" xfId="0" applyNumberFormat="1" applyFont="1" applyBorder="1" applyAlignment="1">
      <alignment horizontal="center" vertical="top" wrapText="1"/>
    </xf>
    <xf numFmtId="165" fontId="5" fillId="0" borderId="50" xfId="0" applyNumberFormat="1" applyFont="1" applyBorder="1" applyAlignment="1">
      <alignment horizontal="center" vertical="top" wrapText="1"/>
    </xf>
    <xf numFmtId="165" fontId="5" fillId="0" borderId="7" xfId="0" applyNumberFormat="1" applyFont="1" applyBorder="1" applyAlignment="1">
      <alignment horizontal="center" vertical="top" wrapText="1"/>
    </xf>
    <xf numFmtId="165" fontId="2" fillId="0" borderId="50" xfId="0" applyNumberFormat="1" applyFont="1" applyBorder="1" applyAlignment="1">
      <alignment horizontal="center" vertical="top" wrapText="1"/>
    </xf>
    <xf numFmtId="165" fontId="2" fillId="0" borderId="41" xfId="0" applyNumberFormat="1" applyFont="1" applyBorder="1" applyAlignment="1">
      <alignment horizontal="center" vertical="top" wrapText="1"/>
    </xf>
    <xf numFmtId="165" fontId="2" fillId="0" borderId="7" xfId="0" applyNumberFormat="1" applyFont="1" applyBorder="1" applyAlignment="1">
      <alignment horizontal="center" vertical="top" wrapText="1"/>
    </xf>
    <xf numFmtId="165" fontId="2" fillId="0" borderId="35" xfId="0" applyNumberFormat="1" applyFont="1" applyBorder="1" applyAlignment="1">
      <alignment horizontal="center" vertical="top" wrapText="1"/>
    </xf>
    <xf numFmtId="165" fontId="2" fillId="0" borderId="26" xfId="0" applyNumberFormat="1" applyFont="1" applyBorder="1" applyAlignment="1">
      <alignment horizontal="center" vertical="top" wrapText="1"/>
    </xf>
    <xf numFmtId="165" fontId="2" fillId="0" borderId="9" xfId="0" applyNumberFormat="1" applyFont="1" applyBorder="1" applyAlignment="1">
      <alignment horizontal="center" vertical="top" wrapText="1"/>
    </xf>
    <xf numFmtId="165" fontId="3" fillId="4" borderId="70" xfId="0" applyNumberFormat="1" applyFont="1" applyFill="1" applyBorder="1" applyAlignment="1">
      <alignment horizontal="center" vertical="top" wrapText="1"/>
    </xf>
    <xf numFmtId="165" fontId="3" fillId="4" borderId="73" xfId="0" applyNumberFormat="1" applyFont="1" applyFill="1" applyBorder="1" applyAlignment="1">
      <alignment horizontal="center" vertical="top" wrapText="1"/>
    </xf>
    <xf numFmtId="165" fontId="3" fillId="4" borderId="72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top"/>
    </xf>
    <xf numFmtId="49" fontId="2" fillId="0" borderId="28" xfId="0" applyNumberFormat="1" applyFont="1" applyFill="1" applyBorder="1" applyAlignment="1">
      <alignment horizontal="center" vertical="top"/>
    </xf>
    <xf numFmtId="49" fontId="5" fillId="0" borderId="63" xfId="0" applyNumberFormat="1" applyFont="1" applyFill="1" applyBorder="1" applyAlignment="1">
      <alignment horizontal="left" vertical="top" wrapText="1"/>
    </xf>
    <xf numFmtId="49" fontId="5" fillId="0" borderId="66" xfId="0" applyNumberFormat="1" applyFont="1" applyFill="1" applyBorder="1" applyAlignment="1">
      <alignment horizontal="left" vertical="top" wrapText="1"/>
    </xf>
    <xf numFmtId="49" fontId="5" fillId="0" borderId="54" xfId="0" applyNumberFormat="1" applyFont="1" applyFill="1" applyBorder="1" applyAlignment="1">
      <alignment horizontal="center" vertical="top" wrapText="1"/>
    </xf>
    <xf numFmtId="49" fontId="5" fillId="0" borderId="39" xfId="0" applyNumberFormat="1" applyFont="1" applyFill="1" applyBorder="1" applyAlignment="1">
      <alignment horizontal="center" vertical="top" wrapText="1"/>
    </xf>
    <xf numFmtId="0" fontId="7" fillId="4" borderId="35" xfId="0" applyFont="1" applyFill="1" applyBorder="1" applyAlignment="1">
      <alignment horizontal="left" vertical="top" wrapText="1"/>
    </xf>
    <xf numFmtId="0" fontId="7" fillId="4" borderId="26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49" fontId="3" fillId="7" borderId="42" xfId="0" applyNumberFormat="1" applyFont="1" applyFill="1" applyBorder="1" applyAlignment="1">
      <alignment horizontal="center" vertical="top"/>
    </xf>
    <xf numFmtId="0" fontId="3" fillId="8" borderId="70" xfId="0" applyFont="1" applyFill="1" applyBorder="1" applyAlignment="1">
      <alignment horizontal="right" vertical="top" wrapText="1"/>
    </xf>
    <xf numFmtId="0" fontId="3" fillId="8" borderId="73" xfId="0" applyFont="1" applyFill="1" applyBorder="1" applyAlignment="1">
      <alignment horizontal="right" vertical="top" wrapText="1"/>
    </xf>
    <xf numFmtId="0" fontId="3" fillId="8" borderId="72" xfId="0" applyFont="1" applyFill="1" applyBorder="1" applyAlignment="1">
      <alignment horizontal="right" vertical="top" wrapText="1"/>
    </xf>
    <xf numFmtId="164" fontId="5" fillId="3" borderId="70" xfId="0" applyNumberFormat="1" applyFont="1" applyFill="1" applyBorder="1" applyAlignment="1">
      <alignment horizontal="center" vertical="top"/>
    </xf>
    <xf numFmtId="164" fontId="5" fillId="3" borderId="73" xfId="0" applyNumberFormat="1" applyFont="1" applyFill="1" applyBorder="1" applyAlignment="1">
      <alignment horizontal="center" vertical="top"/>
    </xf>
    <xf numFmtId="164" fontId="5" fillId="3" borderId="72" xfId="0" applyNumberFormat="1" applyFont="1" applyFill="1" applyBorder="1" applyAlignment="1">
      <alignment horizontal="center" vertical="top"/>
    </xf>
    <xf numFmtId="164" fontId="5" fillId="4" borderId="70" xfId="0" applyNumberFormat="1" applyFont="1" applyFill="1" applyBorder="1" applyAlignment="1">
      <alignment horizontal="center" vertical="top"/>
    </xf>
    <xf numFmtId="164" fontId="5" fillId="4" borderId="73" xfId="0" applyNumberFormat="1" applyFont="1" applyFill="1" applyBorder="1" applyAlignment="1">
      <alignment horizontal="center" vertical="top"/>
    </xf>
    <xf numFmtId="164" fontId="5" fillId="4" borderId="72" xfId="0" applyNumberFormat="1" applyFont="1" applyFill="1" applyBorder="1" applyAlignment="1">
      <alignment horizontal="center" vertical="top"/>
    </xf>
    <xf numFmtId="0" fontId="4" fillId="0" borderId="70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3" fillId="4" borderId="70" xfId="0" applyFont="1" applyFill="1" applyBorder="1" applyAlignment="1">
      <alignment horizontal="right" vertical="top" wrapText="1"/>
    </xf>
    <xf numFmtId="0" fontId="3" fillId="4" borderId="73" xfId="0" applyFont="1" applyFill="1" applyBorder="1" applyAlignment="1">
      <alignment horizontal="right" vertical="top" wrapText="1"/>
    </xf>
    <xf numFmtId="0" fontId="3" fillId="4" borderId="72" xfId="0" applyFont="1" applyFill="1" applyBorder="1" applyAlignment="1">
      <alignment horizontal="righ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165" fontId="4" fillId="8" borderId="70" xfId="0" applyNumberFormat="1" applyFont="1" applyFill="1" applyBorder="1" applyAlignment="1">
      <alignment horizontal="center" vertical="top" wrapText="1"/>
    </xf>
    <xf numFmtId="165" fontId="4" fillId="8" borderId="72" xfId="0" applyNumberFormat="1" applyFont="1" applyFill="1" applyBorder="1" applyAlignment="1">
      <alignment horizontal="center" vertical="top" wrapText="1"/>
    </xf>
    <xf numFmtId="165" fontId="4" fillId="4" borderId="70" xfId="0" applyNumberFormat="1" applyFont="1" applyFill="1" applyBorder="1" applyAlignment="1">
      <alignment horizontal="center" vertical="top" wrapText="1"/>
    </xf>
    <xf numFmtId="165" fontId="4" fillId="4" borderId="72" xfId="0" applyNumberFormat="1" applyFont="1" applyFill="1" applyBorder="1" applyAlignment="1">
      <alignment horizontal="center" vertical="top" wrapText="1"/>
    </xf>
    <xf numFmtId="165" fontId="4" fillId="8" borderId="73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left" vertical="top" wrapText="1"/>
    </xf>
    <xf numFmtId="0" fontId="2" fillId="0" borderId="44" xfId="3" applyFont="1" applyFill="1" applyBorder="1" applyAlignment="1">
      <alignment horizontal="left" vertical="top" wrapText="1"/>
    </xf>
    <xf numFmtId="49" fontId="5" fillId="0" borderId="53" xfId="0" applyNumberFormat="1" applyFont="1" applyFill="1" applyBorder="1" applyAlignment="1">
      <alignment horizontal="center" vertical="top" wrapText="1"/>
    </xf>
    <xf numFmtId="49" fontId="5" fillId="0" borderId="40" xfId="0" applyNumberFormat="1" applyFont="1" applyFill="1" applyBorder="1" applyAlignment="1">
      <alignment horizontal="center" vertical="top" wrapText="1"/>
    </xf>
    <xf numFmtId="164" fontId="5" fillId="0" borderId="63" xfId="0" applyNumberFormat="1" applyFont="1" applyFill="1" applyBorder="1" applyAlignment="1">
      <alignment horizontal="left" vertical="top" wrapText="1"/>
    </xf>
    <xf numFmtId="164" fontId="5" fillId="0" borderId="66" xfId="0" applyNumberFormat="1" applyFont="1" applyFill="1" applyBorder="1" applyAlignment="1">
      <alignment horizontal="left" vertical="top" wrapText="1"/>
    </xf>
    <xf numFmtId="164" fontId="5" fillId="0" borderId="54" xfId="0" applyNumberFormat="1" applyFont="1" applyFill="1" applyBorder="1" applyAlignment="1">
      <alignment horizontal="center" vertical="top"/>
    </xf>
    <xf numFmtId="164" fontId="5" fillId="0" borderId="39" xfId="0" applyNumberFormat="1" applyFont="1" applyFill="1" applyBorder="1" applyAlignment="1">
      <alignment horizontal="center" vertical="top"/>
    </xf>
    <xf numFmtId="49" fontId="5" fillId="0" borderId="53" xfId="0" applyNumberFormat="1" applyFont="1" applyFill="1" applyBorder="1" applyAlignment="1">
      <alignment horizontal="center" vertical="top"/>
    </xf>
    <xf numFmtId="49" fontId="5" fillId="0" borderId="40" xfId="0" applyNumberFormat="1" applyFont="1" applyFill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66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10" fillId="0" borderId="63" xfId="0" applyFont="1" applyBorder="1" applyAlignment="1">
      <alignment horizontal="center" vertical="center" textRotation="90" wrapText="1"/>
    </xf>
    <xf numFmtId="164" fontId="5" fillId="0" borderId="2" xfId="0" applyNumberFormat="1" applyFont="1" applyBorder="1" applyAlignment="1">
      <alignment horizontal="center" vertical="top"/>
    </xf>
    <xf numFmtId="0" fontId="20" fillId="5" borderId="52" xfId="0" applyFont="1" applyFill="1" applyBorder="1" applyAlignment="1">
      <alignment horizontal="left" vertical="top" wrapText="1"/>
    </xf>
    <xf numFmtId="0" fontId="20" fillId="5" borderId="40" xfId="0" applyFont="1" applyFill="1" applyBorder="1" applyAlignment="1">
      <alignment horizontal="left" vertical="top" wrapText="1"/>
    </xf>
    <xf numFmtId="0" fontId="10" fillId="0" borderId="63" xfId="0" applyFont="1" applyFill="1" applyBorder="1" applyAlignment="1">
      <alignment horizontal="center" vertical="center" textRotation="90" wrapText="1"/>
    </xf>
    <xf numFmtId="164" fontId="5" fillId="0" borderId="54" xfId="0" applyNumberFormat="1" applyFont="1" applyBorder="1" applyAlignment="1">
      <alignment horizontal="center" vertical="top"/>
    </xf>
    <xf numFmtId="0" fontId="10" fillId="0" borderId="66" xfId="0" applyFont="1" applyFill="1" applyBorder="1" applyAlignment="1">
      <alignment horizontal="center" vertical="top" wrapText="1"/>
    </xf>
    <xf numFmtId="49" fontId="10" fillId="0" borderId="65" xfId="0" applyNumberFormat="1" applyFont="1" applyFill="1" applyBorder="1" applyAlignment="1">
      <alignment horizontal="center" vertical="top" wrapText="1"/>
    </xf>
    <xf numFmtId="49" fontId="10" fillId="0" borderId="6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49" fontId="2" fillId="0" borderId="67" xfId="0" applyNumberFormat="1" applyFont="1" applyFill="1" applyBorder="1" applyAlignment="1">
      <alignment horizontal="center" vertical="top"/>
    </xf>
    <xf numFmtId="49" fontId="2" fillId="0" borderId="33" xfId="0" applyNumberFormat="1" applyFont="1" applyFill="1" applyBorder="1" applyAlignment="1">
      <alignment horizontal="center" vertical="top"/>
    </xf>
    <xf numFmtId="49" fontId="2" fillId="0" borderId="8" xfId="0" applyNumberFormat="1" applyFont="1" applyFill="1" applyBorder="1" applyAlignment="1">
      <alignment horizontal="center" vertical="top"/>
    </xf>
    <xf numFmtId="0" fontId="5" fillId="0" borderId="64" xfId="0" applyFont="1" applyBorder="1" applyAlignment="1">
      <alignment horizontal="left" vertical="top"/>
    </xf>
    <xf numFmtId="0" fontId="2" fillId="0" borderId="3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5" fillId="0" borderId="61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58" xfId="0" applyFont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wrapText="1"/>
    </xf>
    <xf numFmtId="165" fontId="4" fillId="0" borderId="70" xfId="0" applyNumberFormat="1" applyFont="1" applyBorder="1" applyAlignment="1">
      <alignment horizontal="center" vertical="top" wrapText="1"/>
    </xf>
    <xf numFmtId="165" fontId="4" fillId="0" borderId="72" xfId="0" applyNumberFormat="1" applyFont="1" applyBorder="1" applyAlignment="1">
      <alignment horizontal="center" vertical="top" wrapText="1"/>
    </xf>
    <xf numFmtId="49" fontId="3" fillId="2" borderId="64" xfId="0" applyNumberFormat="1" applyFont="1" applyFill="1" applyBorder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center" vertical="top" wrapText="1"/>
    </xf>
    <xf numFmtId="49" fontId="3" fillId="2" borderId="18" xfId="0" applyNumberFormat="1" applyFont="1" applyFill="1" applyBorder="1" applyAlignment="1">
      <alignment horizontal="center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 vertical="top"/>
    </xf>
  </cellXfs>
  <cellStyles count="10">
    <cellStyle name="Įprastas" xfId="0" builtinId="0"/>
    <cellStyle name="Įprastas 2" xfId="1"/>
    <cellStyle name="Įprastas 2 2" xfId="2"/>
    <cellStyle name="Įprastas 3" xfId="3"/>
    <cellStyle name="Įprastas 4" xfId="4"/>
    <cellStyle name="Kablelis 2" xfId="5"/>
    <cellStyle name="Kablelis 3" xfId="6"/>
    <cellStyle name="Normal 2" xfId="7"/>
    <cellStyle name="Normal_biudz uz 2001 atskaitomybe3" xfId="8"/>
    <cellStyle name="Procentai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8"/>
  <sheetViews>
    <sheetView tabSelected="1" topLeftCell="C1" zoomScaleNormal="100" zoomScaleSheetLayoutView="100" workbookViewId="0">
      <selection activeCell="F24" sqref="F24:F28"/>
    </sheetView>
  </sheetViews>
  <sheetFormatPr defaultRowHeight="12.75"/>
  <cols>
    <col min="1" max="4" width="2.7109375" style="22" customWidth="1"/>
    <col min="5" max="5" width="2.7109375" style="210" customWidth="1"/>
    <col min="6" max="6" width="60.7109375" style="22" customWidth="1"/>
    <col min="7" max="7" width="4.7109375" style="228" customWidth="1"/>
    <col min="8" max="9" width="2.7109375" style="57" customWidth="1"/>
    <col min="10" max="10" width="25.7109375" style="248" customWidth="1"/>
    <col min="11" max="15" width="7.7109375" style="22" customWidth="1"/>
    <col min="16" max="16" width="31.140625" style="180" customWidth="1"/>
    <col min="17" max="17" width="7.7109375" style="193" customWidth="1"/>
    <col min="18" max="18" width="7.7109375" style="307" customWidth="1"/>
    <col min="19" max="19" width="9.140625" style="22"/>
    <col min="20" max="20" width="7.140625" style="22" customWidth="1"/>
    <col min="21" max="16384" width="9.140625" style="22"/>
  </cols>
  <sheetData>
    <row r="1" spans="1:18" ht="40.5" customHeight="1">
      <c r="P1" s="342" t="s">
        <v>207</v>
      </c>
      <c r="Q1" s="343"/>
      <c r="R1" s="343"/>
    </row>
    <row r="2" spans="1:18" ht="40.5" customHeight="1">
      <c r="P2" s="394" t="s">
        <v>231</v>
      </c>
      <c r="Q2" s="394"/>
      <c r="R2" s="394"/>
    </row>
    <row r="3" spans="1:18" ht="15" customHeight="1">
      <c r="A3" s="489" t="s">
        <v>198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</row>
    <row r="4" spans="1:18" ht="15" customHeight="1">
      <c r="A4" s="557" t="s">
        <v>111</v>
      </c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</row>
    <row r="5" spans="1:18" ht="15" customHeight="1">
      <c r="A5" s="489" t="s">
        <v>75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</row>
    <row r="6" spans="1:18" ht="15" customHeight="1" thickBot="1">
      <c r="A6" s="558" t="s">
        <v>29</v>
      </c>
      <c r="B6" s="558"/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558"/>
      <c r="N6" s="558"/>
      <c r="O6" s="558"/>
      <c r="P6" s="558"/>
      <c r="Q6" s="558"/>
      <c r="R6" s="558"/>
    </row>
    <row r="7" spans="1:18" s="251" customFormat="1" ht="36.75" customHeight="1">
      <c r="A7" s="516" t="s">
        <v>0</v>
      </c>
      <c r="B7" s="519" t="s">
        <v>1</v>
      </c>
      <c r="C7" s="519" t="s">
        <v>2</v>
      </c>
      <c r="D7" s="529" t="s">
        <v>96</v>
      </c>
      <c r="E7" s="529" t="s">
        <v>197</v>
      </c>
      <c r="F7" s="522" t="s">
        <v>30</v>
      </c>
      <c r="G7" s="559" t="s">
        <v>40</v>
      </c>
      <c r="H7" s="554" t="s">
        <v>114</v>
      </c>
      <c r="I7" s="540" t="s">
        <v>3</v>
      </c>
      <c r="J7" s="532" t="s">
        <v>97</v>
      </c>
      <c r="K7" s="537" t="s">
        <v>4</v>
      </c>
      <c r="L7" s="525" t="s">
        <v>98</v>
      </c>
      <c r="M7" s="526"/>
      <c r="N7" s="526"/>
      <c r="O7" s="527"/>
      <c r="P7" s="547" t="s">
        <v>99</v>
      </c>
      <c r="Q7" s="548"/>
      <c r="R7" s="549"/>
    </row>
    <row r="8" spans="1:18" s="251" customFormat="1" ht="15" customHeight="1">
      <c r="A8" s="517"/>
      <c r="B8" s="520"/>
      <c r="C8" s="520"/>
      <c r="D8" s="530"/>
      <c r="E8" s="530"/>
      <c r="F8" s="523"/>
      <c r="G8" s="560"/>
      <c r="H8" s="555"/>
      <c r="I8" s="541"/>
      <c r="J8" s="533"/>
      <c r="K8" s="538"/>
      <c r="L8" s="535" t="s">
        <v>5</v>
      </c>
      <c r="M8" s="528" t="s">
        <v>6</v>
      </c>
      <c r="N8" s="528"/>
      <c r="O8" s="543" t="s">
        <v>44</v>
      </c>
      <c r="P8" s="545" t="s">
        <v>30</v>
      </c>
      <c r="Q8" s="550" t="s">
        <v>100</v>
      </c>
      <c r="R8" s="552" t="s">
        <v>101</v>
      </c>
    </row>
    <row r="9" spans="1:18" s="251" customFormat="1" ht="90" customHeight="1" thickBot="1">
      <c r="A9" s="518"/>
      <c r="B9" s="521"/>
      <c r="C9" s="521"/>
      <c r="D9" s="531"/>
      <c r="E9" s="531"/>
      <c r="F9" s="524"/>
      <c r="G9" s="561"/>
      <c r="H9" s="556"/>
      <c r="I9" s="542"/>
      <c r="J9" s="534"/>
      <c r="K9" s="539"/>
      <c r="L9" s="536"/>
      <c r="M9" s="241" t="s">
        <v>5</v>
      </c>
      <c r="N9" s="252" t="s">
        <v>45</v>
      </c>
      <c r="O9" s="544"/>
      <c r="P9" s="546"/>
      <c r="Q9" s="551"/>
      <c r="R9" s="553"/>
    </row>
    <row r="10" spans="1:18" ht="15" customHeight="1">
      <c r="A10" s="500" t="s">
        <v>31</v>
      </c>
      <c r="B10" s="501"/>
      <c r="C10" s="501"/>
      <c r="D10" s="501"/>
      <c r="E10" s="501"/>
      <c r="F10" s="501"/>
      <c r="G10" s="501"/>
      <c r="H10" s="501"/>
      <c r="I10" s="501"/>
      <c r="J10" s="501"/>
      <c r="K10" s="501"/>
      <c r="L10" s="501"/>
      <c r="M10" s="501"/>
      <c r="N10" s="501"/>
      <c r="O10" s="501"/>
      <c r="P10" s="501"/>
      <c r="Q10" s="501"/>
      <c r="R10" s="502"/>
    </row>
    <row r="11" spans="1:18" ht="15" customHeight="1">
      <c r="A11" s="614" t="s">
        <v>36</v>
      </c>
      <c r="B11" s="615"/>
      <c r="C11" s="615"/>
      <c r="D11" s="615"/>
      <c r="E11" s="615"/>
      <c r="F11" s="615"/>
      <c r="G11" s="615"/>
      <c r="H11" s="615"/>
      <c r="I11" s="615"/>
      <c r="J11" s="615"/>
      <c r="K11" s="615"/>
      <c r="L11" s="615"/>
      <c r="M11" s="615"/>
      <c r="N11" s="615"/>
      <c r="O11" s="615"/>
      <c r="P11" s="615"/>
      <c r="Q11" s="615"/>
      <c r="R11" s="616"/>
    </row>
    <row r="12" spans="1:18" ht="15" customHeight="1" thickBot="1">
      <c r="A12" s="6" t="s">
        <v>7</v>
      </c>
      <c r="B12" s="491" t="s">
        <v>61</v>
      </c>
      <c r="C12" s="492"/>
      <c r="D12" s="492"/>
      <c r="E12" s="492"/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2"/>
      <c r="Q12" s="492"/>
      <c r="R12" s="493"/>
    </row>
    <row r="13" spans="1:18" ht="16.5" customHeight="1" thickBot="1">
      <c r="A13" s="4" t="s">
        <v>7</v>
      </c>
      <c r="B13" s="1" t="s">
        <v>7</v>
      </c>
      <c r="C13" s="497" t="s">
        <v>62</v>
      </c>
      <c r="D13" s="498"/>
      <c r="E13" s="498"/>
      <c r="F13" s="498"/>
      <c r="G13" s="498"/>
      <c r="H13" s="498"/>
      <c r="I13" s="498"/>
      <c r="J13" s="498"/>
      <c r="K13" s="498"/>
      <c r="L13" s="498"/>
      <c r="M13" s="498"/>
      <c r="N13" s="498"/>
      <c r="O13" s="498"/>
      <c r="P13" s="498"/>
      <c r="Q13" s="498"/>
      <c r="R13" s="499"/>
    </row>
    <row r="14" spans="1:18" ht="15" customHeight="1">
      <c r="A14" s="505" t="s">
        <v>7</v>
      </c>
      <c r="B14" s="562" t="s">
        <v>7</v>
      </c>
      <c r="C14" s="617" t="s">
        <v>7</v>
      </c>
      <c r="D14" s="19"/>
      <c r="E14" s="205"/>
      <c r="F14" s="333" t="s">
        <v>63</v>
      </c>
      <c r="G14" s="334"/>
      <c r="H14" s="381" t="s">
        <v>15</v>
      </c>
      <c r="I14" s="423" t="s">
        <v>57</v>
      </c>
      <c r="J14" s="425" t="s">
        <v>120</v>
      </c>
      <c r="K14" s="27"/>
      <c r="L14" s="28"/>
      <c r="M14" s="29"/>
      <c r="N14" s="29"/>
      <c r="O14" s="30"/>
      <c r="P14" s="155"/>
      <c r="Q14" s="183"/>
      <c r="R14" s="294"/>
    </row>
    <row r="15" spans="1:18" ht="15" customHeight="1">
      <c r="A15" s="503"/>
      <c r="B15" s="565"/>
      <c r="C15" s="564"/>
      <c r="D15" s="415" t="s">
        <v>7</v>
      </c>
      <c r="E15" s="513"/>
      <c r="F15" s="510" t="s">
        <v>76</v>
      </c>
      <c r="G15" s="479"/>
      <c r="H15" s="382"/>
      <c r="I15" s="424"/>
      <c r="J15" s="426"/>
      <c r="K15" s="31" t="s">
        <v>10</v>
      </c>
      <c r="L15" s="32">
        <f>M15+O15</f>
        <v>190</v>
      </c>
      <c r="M15" s="33">
        <v>190</v>
      </c>
      <c r="N15" s="33"/>
      <c r="O15" s="34"/>
      <c r="P15" s="156" t="s">
        <v>121</v>
      </c>
      <c r="Q15" s="157" t="s">
        <v>201</v>
      </c>
      <c r="R15" s="295">
        <v>2230</v>
      </c>
    </row>
    <row r="16" spans="1:18" ht="15" customHeight="1">
      <c r="A16" s="503"/>
      <c r="B16" s="565"/>
      <c r="C16" s="564"/>
      <c r="D16" s="409"/>
      <c r="E16" s="411"/>
      <c r="F16" s="511"/>
      <c r="G16" s="479"/>
      <c r="H16" s="382"/>
      <c r="I16" s="424"/>
      <c r="J16" s="426"/>
      <c r="K16" s="31"/>
      <c r="L16" s="32">
        <f>M16+O16</f>
        <v>0</v>
      </c>
      <c r="M16" s="33"/>
      <c r="N16" s="33"/>
      <c r="O16" s="34"/>
      <c r="P16" s="156"/>
      <c r="Q16" s="157"/>
      <c r="R16" s="295"/>
    </row>
    <row r="17" spans="1:18" ht="15" customHeight="1">
      <c r="A17" s="503"/>
      <c r="B17" s="565"/>
      <c r="C17" s="564"/>
      <c r="D17" s="416"/>
      <c r="E17" s="514"/>
      <c r="F17" s="512"/>
      <c r="G17" s="479"/>
      <c r="H17" s="382"/>
      <c r="I17" s="424"/>
      <c r="J17" s="426"/>
      <c r="K17" s="268" t="s">
        <v>18</v>
      </c>
      <c r="L17" s="35">
        <f>SUM(L15:L16)</f>
        <v>190</v>
      </c>
      <c r="M17" s="36">
        <f>SUM(M15:M16)</f>
        <v>190</v>
      </c>
      <c r="N17" s="36">
        <f>SUM(N15:N16)</f>
        <v>0</v>
      </c>
      <c r="O17" s="36">
        <f>SUM(O15:O16)</f>
        <v>0</v>
      </c>
      <c r="P17" s="158"/>
      <c r="Q17" s="159"/>
      <c r="R17" s="160"/>
    </row>
    <row r="18" spans="1:18" ht="15" customHeight="1">
      <c r="A18" s="503"/>
      <c r="B18" s="565"/>
      <c r="C18" s="564"/>
      <c r="D18" s="482" t="s">
        <v>8</v>
      </c>
      <c r="E18" s="402"/>
      <c r="F18" s="496" t="s">
        <v>77</v>
      </c>
      <c r="G18" s="421" t="s">
        <v>102</v>
      </c>
      <c r="H18" s="382"/>
      <c r="I18" s="424"/>
      <c r="J18" s="426"/>
      <c r="K18" s="31" t="s">
        <v>10</v>
      </c>
      <c r="L18" s="37">
        <f>M18+O18</f>
        <v>29.1</v>
      </c>
      <c r="M18" s="36">
        <v>29.1</v>
      </c>
      <c r="N18" s="36"/>
      <c r="O18" s="38"/>
      <c r="P18" s="610" t="s">
        <v>124</v>
      </c>
      <c r="Q18" s="612" t="s">
        <v>122</v>
      </c>
      <c r="R18" s="644" t="s">
        <v>123</v>
      </c>
    </row>
    <row r="19" spans="1:18" ht="15" customHeight="1">
      <c r="A19" s="503"/>
      <c r="B19" s="565"/>
      <c r="C19" s="564"/>
      <c r="D19" s="482"/>
      <c r="E19" s="402"/>
      <c r="F19" s="496"/>
      <c r="G19" s="422"/>
      <c r="H19" s="382"/>
      <c r="I19" s="424"/>
      <c r="J19" s="426"/>
      <c r="K19" s="31"/>
      <c r="L19" s="37">
        <f>M19+O19</f>
        <v>0</v>
      </c>
      <c r="M19" s="36"/>
      <c r="N19" s="36"/>
      <c r="O19" s="38"/>
      <c r="P19" s="611"/>
      <c r="Q19" s="613"/>
      <c r="R19" s="645"/>
    </row>
    <row r="20" spans="1:18" ht="15" customHeight="1">
      <c r="A20" s="503"/>
      <c r="B20" s="565"/>
      <c r="C20" s="564"/>
      <c r="D20" s="482"/>
      <c r="E20" s="402"/>
      <c r="F20" s="496"/>
      <c r="G20" s="476"/>
      <c r="H20" s="382"/>
      <c r="I20" s="424"/>
      <c r="J20" s="426"/>
      <c r="K20" s="268" t="s">
        <v>18</v>
      </c>
      <c r="L20" s="37">
        <f>SUM(L18:L19)</f>
        <v>29.1</v>
      </c>
      <c r="M20" s="36">
        <f>SUM(M18:M19)</f>
        <v>29.1</v>
      </c>
      <c r="N20" s="36">
        <f>SUM(N18:N19)</f>
        <v>0</v>
      </c>
      <c r="O20" s="36">
        <f>SUM(O18:O19)</f>
        <v>0</v>
      </c>
      <c r="P20" s="154"/>
      <c r="Q20" s="105"/>
      <c r="R20" s="296"/>
    </row>
    <row r="21" spans="1:18" ht="15" customHeight="1">
      <c r="A21" s="503"/>
      <c r="B21" s="565"/>
      <c r="C21" s="564"/>
      <c r="D21" s="482" t="s">
        <v>9</v>
      </c>
      <c r="E21" s="402"/>
      <c r="F21" s="496" t="s">
        <v>78</v>
      </c>
      <c r="G21" s="421"/>
      <c r="H21" s="382"/>
      <c r="I21" s="424"/>
      <c r="J21" s="426"/>
      <c r="K21" s="31" t="s">
        <v>10</v>
      </c>
      <c r="L21" s="335">
        <f>M21+O21</f>
        <v>118.79999999999998</v>
      </c>
      <c r="M21" s="286">
        <f>89.6+12.3</f>
        <v>101.89999999999999</v>
      </c>
      <c r="N21" s="36"/>
      <c r="O21" s="254">
        <f>18.2-1.3</f>
        <v>16.899999999999999</v>
      </c>
      <c r="P21" s="646" t="s">
        <v>125</v>
      </c>
      <c r="Q21" s="648" t="s">
        <v>201</v>
      </c>
      <c r="R21" s="650">
        <v>625</v>
      </c>
    </row>
    <row r="22" spans="1:18" ht="15" customHeight="1">
      <c r="A22" s="503"/>
      <c r="B22" s="565"/>
      <c r="C22" s="564"/>
      <c r="D22" s="482"/>
      <c r="E22" s="402"/>
      <c r="F22" s="496"/>
      <c r="G22" s="422"/>
      <c r="H22" s="382"/>
      <c r="I22" s="424"/>
      <c r="J22" s="426"/>
      <c r="K22" s="31"/>
      <c r="L22" s="37">
        <f>M22+O22</f>
        <v>0</v>
      </c>
      <c r="M22" s="36"/>
      <c r="N22" s="36"/>
      <c r="O22" s="38"/>
      <c r="P22" s="647"/>
      <c r="Q22" s="649"/>
      <c r="R22" s="651"/>
    </row>
    <row r="23" spans="1:18" ht="15" customHeight="1">
      <c r="A23" s="503"/>
      <c r="B23" s="565"/>
      <c r="C23" s="564"/>
      <c r="D23" s="482"/>
      <c r="E23" s="402"/>
      <c r="F23" s="496"/>
      <c r="G23" s="476"/>
      <c r="H23" s="382"/>
      <c r="I23" s="424"/>
      <c r="J23" s="426"/>
      <c r="K23" s="268" t="s">
        <v>18</v>
      </c>
      <c r="L23" s="37">
        <f>SUM(L21:L22)</f>
        <v>118.79999999999998</v>
      </c>
      <c r="M23" s="36">
        <f>SUM(M21:M22)</f>
        <v>101.89999999999999</v>
      </c>
      <c r="N23" s="36">
        <f>SUM(N21:N22)</f>
        <v>0</v>
      </c>
      <c r="O23" s="38">
        <f>SUM(O21:O22)</f>
        <v>16.899999999999999</v>
      </c>
      <c r="P23" s="235" t="s">
        <v>126</v>
      </c>
      <c r="Q23" s="236" t="s">
        <v>122</v>
      </c>
      <c r="R23" s="297">
        <v>33</v>
      </c>
    </row>
    <row r="24" spans="1:18" ht="15" customHeight="1">
      <c r="A24" s="503"/>
      <c r="B24" s="565"/>
      <c r="C24" s="564"/>
      <c r="D24" s="415" t="s">
        <v>11</v>
      </c>
      <c r="E24" s="417"/>
      <c r="F24" s="418" t="s">
        <v>229</v>
      </c>
      <c r="G24" s="421"/>
      <c r="H24" s="382"/>
      <c r="I24" s="424"/>
      <c r="J24" s="426"/>
      <c r="K24" s="31" t="s">
        <v>10</v>
      </c>
      <c r="L24" s="273">
        <f>M24+O24</f>
        <v>251.8</v>
      </c>
      <c r="M24" s="272">
        <f>217.8+45-12.3-51.9</f>
        <v>198.6</v>
      </c>
      <c r="N24" s="33"/>
      <c r="O24" s="271">
        <v>53.2</v>
      </c>
      <c r="P24" s="181" t="s">
        <v>127</v>
      </c>
      <c r="Q24" s="161" t="s">
        <v>122</v>
      </c>
      <c r="R24" s="319">
        <f>41+3</f>
        <v>44</v>
      </c>
    </row>
    <row r="25" spans="1:18" ht="15" customHeight="1">
      <c r="A25" s="503"/>
      <c r="B25" s="565"/>
      <c r="C25" s="564"/>
      <c r="D25" s="409"/>
      <c r="E25" s="377"/>
      <c r="F25" s="419"/>
      <c r="G25" s="422"/>
      <c r="H25" s="382"/>
      <c r="I25" s="424"/>
      <c r="J25" s="426"/>
      <c r="K25" s="31"/>
      <c r="L25" s="32">
        <f>M25+O25</f>
        <v>0</v>
      </c>
      <c r="M25" s="33"/>
      <c r="N25" s="33"/>
      <c r="O25" s="34"/>
      <c r="P25" s="182" t="s">
        <v>128</v>
      </c>
      <c r="Q25" s="157" t="s">
        <v>122</v>
      </c>
      <c r="R25" s="320">
        <f>30+5</f>
        <v>35</v>
      </c>
    </row>
    <row r="26" spans="1:18" ht="15" customHeight="1">
      <c r="A26" s="503"/>
      <c r="B26" s="565"/>
      <c r="C26" s="564"/>
      <c r="D26" s="409"/>
      <c r="E26" s="377"/>
      <c r="F26" s="419"/>
      <c r="G26" s="422"/>
      <c r="H26" s="382"/>
      <c r="I26" s="424"/>
      <c r="J26" s="426"/>
      <c r="K26" s="329"/>
      <c r="L26" s="331"/>
      <c r="M26" s="332"/>
      <c r="N26" s="332"/>
      <c r="O26" s="332"/>
      <c r="P26" s="325" t="s">
        <v>203</v>
      </c>
      <c r="Q26" s="157" t="s">
        <v>122</v>
      </c>
      <c r="R26" s="200">
        <v>1</v>
      </c>
    </row>
    <row r="27" spans="1:18" ht="15" customHeight="1">
      <c r="A27" s="359"/>
      <c r="B27" s="362"/>
      <c r="C27" s="486"/>
      <c r="D27" s="409"/>
      <c r="E27" s="377"/>
      <c r="F27" s="419"/>
      <c r="G27" s="422"/>
      <c r="H27" s="382"/>
      <c r="I27" s="424"/>
      <c r="J27" s="426"/>
      <c r="K27" s="330"/>
      <c r="L27" s="37"/>
      <c r="M27" s="36"/>
      <c r="N27" s="36"/>
      <c r="O27" s="36"/>
      <c r="P27" s="326" t="s">
        <v>226</v>
      </c>
      <c r="Q27" s="322" t="s">
        <v>122</v>
      </c>
      <c r="R27" s="320" t="s">
        <v>147</v>
      </c>
    </row>
    <row r="28" spans="1:18" ht="15" customHeight="1">
      <c r="A28" s="359"/>
      <c r="B28" s="362"/>
      <c r="C28" s="486"/>
      <c r="D28" s="416"/>
      <c r="E28" s="378"/>
      <c r="F28" s="420"/>
      <c r="G28" s="422"/>
      <c r="H28" s="382"/>
      <c r="I28" s="424"/>
      <c r="J28" s="426"/>
      <c r="K28" s="327" t="s">
        <v>18</v>
      </c>
      <c r="L28" s="32">
        <f>SUM(L24:L25)</f>
        <v>251.8</v>
      </c>
      <c r="M28" s="33">
        <f>SUM(M24:M25)</f>
        <v>198.6</v>
      </c>
      <c r="N28" s="33">
        <f>SUM(N24:N25)</f>
        <v>0</v>
      </c>
      <c r="O28" s="34">
        <f>SUM(O24:O25)</f>
        <v>53.2</v>
      </c>
      <c r="P28" s="321" t="s">
        <v>230</v>
      </c>
      <c r="Q28" s="322" t="s">
        <v>122</v>
      </c>
      <c r="R28" s="320" t="s">
        <v>147</v>
      </c>
    </row>
    <row r="29" spans="1:18" ht="15" customHeight="1" thickBot="1">
      <c r="A29" s="504"/>
      <c r="B29" s="563"/>
      <c r="C29" s="478"/>
      <c r="D29" s="266"/>
      <c r="E29" s="206"/>
      <c r="F29" s="106"/>
      <c r="G29" s="225"/>
      <c r="H29" s="26"/>
      <c r="I29" s="97"/>
      <c r="J29" s="151"/>
      <c r="K29" s="109" t="s">
        <v>18</v>
      </c>
      <c r="L29" s="328">
        <f>SUM(L17,L20,L23,L28)</f>
        <v>589.70000000000005</v>
      </c>
      <c r="M29" s="69">
        <f>SUM(M17,M20,M23,M28)</f>
        <v>519.6</v>
      </c>
      <c r="N29" s="69">
        <f>SUM(N17,N20,N23,N28)</f>
        <v>0</v>
      </c>
      <c r="O29" s="73">
        <f>SUM(O17,O20,O23,O28)</f>
        <v>70.099999999999994</v>
      </c>
      <c r="P29" s="323" t="s">
        <v>227</v>
      </c>
      <c r="Q29" s="322" t="s">
        <v>122</v>
      </c>
      <c r="R29" s="324" t="s">
        <v>225</v>
      </c>
    </row>
    <row r="30" spans="1:18" ht="15" customHeight="1">
      <c r="A30" s="358" t="s">
        <v>7</v>
      </c>
      <c r="B30" s="361" t="s">
        <v>7</v>
      </c>
      <c r="C30" s="485" t="s">
        <v>8</v>
      </c>
      <c r="D30" s="107"/>
      <c r="E30" s="250"/>
      <c r="F30" s="246" t="s">
        <v>64</v>
      </c>
      <c r="G30" s="226"/>
      <c r="H30" s="574" t="s">
        <v>12</v>
      </c>
      <c r="I30" s="571" t="s">
        <v>57</v>
      </c>
      <c r="J30" s="454" t="s">
        <v>120</v>
      </c>
      <c r="K30" s="27"/>
      <c r="L30" s="28"/>
      <c r="M30" s="29"/>
      <c r="N30" s="29"/>
      <c r="O30" s="63"/>
      <c r="P30" s="162"/>
      <c r="Q30" s="183"/>
      <c r="R30" s="294"/>
    </row>
    <row r="31" spans="1:18" ht="15" customHeight="1">
      <c r="A31" s="359"/>
      <c r="B31" s="362"/>
      <c r="C31" s="486"/>
      <c r="D31" s="467" t="s">
        <v>7</v>
      </c>
      <c r="E31" s="468"/>
      <c r="F31" s="463" t="s">
        <v>80</v>
      </c>
      <c r="G31" s="509" t="s">
        <v>47</v>
      </c>
      <c r="H31" s="575"/>
      <c r="I31" s="572"/>
      <c r="J31" s="652"/>
      <c r="K31" s="31" t="s">
        <v>10</v>
      </c>
      <c r="L31" s="273">
        <f>M31+O31</f>
        <v>6047.4</v>
      </c>
      <c r="M31" s="272">
        <f>5826-45+266.4</f>
        <v>6047.4</v>
      </c>
      <c r="N31" s="33"/>
      <c r="O31" s="54"/>
      <c r="P31" s="167" t="s">
        <v>129</v>
      </c>
      <c r="Q31" s="157" t="s">
        <v>228</v>
      </c>
      <c r="R31" s="295">
        <v>7300</v>
      </c>
    </row>
    <row r="32" spans="1:18" ht="15" customHeight="1">
      <c r="A32" s="359"/>
      <c r="B32" s="362"/>
      <c r="C32" s="486"/>
      <c r="D32" s="467"/>
      <c r="E32" s="468"/>
      <c r="F32" s="463"/>
      <c r="G32" s="509"/>
      <c r="H32" s="575"/>
      <c r="I32" s="572"/>
      <c r="J32" s="652"/>
      <c r="K32" s="31" t="s">
        <v>37</v>
      </c>
      <c r="L32" s="273">
        <f>M32+O32</f>
        <v>105</v>
      </c>
      <c r="M32" s="272">
        <f>155-50</f>
        <v>105</v>
      </c>
      <c r="N32" s="33"/>
      <c r="O32" s="54"/>
      <c r="P32" s="167" t="s">
        <v>130</v>
      </c>
      <c r="Q32" s="157" t="s">
        <v>201</v>
      </c>
      <c r="R32" s="295">
        <v>22547</v>
      </c>
    </row>
    <row r="33" spans="1:18" ht="15" customHeight="1">
      <c r="A33" s="359"/>
      <c r="B33" s="362"/>
      <c r="C33" s="486"/>
      <c r="D33" s="467"/>
      <c r="E33" s="468"/>
      <c r="F33" s="463"/>
      <c r="G33" s="509"/>
      <c r="H33" s="575"/>
      <c r="I33" s="572"/>
      <c r="J33" s="652"/>
      <c r="K33" s="268" t="s">
        <v>18</v>
      </c>
      <c r="L33" s="35">
        <f>SUM(L31:L32)</f>
        <v>6152.4</v>
      </c>
      <c r="M33" s="33">
        <f>SUM(M31:M32)</f>
        <v>6152.4</v>
      </c>
      <c r="N33" s="33">
        <f>SUM(N31:N32)</f>
        <v>0</v>
      </c>
      <c r="O33" s="54">
        <f>SUM(O31:O32)</f>
        <v>0</v>
      </c>
      <c r="P33" s="163" t="s">
        <v>131</v>
      </c>
      <c r="Q33" s="157" t="s">
        <v>122</v>
      </c>
      <c r="R33" s="299">
        <v>20</v>
      </c>
    </row>
    <row r="34" spans="1:18" ht="15" customHeight="1">
      <c r="A34" s="359"/>
      <c r="B34" s="362"/>
      <c r="C34" s="486"/>
      <c r="D34" s="467" t="s">
        <v>8</v>
      </c>
      <c r="E34" s="468"/>
      <c r="F34" s="462" t="s">
        <v>81</v>
      </c>
      <c r="G34" s="466" t="s">
        <v>49</v>
      </c>
      <c r="H34" s="575"/>
      <c r="I34" s="572"/>
      <c r="J34" s="652"/>
      <c r="K34" s="31" t="s">
        <v>10</v>
      </c>
      <c r="L34" s="37">
        <f>M34+O34</f>
        <v>195.3</v>
      </c>
      <c r="M34" s="36">
        <v>195.3</v>
      </c>
      <c r="N34" s="36"/>
      <c r="O34" s="55"/>
      <c r="P34" s="181" t="s">
        <v>136</v>
      </c>
      <c r="Q34" s="161" t="s">
        <v>122</v>
      </c>
      <c r="R34" s="281">
        <v>43</v>
      </c>
    </row>
    <row r="35" spans="1:18" ht="15" customHeight="1">
      <c r="A35" s="359"/>
      <c r="B35" s="362"/>
      <c r="C35" s="486"/>
      <c r="D35" s="467"/>
      <c r="E35" s="468"/>
      <c r="F35" s="462"/>
      <c r="G35" s="466"/>
      <c r="H35" s="575"/>
      <c r="I35" s="572"/>
      <c r="J35" s="652"/>
      <c r="K35" s="31" t="s">
        <v>58</v>
      </c>
      <c r="L35" s="37">
        <f>M35+O35</f>
        <v>2.5</v>
      </c>
      <c r="M35" s="36">
        <v>2.5</v>
      </c>
      <c r="N35" s="36"/>
      <c r="O35" s="55"/>
      <c r="P35" s="182" t="s">
        <v>137</v>
      </c>
      <c r="Q35" s="157" t="s">
        <v>122</v>
      </c>
      <c r="R35" s="216">
        <v>2</v>
      </c>
    </row>
    <row r="36" spans="1:18" ht="15" customHeight="1">
      <c r="A36" s="359"/>
      <c r="B36" s="362"/>
      <c r="C36" s="486"/>
      <c r="D36" s="467"/>
      <c r="E36" s="468"/>
      <c r="F36" s="462"/>
      <c r="G36" s="466"/>
      <c r="H36" s="575"/>
      <c r="I36" s="572"/>
      <c r="J36" s="652"/>
      <c r="K36" s="268" t="s">
        <v>18</v>
      </c>
      <c r="L36" s="37">
        <f>SUM(L34:L35)</f>
        <v>197.8</v>
      </c>
      <c r="M36" s="42">
        <f>SUM(M34:M35)</f>
        <v>197.8</v>
      </c>
      <c r="N36" s="42">
        <f>SUM(N34:N35)</f>
        <v>0</v>
      </c>
      <c r="O36" s="108">
        <f>SUM(O34:O35)</f>
        <v>0</v>
      </c>
      <c r="P36" s="163"/>
      <c r="Q36" s="184"/>
      <c r="R36" s="299"/>
    </row>
    <row r="37" spans="1:18" ht="27" customHeight="1">
      <c r="A37" s="359"/>
      <c r="B37" s="362"/>
      <c r="C37" s="486"/>
      <c r="D37" s="467" t="s">
        <v>9</v>
      </c>
      <c r="E37" s="468"/>
      <c r="F37" s="240" t="s">
        <v>82</v>
      </c>
      <c r="G37" s="466"/>
      <c r="H37" s="575"/>
      <c r="I37" s="572"/>
      <c r="J37" s="652"/>
      <c r="K37" s="31" t="s">
        <v>10</v>
      </c>
      <c r="L37" s="43">
        <f>M37+O37</f>
        <v>145</v>
      </c>
      <c r="M37" s="42">
        <v>145</v>
      </c>
      <c r="N37" s="42"/>
      <c r="O37" s="108"/>
      <c r="P37" s="166" t="s">
        <v>132</v>
      </c>
      <c r="Q37" s="161" t="s">
        <v>122</v>
      </c>
      <c r="R37" s="216">
        <v>250</v>
      </c>
    </row>
    <row r="38" spans="1:18" ht="15" customHeight="1">
      <c r="A38" s="359"/>
      <c r="B38" s="362"/>
      <c r="C38" s="486"/>
      <c r="D38" s="467"/>
      <c r="E38" s="468"/>
      <c r="F38" s="462" t="s">
        <v>65</v>
      </c>
      <c r="G38" s="466"/>
      <c r="H38" s="575"/>
      <c r="I38" s="572"/>
      <c r="J38" s="652"/>
      <c r="K38" s="31" t="s">
        <v>103</v>
      </c>
      <c r="L38" s="37">
        <f>M38+O38</f>
        <v>0</v>
      </c>
      <c r="M38" s="42"/>
      <c r="N38" s="42"/>
      <c r="O38" s="108"/>
      <c r="P38" s="167" t="s">
        <v>133</v>
      </c>
      <c r="Q38" s="157" t="s">
        <v>134</v>
      </c>
      <c r="R38" s="216">
        <v>2.5</v>
      </c>
    </row>
    <row r="39" spans="1:18" ht="15" customHeight="1">
      <c r="A39" s="359"/>
      <c r="B39" s="362"/>
      <c r="C39" s="486"/>
      <c r="D39" s="344"/>
      <c r="E39" s="481"/>
      <c r="F39" s="484"/>
      <c r="G39" s="466"/>
      <c r="H39" s="576"/>
      <c r="I39" s="573"/>
      <c r="J39" s="455"/>
      <c r="K39" s="268" t="s">
        <v>18</v>
      </c>
      <c r="L39" s="37">
        <f>SUM(L37:L38)</f>
        <v>145</v>
      </c>
      <c r="M39" s="42">
        <f>SUM(M37:M38)</f>
        <v>145</v>
      </c>
      <c r="N39" s="42">
        <f>SUM(N37:N38)</f>
        <v>0</v>
      </c>
      <c r="O39" s="108">
        <f>SUM(O37:O38)</f>
        <v>0</v>
      </c>
      <c r="P39" s="653" t="s">
        <v>135</v>
      </c>
      <c r="Q39" s="451" t="s">
        <v>122</v>
      </c>
      <c r="R39" s="431">
        <v>1</v>
      </c>
    </row>
    <row r="40" spans="1:18" ht="15" customHeight="1" thickBot="1">
      <c r="A40" s="360"/>
      <c r="B40" s="363"/>
      <c r="C40" s="366"/>
      <c r="D40" s="356"/>
      <c r="E40" s="356"/>
      <c r="F40" s="356"/>
      <c r="G40" s="356"/>
      <c r="H40" s="356"/>
      <c r="I40" s="356"/>
      <c r="J40" s="357"/>
      <c r="K40" s="109" t="s">
        <v>18</v>
      </c>
      <c r="L40" s="44">
        <f>SUM(L33,L36,L39)</f>
        <v>6495.2</v>
      </c>
      <c r="M40" s="40">
        <f>SUM(M33,M36,M39)</f>
        <v>6495.2</v>
      </c>
      <c r="N40" s="40">
        <f>SUM(N33,N36,N39)</f>
        <v>0</v>
      </c>
      <c r="O40" s="45">
        <f>SUM(O33,O36,O39)</f>
        <v>0</v>
      </c>
      <c r="P40" s="654"/>
      <c r="Q40" s="655"/>
      <c r="R40" s="570"/>
    </row>
    <row r="41" spans="1:18" ht="15" customHeight="1">
      <c r="A41" s="505" t="s">
        <v>7</v>
      </c>
      <c r="B41" s="562" t="s">
        <v>7</v>
      </c>
      <c r="C41" s="364" t="s">
        <v>9</v>
      </c>
      <c r="D41" s="107"/>
      <c r="E41" s="250"/>
      <c r="F41" s="246" t="s">
        <v>66</v>
      </c>
      <c r="G41" s="58"/>
      <c r="H41" s="21"/>
      <c r="I41" s="400" t="s">
        <v>57</v>
      </c>
      <c r="J41" s="152"/>
      <c r="K41" s="110"/>
      <c r="L41" s="47"/>
      <c r="M41" s="29"/>
      <c r="N41" s="29"/>
      <c r="O41" s="30"/>
      <c r="P41" s="164" t="s">
        <v>138</v>
      </c>
      <c r="Q41" s="157" t="s">
        <v>228</v>
      </c>
      <c r="R41" s="295">
        <v>1765</v>
      </c>
    </row>
    <row r="42" spans="1:18" ht="15" customHeight="1">
      <c r="A42" s="359"/>
      <c r="B42" s="362"/>
      <c r="C42" s="365"/>
      <c r="D42" s="467" t="s">
        <v>7</v>
      </c>
      <c r="E42" s="468"/>
      <c r="F42" s="242" t="s">
        <v>79</v>
      </c>
      <c r="G42" s="480"/>
      <c r="H42" s="388" t="s">
        <v>12</v>
      </c>
      <c r="I42" s="432"/>
      <c r="J42" s="398" t="s">
        <v>120</v>
      </c>
      <c r="K42" s="111" t="s">
        <v>10</v>
      </c>
      <c r="L42" s="48">
        <f>M42+O42</f>
        <v>325.3</v>
      </c>
      <c r="M42" s="37">
        <v>325.3</v>
      </c>
      <c r="N42" s="37"/>
      <c r="O42" s="67"/>
      <c r="P42" s="164" t="s">
        <v>204</v>
      </c>
      <c r="Q42" s="157" t="s">
        <v>228</v>
      </c>
      <c r="R42" s="295">
        <v>503</v>
      </c>
    </row>
    <row r="43" spans="1:18" ht="15" customHeight="1">
      <c r="A43" s="359"/>
      <c r="B43" s="362"/>
      <c r="C43" s="365"/>
      <c r="D43" s="467"/>
      <c r="E43" s="468"/>
      <c r="F43" s="490" t="s">
        <v>83</v>
      </c>
      <c r="G43" s="480"/>
      <c r="H43" s="382"/>
      <c r="I43" s="432"/>
      <c r="J43" s="398"/>
      <c r="K43" s="111" t="s">
        <v>10</v>
      </c>
      <c r="L43" s="48">
        <f>M43+O43</f>
        <v>0</v>
      </c>
      <c r="M43" s="37"/>
      <c r="N43" s="37"/>
      <c r="O43" s="67"/>
      <c r="P43" s="164" t="s">
        <v>159</v>
      </c>
      <c r="Q43" s="157" t="s">
        <v>201</v>
      </c>
      <c r="R43" s="295">
        <v>400</v>
      </c>
    </row>
    <row r="44" spans="1:18" ht="15" customHeight="1">
      <c r="A44" s="359"/>
      <c r="B44" s="362"/>
      <c r="C44" s="365"/>
      <c r="D44" s="467"/>
      <c r="E44" s="468"/>
      <c r="F44" s="462"/>
      <c r="G44" s="480"/>
      <c r="H44" s="382"/>
      <c r="I44" s="432"/>
      <c r="J44" s="399"/>
      <c r="K44" s="269" t="s">
        <v>18</v>
      </c>
      <c r="L44" s="48">
        <f>SUM(L42:L43)</f>
        <v>325.3</v>
      </c>
      <c r="M44" s="37">
        <f>SUM(M42:M43)</f>
        <v>325.3</v>
      </c>
      <c r="N44" s="37">
        <f>SUM(N42:N43)</f>
        <v>0</v>
      </c>
      <c r="O44" s="67">
        <f>SUM(O42:O43)</f>
        <v>0</v>
      </c>
      <c r="P44" s="165" t="s">
        <v>160</v>
      </c>
      <c r="Q44" s="184" t="s">
        <v>202</v>
      </c>
      <c r="R44" s="299">
        <v>50</v>
      </c>
    </row>
    <row r="45" spans="1:18" ht="15" customHeight="1">
      <c r="A45" s="359"/>
      <c r="B45" s="362"/>
      <c r="C45" s="365"/>
      <c r="D45" s="467" t="s">
        <v>8</v>
      </c>
      <c r="E45" s="468"/>
      <c r="F45" s="462" t="s">
        <v>84</v>
      </c>
      <c r="G45" s="480"/>
      <c r="H45" s="382"/>
      <c r="I45" s="432"/>
      <c r="J45" s="641" t="s">
        <v>139</v>
      </c>
      <c r="K45" s="111" t="s">
        <v>10</v>
      </c>
      <c r="L45" s="48">
        <f>M45+O45</f>
        <v>23.6</v>
      </c>
      <c r="M45" s="36">
        <v>23.6</v>
      </c>
      <c r="N45" s="36">
        <v>5.0999999999999996</v>
      </c>
      <c r="O45" s="38"/>
      <c r="P45" s="166" t="s">
        <v>140</v>
      </c>
      <c r="Q45" s="161" t="s">
        <v>122</v>
      </c>
      <c r="R45" s="300">
        <v>3</v>
      </c>
    </row>
    <row r="46" spans="1:18" ht="15" customHeight="1">
      <c r="A46" s="359"/>
      <c r="B46" s="362"/>
      <c r="C46" s="365"/>
      <c r="D46" s="467"/>
      <c r="E46" s="468"/>
      <c r="F46" s="462"/>
      <c r="G46" s="480"/>
      <c r="H46" s="382"/>
      <c r="I46" s="432"/>
      <c r="J46" s="398"/>
      <c r="K46" s="111" t="s">
        <v>58</v>
      </c>
      <c r="L46" s="48">
        <f>M46+O46</f>
        <v>9</v>
      </c>
      <c r="M46" s="36">
        <v>9</v>
      </c>
      <c r="N46" s="36">
        <v>6.9</v>
      </c>
      <c r="O46" s="38"/>
      <c r="P46" s="167"/>
      <c r="Q46" s="157"/>
      <c r="R46" s="295"/>
    </row>
    <row r="47" spans="1:18" ht="15" customHeight="1">
      <c r="A47" s="359"/>
      <c r="B47" s="362"/>
      <c r="C47" s="365"/>
      <c r="D47" s="467"/>
      <c r="E47" s="468"/>
      <c r="F47" s="462"/>
      <c r="G47" s="480"/>
      <c r="H47" s="389"/>
      <c r="I47" s="432"/>
      <c r="J47" s="398"/>
      <c r="K47" s="269" t="s">
        <v>18</v>
      </c>
      <c r="L47" s="48">
        <f>SUM(L45:L46)</f>
        <v>32.6</v>
      </c>
      <c r="M47" s="36">
        <f>SUM(M45:M46)</f>
        <v>32.6</v>
      </c>
      <c r="N47" s="36">
        <f>SUM(N45:N46)</f>
        <v>12</v>
      </c>
      <c r="O47" s="38">
        <f>SUM(O45,O46)</f>
        <v>0</v>
      </c>
      <c r="P47" s="163"/>
      <c r="Q47" s="184"/>
      <c r="R47" s="299"/>
    </row>
    <row r="48" spans="1:18" ht="15" customHeight="1">
      <c r="A48" s="359"/>
      <c r="B48" s="362"/>
      <c r="C48" s="365"/>
      <c r="D48" s="467" t="s">
        <v>9</v>
      </c>
      <c r="E48" s="468"/>
      <c r="F48" s="483" t="s">
        <v>85</v>
      </c>
      <c r="G48" s="480"/>
      <c r="H48" s="375" t="s">
        <v>9</v>
      </c>
      <c r="I48" s="432"/>
      <c r="J48" s="398"/>
      <c r="K48" s="111" t="s">
        <v>10</v>
      </c>
      <c r="L48" s="49">
        <f>M48+O48</f>
        <v>1099.2</v>
      </c>
      <c r="M48" s="274">
        <f>1091.2+8</f>
        <v>1099.2</v>
      </c>
      <c r="N48" s="274">
        <f>761.4+6.1</f>
        <v>767.5</v>
      </c>
      <c r="O48" s="51"/>
      <c r="P48" s="166" t="s">
        <v>141</v>
      </c>
      <c r="Q48" s="161" t="s">
        <v>122</v>
      </c>
      <c r="R48" s="216">
        <v>25</v>
      </c>
    </row>
    <row r="49" spans="1:18" ht="15" customHeight="1">
      <c r="A49" s="359"/>
      <c r="B49" s="362"/>
      <c r="C49" s="365"/>
      <c r="D49" s="467"/>
      <c r="E49" s="468"/>
      <c r="F49" s="483"/>
      <c r="G49" s="480"/>
      <c r="H49" s="375"/>
      <c r="I49" s="432"/>
      <c r="J49" s="398"/>
      <c r="K49" s="111" t="s">
        <v>58</v>
      </c>
      <c r="L49" s="276">
        <f>M49+O49</f>
        <v>48.4</v>
      </c>
      <c r="M49" s="274">
        <f>16.1+32.3</f>
        <v>48.4</v>
      </c>
      <c r="N49" s="274"/>
      <c r="O49" s="275">
        <f>32.3-32.3</f>
        <v>0</v>
      </c>
      <c r="P49" s="167" t="s">
        <v>142</v>
      </c>
      <c r="Q49" s="157" t="s">
        <v>122</v>
      </c>
      <c r="R49" s="216">
        <v>109</v>
      </c>
    </row>
    <row r="50" spans="1:18" ht="15" customHeight="1">
      <c r="A50" s="359"/>
      <c r="B50" s="362"/>
      <c r="C50" s="365"/>
      <c r="D50" s="467"/>
      <c r="E50" s="468"/>
      <c r="F50" s="483"/>
      <c r="G50" s="480"/>
      <c r="H50" s="375"/>
      <c r="I50" s="432"/>
      <c r="J50" s="398"/>
      <c r="K50" s="111" t="s">
        <v>59</v>
      </c>
      <c r="L50" s="49">
        <f>M50+O50</f>
        <v>0</v>
      </c>
      <c r="M50" s="50"/>
      <c r="N50" s="50"/>
      <c r="O50" s="51"/>
      <c r="P50" s="167"/>
      <c r="Q50" s="157"/>
      <c r="R50" s="216"/>
    </row>
    <row r="51" spans="1:18" ht="15" customHeight="1">
      <c r="A51" s="359"/>
      <c r="B51" s="362"/>
      <c r="C51" s="365"/>
      <c r="D51" s="467"/>
      <c r="E51" s="468"/>
      <c r="F51" s="483"/>
      <c r="G51" s="656"/>
      <c r="H51" s="388"/>
      <c r="I51" s="401"/>
      <c r="J51" s="399"/>
      <c r="K51" s="269" t="s">
        <v>18</v>
      </c>
      <c r="L51" s="49">
        <f>SUM(L48:L50)</f>
        <v>1147.6000000000001</v>
      </c>
      <c r="M51" s="50">
        <f>SUM(M48:M50)</f>
        <v>1147.6000000000001</v>
      </c>
      <c r="N51" s="50">
        <f>SUM(N48:N50)</f>
        <v>767.5</v>
      </c>
      <c r="O51" s="51">
        <f>SUM(O48:O50)</f>
        <v>0</v>
      </c>
      <c r="P51" s="167"/>
      <c r="Q51" s="157"/>
      <c r="R51" s="216"/>
    </row>
    <row r="52" spans="1:18" ht="15" customHeight="1" thickBot="1">
      <c r="A52" s="504"/>
      <c r="B52" s="563"/>
      <c r="C52" s="366"/>
      <c r="D52" s="356"/>
      <c r="E52" s="356"/>
      <c r="F52" s="356"/>
      <c r="G52" s="356"/>
      <c r="H52" s="356"/>
      <c r="I52" s="356"/>
      <c r="J52" s="357"/>
      <c r="K52" s="112" t="s">
        <v>18</v>
      </c>
      <c r="L52" s="39">
        <f>SUM(L44,L47,L51)</f>
        <v>1505.5000000000002</v>
      </c>
      <c r="M52" s="40">
        <f>SUM(M44,M47,M51)</f>
        <v>1505.5000000000002</v>
      </c>
      <c r="N52" s="40">
        <f>SUM(N44,N47,N51)</f>
        <v>779.5</v>
      </c>
      <c r="O52" s="41">
        <f>SUM(O44,O47,O51)</f>
        <v>0</v>
      </c>
      <c r="P52" s="168"/>
      <c r="Q52" s="185"/>
      <c r="R52" s="224"/>
    </row>
    <row r="53" spans="1:18" ht="15" customHeight="1">
      <c r="A53" s="505" t="s">
        <v>7</v>
      </c>
      <c r="B53" s="562" t="s">
        <v>7</v>
      </c>
      <c r="C53" s="477" t="s">
        <v>11</v>
      </c>
      <c r="D53" s="18"/>
      <c r="E53" s="207"/>
      <c r="F53" s="246" t="s">
        <v>72</v>
      </c>
      <c r="G53" s="75"/>
      <c r="H53" s="381" t="s">
        <v>13</v>
      </c>
      <c r="I53" s="400" t="s">
        <v>57</v>
      </c>
      <c r="J53" s="397" t="s">
        <v>120</v>
      </c>
      <c r="K53" s="12"/>
      <c r="L53" s="47"/>
      <c r="M53" s="29"/>
      <c r="N53" s="29"/>
      <c r="O53" s="30"/>
      <c r="P53" s="169"/>
      <c r="Q53" s="186"/>
      <c r="R53" s="204"/>
    </row>
    <row r="54" spans="1:18" ht="15" customHeight="1">
      <c r="A54" s="359"/>
      <c r="B54" s="362"/>
      <c r="C54" s="365"/>
      <c r="D54" s="482" t="s">
        <v>7</v>
      </c>
      <c r="E54" s="402"/>
      <c r="F54" s="463" t="s">
        <v>86</v>
      </c>
      <c r="G54" s="436"/>
      <c r="H54" s="382"/>
      <c r="I54" s="432"/>
      <c r="J54" s="398"/>
      <c r="K54" s="14" t="s">
        <v>10</v>
      </c>
      <c r="L54" s="277">
        <f>M54+O54</f>
        <v>3224.3</v>
      </c>
      <c r="M54" s="272">
        <f>2734.3+490</f>
        <v>3224.3</v>
      </c>
      <c r="N54" s="33"/>
      <c r="O54" s="34"/>
      <c r="P54" s="350" t="s">
        <v>143</v>
      </c>
      <c r="Q54" s="580" t="s">
        <v>144</v>
      </c>
      <c r="R54" s="431">
        <v>6800</v>
      </c>
    </row>
    <row r="55" spans="1:18" ht="15" customHeight="1">
      <c r="A55" s="359"/>
      <c r="B55" s="362"/>
      <c r="C55" s="365"/>
      <c r="D55" s="482"/>
      <c r="E55" s="402"/>
      <c r="F55" s="463"/>
      <c r="G55" s="436"/>
      <c r="H55" s="382"/>
      <c r="I55" s="432"/>
      <c r="J55" s="398"/>
      <c r="K55" s="14"/>
      <c r="L55" s="52"/>
      <c r="M55" s="33"/>
      <c r="N55" s="33"/>
      <c r="O55" s="34"/>
      <c r="P55" s="350"/>
      <c r="Q55" s="580"/>
      <c r="R55" s="431"/>
    </row>
    <row r="56" spans="1:18" ht="15" customHeight="1">
      <c r="A56" s="359"/>
      <c r="B56" s="362"/>
      <c r="C56" s="365"/>
      <c r="D56" s="482"/>
      <c r="E56" s="402"/>
      <c r="F56" s="463"/>
      <c r="G56" s="436"/>
      <c r="H56" s="382"/>
      <c r="I56" s="432"/>
      <c r="J56" s="398"/>
      <c r="K56" s="269" t="s">
        <v>18</v>
      </c>
      <c r="L56" s="53">
        <f>SUM(L54:L55)</f>
        <v>3224.3</v>
      </c>
      <c r="M56" s="36">
        <f>SUM(M54:M55)</f>
        <v>3224.3</v>
      </c>
      <c r="N56" s="36">
        <f>SUM(N54:N55)</f>
        <v>0</v>
      </c>
      <c r="O56" s="38">
        <f>SUM(O54:O55)</f>
        <v>0</v>
      </c>
      <c r="P56" s="171"/>
      <c r="Q56" s="188"/>
      <c r="R56" s="216"/>
    </row>
    <row r="57" spans="1:18" ht="15" customHeight="1">
      <c r="A57" s="359"/>
      <c r="B57" s="362"/>
      <c r="C57" s="365"/>
      <c r="D57" s="482" t="s">
        <v>8</v>
      </c>
      <c r="E57" s="402"/>
      <c r="F57" s="462" t="s">
        <v>67</v>
      </c>
      <c r="G57" s="436"/>
      <c r="H57" s="382"/>
      <c r="I57" s="432"/>
      <c r="J57" s="398"/>
      <c r="K57" s="111" t="s">
        <v>10</v>
      </c>
      <c r="L57" s="53">
        <f>M57+O57</f>
        <v>1957.5</v>
      </c>
      <c r="M57" s="36">
        <v>1957.5</v>
      </c>
      <c r="N57" s="36"/>
      <c r="O57" s="38"/>
      <c r="P57" s="172" t="s">
        <v>145</v>
      </c>
      <c r="Q57" s="189" t="s">
        <v>146</v>
      </c>
      <c r="R57" s="300">
        <v>13.7</v>
      </c>
    </row>
    <row r="58" spans="1:18" ht="15" customHeight="1">
      <c r="A58" s="359"/>
      <c r="B58" s="362"/>
      <c r="C58" s="365"/>
      <c r="D58" s="482"/>
      <c r="E58" s="402"/>
      <c r="F58" s="462"/>
      <c r="G58" s="436"/>
      <c r="H58" s="382"/>
      <c r="I58" s="432"/>
      <c r="J58" s="398"/>
      <c r="K58" s="111"/>
      <c r="L58" s="53">
        <f>M58+O58</f>
        <v>0</v>
      </c>
      <c r="M58" s="36"/>
      <c r="N58" s="36"/>
      <c r="O58" s="38"/>
      <c r="P58" s="170"/>
      <c r="Q58" s="189"/>
      <c r="R58" s="295"/>
    </row>
    <row r="59" spans="1:18" ht="15" customHeight="1">
      <c r="A59" s="359"/>
      <c r="B59" s="362"/>
      <c r="C59" s="365"/>
      <c r="D59" s="482"/>
      <c r="E59" s="402"/>
      <c r="F59" s="462"/>
      <c r="G59" s="436"/>
      <c r="H59" s="389"/>
      <c r="I59" s="401"/>
      <c r="J59" s="399"/>
      <c r="K59" s="269" t="s">
        <v>18</v>
      </c>
      <c r="L59" s="53">
        <f>SUM(L57:L58)</f>
        <v>1957.5</v>
      </c>
      <c r="M59" s="36">
        <f>SUM(M57:M58)</f>
        <v>1957.5</v>
      </c>
      <c r="N59" s="36">
        <f>SUM(N57:N58)</f>
        <v>0</v>
      </c>
      <c r="O59" s="38">
        <f>SUM(O57:O58)</f>
        <v>0</v>
      </c>
      <c r="P59" s="170"/>
      <c r="Q59" s="189"/>
      <c r="R59" s="295"/>
    </row>
    <row r="60" spans="1:18" ht="15" customHeight="1" thickBot="1">
      <c r="A60" s="504"/>
      <c r="B60" s="563"/>
      <c r="C60" s="478"/>
      <c r="D60" s="356"/>
      <c r="E60" s="356"/>
      <c r="F60" s="356"/>
      <c r="G60" s="356"/>
      <c r="H60" s="356"/>
      <c r="I60" s="356"/>
      <c r="J60" s="357"/>
      <c r="K60" s="113" t="s">
        <v>18</v>
      </c>
      <c r="L60" s="39">
        <f>SUM(L56,L59)</f>
        <v>5181.8</v>
      </c>
      <c r="M60" s="40">
        <f>SUM(M56,M59)</f>
        <v>5181.8</v>
      </c>
      <c r="N60" s="40">
        <f>SUM(N56,N59)</f>
        <v>0</v>
      </c>
      <c r="O60" s="41">
        <f>SUM(O56,O59)</f>
        <v>0</v>
      </c>
      <c r="P60" s="168"/>
      <c r="Q60" s="190"/>
      <c r="R60" s="298"/>
    </row>
    <row r="61" spans="1:18" ht="27" customHeight="1">
      <c r="A61" s="358" t="s">
        <v>7</v>
      </c>
      <c r="B61" s="361" t="s">
        <v>7</v>
      </c>
      <c r="C61" s="364" t="s">
        <v>12</v>
      </c>
      <c r="D61" s="367"/>
      <c r="E61" s="368"/>
      <c r="F61" s="434" t="s">
        <v>56</v>
      </c>
      <c r="G61" s="406" t="s">
        <v>50</v>
      </c>
      <c r="H61" s="464" t="s">
        <v>9</v>
      </c>
      <c r="I61" s="571" t="s">
        <v>147</v>
      </c>
      <c r="J61" s="454" t="s">
        <v>148</v>
      </c>
      <c r="K61" s="9" t="s">
        <v>10</v>
      </c>
      <c r="L61" s="47">
        <f>M61+O61</f>
        <v>731.2</v>
      </c>
      <c r="M61" s="29">
        <f>624.2-274+381</f>
        <v>731.2</v>
      </c>
      <c r="N61" s="114"/>
      <c r="O61" s="115"/>
      <c r="P61" s="233" t="s">
        <v>193</v>
      </c>
      <c r="Q61" s="229" t="s">
        <v>122</v>
      </c>
      <c r="R61" s="301">
        <v>18</v>
      </c>
    </row>
    <row r="62" spans="1:18" ht="15" customHeight="1">
      <c r="A62" s="359"/>
      <c r="B62" s="362"/>
      <c r="C62" s="365"/>
      <c r="D62" s="345"/>
      <c r="E62" s="369"/>
      <c r="F62" s="435"/>
      <c r="G62" s="407"/>
      <c r="H62" s="465"/>
      <c r="I62" s="573"/>
      <c r="J62" s="455"/>
      <c r="K62" s="15"/>
      <c r="L62" s="53">
        <f>M62+O62</f>
        <v>0</v>
      </c>
      <c r="M62" s="36"/>
      <c r="N62" s="116"/>
      <c r="O62" s="117"/>
      <c r="P62" s="642" t="s">
        <v>194</v>
      </c>
      <c r="Q62" s="442" t="s">
        <v>122</v>
      </c>
      <c r="R62" s="440">
        <v>3</v>
      </c>
    </row>
    <row r="63" spans="1:18" ht="15" customHeight="1" thickBot="1">
      <c r="A63" s="360"/>
      <c r="B63" s="363"/>
      <c r="C63" s="366"/>
      <c r="D63" s="356"/>
      <c r="E63" s="356"/>
      <c r="F63" s="356"/>
      <c r="G63" s="356"/>
      <c r="H63" s="356"/>
      <c r="I63" s="356"/>
      <c r="J63" s="357"/>
      <c r="K63" s="118" t="s">
        <v>18</v>
      </c>
      <c r="L63" s="39">
        <f>SUM(L61:L62)</f>
        <v>731.2</v>
      </c>
      <c r="M63" s="40">
        <f>SUM(M61:M62)</f>
        <v>731.2</v>
      </c>
      <c r="N63" s="40">
        <f>SUM(N61:N62)</f>
        <v>0</v>
      </c>
      <c r="O63" s="41">
        <f>SUM(O61:O62)</f>
        <v>0</v>
      </c>
      <c r="P63" s="643"/>
      <c r="Q63" s="443"/>
      <c r="R63" s="441"/>
    </row>
    <row r="64" spans="1:18" ht="19.5" hidden="1" customHeight="1">
      <c r="A64" s="505" t="s">
        <v>7</v>
      </c>
      <c r="B64" s="562" t="s">
        <v>7</v>
      </c>
      <c r="C64" s="477" t="s">
        <v>13</v>
      </c>
      <c r="D64" s="367"/>
      <c r="E64" s="368"/>
      <c r="F64" s="370" t="s">
        <v>115</v>
      </c>
      <c r="G64" s="76" t="s">
        <v>20</v>
      </c>
      <c r="H64" s="444" t="s">
        <v>13</v>
      </c>
      <c r="I64" s="446" t="s">
        <v>57</v>
      </c>
      <c r="J64" s="454" t="s">
        <v>120</v>
      </c>
      <c r="K64" s="12" t="s">
        <v>10</v>
      </c>
      <c r="L64" s="47">
        <f>M64+O64</f>
        <v>0</v>
      </c>
      <c r="M64" s="29"/>
      <c r="N64" s="29"/>
      <c r="O64" s="30"/>
      <c r="P64" s="169"/>
      <c r="Q64" s="186"/>
      <c r="R64" s="204"/>
    </row>
    <row r="65" spans="1:23" ht="19.5" hidden="1" customHeight="1">
      <c r="A65" s="359"/>
      <c r="B65" s="362"/>
      <c r="C65" s="365"/>
      <c r="D65" s="345"/>
      <c r="E65" s="369"/>
      <c r="F65" s="371"/>
      <c r="G65" s="74" t="s">
        <v>48</v>
      </c>
      <c r="H65" s="445"/>
      <c r="I65" s="447"/>
      <c r="J65" s="455"/>
      <c r="K65" s="119" t="s">
        <v>16</v>
      </c>
      <c r="L65" s="48">
        <f>M65+O65</f>
        <v>0</v>
      </c>
      <c r="M65" s="46"/>
      <c r="N65" s="42"/>
      <c r="O65" s="120"/>
      <c r="P65" s="170"/>
      <c r="Q65" s="187"/>
      <c r="R65" s="216"/>
    </row>
    <row r="66" spans="1:23" ht="15" hidden="1" customHeight="1" thickBot="1">
      <c r="A66" s="504"/>
      <c r="B66" s="563"/>
      <c r="C66" s="478"/>
      <c r="D66" s="356"/>
      <c r="E66" s="356"/>
      <c r="F66" s="356"/>
      <c r="G66" s="356"/>
      <c r="H66" s="356"/>
      <c r="I66" s="356"/>
      <c r="J66" s="357"/>
      <c r="K66" s="121" t="s">
        <v>18</v>
      </c>
      <c r="L66" s="39">
        <f>SUM(L64:L65)</f>
        <v>0</v>
      </c>
      <c r="M66" s="40">
        <f>SUM(M64:M65)</f>
        <v>0</v>
      </c>
      <c r="N66" s="40">
        <f>SUM(N64:N65)</f>
        <v>0</v>
      </c>
      <c r="O66" s="41">
        <f>SUM(O64:O65)</f>
        <v>0</v>
      </c>
      <c r="P66" s="168"/>
      <c r="Q66" s="185"/>
      <c r="R66" s="224"/>
    </row>
    <row r="67" spans="1:23" ht="18" customHeight="1">
      <c r="A67" s="503" t="s">
        <v>7</v>
      </c>
      <c r="B67" s="565" t="s">
        <v>7</v>
      </c>
      <c r="C67" s="564" t="s">
        <v>14</v>
      </c>
      <c r="D67" s="408"/>
      <c r="E67" s="376"/>
      <c r="F67" s="427" t="s">
        <v>218</v>
      </c>
      <c r="G67" s="379"/>
      <c r="H67" s="381" t="s">
        <v>12</v>
      </c>
      <c r="I67" s="383" t="s">
        <v>41</v>
      </c>
      <c r="J67" s="352" t="s">
        <v>190</v>
      </c>
      <c r="K67" s="14" t="s">
        <v>10</v>
      </c>
      <c r="L67" s="49">
        <f>M67+O67</f>
        <v>10.3</v>
      </c>
      <c r="M67" s="33">
        <v>10.3</v>
      </c>
      <c r="N67" s="33"/>
      <c r="O67" s="54"/>
      <c r="P67" s="203" t="s">
        <v>162</v>
      </c>
      <c r="Q67" s="186" t="s">
        <v>163</v>
      </c>
      <c r="R67" s="204">
        <v>12</v>
      </c>
    </row>
    <row r="68" spans="1:23" ht="18" customHeight="1">
      <c r="A68" s="359"/>
      <c r="B68" s="362"/>
      <c r="C68" s="486"/>
      <c r="D68" s="409"/>
      <c r="E68" s="377"/>
      <c r="F68" s="428"/>
      <c r="G68" s="380"/>
      <c r="H68" s="382"/>
      <c r="I68" s="384"/>
      <c r="J68" s="385"/>
      <c r="K68" s="16" t="s">
        <v>74</v>
      </c>
      <c r="L68" s="53">
        <f>M68+O68</f>
        <v>601.5</v>
      </c>
      <c r="M68" s="36"/>
      <c r="N68" s="36"/>
      <c r="O68" s="55">
        <v>601.5</v>
      </c>
      <c r="P68" s="170"/>
      <c r="Q68" s="187"/>
      <c r="R68" s="216"/>
    </row>
    <row r="69" spans="1:23" ht="18" customHeight="1">
      <c r="A69" s="359"/>
      <c r="B69" s="362"/>
      <c r="C69" s="486"/>
      <c r="D69" s="409"/>
      <c r="E69" s="377"/>
      <c r="F69" s="428"/>
      <c r="G69" s="380"/>
      <c r="H69" s="382"/>
      <c r="I69" s="384"/>
      <c r="J69" s="385"/>
      <c r="K69" s="278" t="s">
        <v>18</v>
      </c>
      <c r="L69" s="279">
        <f>SUM(L67:L68)</f>
        <v>611.79999999999995</v>
      </c>
      <c r="M69" s="116">
        <f>SUM(M67:M68)</f>
        <v>10.3</v>
      </c>
      <c r="N69" s="280">
        <f>SUM(N67:N68)</f>
        <v>0</v>
      </c>
      <c r="O69" s="117">
        <f>SUM(O67:O68)</f>
        <v>601.5</v>
      </c>
      <c r="P69" s="170"/>
      <c r="Q69" s="187"/>
      <c r="R69" s="216"/>
    </row>
    <row r="70" spans="1:23" ht="18" customHeight="1">
      <c r="A70" s="359"/>
      <c r="B70" s="362"/>
      <c r="C70" s="486"/>
      <c r="D70" s="409"/>
      <c r="E70" s="377"/>
      <c r="F70" s="428"/>
      <c r="G70" s="386"/>
      <c r="H70" s="388" t="s">
        <v>12</v>
      </c>
      <c r="I70" s="390" t="s">
        <v>219</v>
      </c>
      <c r="J70" s="392" t="s">
        <v>220</v>
      </c>
      <c r="K70" s="284" t="s">
        <v>10</v>
      </c>
      <c r="L70" s="285">
        <f>M70+O70</f>
        <v>86.7</v>
      </c>
      <c r="M70" s="286">
        <v>83.2</v>
      </c>
      <c r="N70" s="286">
        <v>4.7</v>
      </c>
      <c r="O70" s="287">
        <v>3.5</v>
      </c>
      <c r="P70" s="291" t="s">
        <v>222</v>
      </c>
      <c r="Q70" s="292" t="s">
        <v>221</v>
      </c>
      <c r="R70" s="293" t="s">
        <v>219</v>
      </c>
    </row>
    <row r="71" spans="1:23" ht="18" customHeight="1">
      <c r="A71" s="359"/>
      <c r="B71" s="362"/>
      <c r="C71" s="486"/>
      <c r="D71" s="416"/>
      <c r="E71" s="378"/>
      <c r="F71" s="429"/>
      <c r="G71" s="387"/>
      <c r="H71" s="389"/>
      <c r="I71" s="391"/>
      <c r="J71" s="393"/>
      <c r="K71" s="282" t="s">
        <v>18</v>
      </c>
      <c r="L71" s="283">
        <f>SUM(L70:L70)</f>
        <v>86.7</v>
      </c>
      <c r="M71" s="116">
        <f>SUM(M70:M70)</f>
        <v>83.2</v>
      </c>
      <c r="N71" s="116">
        <f>SUM(N70:N70)</f>
        <v>4.7</v>
      </c>
      <c r="O71" s="288">
        <f>SUM(O70:O70)</f>
        <v>3.5</v>
      </c>
      <c r="P71" s="309" t="s">
        <v>223</v>
      </c>
      <c r="Q71" s="310" t="s">
        <v>221</v>
      </c>
      <c r="R71" s="311">
        <v>1</v>
      </c>
      <c r="V71" s="289"/>
      <c r="W71" s="289"/>
    </row>
    <row r="72" spans="1:23" ht="15" customHeight="1" thickBot="1">
      <c r="A72" s="504"/>
      <c r="B72" s="563"/>
      <c r="C72" s="478"/>
      <c r="D72" s="356"/>
      <c r="E72" s="356"/>
      <c r="F72" s="356"/>
      <c r="G72" s="458"/>
      <c r="H72" s="458"/>
      <c r="I72" s="458"/>
      <c r="J72" s="459"/>
      <c r="K72" s="122" t="s">
        <v>18</v>
      </c>
      <c r="L72" s="39">
        <f>L71+L69</f>
        <v>698.5</v>
      </c>
      <c r="M72" s="69">
        <f>M71+M69</f>
        <v>93.5</v>
      </c>
      <c r="N72" s="69">
        <f>N71+N69</f>
        <v>4.7</v>
      </c>
      <c r="O72" s="290">
        <f>O71+O69</f>
        <v>605</v>
      </c>
      <c r="P72" s="168"/>
      <c r="Q72" s="185"/>
      <c r="R72" s="224"/>
    </row>
    <row r="73" spans="1:23" ht="27" customHeight="1">
      <c r="A73" s="505" t="s">
        <v>7</v>
      </c>
      <c r="B73" s="562" t="s">
        <v>7</v>
      </c>
      <c r="C73" s="477" t="s">
        <v>15</v>
      </c>
      <c r="D73" s="408"/>
      <c r="E73" s="410" t="s">
        <v>164</v>
      </c>
      <c r="F73" s="460" t="s">
        <v>199</v>
      </c>
      <c r="G73" s="412" t="s">
        <v>71</v>
      </c>
      <c r="H73" s="374" t="s">
        <v>12</v>
      </c>
      <c r="I73" s="400" t="s">
        <v>41</v>
      </c>
      <c r="J73" s="352" t="s">
        <v>165</v>
      </c>
      <c r="K73" s="12" t="s">
        <v>10</v>
      </c>
      <c r="L73" s="47">
        <f>M73+O73</f>
        <v>5.3</v>
      </c>
      <c r="M73" s="29">
        <v>5.3</v>
      </c>
      <c r="N73" s="29"/>
      <c r="O73" s="30"/>
      <c r="P73" s="212" t="s">
        <v>167</v>
      </c>
      <c r="Q73" s="186" t="s">
        <v>122</v>
      </c>
      <c r="R73" s="204">
        <v>1</v>
      </c>
    </row>
    <row r="74" spans="1:23" ht="27" customHeight="1">
      <c r="A74" s="359"/>
      <c r="B74" s="362"/>
      <c r="C74" s="365"/>
      <c r="D74" s="409"/>
      <c r="E74" s="411"/>
      <c r="F74" s="461"/>
      <c r="G74" s="413"/>
      <c r="H74" s="389"/>
      <c r="I74" s="401"/>
      <c r="J74" s="353"/>
      <c r="K74" s="14" t="s">
        <v>34</v>
      </c>
      <c r="L74" s="53">
        <f>M74+O74</f>
        <v>43.7</v>
      </c>
      <c r="M74" s="33">
        <v>43.7</v>
      </c>
      <c r="N74" s="33"/>
      <c r="O74" s="34"/>
      <c r="P74" s="213"/>
      <c r="Q74" s="188"/>
      <c r="R74" s="302"/>
    </row>
    <row r="75" spans="1:23" ht="39" customHeight="1">
      <c r="A75" s="359"/>
      <c r="B75" s="362"/>
      <c r="C75" s="365"/>
      <c r="D75" s="409"/>
      <c r="E75" s="411"/>
      <c r="F75" s="461"/>
      <c r="G75" s="414"/>
      <c r="H75" s="375"/>
      <c r="I75" s="98" t="s">
        <v>57</v>
      </c>
      <c r="J75" s="195" t="s">
        <v>120</v>
      </c>
      <c r="K75" s="16" t="s">
        <v>10</v>
      </c>
      <c r="L75" s="53">
        <f>M75+O75</f>
        <v>61.1</v>
      </c>
      <c r="M75" s="33">
        <v>61.1</v>
      </c>
      <c r="N75" s="33"/>
      <c r="O75" s="34"/>
      <c r="P75" s="174" t="s">
        <v>166</v>
      </c>
      <c r="Q75" s="187" t="s">
        <v>122</v>
      </c>
      <c r="R75" s="216">
        <v>1</v>
      </c>
    </row>
    <row r="76" spans="1:23" ht="15" customHeight="1" thickBot="1">
      <c r="A76" s="504"/>
      <c r="B76" s="563"/>
      <c r="C76" s="478"/>
      <c r="D76" s="356"/>
      <c r="E76" s="356"/>
      <c r="F76" s="356"/>
      <c r="G76" s="356"/>
      <c r="H76" s="356"/>
      <c r="I76" s="356"/>
      <c r="J76" s="357"/>
      <c r="K76" s="112" t="s">
        <v>18</v>
      </c>
      <c r="L76" s="59">
        <f>SUM(L73:L75)</f>
        <v>110.1</v>
      </c>
      <c r="M76" s="60">
        <f>SUM(M73:M75)</f>
        <v>110.1</v>
      </c>
      <c r="N76" s="60">
        <f>SUM(N73:N75)</f>
        <v>0</v>
      </c>
      <c r="O76" s="61">
        <f>SUM(O73:O75)</f>
        <v>0</v>
      </c>
      <c r="P76" s="175"/>
      <c r="Q76" s="185"/>
      <c r="R76" s="224"/>
    </row>
    <row r="77" spans="1:23" ht="15" customHeight="1" thickBot="1">
      <c r="A77" s="4" t="s">
        <v>7</v>
      </c>
      <c r="B77" s="2" t="s">
        <v>7</v>
      </c>
      <c r="C77" s="475" t="s">
        <v>17</v>
      </c>
      <c r="D77" s="354"/>
      <c r="E77" s="354"/>
      <c r="F77" s="354"/>
      <c r="G77" s="354"/>
      <c r="H77" s="354"/>
      <c r="I77" s="354"/>
      <c r="J77" s="354"/>
      <c r="K77" s="355"/>
      <c r="L77" s="56">
        <f>SUM(L76,L72,L66,L63,L60,L52,L40,L29)</f>
        <v>15312</v>
      </c>
      <c r="M77" s="56">
        <f>SUM(M76,M72,M66,M63,M60,M52,M40,M29)</f>
        <v>14636.9</v>
      </c>
      <c r="N77" s="56">
        <f>SUM(N76,N72,N66,N63,N60,N52,N40,N29)</f>
        <v>784.2</v>
      </c>
      <c r="O77" s="56">
        <f>SUM(O76,O72,O66,O63,O60,O52,O40,O29)</f>
        <v>675.1</v>
      </c>
      <c r="P77" s="437"/>
      <c r="Q77" s="438"/>
      <c r="R77" s="439"/>
    </row>
    <row r="78" spans="1:23" ht="15" customHeight="1" thickBot="1">
      <c r="A78" s="4" t="s">
        <v>7</v>
      </c>
      <c r="B78" s="1" t="s">
        <v>8</v>
      </c>
      <c r="C78" s="566" t="s">
        <v>68</v>
      </c>
      <c r="D78" s="567"/>
      <c r="E78" s="567"/>
      <c r="F78" s="567"/>
      <c r="G78" s="577"/>
      <c r="H78" s="577"/>
      <c r="I78" s="577"/>
      <c r="J78" s="567"/>
      <c r="K78" s="567"/>
      <c r="L78" s="567"/>
      <c r="M78" s="567"/>
      <c r="N78" s="567"/>
      <c r="O78" s="567"/>
      <c r="P78" s="567"/>
      <c r="Q78" s="567"/>
      <c r="R78" s="568"/>
    </row>
    <row r="79" spans="1:23" s="124" customFormat="1" ht="39" customHeight="1">
      <c r="A79" s="358" t="s">
        <v>7</v>
      </c>
      <c r="B79" s="361" t="s">
        <v>8</v>
      </c>
      <c r="C79" s="364" t="s">
        <v>7</v>
      </c>
      <c r="D79" s="107"/>
      <c r="E79" s="250"/>
      <c r="F79" s="66" t="s">
        <v>87</v>
      </c>
      <c r="G79" s="466"/>
      <c r="H79" s="433" t="s">
        <v>12</v>
      </c>
      <c r="I79" s="447" t="s">
        <v>57</v>
      </c>
      <c r="J79" s="469" t="s">
        <v>149</v>
      </c>
      <c r="K79" s="123"/>
      <c r="L79" s="47"/>
      <c r="M79" s="29"/>
      <c r="N79" s="29"/>
      <c r="O79" s="30"/>
      <c r="P79" s="176"/>
      <c r="Q79" s="191"/>
      <c r="R79" s="303"/>
    </row>
    <row r="80" spans="1:23" s="124" customFormat="1" ht="15" customHeight="1">
      <c r="A80" s="359"/>
      <c r="B80" s="362"/>
      <c r="C80" s="365"/>
      <c r="D80" s="344" t="s">
        <v>7</v>
      </c>
      <c r="E80" s="481"/>
      <c r="F80" s="125" t="s">
        <v>88</v>
      </c>
      <c r="G80" s="466"/>
      <c r="H80" s="433"/>
      <c r="I80" s="447"/>
      <c r="J80" s="470"/>
      <c r="K80" s="126" t="s">
        <v>10</v>
      </c>
      <c r="L80" s="48">
        <f>M80+O80</f>
        <v>588</v>
      </c>
      <c r="M80" s="36">
        <v>588</v>
      </c>
      <c r="N80" s="36"/>
      <c r="O80" s="38"/>
      <c r="P80" s="449" t="s">
        <v>161</v>
      </c>
      <c r="Q80" s="661" t="s">
        <v>122</v>
      </c>
      <c r="R80" s="569">
        <v>18</v>
      </c>
    </row>
    <row r="81" spans="1:18" s="124" customFormat="1" ht="15" customHeight="1">
      <c r="A81" s="359"/>
      <c r="B81" s="362"/>
      <c r="C81" s="365"/>
      <c r="D81" s="345"/>
      <c r="E81" s="369"/>
      <c r="F81" s="127" t="s">
        <v>89</v>
      </c>
      <c r="G81" s="466"/>
      <c r="H81" s="433"/>
      <c r="I81" s="447"/>
      <c r="J81" s="470"/>
      <c r="K81" s="126"/>
      <c r="L81" s="48">
        <f>M81+O81</f>
        <v>0</v>
      </c>
      <c r="M81" s="36"/>
      <c r="N81" s="36"/>
      <c r="O81" s="38"/>
      <c r="P81" s="350"/>
      <c r="Q81" s="580"/>
      <c r="R81" s="431"/>
    </row>
    <row r="82" spans="1:18" s="124" customFormat="1" ht="15" customHeight="1">
      <c r="A82" s="359"/>
      <c r="B82" s="362"/>
      <c r="C82" s="365"/>
      <c r="D82" s="346"/>
      <c r="E82" s="515"/>
      <c r="F82" s="128" t="s">
        <v>90</v>
      </c>
      <c r="G82" s="466"/>
      <c r="H82" s="433"/>
      <c r="I82" s="447"/>
      <c r="J82" s="470"/>
      <c r="K82" s="270" t="s">
        <v>18</v>
      </c>
      <c r="L82" s="48">
        <f>SUM(L80:L81)</f>
        <v>588</v>
      </c>
      <c r="M82" s="36">
        <f>SUM(M80:M81)</f>
        <v>588</v>
      </c>
      <c r="N82" s="36">
        <f>SUM(N80:N81)</f>
        <v>0</v>
      </c>
      <c r="O82" s="67">
        <f>SUM(O80:O81)</f>
        <v>0</v>
      </c>
      <c r="P82" s="171"/>
      <c r="Q82" s="188"/>
      <c r="R82" s="299"/>
    </row>
    <row r="83" spans="1:18" s="124" customFormat="1" ht="15" customHeight="1">
      <c r="A83" s="359"/>
      <c r="B83" s="362"/>
      <c r="C83" s="365"/>
      <c r="D83" s="344" t="s">
        <v>8</v>
      </c>
      <c r="E83" s="481"/>
      <c r="F83" s="125" t="s">
        <v>91</v>
      </c>
      <c r="G83" s="466"/>
      <c r="H83" s="433"/>
      <c r="I83" s="447"/>
      <c r="J83" s="470"/>
      <c r="K83" s="126" t="s">
        <v>10</v>
      </c>
      <c r="L83" s="48">
        <f>M83+O83</f>
        <v>10</v>
      </c>
      <c r="M83" s="36">
        <v>10</v>
      </c>
      <c r="N83" s="36"/>
      <c r="O83" s="38"/>
      <c r="P83" s="170" t="s">
        <v>150</v>
      </c>
      <c r="Q83" s="187" t="s">
        <v>122</v>
      </c>
      <c r="R83" s="295">
        <v>5</v>
      </c>
    </row>
    <row r="84" spans="1:18" s="124" customFormat="1" ht="15" customHeight="1">
      <c r="A84" s="359"/>
      <c r="B84" s="362"/>
      <c r="C84" s="365"/>
      <c r="D84" s="346"/>
      <c r="E84" s="515"/>
      <c r="F84" s="127"/>
      <c r="G84" s="466"/>
      <c r="H84" s="433"/>
      <c r="I84" s="447"/>
      <c r="J84" s="470"/>
      <c r="K84" s="270" t="s">
        <v>18</v>
      </c>
      <c r="L84" s="48">
        <f>L83</f>
        <v>10</v>
      </c>
      <c r="M84" s="36">
        <f>M83</f>
        <v>10</v>
      </c>
      <c r="N84" s="36">
        <f>N83</f>
        <v>0</v>
      </c>
      <c r="O84" s="67">
        <f>O83</f>
        <v>0</v>
      </c>
      <c r="P84" s="170"/>
      <c r="Q84" s="187"/>
      <c r="R84" s="295"/>
    </row>
    <row r="85" spans="1:18" s="124" customFormat="1" ht="27" customHeight="1">
      <c r="A85" s="359"/>
      <c r="B85" s="362"/>
      <c r="C85" s="486"/>
      <c r="D85" s="467" t="s">
        <v>9</v>
      </c>
      <c r="E85" s="468"/>
      <c r="F85" s="456" t="s">
        <v>92</v>
      </c>
      <c r="G85" s="466"/>
      <c r="H85" s="433"/>
      <c r="I85" s="447"/>
      <c r="J85" s="470"/>
      <c r="K85" s="126" t="s">
        <v>10</v>
      </c>
      <c r="L85" s="48">
        <f>M85+O85</f>
        <v>40.200000000000003</v>
      </c>
      <c r="M85" s="36">
        <v>40.200000000000003</v>
      </c>
      <c r="N85" s="36"/>
      <c r="O85" s="38"/>
      <c r="P85" s="201" t="s">
        <v>205</v>
      </c>
      <c r="Q85" s="192" t="s">
        <v>122</v>
      </c>
      <c r="R85" s="300">
        <v>350</v>
      </c>
    </row>
    <row r="86" spans="1:18" s="124" customFormat="1" ht="39" customHeight="1">
      <c r="A86" s="359"/>
      <c r="B86" s="362"/>
      <c r="C86" s="486"/>
      <c r="D86" s="467"/>
      <c r="E86" s="468"/>
      <c r="F86" s="456"/>
      <c r="G86" s="466"/>
      <c r="H86" s="433"/>
      <c r="I86" s="447"/>
      <c r="J86" s="470"/>
      <c r="L86" s="339"/>
      <c r="M86" s="337"/>
      <c r="N86" s="337"/>
      <c r="O86" s="340"/>
      <c r="P86" s="202" t="s">
        <v>151</v>
      </c>
      <c r="Q86" s="187" t="s">
        <v>122</v>
      </c>
      <c r="R86" s="295">
        <v>30</v>
      </c>
    </row>
    <row r="87" spans="1:18" s="124" customFormat="1" ht="15" customHeight="1">
      <c r="A87" s="359"/>
      <c r="B87" s="362"/>
      <c r="C87" s="486"/>
      <c r="D87" s="467"/>
      <c r="E87" s="468"/>
      <c r="F87" s="456"/>
      <c r="G87" s="466"/>
      <c r="H87" s="433"/>
      <c r="I87" s="447"/>
      <c r="J87" s="471"/>
      <c r="K87" s="270" t="s">
        <v>18</v>
      </c>
      <c r="L87" s="48">
        <f>L85</f>
        <v>40.200000000000003</v>
      </c>
      <c r="M87" s="36">
        <f>M85</f>
        <v>40.200000000000003</v>
      </c>
      <c r="N87" s="36">
        <f>N85</f>
        <v>0</v>
      </c>
      <c r="O87" s="67">
        <f>O85</f>
        <v>0</v>
      </c>
      <c r="P87" s="350" t="s">
        <v>152</v>
      </c>
      <c r="Q87" s="580" t="s">
        <v>122</v>
      </c>
      <c r="R87" s="431">
        <v>30</v>
      </c>
    </row>
    <row r="88" spans="1:18" s="124" customFormat="1" ht="15" customHeight="1" thickBot="1">
      <c r="A88" s="360"/>
      <c r="B88" s="363"/>
      <c r="C88" s="366"/>
      <c r="D88" s="458"/>
      <c r="E88" s="458"/>
      <c r="F88" s="458"/>
      <c r="G88" s="458"/>
      <c r="H88" s="458"/>
      <c r="I88" s="458"/>
      <c r="J88" s="459"/>
      <c r="K88" s="338" t="s">
        <v>18</v>
      </c>
      <c r="L88" s="68">
        <f>SUM(L82,L84,L87)</f>
        <v>638.20000000000005</v>
      </c>
      <c r="M88" s="69">
        <f>SUM(M82,M84,M87)</f>
        <v>638.20000000000005</v>
      </c>
      <c r="N88" s="69">
        <f>SUM(N82,N84,N87)</f>
        <v>0</v>
      </c>
      <c r="O88" s="341">
        <f>SUM(O82,O84,O87)</f>
        <v>0</v>
      </c>
      <c r="P88" s="351"/>
      <c r="Q88" s="657"/>
      <c r="R88" s="570"/>
    </row>
    <row r="89" spans="1:18" ht="18" customHeight="1">
      <c r="A89" s="358" t="s">
        <v>7</v>
      </c>
      <c r="B89" s="361" t="s">
        <v>8</v>
      </c>
      <c r="C89" s="364" t="s">
        <v>8</v>
      </c>
      <c r="D89" s="367"/>
      <c r="E89" s="368" t="s">
        <v>168</v>
      </c>
      <c r="F89" s="487" t="s">
        <v>33</v>
      </c>
      <c r="G89" s="347" t="s">
        <v>20</v>
      </c>
      <c r="H89" s="381" t="s">
        <v>13</v>
      </c>
      <c r="I89" s="400" t="s">
        <v>41</v>
      </c>
      <c r="J89" s="352" t="s">
        <v>177</v>
      </c>
      <c r="K89" s="9" t="s">
        <v>10</v>
      </c>
      <c r="L89" s="47">
        <f>M89+O89</f>
        <v>0</v>
      </c>
      <c r="M89" s="62"/>
      <c r="N89" s="63"/>
      <c r="O89" s="30"/>
      <c r="P89" s="214" t="s">
        <v>169</v>
      </c>
      <c r="Q89" s="187" t="s">
        <v>122</v>
      </c>
      <c r="R89" s="216">
        <f>17405-17405</f>
        <v>0</v>
      </c>
    </row>
    <row r="90" spans="1:18" ht="30" customHeight="1">
      <c r="A90" s="359"/>
      <c r="B90" s="362"/>
      <c r="C90" s="365"/>
      <c r="D90" s="345"/>
      <c r="E90" s="369"/>
      <c r="F90" s="488"/>
      <c r="G90" s="348"/>
      <c r="H90" s="382"/>
      <c r="I90" s="432"/>
      <c r="J90" s="385"/>
      <c r="K90" s="10" t="s">
        <v>74</v>
      </c>
      <c r="L90" s="285">
        <f>M90+O90</f>
        <v>1500</v>
      </c>
      <c r="M90" s="312"/>
      <c r="N90" s="287"/>
      <c r="O90" s="254">
        <f>1500-1000+1000</f>
        <v>1500</v>
      </c>
      <c r="P90" s="215" t="s">
        <v>206</v>
      </c>
      <c r="Q90" s="187" t="s">
        <v>122</v>
      </c>
      <c r="R90" s="216">
        <f>173-173</f>
        <v>0</v>
      </c>
    </row>
    <row r="91" spans="1:18" ht="18" customHeight="1">
      <c r="A91" s="359"/>
      <c r="B91" s="362"/>
      <c r="C91" s="365"/>
      <c r="D91" s="345"/>
      <c r="E91" s="369"/>
      <c r="F91" s="488"/>
      <c r="G91" s="349"/>
      <c r="H91" s="389"/>
      <c r="I91" s="401"/>
      <c r="J91" s="353"/>
      <c r="K91" s="11" t="s">
        <v>16</v>
      </c>
      <c r="L91" s="37">
        <f>M91+O91</f>
        <v>0</v>
      </c>
      <c r="M91" s="35"/>
      <c r="N91" s="55"/>
      <c r="O91" s="38"/>
      <c r="P91" s="215" t="s">
        <v>170</v>
      </c>
      <c r="Q91" s="187" t="s">
        <v>171</v>
      </c>
      <c r="R91" s="216">
        <f>100-10</f>
        <v>90</v>
      </c>
    </row>
    <row r="92" spans="1:18" ht="15" customHeight="1" thickBot="1">
      <c r="A92" s="360"/>
      <c r="B92" s="363"/>
      <c r="C92" s="366"/>
      <c r="D92" s="356"/>
      <c r="E92" s="356"/>
      <c r="F92" s="356"/>
      <c r="G92" s="356"/>
      <c r="H92" s="356"/>
      <c r="I92" s="356"/>
      <c r="J92" s="357"/>
      <c r="K92" s="70" t="s">
        <v>18</v>
      </c>
      <c r="L92" s="71">
        <f>SUM(L89:L91)</f>
        <v>1500</v>
      </c>
      <c r="M92" s="69">
        <f>SUM(M89:M91)</f>
        <v>0</v>
      </c>
      <c r="N92" s="72">
        <f>SUM(N89:N91)</f>
        <v>0</v>
      </c>
      <c r="O92" s="73">
        <f>SUM(O89:O91)</f>
        <v>1500</v>
      </c>
      <c r="P92" s="215"/>
      <c r="Q92" s="187"/>
      <c r="R92" s="216"/>
    </row>
    <row r="93" spans="1:18" ht="15" hidden="1" customHeight="1">
      <c r="A93" s="358" t="s">
        <v>7</v>
      </c>
      <c r="B93" s="361" t="s">
        <v>8</v>
      </c>
      <c r="C93" s="364" t="s">
        <v>9</v>
      </c>
      <c r="D93" s="367"/>
      <c r="E93" s="368"/>
      <c r="F93" s="370" t="s">
        <v>60</v>
      </c>
      <c r="G93" s="347"/>
      <c r="H93" s="381" t="s">
        <v>13</v>
      </c>
      <c r="I93" s="400" t="s">
        <v>41</v>
      </c>
      <c r="J93" s="352"/>
      <c r="K93" s="12" t="s">
        <v>10</v>
      </c>
      <c r="L93" s="47">
        <f>M93+O93</f>
        <v>0</v>
      </c>
      <c r="M93" s="29"/>
      <c r="N93" s="29"/>
      <c r="O93" s="63"/>
      <c r="P93" s="173"/>
      <c r="Q93" s="186"/>
      <c r="R93" s="204"/>
    </row>
    <row r="94" spans="1:18" ht="15" hidden="1" customHeight="1">
      <c r="A94" s="359"/>
      <c r="B94" s="362"/>
      <c r="C94" s="365"/>
      <c r="D94" s="345"/>
      <c r="E94" s="369"/>
      <c r="F94" s="371"/>
      <c r="G94" s="348"/>
      <c r="H94" s="382"/>
      <c r="I94" s="432"/>
      <c r="J94" s="385"/>
      <c r="K94" s="16" t="s">
        <v>74</v>
      </c>
      <c r="L94" s="53">
        <f>M94+O94</f>
        <v>0</v>
      </c>
      <c r="M94" s="36"/>
      <c r="N94" s="36"/>
      <c r="O94" s="55"/>
      <c r="P94" s="174"/>
      <c r="Q94" s="187"/>
      <c r="R94" s="216"/>
    </row>
    <row r="95" spans="1:18" ht="15" hidden="1" customHeight="1">
      <c r="A95" s="359"/>
      <c r="B95" s="362"/>
      <c r="C95" s="365"/>
      <c r="D95" s="346"/>
      <c r="E95" s="515"/>
      <c r="F95" s="371"/>
      <c r="G95" s="349"/>
      <c r="H95" s="389"/>
      <c r="I95" s="401"/>
      <c r="J95" s="353"/>
      <c r="K95" s="14" t="s">
        <v>24</v>
      </c>
      <c r="L95" s="49">
        <f>M95+O95</f>
        <v>0</v>
      </c>
      <c r="M95" s="33"/>
      <c r="N95" s="33"/>
      <c r="O95" s="54"/>
      <c r="P95" s="174"/>
      <c r="Q95" s="187"/>
      <c r="R95" s="216"/>
    </row>
    <row r="96" spans="1:18" ht="15" hidden="1" customHeight="1" thickBot="1">
      <c r="A96" s="360"/>
      <c r="B96" s="363"/>
      <c r="C96" s="366"/>
      <c r="D96" s="356"/>
      <c r="E96" s="356"/>
      <c r="F96" s="356"/>
      <c r="G96" s="356"/>
      <c r="H96" s="356"/>
      <c r="I96" s="356"/>
      <c r="J96" s="357"/>
      <c r="K96" s="70" t="s">
        <v>18</v>
      </c>
      <c r="L96" s="68">
        <f>SUM(L93:L95)</f>
        <v>0</v>
      </c>
      <c r="M96" s="69">
        <f>SUM(M93:M95)</f>
        <v>0</v>
      </c>
      <c r="N96" s="69">
        <f>SUM(N93:N95)</f>
        <v>0</v>
      </c>
      <c r="O96" s="44">
        <f>SUM(O93:O95)</f>
        <v>0</v>
      </c>
      <c r="P96" s="175"/>
      <c r="Q96" s="185"/>
      <c r="R96" s="224"/>
    </row>
    <row r="97" spans="1:18" ht="15" customHeight="1" thickBot="1">
      <c r="A97" s="5" t="s">
        <v>7</v>
      </c>
      <c r="B97" s="2" t="s">
        <v>8</v>
      </c>
      <c r="C97" s="3"/>
      <c r="D97" s="20"/>
      <c r="E97" s="208"/>
      <c r="F97" s="354" t="s">
        <v>17</v>
      </c>
      <c r="G97" s="354"/>
      <c r="H97" s="354"/>
      <c r="I97" s="354"/>
      <c r="J97" s="354"/>
      <c r="K97" s="355"/>
      <c r="L97" s="64">
        <f>SUM(L88,L92,L96)</f>
        <v>2138.1999999999998</v>
      </c>
      <c r="M97" s="64">
        <f>SUM(M88,M92,M96)</f>
        <v>638.20000000000005</v>
      </c>
      <c r="N97" s="64">
        <f>SUM(N88,N92,N96)</f>
        <v>0</v>
      </c>
      <c r="O97" s="65">
        <f>SUM(O88,O92,O96)</f>
        <v>1500</v>
      </c>
      <c r="P97" s="437"/>
      <c r="Q97" s="438"/>
      <c r="R97" s="439"/>
    </row>
    <row r="98" spans="1:18" ht="15" customHeight="1" thickBot="1">
      <c r="A98" s="7" t="s">
        <v>7</v>
      </c>
      <c r="B98" s="2" t="s">
        <v>9</v>
      </c>
      <c r="C98" s="506" t="s">
        <v>69</v>
      </c>
      <c r="D98" s="507"/>
      <c r="E98" s="507"/>
      <c r="F98" s="507"/>
      <c r="G98" s="507"/>
      <c r="H98" s="507"/>
      <c r="I98" s="507"/>
      <c r="J98" s="507"/>
      <c r="K98" s="507"/>
      <c r="L98" s="507"/>
      <c r="M98" s="507"/>
      <c r="N98" s="507"/>
      <c r="O98" s="507"/>
      <c r="P98" s="507"/>
      <c r="Q98" s="507"/>
      <c r="R98" s="508"/>
    </row>
    <row r="99" spans="1:18" ht="19.5" customHeight="1">
      <c r="A99" s="358" t="s">
        <v>7</v>
      </c>
      <c r="B99" s="361" t="s">
        <v>9</v>
      </c>
      <c r="C99" s="364" t="s">
        <v>7</v>
      </c>
      <c r="D99" s="367"/>
      <c r="E99" s="368"/>
      <c r="F99" s="395" t="s">
        <v>39</v>
      </c>
      <c r="G99" s="578"/>
      <c r="H99" s="574" t="s">
        <v>12</v>
      </c>
      <c r="I99" s="571" t="s">
        <v>57</v>
      </c>
      <c r="J99" s="454" t="s">
        <v>120</v>
      </c>
      <c r="K99" s="12" t="s">
        <v>10</v>
      </c>
      <c r="L99" s="47">
        <f>M99+O99</f>
        <v>2522.5</v>
      </c>
      <c r="M99" s="29">
        <f>2523.1-0.6</f>
        <v>2522.5</v>
      </c>
      <c r="N99" s="29"/>
      <c r="O99" s="30"/>
      <c r="P99" s="448" t="s">
        <v>153</v>
      </c>
      <c r="Q99" s="450" t="s">
        <v>228</v>
      </c>
      <c r="R99" s="430">
        <v>11166</v>
      </c>
    </row>
    <row r="100" spans="1:18" ht="19.5" customHeight="1">
      <c r="A100" s="359"/>
      <c r="B100" s="362"/>
      <c r="C100" s="365"/>
      <c r="D100" s="345"/>
      <c r="E100" s="369"/>
      <c r="F100" s="396"/>
      <c r="G100" s="579"/>
      <c r="H100" s="576"/>
      <c r="I100" s="573"/>
      <c r="J100" s="455"/>
      <c r="K100" s="14"/>
      <c r="L100" s="52"/>
      <c r="M100" s="33"/>
      <c r="N100" s="33"/>
      <c r="O100" s="34"/>
      <c r="P100" s="350"/>
      <c r="Q100" s="451"/>
      <c r="R100" s="431"/>
    </row>
    <row r="101" spans="1:18" ht="15" customHeight="1" thickBot="1">
      <c r="A101" s="360"/>
      <c r="B101" s="363"/>
      <c r="C101" s="366"/>
      <c r="D101" s="356"/>
      <c r="E101" s="356"/>
      <c r="F101" s="356"/>
      <c r="G101" s="356"/>
      <c r="H101" s="356"/>
      <c r="I101" s="356"/>
      <c r="J101" s="357"/>
      <c r="K101" s="121" t="s">
        <v>18</v>
      </c>
      <c r="L101" s="39">
        <f>SUM(L99:L100)</f>
        <v>2522.5</v>
      </c>
      <c r="M101" s="40">
        <f>SUM(M99:M100)</f>
        <v>2522.5</v>
      </c>
      <c r="N101" s="40">
        <f>SUM(N99:N100)</f>
        <v>0</v>
      </c>
      <c r="O101" s="41">
        <f>SUM(O99:O100)</f>
        <v>0</v>
      </c>
      <c r="P101" s="179"/>
      <c r="Q101" s="185"/>
      <c r="R101" s="224"/>
    </row>
    <row r="102" spans="1:18" ht="15" customHeight="1">
      <c r="A102" s="358" t="s">
        <v>7</v>
      </c>
      <c r="B102" s="361" t="s">
        <v>9</v>
      </c>
      <c r="C102" s="364" t="s">
        <v>8</v>
      </c>
      <c r="D102" s="367"/>
      <c r="E102" s="368"/>
      <c r="F102" s="395" t="s">
        <v>43</v>
      </c>
      <c r="G102" s="406" t="s">
        <v>52</v>
      </c>
      <c r="H102" s="574" t="s">
        <v>13</v>
      </c>
      <c r="I102" s="571" t="s">
        <v>147</v>
      </c>
      <c r="J102" s="403" t="s">
        <v>195</v>
      </c>
      <c r="K102" s="129" t="s">
        <v>10</v>
      </c>
      <c r="L102" s="77">
        <f>M102+O102</f>
        <v>0</v>
      </c>
      <c r="M102" s="29"/>
      <c r="N102" s="29"/>
      <c r="O102" s="30"/>
      <c r="P102" s="231" t="s">
        <v>196</v>
      </c>
      <c r="Q102" s="249" t="s">
        <v>122</v>
      </c>
      <c r="R102" s="304">
        <v>12</v>
      </c>
    </row>
    <row r="103" spans="1:18" ht="15" customHeight="1">
      <c r="A103" s="359"/>
      <c r="B103" s="362"/>
      <c r="C103" s="365"/>
      <c r="D103" s="345"/>
      <c r="E103" s="369"/>
      <c r="F103" s="396"/>
      <c r="G103" s="457"/>
      <c r="H103" s="575"/>
      <c r="I103" s="572"/>
      <c r="J103" s="404"/>
      <c r="K103" s="230" t="s">
        <v>54</v>
      </c>
      <c r="L103" s="49">
        <f>M103+O103</f>
        <v>222.9</v>
      </c>
      <c r="M103" s="33">
        <v>222.9</v>
      </c>
      <c r="N103" s="33"/>
      <c r="O103" s="34"/>
      <c r="P103" s="220"/>
      <c r="Q103" s="236"/>
      <c r="R103" s="305"/>
    </row>
    <row r="104" spans="1:18" s="131" customFormat="1" ht="15" customHeight="1">
      <c r="A104" s="359"/>
      <c r="B104" s="362"/>
      <c r="C104" s="365"/>
      <c r="D104" s="345"/>
      <c r="E104" s="369"/>
      <c r="F104" s="396"/>
      <c r="G104" s="407"/>
      <c r="H104" s="576"/>
      <c r="I104" s="573"/>
      <c r="J104" s="405"/>
      <c r="K104" s="130"/>
      <c r="L104" s="49">
        <f>M104+O104</f>
        <v>0</v>
      </c>
      <c r="M104" s="33"/>
      <c r="N104" s="33"/>
      <c r="O104" s="34"/>
      <c r="P104" s="220"/>
      <c r="Q104" s="236"/>
      <c r="R104" s="305"/>
    </row>
    <row r="105" spans="1:18" s="131" customFormat="1" ht="15" customHeight="1" thickBot="1">
      <c r="A105" s="360"/>
      <c r="B105" s="363"/>
      <c r="C105" s="366"/>
      <c r="D105" s="356"/>
      <c r="E105" s="356"/>
      <c r="F105" s="356"/>
      <c r="G105" s="356"/>
      <c r="H105" s="356"/>
      <c r="I105" s="356"/>
      <c r="J105" s="357"/>
      <c r="K105" s="132" t="s">
        <v>18</v>
      </c>
      <c r="L105" s="39">
        <f>SUM(L102:L104)</f>
        <v>222.9</v>
      </c>
      <c r="M105" s="40">
        <f>SUM(M102:M104)</f>
        <v>222.9</v>
      </c>
      <c r="N105" s="40">
        <f>SUM(N102:N104)</f>
        <v>0</v>
      </c>
      <c r="O105" s="41">
        <f>SUM(O102:O104)</f>
        <v>0</v>
      </c>
      <c r="P105" s="232"/>
      <c r="Q105" s="247"/>
      <c r="R105" s="306"/>
    </row>
    <row r="106" spans="1:18" ht="19.5" customHeight="1">
      <c r="A106" s="505" t="s">
        <v>7</v>
      </c>
      <c r="B106" s="562" t="s">
        <v>9</v>
      </c>
      <c r="C106" s="477" t="s">
        <v>9</v>
      </c>
      <c r="D106" s="408"/>
      <c r="E106" s="410"/>
      <c r="F106" s="585" t="s">
        <v>42</v>
      </c>
      <c r="G106" s="663"/>
      <c r="H106" s="381" t="s">
        <v>15</v>
      </c>
      <c r="I106" s="400" t="s">
        <v>57</v>
      </c>
      <c r="J106" s="494" t="s">
        <v>154</v>
      </c>
      <c r="K106" s="12" t="s">
        <v>10</v>
      </c>
      <c r="L106" s="47">
        <f>M106+O106</f>
        <v>31.700000000000003</v>
      </c>
      <c r="M106" s="29">
        <f>31.1+0.6</f>
        <v>31.700000000000003</v>
      </c>
      <c r="N106" s="29"/>
      <c r="O106" s="30"/>
      <c r="P106" s="177" t="s">
        <v>155</v>
      </c>
      <c r="Q106" s="186" t="s">
        <v>122</v>
      </c>
      <c r="R106" s="204">
        <v>7</v>
      </c>
    </row>
    <row r="107" spans="1:18" ht="19.5" customHeight="1">
      <c r="A107" s="359"/>
      <c r="B107" s="362"/>
      <c r="C107" s="365"/>
      <c r="D107" s="409"/>
      <c r="E107" s="411"/>
      <c r="F107" s="586"/>
      <c r="G107" s="664"/>
      <c r="H107" s="389"/>
      <c r="I107" s="401"/>
      <c r="J107" s="495"/>
      <c r="K107" s="13"/>
      <c r="L107" s="53"/>
      <c r="M107" s="36"/>
      <c r="N107" s="36"/>
      <c r="O107" s="38"/>
      <c r="P107" s="178"/>
      <c r="Q107" s="187"/>
      <c r="R107" s="216"/>
    </row>
    <row r="108" spans="1:18" ht="15" customHeight="1" thickBot="1">
      <c r="A108" s="504"/>
      <c r="B108" s="563"/>
      <c r="C108" s="478"/>
      <c r="D108" s="356"/>
      <c r="E108" s="356"/>
      <c r="F108" s="356"/>
      <c r="G108" s="356"/>
      <c r="H108" s="356"/>
      <c r="I108" s="356"/>
      <c r="J108" s="357"/>
      <c r="K108" s="112" t="s">
        <v>18</v>
      </c>
      <c r="L108" s="39">
        <f>SUM(L106:L107)</f>
        <v>31.700000000000003</v>
      </c>
      <c r="M108" s="40">
        <f>SUM(M106:M107)</f>
        <v>31.700000000000003</v>
      </c>
      <c r="N108" s="40">
        <f>SUM(N106:N107)</f>
        <v>0</v>
      </c>
      <c r="O108" s="41">
        <f>SUM(O106:O107)</f>
        <v>0</v>
      </c>
      <c r="P108" s="179"/>
      <c r="Q108" s="185"/>
      <c r="R108" s="224"/>
    </row>
    <row r="109" spans="1:18" s="131" customFormat="1" ht="15" customHeight="1" thickBot="1">
      <c r="A109" s="5" t="s">
        <v>7</v>
      </c>
      <c r="B109" s="2" t="s">
        <v>9</v>
      </c>
      <c r="C109" s="452" t="s">
        <v>17</v>
      </c>
      <c r="D109" s="453"/>
      <c r="E109" s="453"/>
      <c r="F109" s="453"/>
      <c r="G109" s="453"/>
      <c r="H109" s="453"/>
      <c r="I109" s="453"/>
      <c r="J109" s="453"/>
      <c r="K109" s="453"/>
      <c r="L109" s="64">
        <f>SUM(L101,L105,L108)</f>
        <v>2777.1</v>
      </c>
      <c r="M109" s="64">
        <f>SUM(M101,M105,M108)</f>
        <v>2777.1</v>
      </c>
      <c r="N109" s="64">
        <f>SUM(N101,N105,N108)</f>
        <v>0</v>
      </c>
      <c r="O109" s="65">
        <f>SUM(O101,O105,O108)</f>
        <v>0</v>
      </c>
      <c r="P109" s="437"/>
      <c r="Q109" s="438"/>
      <c r="R109" s="439"/>
    </row>
    <row r="110" spans="1:18" ht="15" customHeight="1" thickBot="1">
      <c r="A110" s="4" t="s">
        <v>7</v>
      </c>
      <c r="B110" s="1" t="s">
        <v>11</v>
      </c>
      <c r="C110" s="566" t="s">
        <v>46</v>
      </c>
      <c r="D110" s="567"/>
      <c r="E110" s="567"/>
      <c r="F110" s="567"/>
      <c r="G110" s="567"/>
      <c r="H110" s="567"/>
      <c r="I110" s="567"/>
      <c r="J110" s="567"/>
      <c r="K110" s="567"/>
      <c r="L110" s="567"/>
      <c r="M110" s="567"/>
      <c r="N110" s="567"/>
      <c r="O110" s="567"/>
      <c r="P110" s="567"/>
      <c r="Q110" s="567"/>
      <c r="R110" s="568"/>
    </row>
    <row r="111" spans="1:18" ht="19.5" customHeight="1">
      <c r="A111" s="358" t="s">
        <v>7</v>
      </c>
      <c r="B111" s="361" t="s">
        <v>11</v>
      </c>
      <c r="C111" s="364" t="s">
        <v>7</v>
      </c>
      <c r="D111" s="367"/>
      <c r="E111" s="368"/>
      <c r="F111" s="395" t="s">
        <v>22</v>
      </c>
      <c r="G111" s="578"/>
      <c r="H111" s="574" t="s">
        <v>12</v>
      </c>
      <c r="I111" s="571" t="s">
        <v>57</v>
      </c>
      <c r="J111" s="454" t="s">
        <v>120</v>
      </c>
      <c r="K111" s="9" t="s">
        <v>10</v>
      </c>
      <c r="L111" s="78">
        <f>M111+O111</f>
        <v>265.7</v>
      </c>
      <c r="M111" s="87">
        <f>19.2+246.5-36.3</f>
        <v>229.39999999999998</v>
      </c>
      <c r="N111" s="87"/>
      <c r="O111" s="89">
        <v>36.299999999999997</v>
      </c>
      <c r="P111" s="177" t="s">
        <v>156</v>
      </c>
      <c r="Q111" s="186" t="s">
        <v>157</v>
      </c>
      <c r="R111" s="204">
        <v>285</v>
      </c>
    </row>
    <row r="112" spans="1:18" ht="19.5" customHeight="1">
      <c r="A112" s="359"/>
      <c r="B112" s="362"/>
      <c r="C112" s="365"/>
      <c r="D112" s="345"/>
      <c r="E112" s="369"/>
      <c r="F112" s="396"/>
      <c r="G112" s="579"/>
      <c r="H112" s="576"/>
      <c r="I112" s="573"/>
      <c r="J112" s="455"/>
      <c r="K112" s="15"/>
      <c r="L112" s="79">
        <f>M112+O112</f>
        <v>0</v>
      </c>
      <c r="M112" s="82"/>
      <c r="N112" s="82"/>
      <c r="O112" s="83"/>
      <c r="P112" s="350" t="s">
        <v>158</v>
      </c>
      <c r="Q112" s="580" t="s">
        <v>122</v>
      </c>
      <c r="R112" s="431">
        <v>2</v>
      </c>
    </row>
    <row r="113" spans="1:18" ht="15" customHeight="1" thickBot="1">
      <c r="A113" s="360"/>
      <c r="B113" s="363"/>
      <c r="C113" s="366"/>
      <c r="D113" s="356"/>
      <c r="E113" s="356"/>
      <c r="F113" s="356"/>
      <c r="G113" s="356"/>
      <c r="H113" s="356"/>
      <c r="I113" s="356"/>
      <c r="J113" s="357"/>
      <c r="K113" s="133" t="s">
        <v>18</v>
      </c>
      <c r="L113" s="94">
        <f>SUM(L111:L112)</f>
        <v>265.7</v>
      </c>
      <c r="M113" s="95">
        <f>SUM(M111:M112)</f>
        <v>229.39999999999998</v>
      </c>
      <c r="N113" s="95">
        <f>SUM(N111:N112)</f>
        <v>0</v>
      </c>
      <c r="O113" s="96">
        <f>SUM(O111:O112)</f>
        <v>36.299999999999997</v>
      </c>
      <c r="P113" s="351"/>
      <c r="Q113" s="657"/>
      <c r="R113" s="570"/>
    </row>
    <row r="114" spans="1:18" ht="15" customHeight="1">
      <c r="A114" s="358" t="s">
        <v>7</v>
      </c>
      <c r="B114" s="361" t="s">
        <v>11</v>
      </c>
      <c r="C114" s="364" t="s">
        <v>8</v>
      </c>
      <c r="D114" s="367"/>
      <c r="E114" s="368" t="s">
        <v>173</v>
      </c>
      <c r="F114" s="658" t="s">
        <v>70</v>
      </c>
      <c r="G114" s="347" t="s">
        <v>20</v>
      </c>
      <c r="H114" s="381" t="s">
        <v>12</v>
      </c>
      <c r="I114" s="400" t="s">
        <v>41</v>
      </c>
      <c r="J114" s="352" t="s">
        <v>178</v>
      </c>
      <c r="K114" s="134" t="s">
        <v>10</v>
      </c>
      <c r="L114" s="78">
        <f>M114+O114</f>
        <v>0</v>
      </c>
      <c r="M114" s="80"/>
      <c r="N114" s="80"/>
      <c r="O114" s="81"/>
      <c r="P114" s="219" t="s">
        <v>179</v>
      </c>
      <c r="Q114" s="187" t="s">
        <v>180</v>
      </c>
      <c r="R114" s="216">
        <v>2220</v>
      </c>
    </row>
    <row r="115" spans="1:18" ht="15" customHeight="1">
      <c r="A115" s="359"/>
      <c r="B115" s="362"/>
      <c r="C115" s="365"/>
      <c r="D115" s="345"/>
      <c r="E115" s="369"/>
      <c r="F115" s="659"/>
      <c r="G115" s="348"/>
      <c r="H115" s="382"/>
      <c r="I115" s="432"/>
      <c r="J115" s="385"/>
      <c r="K115" s="135" t="s">
        <v>74</v>
      </c>
      <c r="L115" s="79">
        <f>M115+O115</f>
        <v>0</v>
      </c>
      <c r="M115" s="82"/>
      <c r="N115" s="82"/>
      <c r="O115" s="83"/>
      <c r="P115" s="219" t="s">
        <v>181</v>
      </c>
      <c r="Q115" s="187" t="s">
        <v>180</v>
      </c>
      <c r="R115" s="216">
        <v>2730</v>
      </c>
    </row>
    <row r="116" spans="1:18" ht="15" customHeight="1">
      <c r="A116" s="359"/>
      <c r="B116" s="362"/>
      <c r="C116" s="365"/>
      <c r="D116" s="345"/>
      <c r="E116" s="369"/>
      <c r="F116" s="659"/>
      <c r="G116" s="348"/>
      <c r="H116" s="382"/>
      <c r="I116" s="432"/>
      <c r="J116" s="385"/>
      <c r="K116" s="135" t="s">
        <v>37</v>
      </c>
      <c r="L116" s="313">
        <f>M116+O116</f>
        <v>1183.4000000000001</v>
      </c>
      <c r="M116" s="314"/>
      <c r="N116" s="314"/>
      <c r="O116" s="315">
        <f>1200-10-6.6</f>
        <v>1183.4000000000001</v>
      </c>
      <c r="P116" s="219" t="s">
        <v>182</v>
      </c>
      <c r="Q116" s="187" t="s">
        <v>180</v>
      </c>
      <c r="R116" s="216">
        <v>3048</v>
      </c>
    </row>
    <row r="117" spans="1:18" ht="15" customHeight="1">
      <c r="A117" s="359"/>
      <c r="B117" s="362"/>
      <c r="C117" s="365"/>
      <c r="D117" s="345"/>
      <c r="E117" s="369"/>
      <c r="F117" s="659"/>
      <c r="G117" s="349"/>
      <c r="H117" s="389"/>
      <c r="I117" s="401"/>
      <c r="J117" s="353"/>
      <c r="K117" s="135"/>
      <c r="L117" s="84">
        <f>M117+O117</f>
        <v>0</v>
      </c>
      <c r="M117" s="82"/>
      <c r="N117" s="82"/>
      <c r="O117" s="83"/>
      <c r="P117" s="222" t="s">
        <v>183</v>
      </c>
      <c r="Q117" s="187" t="s">
        <v>180</v>
      </c>
      <c r="R117" s="216">
        <v>2568</v>
      </c>
    </row>
    <row r="118" spans="1:18" ht="15" customHeight="1" thickBot="1">
      <c r="A118" s="360"/>
      <c r="B118" s="363"/>
      <c r="C118" s="366"/>
      <c r="D118" s="356"/>
      <c r="E118" s="356"/>
      <c r="F118" s="356"/>
      <c r="G118" s="356"/>
      <c r="H118" s="356"/>
      <c r="I118" s="356"/>
      <c r="J118" s="357"/>
      <c r="K118" s="136" t="s">
        <v>18</v>
      </c>
      <c r="L118" s="94">
        <f>SUM(L114:L117)</f>
        <v>1183.4000000000001</v>
      </c>
      <c r="M118" s="95">
        <f>SUM(M114:M117)</f>
        <v>0</v>
      </c>
      <c r="N118" s="95">
        <f>SUM(N114:N117)</f>
        <v>0</v>
      </c>
      <c r="O118" s="96">
        <f>SUM(O114:O117)</f>
        <v>1183.4000000000001</v>
      </c>
      <c r="P118" s="223" t="s">
        <v>170</v>
      </c>
      <c r="Q118" s="185" t="s">
        <v>171</v>
      </c>
      <c r="R118" s="224" t="s">
        <v>172</v>
      </c>
    </row>
    <row r="119" spans="1:18" s="124" customFormat="1" ht="15.75" customHeight="1">
      <c r="A119" s="358" t="s">
        <v>7</v>
      </c>
      <c r="B119" s="682" t="s">
        <v>11</v>
      </c>
      <c r="C119" s="485" t="s">
        <v>9</v>
      </c>
      <c r="D119" s="408"/>
      <c r="E119" s="410" t="s">
        <v>174</v>
      </c>
      <c r="F119" s="370" t="s">
        <v>95</v>
      </c>
      <c r="G119" s="76" t="s">
        <v>20</v>
      </c>
      <c r="H119" s="665" t="s">
        <v>13</v>
      </c>
      <c r="I119" s="608" t="s">
        <v>41</v>
      </c>
      <c r="J119" s="397" t="s">
        <v>200</v>
      </c>
      <c r="K119" s="137" t="s">
        <v>10</v>
      </c>
      <c r="L119" s="78">
        <f>M119+O119</f>
        <v>0</v>
      </c>
      <c r="M119" s="87"/>
      <c r="N119" s="87"/>
      <c r="O119" s="89"/>
      <c r="P119" s="217" t="s">
        <v>184</v>
      </c>
      <c r="Q119" s="186" t="s">
        <v>157</v>
      </c>
      <c r="R119" s="204">
        <v>1</v>
      </c>
    </row>
    <row r="120" spans="1:18" s="124" customFormat="1" ht="15.75" customHeight="1">
      <c r="A120" s="359"/>
      <c r="B120" s="683"/>
      <c r="C120" s="486"/>
      <c r="D120" s="409"/>
      <c r="E120" s="411"/>
      <c r="F120" s="371"/>
      <c r="G120" s="74" t="s">
        <v>53</v>
      </c>
      <c r="H120" s="666"/>
      <c r="I120" s="609"/>
      <c r="J120" s="398"/>
      <c r="K120" s="138" t="s">
        <v>74</v>
      </c>
      <c r="L120" s="139">
        <f>O120</f>
        <v>0</v>
      </c>
      <c r="M120" s="140"/>
      <c r="N120" s="140"/>
      <c r="O120" s="141"/>
      <c r="P120" s="218" t="s">
        <v>185</v>
      </c>
      <c r="Q120" s="187" t="s">
        <v>157</v>
      </c>
      <c r="R120" s="216" t="s">
        <v>186</v>
      </c>
    </row>
    <row r="121" spans="1:18" s="124" customFormat="1" ht="15.75" customHeight="1">
      <c r="A121" s="359"/>
      <c r="B121" s="683"/>
      <c r="C121" s="486"/>
      <c r="D121" s="409"/>
      <c r="E121" s="411"/>
      <c r="F121" s="371"/>
      <c r="G121" s="660" t="s">
        <v>51</v>
      </c>
      <c r="H121" s="666"/>
      <c r="I121" s="609"/>
      <c r="J121" s="398"/>
      <c r="K121" s="142" t="s">
        <v>32</v>
      </c>
      <c r="L121" s="84">
        <f>M121+O121</f>
        <v>1074.7</v>
      </c>
      <c r="M121" s="82"/>
      <c r="N121" s="82"/>
      <c r="O121" s="83">
        <v>1074.7</v>
      </c>
      <c r="P121" s="218" t="s">
        <v>187</v>
      </c>
      <c r="Q121" s="187" t="s">
        <v>157</v>
      </c>
      <c r="R121" s="216" t="s">
        <v>188</v>
      </c>
    </row>
    <row r="122" spans="1:18" s="124" customFormat="1" ht="15.75" customHeight="1">
      <c r="A122" s="359"/>
      <c r="B122" s="683"/>
      <c r="C122" s="486"/>
      <c r="D122" s="409"/>
      <c r="E122" s="411"/>
      <c r="F122" s="371"/>
      <c r="G122" s="457"/>
      <c r="H122" s="666"/>
      <c r="I122" s="609"/>
      <c r="J122" s="398"/>
      <c r="K122" s="143" t="s">
        <v>34</v>
      </c>
      <c r="L122" s="144">
        <f>M122+O122</f>
        <v>9135.2000000000007</v>
      </c>
      <c r="M122" s="99"/>
      <c r="N122" s="99"/>
      <c r="O122" s="85">
        <v>9135.2000000000007</v>
      </c>
      <c r="P122" s="218" t="s">
        <v>189</v>
      </c>
      <c r="Q122" s="187" t="s">
        <v>122</v>
      </c>
      <c r="R122" s="216" t="s">
        <v>147</v>
      </c>
    </row>
    <row r="123" spans="1:18" s="124" customFormat="1" ht="15.75" customHeight="1">
      <c r="A123" s="359"/>
      <c r="B123" s="683"/>
      <c r="C123" s="486"/>
      <c r="D123" s="409"/>
      <c r="E123" s="411"/>
      <c r="F123" s="371"/>
      <c r="G123" s="407"/>
      <c r="H123" s="666"/>
      <c r="I123" s="609"/>
      <c r="J123" s="399"/>
      <c r="K123" s="145" t="s">
        <v>24</v>
      </c>
      <c r="L123" s="146">
        <f>M123+O123</f>
        <v>1325.5</v>
      </c>
      <c r="M123" s="147"/>
      <c r="N123" s="147"/>
      <c r="O123" s="86">
        <v>1325.5</v>
      </c>
      <c r="P123" s="219" t="s">
        <v>170</v>
      </c>
      <c r="Q123" s="187" t="s">
        <v>171</v>
      </c>
      <c r="R123" s="216">
        <v>100</v>
      </c>
    </row>
    <row r="124" spans="1:18" s="124" customFormat="1" ht="15" customHeight="1" thickBot="1">
      <c r="A124" s="360"/>
      <c r="B124" s="684"/>
      <c r="C124" s="366"/>
      <c r="D124" s="356"/>
      <c r="E124" s="356"/>
      <c r="F124" s="356"/>
      <c r="G124" s="356"/>
      <c r="H124" s="356"/>
      <c r="I124" s="356"/>
      <c r="J124" s="357"/>
      <c r="K124" s="121" t="s">
        <v>18</v>
      </c>
      <c r="L124" s="101">
        <f>SUM(L119:L123)</f>
        <v>11535.400000000001</v>
      </c>
      <c r="M124" s="102">
        <f>SUM(M119:M123)</f>
        <v>0</v>
      </c>
      <c r="N124" s="102">
        <f>SUM(N119:N123)</f>
        <v>0</v>
      </c>
      <c r="O124" s="103">
        <f>SUM(O119:O123)</f>
        <v>11535.400000000001</v>
      </c>
      <c r="P124" s="179"/>
      <c r="Q124" s="185"/>
      <c r="R124" s="224"/>
    </row>
    <row r="125" spans="1:18" ht="15" customHeight="1">
      <c r="A125" s="359" t="s">
        <v>7</v>
      </c>
      <c r="B125" s="362" t="s">
        <v>11</v>
      </c>
      <c r="C125" s="486" t="s">
        <v>11</v>
      </c>
      <c r="D125" s="346"/>
      <c r="E125" s="515" t="s">
        <v>175</v>
      </c>
      <c r="F125" s="667" t="s">
        <v>93</v>
      </c>
      <c r="G125" s="662" t="s">
        <v>20</v>
      </c>
      <c r="H125" s="669" t="s">
        <v>12</v>
      </c>
      <c r="I125" s="384" t="s">
        <v>41</v>
      </c>
      <c r="J125" s="352" t="s">
        <v>190</v>
      </c>
      <c r="K125" s="12" t="s">
        <v>10</v>
      </c>
      <c r="L125" s="78">
        <f>M125+O125</f>
        <v>0</v>
      </c>
      <c r="M125" s="87"/>
      <c r="N125" s="88"/>
      <c r="O125" s="89"/>
      <c r="P125" s="217" t="s">
        <v>191</v>
      </c>
      <c r="Q125" s="186" t="s">
        <v>180</v>
      </c>
      <c r="R125" s="204">
        <v>1625.5</v>
      </c>
    </row>
    <row r="126" spans="1:18" ht="15" customHeight="1">
      <c r="A126" s="359"/>
      <c r="B126" s="362"/>
      <c r="C126" s="486"/>
      <c r="D126" s="467"/>
      <c r="E126" s="468"/>
      <c r="F126" s="667"/>
      <c r="G126" s="662"/>
      <c r="H126" s="669"/>
      <c r="I126" s="384"/>
      <c r="J126" s="385"/>
      <c r="K126" s="16" t="s">
        <v>74</v>
      </c>
      <c r="L126" s="79">
        <f>M126+O126</f>
        <v>0</v>
      </c>
      <c r="M126" s="82"/>
      <c r="N126" s="90"/>
      <c r="O126" s="83"/>
      <c r="P126" s="218" t="s">
        <v>170</v>
      </c>
      <c r="Q126" s="187" t="s">
        <v>171</v>
      </c>
      <c r="R126" s="216">
        <v>23</v>
      </c>
    </row>
    <row r="127" spans="1:18" ht="15" customHeight="1">
      <c r="A127" s="359"/>
      <c r="B127" s="362"/>
      <c r="C127" s="486"/>
      <c r="D127" s="467"/>
      <c r="E127" s="468"/>
      <c r="F127" s="667"/>
      <c r="G127" s="662"/>
      <c r="H127" s="669"/>
      <c r="I127" s="384"/>
      <c r="J127" s="385"/>
      <c r="K127" s="17" t="s">
        <v>34</v>
      </c>
      <c r="L127" s="79">
        <f>M127+O127</f>
        <v>1173</v>
      </c>
      <c r="M127" s="82"/>
      <c r="N127" s="90"/>
      <c r="O127" s="83">
        <v>1173</v>
      </c>
      <c r="P127" s="178"/>
      <c r="Q127" s="187"/>
      <c r="R127" s="216"/>
    </row>
    <row r="128" spans="1:18" ht="15" customHeight="1">
      <c r="A128" s="359"/>
      <c r="B128" s="362"/>
      <c r="C128" s="486"/>
      <c r="D128" s="467"/>
      <c r="E128" s="468"/>
      <c r="F128" s="668"/>
      <c r="G128" s="579"/>
      <c r="H128" s="670"/>
      <c r="I128" s="671"/>
      <c r="J128" s="353"/>
      <c r="K128" s="17"/>
      <c r="L128" s="79">
        <f>M128+O128</f>
        <v>0</v>
      </c>
      <c r="M128" s="99"/>
      <c r="N128" s="100"/>
      <c r="O128" s="85"/>
      <c r="P128" s="178"/>
      <c r="Q128" s="187"/>
      <c r="R128" s="216"/>
    </row>
    <row r="129" spans="1:18" ht="15" customHeight="1" thickBot="1">
      <c r="A129" s="360"/>
      <c r="B129" s="363"/>
      <c r="C129" s="366"/>
      <c r="D129" s="356"/>
      <c r="E129" s="356"/>
      <c r="F129" s="356"/>
      <c r="G129" s="356"/>
      <c r="H129" s="356"/>
      <c r="I129" s="356"/>
      <c r="J129" s="357"/>
      <c r="K129" s="112" t="s">
        <v>18</v>
      </c>
      <c r="L129" s="101">
        <f>SUM(L125:L128)</f>
        <v>1173</v>
      </c>
      <c r="M129" s="102">
        <f>SUM(M125:M128)</f>
        <v>0</v>
      </c>
      <c r="N129" s="102">
        <f>SUM(N125:N128)</f>
        <v>0</v>
      </c>
      <c r="O129" s="103">
        <f>SUM(O125:O128)</f>
        <v>1173</v>
      </c>
      <c r="P129" s="179"/>
      <c r="Q129" s="185"/>
      <c r="R129" s="224"/>
    </row>
    <row r="130" spans="1:18" ht="15" customHeight="1">
      <c r="A130" s="358" t="s">
        <v>7</v>
      </c>
      <c r="B130" s="361" t="s">
        <v>11</v>
      </c>
      <c r="C130" s="364" t="s">
        <v>12</v>
      </c>
      <c r="D130" s="367"/>
      <c r="E130" s="368" t="s">
        <v>176</v>
      </c>
      <c r="F130" s="370" t="s">
        <v>94</v>
      </c>
      <c r="G130" s="372" t="s">
        <v>20</v>
      </c>
      <c r="H130" s="374" t="s">
        <v>13</v>
      </c>
      <c r="I130" s="608" t="s">
        <v>41</v>
      </c>
      <c r="J130" s="397" t="s">
        <v>200</v>
      </c>
      <c r="K130" s="12" t="s">
        <v>10</v>
      </c>
      <c r="L130" s="78">
        <f>M130+O130</f>
        <v>0</v>
      </c>
      <c r="M130" s="87"/>
      <c r="N130" s="88"/>
      <c r="O130" s="89"/>
      <c r="P130" s="217" t="s">
        <v>185</v>
      </c>
      <c r="Q130" s="186" t="s">
        <v>157</v>
      </c>
      <c r="R130" s="204">
        <v>3</v>
      </c>
    </row>
    <row r="131" spans="1:18" ht="15" customHeight="1">
      <c r="A131" s="359"/>
      <c r="B131" s="362"/>
      <c r="C131" s="365"/>
      <c r="D131" s="345"/>
      <c r="E131" s="369"/>
      <c r="F131" s="371"/>
      <c r="G131" s="373"/>
      <c r="H131" s="375"/>
      <c r="I131" s="609"/>
      <c r="J131" s="398"/>
      <c r="K131" s="16" t="s">
        <v>34</v>
      </c>
      <c r="L131" s="79">
        <f>M131+O131</f>
        <v>1041.8</v>
      </c>
      <c r="M131" s="82"/>
      <c r="N131" s="90"/>
      <c r="O131" s="83">
        <v>1041.8</v>
      </c>
      <c r="P131" s="218" t="s">
        <v>187</v>
      </c>
      <c r="Q131" s="187" t="s">
        <v>157</v>
      </c>
      <c r="R131" s="216" t="s">
        <v>192</v>
      </c>
    </row>
    <row r="132" spans="1:18" ht="15" customHeight="1">
      <c r="A132" s="359"/>
      <c r="B132" s="362"/>
      <c r="C132" s="365"/>
      <c r="D132" s="345"/>
      <c r="E132" s="369"/>
      <c r="F132" s="371"/>
      <c r="G132" s="373"/>
      <c r="H132" s="375"/>
      <c r="I132" s="609"/>
      <c r="J132" s="398"/>
      <c r="K132" s="16" t="s">
        <v>32</v>
      </c>
      <c r="L132" s="79">
        <f>M132+O132</f>
        <v>122.6</v>
      </c>
      <c r="M132" s="82"/>
      <c r="N132" s="90"/>
      <c r="O132" s="83">
        <v>122.6</v>
      </c>
      <c r="P132" s="218" t="s">
        <v>170</v>
      </c>
      <c r="Q132" s="187" t="s">
        <v>171</v>
      </c>
      <c r="R132" s="216">
        <v>60</v>
      </c>
    </row>
    <row r="133" spans="1:18" ht="15" customHeight="1">
      <c r="A133" s="359"/>
      <c r="B133" s="362"/>
      <c r="C133" s="365"/>
      <c r="D133" s="345"/>
      <c r="E133" s="369"/>
      <c r="F133" s="371"/>
      <c r="G133" s="373"/>
      <c r="H133" s="375"/>
      <c r="I133" s="609"/>
      <c r="J133" s="399"/>
      <c r="K133" s="13" t="s">
        <v>24</v>
      </c>
      <c r="L133" s="79">
        <f>M133+O133</f>
        <v>67.599999999999994</v>
      </c>
      <c r="M133" s="91"/>
      <c r="N133" s="92"/>
      <c r="O133" s="93">
        <v>67.599999999999994</v>
      </c>
      <c r="P133" s="220"/>
      <c r="Q133" s="236"/>
      <c r="R133" s="305"/>
    </row>
    <row r="134" spans="1:18" ht="15" customHeight="1" thickBot="1">
      <c r="A134" s="360"/>
      <c r="B134" s="363"/>
      <c r="C134" s="366"/>
      <c r="D134" s="356"/>
      <c r="E134" s="356"/>
      <c r="F134" s="356"/>
      <c r="G134" s="356"/>
      <c r="H134" s="356"/>
      <c r="I134" s="356"/>
      <c r="J134" s="357"/>
      <c r="K134" s="112" t="s">
        <v>18</v>
      </c>
      <c r="L134" s="101">
        <f>SUM(L130:L133)</f>
        <v>1231.9999999999998</v>
      </c>
      <c r="M134" s="102">
        <f>SUM(M130:M133)</f>
        <v>0</v>
      </c>
      <c r="N134" s="102">
        <f>SUM(N130:N133)</f>
        <v>0</v>
      </c>
      <c r="O134" s="104">
        <f>SUM(O130:O133)</f>
        <v>1231.9999999999998</v>
      </c>
      <c r="P134" s="221"/>
      <c r="Q134" s="247"/>
      <c r="R134" s="306"/>
    </row>
    <row r="135" spans="1:18" ht="15" customHeight="1">
      <c r="A135" s="358" t="s">
        <v>7</v>
      </c>
      <c r="B135" s="361" t="s">
        <v>11</v>
      </c>
      <c r="C135" s="364" t="s">
        <v>13</v>
      </c>
      <c r="D135" s="367"/>
      <c r="E135" s="368"/>
      <c r="F135" s="370" t="s">
        <v>209</v>
      </c>
      <c r="G135" s="372" t="s">
        <v>20</v>
      </c>
      <c r="H135" s="374" t="s">
        <v>12</v>
      </c>
      <c r="I135" s="608" t="s">
        <v>41</v>
      </c>
      <c r="J135" s="397" t="s">
        <v>216</v>
      </c>
      <c r="K135" s="12" t="s">
        <v>24</v>
      </c>
      <c r="L135" s="78">
        <f>O135+M135</f>
        <v>70</v>
      </c>
      <c r="M135" s="87"/>
      <c r="N135" s="88"/>
      <c r="O135" s="89">
        <v>70</v>
      </c>
      <c r="P135" s="217" t="s">
        <v>210</v>
      </c>
      <c r="Q135" s="186" t="s">
        <v>157</v>
      </c>
      <c r="R135" s="204">
        <v>1.2</v>
      </c>
    </row>
    <row r="136" spans="1:18" ht="15" customHeight="1">
      <c r="A136" s="359"/>
      <c r="B136" s="362"/>
      <c r="C136" s="365"/>
      <c r="D136" s="345"/>
      <c r="E136" s="369"/>
      <c r="F136" s="371"/>
      <c r="G136" s="373"/>
      <c r="H136" s="375"/>
      <c r="I136" s="609"/>
      <c r="J136" s="398"/>
      <c r="K136" s="16"/>
      <c r="L136" s="79"/>
      <c r="M136" s="82"/>
      <c r="N136" s="90"/>
      <c r="O136" s="83"/>
      <c r="P136" s="218"/>
      <c r="Q136" s="187"/>
      <c r="R136" s="216"/>
    </row>
    <row r="137" spans="1:18" ht="15" customHeight="1" thickBot="1">
      <c r="A137" s="360"/>
      <c r="B137" s="363"/>
      <c r="C137" s="366"/>
      <c r="D137" s="356"/>
      <c r="E137" s="356"/>
      <c r="F137" s="356"/>
      <c r="G137" s="356"/>
      <c r="H137" s="356"/>
      <c r="I137" s="356"/>
      <c r="J137" s="357"/>
      <c r="K137" s="112" t="s">
        <v>18</v>
      </c>
      <c r="L137" s="101">
        <f>SUM(L135:L136)</f>
        <v>70</v>
      </c>
      <c r="M137" s="102">
        <f>SUM(M135:M136)</f>
        <v>0</v>
      </c>
      <c r="N137" s="102">
        <f>SUM(N135:N136)</f>
        <v>0</v>
      </c>
      <c r="O137" s="104">
        <f>SUM(O135:O136)</f>
        <v>70</v>
      </c>
      <c r="P137" s="221"/>
      <c r="Q137" s="247"/>
      <c r="R137" s="306"/>
    </row>
    <row r="138" spans="1:18" ht="15" customHeight="1">
      <c r="A138" s="358" t="s">
        <v>7</v>
      </c>
      <c r="B138" s="361" t="s">
        <v>11</v>
      </c>
      <c r="C138" s="364" t="s">
        <v>14</v>
      </c>
      <c r="D138" s="367"/>
      <c r="E138" s="368"/>
      <c r="F138" s="487" t="s">
        <v>215</v>
      </c>
      <c r="G138" s="372"/>
      <c r="H138" s="374" t="s">
        <v>12</v>
      </c>
      <c r="I138" s="608" t="s">
        <v>41</v>
      </c>
      <c r="J138" s="397" t="s">
        <v>216</v>
      </c>
      <c r="K138" s="16" t="s">
        <v>74</v>
      </c>
      <c r="L138" s="316">
        <f>O138+M138</f>
        <v>0</v>
      </c>
      <c r="M138" s="317"/>
      <c r="N138" s="318"/>
      <c r="O138" s="265">
        <f>200-200</f>
        <v>0</v>
      </c>
      <c r="P138" s="217"/>
      <c r="Q138" s="186"/>
      <c r="R138" s="204"/>
    </row>
    <row r="139" spans="1:18" ht="15" customHeight="1">
      <c r="A139" s="359"/>
      <c r="B139" s="362"/>
      <c r="C139" s="365"/>
      <c r="D139" s="345"/>
      <c r="E139" s="369"/>
      <c r="F139" s="488"/>
      <c r="G139" s="373"/>
      <c r="H139" s="375"/>
      <c r="I139" s="609"/>
      <c r="J139" s="398"/>
      <c r="K139" s="16"/>
      <c r="L139" s="79"/>
      <c r="M139" s="82"/>
      <c r="N139" s="90"/>
      <c r="O139" s="83"/>
      <c r="P139" s="218"/>
      <c r="Q139" s="187"/>
      <c r="R139" s="216"/>
    </row>
    <row r="140" spans="1:18" ht="15" customHeight="1" thickBot="1">
      <c r="A140" s="360"/>
      <c r="B140" s="363"/>
      <c r="C140" s="366"/>
      <c r="D140" s="356"/>
      <c r="E140" s="356"/>
      <c r="F140" s="356"/>
      <c r="G140" s="356"/>
      <c r="H140" s="356"/>
      <c r="I140" s="356"/>
      <c r="J140" s="357"/>
      <c r="K140" s="112" t="s">
        <v>18</v>
      </c>
      <c r="L140" s="101">
        <f>SUM(L138:L139)</f>
        <v>0</v>
      </c>
      <c r="M140" s="102">
        <f>SUM(M138:M139)</f>
        <v>0</v>
      </c>
      <c r="N140" s="102">
        <f>SUM(N138:N139)</f>
        <v>0</v>
      </c>
      <c r="O140" s="255">
        <f>SUM(O138:O139)</f>
        <v>0</v>
      </c>
      <c r="P140" s="221"/>
      <c r="Q140" s="247"/>
      <c r="R140" s="306"/>
    </row>
    <row r="141" spans="1:18" ht="15" customHeight="1" thickBot="1">
      <c r="A141" s="4" t="s">
        <v>7</v>
      </c>
      <c r="B141" s="1" t="s">
        <v>11</v>
      </c>
      <c r="C141" s="475" t="s">
        <v>17</v>
      </c>
      <c r="D141" s="354"/>
      <c r="E141" s="354"/>
      <c r="F141" s="354"/>
      <c r="G141" s="354"/>
      <c r="H141" s="354"/>
      <c r="I141" s="354"/>
      <c r="J141" s="354"/>
      <c r="K141" s="355"/>
      <c r="L141" s="259">
        <f>SUM(L140,L137,L134,L129,L124,L118,L113)</f>
        <v>15459.500000000002</v>
      </c>
      <c r="M141" s="262">
        <f>SUM(M140,M137,M134,M129,M124,M118,M113)</f>
        <v>229.39999999999998</v>
      </c>
      <c r="N141" s="262">
        <f>SUM(N140,N137,N134,N129,N124,N118,N113)</f>
        <v>0</v>
      </c>
      <c r="O141" s="256">
        <f>SUM(O140,O137,O134,O129,O124,O118,O113)</f>
        <v>15230.1</v>
      </c>
      <c r="P141" s="437"/>
      <c r="Q141" s="438"/>
      <c r="R141" s="439"/>
    </row>
    <row r="142" spans="1:18" s="124" customFormat="1" ht="15" customHeight="1" thickBot="1">
      <c r="A142" s="4" t="s">
        <v>7</v>
      </c>
      <c r="B142" s="593" t="s">
        <v>19</v>
      </c>
      <c r="C142" s="593"/>
      <c r="D142" s="593"/>
      <c r="E142" s="593"/>
      <c r="F142" s="593"/>
      <c r="G142" s="593"/>
      <c r="H142" s="593"/>
      <c r="I142" s="593"/>
      <c r="J142" s="594"/>
      <c r="K142" s="594"/>
      <c r="L142" s="260">
        <f>M142+O142</f>
        <v>35686.800000000003</v>
      </c>
      <c r="M142" s="263">
        <f>SUM(M77,M97,M109,M141)</f>
        <v>18281.600000000002</v>
      </c>
      <c r="N142" s="263">
        <f>SUM(N77,N97,N109,N141)</f>
        <v>784.2</v>
      </c>
      <c r="O142" s="257">
        <f>SUM(O77,O97,O109,O141)</f>
        <v>17405.2</v>
      </c>
      <c r="P142" s="621"/>
      <c r="Q142" s="622"/>
      <c r="R142" s="623"/>
    </row>
    <row r="143" spans="1:18" ht="15" customHeight="1" thickBot="1">
      <c r="A143" s="8" t="s">
        <v>14</v>
      </c>
      <c r="B143" s="472" t="s">
        <v>21</v>
      </c>
      <c r="C143" s="473"/>
      <c r="D143" s="473"/>
      <c r="E143" s="473"/>
      <c r="F143" s="473"/>
      <c r="G143" s="473"/>
      <c r="H143" s="473"/>
      <c r="I143" s="473"/>
      <c r="J143" s="473"/>
      <c r="K143" s="474"/>
      <c r="L143" s="261">
        <f>L142</f>
        <v>35686.800000000003</v>
      </c>
      <c r="M143" s="264">
        <f>M142</f>
        <v>18281.600000000002</v>
      </c>
      <c r="N143" s="264">
        <f>N142</f>
        <v>784.2</v>
      </c>
      <c r="O143" s="258">
        <f>O142</f>
        <v>17405.2</v>
      </c>
      <c r="P143" s="624"/>
      <c r="Q143" s="625"/>
      <c r="R143" s="626"/>
    </row>
    <row r="144" spans="1:18" ht="15" customHeight="1">
      <c r="A144" s="148"/>
      <c r="B144" s="148"/>
      <c r="C144" s="148"/>
      <c r="D144" s="148"/>
      <c r="E144" s="209"/>
      <c r="F144" s="148"/>
      <c r="G144" s="227"/>
      <c r="H144" s="149"/>
      <c r="I144" s="149"/>
      <c r="J144" s="153"/>
      <c r="K144" s="148"/>
    </row>
    <row r="145" spans="1:19" ht="15" customHeight="1" thickBot="1">
      <c r="A145" s="237"/>
      <c r="B145" s="237"/>
      <c r="C145" s="237"/>
      <c r="D145" s="237"/>
      <c r="F145" s="679" t="s">
        <v>28</v>
      </c>
      <c r="G145" s="679"/>
      <c r="H145" s="679"/>
      <c r="I145" s="679"/>
      <c r="J145" s="679"/>
      <c r="K145" s="679"/>
      <c r="L145" s="679"/>
      <c r="M145" s="679"/>
      <c r="N145" s="679"/>
      <c r="O145" s="679"/>
      <c r="P145" s="679"/>
      <c r="Q145" s="679"/>
      <c r="R145" s="679"/>
    </row>
    <row r="146" spans="1:19" ht="27" customHeight="1" thickBot="1">
      <c r="A146" s="150"/>
      <c r="B146" s="150"/>
      <c r="C146" s="150"/>
      <c r="D146" s="150"/>
      <c r="F146" s="627" t="s">
        <v>23</v>
      </c>
      <c r="G146" s="628"/>
      <c r="H146" s="628"/>
      <c r="I146" s="628"/>
      <c r="J146" s="628"/>
      <c r="K146" s="629"/>
      <c r="L146" s="587" t="s">
        <v>98</v>
      </c>
      <c r="M146" s="588"/>
      <c r="N146" s="588"/>
      <c r="O146" s="589"/>
      <c r="P146" s="196" t="s">
        <v>113</v>
      </c>
      <c r="Q146" s="680" t="s">
        <v>112</v>
      </c>
      <c r="R146" s="681"/>
    </row>
    <row r="147" spans="1:19" ht="15" customHeight="1" thickBot="1">
      <c r="A147" s="150"/>
      <c r="B147" s="150"/>
      <c r="C147" s="150"/>
      <c r="D147" s="150"/>
      <c r="E147" s="211"/>
      <c r="F147" s="630" t="s">
        <v>25</v>
      </c>
      <c r="G147" s="631"/>
      <c r="H147" s="631"/>
      <c r="I147" s="631"/>
      <c r="J147" s="631"/>
      <c r="K147" s="632"/>
      <c r="L147" s="605">
        <f>SUM(L148:O151)</f>
        <v>20344.300000000003</v>
      </c>
      <c r="M147" s="606"/>
      <c r="N147" s="606"/>
      <c r="O147" s="607"/>
      <c r="P147" s="197">
        <f>SUM(P148:P151)</f>
        <v>20344.300000000003</v>
      </c>
      <c r="Q147" s="638">
        <f>L147-P147</f>
        <v>0</v>
      </c>
      <c r="R147" s="639"/>
    </row>
    <row r="148" spans="1:19" ht="15" customHeight="1">
      <c r="A148" s="150"/>
      <c r="B148" s="150"/>
      <c r="C148" s="150"/>
      <c r="D148" s="150"/>
      <c r="E148" s="211"/>
      <c r="F148" s="633" t="s">
        <v>116</v>
      </c>
      <c r="G148" s="634"/>
      <c r="H148" s="634"/>
      <c r="I148" s="634"/>
      <c r="J148" s="634"/>
      <c r="K148" s="635"/>
      <c r="L148" s="590">
        <f>SUMIF(K14:K143,"sb",L14:L143)</f>
        <v>17960</v>
      </c>
      <c r="M148" s="591"/>
      <c r="N148" s="591"/>
      <c r="O148" s="592"/>
      <c r="P148" s="198">
        <v>17960</v>
      </c>
      <c r="Q148" s="597">
        <f t="shared" ref="Q148:Q157" si="0">L148-P148</f>
        <v>0</v>
      </c>
      <c r="R148" s="598"/>
      <c r="S148" s="253"/>
    </row>
    <row r="149" spans="1:19" ht="15" customHeight="1">
      <c r="A149" s="150"/>
      <c r="B149" s="150"/>
      <c r="C149" s="150"/>
      <c r="D149" s="150"/>
      <c r="E149" s="211"/>
      <c r="F149" s="685" t="s">
        <v>117</v>
      </c>
      <c r="G149" s="686"/>
      <c r="H149" s="686"/>
      <c r="I149" s="686"/>
      <c r="J149" s="686"/>
      <c r="K149" s="687"/>
      <c r="L149" s="590">
        <f>SUMIF(K15:K143,"sb(sp)",L15:L143)</f>
        <v>59.9</v>
      </c>
      <c r="M149" s="591"/>
      <c r="N149" s="591"/>
      <c r="O149" s="592"/>
      <c r="P149" s="198">
        <v>59.9</v>
      </c>
      <c r="Q149" s="595">
        <f t="shared" si="0"/>
        <v>0</v>
      </c>
      <c r="R149" s="596"/>
    </row>
    <row r="150" spans="1:19" ht="15" customHeight="1">
      <c r="A150" s="150"/>
      <c r="B150" s="150"/>
      <c r="C150" s="150"/>
      <c r="D150" s="150"/>
      <c r="E150" s="211"/>
      <c r="F150" s="685" t="s">
        <v>55</v>
      </c>
      <c r="G150" s="686"/>
      <c r="H150" s="686"/>
      <c r="I150" s="686"/>
      <c r="J150" s="686"/>
      <c r="K150" s="687"/>
      <c r="L150" s="590">
        <f>SUMIF(K16:K144,"sb(f)",L16:L144)</f>
        <v>222.9</v>
      </c>
      <c r="M150" s="591"/>
      <c r="N150" s="591"/>
      <c r="O150" s="592"/>
      <c r="P150" s="198">
        <v>222.9</v>
      </c>
      <c r="Q150" s="595">
        <f t="shared" si="0"/>
        <v>0</v>
      </c>
      <c r="R150" s="596"/>
    </row>
    <row r="151" spans="1:19" ht="15" customHeight="1" thickBot="1">
      <c r="A151" s="150"/>
      <c r="B151" s="150"/>
      <c r="C151" s="150"/>
      <c r="D151" s="150"/>
      <c r="E151" s="211"/>
      <c r="F151" s="685" t="s">
        <v>73</v>
      </c>
      <c r="G151" s="686"/>
      <c r="H151" s="686"/>
      <c r="I151" s="686"/>
      <c r="J151" s="686"/>
      <c r="K151" s="687"/>
      <c r="L151" s="590">
        <f>SUMIF(K17:K145,"sb(p)",L17:L145)</f>
        <v>2101.5</v>
      </c>
      <c r="M151" s="591"/>
      <c r="N151" s="591"/>
      <c r="O151" s="592"/>
      <c r="P151" s="198">
        <v>2101.5</v>
      </c>
      <c r="Q151" s="595">
        <f t="shared" si="0"/>
        <v>0</v>
      </c>
      <c r="R151" s="596"/>
    </row>
    <row r="152" spans="1:19" ht="15" customHeight="1" thickBot="1">
      <c r="A152" s="150"/>
      <c r="B152" s="150"/>
      <c r="C152" s="150"/>
      <c r="D152" s="150"/>
      <c r="E152" s="211"/>
      <c r="F152" s="630" t="s">
        <v>26</v>
      </c>
      <c r="G152" s="631"/>
      <c r="H152" s="631"/>
      <c r="I152" s="631"/>
      <c r="J152" s="631"/>
      <c r="K152" s="632"/>
      <c r="L152" s="605">
        <f>SUM(L153:L156)</f>
        <v>15342.500000000002</v>
      </c>
      <c r="M152" s="606"/>
      <c r="N152" s="606"/>
      <c r="O152" s="607"/>
      <c r="P152" s="197">
        <f>SUM(P153:P156)</f>
        <v>15342.500000000002</v>
      </c>
      <c r="Q152" s="638">
        <f t="shared" si="0"/>
        <v>0</v>
      </c>
      <c r="R152" s="639"/>
    </row>
    <row r="153" spans="1:19" ht="15" customHeight="1">
      <c r="A153" s="150"/>
      <c r="B153" s="150"/>
      <c r="C153" s="150"/>
      <c r="D153" s="150"/>
      <c r="E153" s="211"/>
      <c r="F153" s="633" t="s">
        <v>35</v>
      </c>
      <c r="G153" s="634"/>
      <c r="H153" s="634"/>
      <c r="I153" s="634"/>
      <c r="J153" s="634"/>
      <c r="K153" s="635"/>
      <c r="L153" s="599">
        <f>SUMIF(K18:K145,"LRVB",L18:L145)</f>
        <v>1197.3</v>
      </c>
      <c r="M153" s="600"/>
      <c r="N153" s="600"/>
      <c r="O153" s="601"/>
      <c r="P153" s="199">
        <v>1197.3</v>
      </c>
      <c r="Q153" s="597">
        <f t="shared" si="0"/>
        <v>0</v>
      </c>
      <c r="R153" s="598"/>
    </row>
    <row r="154" spans="1:19" ht="15" customHeight="1">
      <c r="A154" s="150"/>
      <c r="B154" s="150"/>
      <c r="C154" s="150"/>
      <c r="D154" s="150"/>
      <c r="E154" s="211"/>
      <c r="F154" s="685" t="s">
        <v>38</v>
      </c>
      <c r="G154" s="686"/>
      <c r="H154" s="686"/>
      <c r="I154" s="686"/>
      <c r="J154" s="686"/>
      <c r="K154" s="687"/>
      <c r="L154" s="602">
        <f>SUMIF(K19:K146,"KPP",L19:L146)</f>
        <v>1288.4000000000001</v>
      </c>
      <c r="M154" s="603"/>
      <c r="N154" s="603"/>
      <c r="O154" s="604"/>
      <c r="P154" s="198">
        <v>1288.4000000000001</v>
      </c>
      <c r="Q154" s="595">
        <f t="shared" si="0"/>
        <v>0</v>
      </c>
      <c r="R154" s="596"/>
    </row>
    <row r="155" spans="1:19" ht="15" customHeight="1">
      <c r="A155" s="150"/>
      <c r="B155" s="150"/>
      <c r="C155" s="150"/>
      <c r="D155" s="150"/>
      <c r="E155" s="211"/>
      <c r="F155" s="673" t="s">
        <v>118</v>
      </c>
      <c r="G155" s="674"/>
      <c r="H155" s="674"/>
      <c r="I155" s="674"/>
      <c r="J155" s="674"/>
      <c r="K155" s="675"/>
      <c r="L155" s="602">
        <f>SUMIF(K20:K147,"ES",L20:L147)</f>
        <v>11393.7</v>
      </c>
      <c r="M155" s="603"/>
      <c r="N155" s="603"/>
      <c r="O155" s="604"/>
      <c r="P155" s="239">
        <v>11393.7</v>
      </c>
      <c r="Q155" s="583">
        <f t="shared" si="0"/>
        <v>0</v>
      </c>
      <c r="R155" s="584"/>
    </row>
    <row r="156" spans="1:19" ht="15" customHeight="1" thickBot="1">
      <c r="A156" s="150"/>
      <c r="B156" s="150"/>
      <c r="C156" s="150"/>
      <c r="D156" s="150"/>
      <c r="E156" s="211"/>
      <c r="F156" s="676" t="s">
        <v>119</v>
      </c>
      <c r="G156" s="677"/>
      <c r="H156" s="677"/>
      <c r="I156" s="677"/>
      <c r="J156" s="677"/>
      <c r="K156" s="678"/>
      <c r="L156" s="590">
        <f>SUMIF(K21:K147,"Kt",L21:L147)</f>
        <v>1463.1</v>
      </c>
      <c r="M156" s="591"/>
      <c r="N156" s="591"/>
      <c r="O156" s="592"/>
      <c r="P156" s="238">
        <f>1393.1+70</f>
        <v>1463.1</v>
      </c>
      <c r="Q156" s="581">
        <f t="shared" si="0"/>
        <v>0</v>
      </c>
      <c r="R156" s="582"/>
    </row>
    <row r="157" spans="1:19" ht="15" customHeight="1" thickBot="1">
      <c r="A157" s="150"/>
      <c r="B157" s="150"/>
      <c r="C157" s="150"/>
      <c r="D157" s="150"/>
      <c r="E157" s="211"/>
      <c r="F157" s="618" t="s">
        <v>27</v>
      </c>
      <c r="G157" s="619"/>
      <c r="H157" s="619"/>
      <c r="I157" s="619"/>
      <c r="J157" s="619"/>
      <c r="K157" s="620"/>
      <c r="L157" s="636">
        <f>SUM(L147,L152)</f>
        <v>35686.800000000003</v>
      </c>
      <c r="M157" s="640"/>
      <c r="N157" s="640"/>
      <c r="O157" s="637"/>
      <c r="P157" s="267">
        <f>SUM(P147,P152)</f>
        <v>35686.800000000003</v>
      </c>
      <c r="Q157" s="636">
        <f t="shared" si="0"/>
        <v>0</v>
      </c>
      <c r="R157" s="637"/>
    </row>
    <row r="158" spans="1:19" ht="15" customHeight="1">
      <c r="F158" s="672" t="s">
        <v>224</v>
      </c>
      <c r="G158" s="672"/>
      <c r="H158" s="672"/>
      <c r="I158" s="672"/>
      <c r="J158" s="672"/>
      <c r="K158" s="672"/>
      <c r="L158" s="672"/>
      <c r="M158" s="672"/>
      <c r="N158" s="672"/>
      <c r="O158" s="672"/>
      <c r="P158" s="672"/>
      <c r="Q158" s="194"/>
      <c r="R158" s="308"/>
    </row>
  </sheetData>
  <mergeCells count="380">
    <mergeCell ref="F158:P158"/>
    <mergeCell ref="F155:K155"/>
    <mergeCell ref="F156:K156"/>
    <mergeCell ref="F145:R145"/>
    <mergeCell ref="Q146:R146"/>
    <mergeCell ref="Q154:R154"/>
    <mergeCell ref="B119:B124"/>
    <mergeCell ref="E93:E95"/>
    <mergeCell ref="R112:R113"/>
    <mergeCell ref="Q153:R153"/>
    <mergeCell ref="Q151:R151"/>
    <mergeCell ref="L149:O149"/>
    <mergeCell ref="L156:O156"/>
    <mergeCell ref="F150:K150"/>
    <mergeCell ref="F151:K151"/>
    <mergeCell ref="Q152:R152"/>
    <mergeCell ref="F153:K153"/>
    <mergeCell ref="F154:K154"/>
    <mergeCell ref="F149:K149"/>
    <mergeCell ref="L147:O147"/>
    <mergeCell ref="P141:R141"/>
    <mergeCell ref="E130:E133"/>
    <mergeCell ref="F138:F139"/>
    <mergeCell ref="F119:F123"/>
    <mergeCell ref="P87:P88"/>
    <mergeCell ref="Q87:Q88"/>
    <mergeCell ref="I111:I112"/>
    <mergeCell ref="Q80:Q81"/>
    <mergeCell ref="D125:D128"/>
    <mergeCell ref="E125:E128"/>
    <mergeCell ref="F130:F133"/>
    <mergeCell ref="G125:G128"/>
    <mergeCell ref="D140:J140"/>
    <mergeCell ref="G106:G107"/>
    <mergeCell ref="P97:R97"/>
    <mergeCell ref="F111:F112"/>
    <mergeCell ref="D111:D112"/>
    <mergeCell ref="G130:G133"/>
    <mergeCell ref="I119:I123"/>
    <mergeCell ref="H119:H123"/>
    <mergeCell ref="H130:H133"/>
    <mergeCell ref="I130:I133"/>
    <mergeCell ref="F125:F128"/>
    <mergeCell ref="E119:E123"/>
    <mergeCell ref="D119:D123"/>
    <mergeCell ref="H125:H128"/>
    <mergeCell ref="I125:I128"/>
    <mergeCell ref="D129:J129"/>
    <mergeCell ref="A106:A108"/>
    <mergeCell ref="H138:H139"/>
    <mergeCell ref="I138:I139"/>
    <mergeCell ref="J138:J139"/>
    <mergeCell ref="Q112:Q113"/>
    <mergeCell ref="D113:J113"/>
    <mergeCell ref="D93:D95"/>
    <mergeCell ref="A138:A140"/>
    <mergeCell ref="B138:B140"/>
    <mergeCell ref="C138:C140"/>
    <mergeCell ref="D138:D139"/>
    <mergeCell ref="E138:E139"/>
    <mergeCell ref="F114:F117"/>
    <mergeCell ref="I114:I117"/>
    <mergeCell ref="H114:H117"/>
    <mergeCell ref="G114:G117"/>
    <mergeCell ref="D118:J118"/>
    <mergeCell ref="G121:G123"/>
    <mergeCell ref="J119:J123"/>
    <mergeCell ref="H111:H112"/>
    <mergeCell ref="J114:J117"/>
    <mergeCell ref="J111:J112"/>
    <mergeCell ref="G111:G112"/>
    <mergeCell ref="E111:E112"/>
    <mergeCell ref="R18:R19"/>
    <mergeCell ref="P21:P22"/>
    <mergeCell ref="Q21:Q22"/>
    <mergeCell ref="R21:R22"/>
    <mergeCell ref="J30:J39"/>
    <mergeCell ref="P39:P40"/>
    <mergeCell ref="Q39:Q40"/>
    <mergeCell ref="R39:R40"/>
    <mergeCell ref="G48:G51"/>
    <mergeCell ref="H48:H51"/>
    <mergeCell ref="H30:H39"/>
    <mergeCell ref="I30:I39"/>
    <mergeCell ref="D40:J40"/>
    <mergeCell ref="I41:I51"/>
    <mergeCell ref="A11:R11"/>
    <mergeCell ref="C14:C29"/>
    <mergeCell ref="A14:A29"/>
    <mergeCell ref="G138:G139"/>
    <mergeCell ref="J125:J128"/>
    <mergeCell ref="F157:K157"/>
    <mergeCell ref="P142:R142"/>
    <mergeCell ref="P143:R143"/>
    <mergeCell ref="F146:K146"/>
    <mergeCell ref="F147:K147"/>
    <mergeCell ref="F148:K148"/>
    <mergeCell ref="Q157:R157"/>
    <mergeCell ref="Q147:R147"/>
    <mergeCell ref="F152:K152"/>
    <mergeCell ref="L148:O148"/>
    <mergeCell ref="J130:J133"/>
    <mergeCell ref="L157:O157"/>
    <mergeCell ref="J135:J136"/>
    <mergeCell ref="D134:J134"/>
    <mergeCell ref="H42:H47"/>
    <mergeCell ref="J42:J44"/>
    <mergeCell ref="J45:J51"/>
    <mergeCell ref="P62:P63"/>
    <mergeCell ref="I61:I62"/>
    <mergeCell ref="B14:B29"/>
    <mergeCell ref="P18:P19"/>
    <mergeCell ref="Q18:Q19"/>
    <mergeCell ref="A61:A63"/>
    <mergeCell ref="A64:A66"/>
    <mergeCell ref="B64:B66"/>
    <mergeCell ref="B53:B60"/>
    <mergeCell ref="B30:B40"/>
    <mergeCell ref="A53:A60"/>
    <mergeCell ref="C53:C60"/>
    <mergeCell ref="C61:C63"/>
    <mergeCell ref="C30:C40"/>
    <mergeCell ref="B41:B52"/>
    <mergeCell ref="B61:B63"/>
    <mergeCell ref="F64:F65"/>
    <mergeCell ref="P54:P55"/>
    <mergeCell ref="D42:D44"/>
    <mergeCell ref="E42:E44"/>
    <mergeCell ref="G42:G44"/>
    <mergeCell ref="C114:C118"/>
    <mergeCell ref="D114:D117"/>
    <mergeCell ref="D124:J124"/>
    <mergeCell ref="E114:E117"/>
    <mergeCell ref="C125:C129"/>
    <mergeCell ref="Q156:R156"/>
    <mergeCell ref="Q155:R155"/>
    <mergeCell ref="F102:F104"/>
    <mergeCell ref="F106:F107"/>
    <mergeCell ref="L146:O146"/>
    <mergeCell ref="L151:O151"/>
    <mergeCell ref="C141:K141"/>
    <mergeCell ref="B142:K142"/>
    <mergeCell ref="C130:C134"/>
    <mergeCell ref="Q150:R150"/>
    <mergeCell ref="Q149:R149"/>
    <mergeCell ref="Q148:R148"/>
    <mergeCell ref="L153:O153"/>
    <mergeCell ref="L155:O155"/>
    <mergeCell ref="L154:O154"/>
    <mergeCell ref="L152:O152"/>
    <mergeCell ref="L150:O150"/>
    <mergeCell ref="I135:I136"/>
    <mergeCell ref="D130:D133"/>
    <mergeCell ref="A119:A124"/>
    <mergeCell ref="B130:B134"/>
    <mergeCell ref="D105:J105"/>
    <mergeCell ref="H106:H107"/>
    <mergeCell ref="C106:C108"/>
    <mergeCell ref="H102:H104"/>
    <mergeCell ref="E48:E51"/>
    <mergeCell ref="A41:A52"/>
    <mergeCell ref="F93:F95"/>
    <mergeCell ref="A130:A134"/>
    <mergeCell ref="I99:I100"/>
    <mergeCell ref="H99:H100"/>
    <mergeCell ref="D101:J101"/>
    <mergeCell ref="B99:B101"/>
    <mergeCell ref="A102:A105"/>
    <mergeCell ref="C78:R78"/>
    <mergeCell ref="D52:J52"/>
    <mergeCell ref="H53:H59"/>
    <mergeCell ref="I53:I59"/>
    <mergeCell ref="D60:J60"/>
    <mergeCell ref="G99:G100"/>
    <mergeCell ref="E64:E65"/>
    <mergeCell ref="Q54:Q55"/>
    <mergeCell ref="R54:R55"/>
    <mergeCell ref="A111:A113"/>
    <mergeCell ref="B106:B108"/>
    <mergeCell ref="D106:D107"/>
    <mergeCell ref="E106:E107"/>
    <mergeCell ref="C67:C72"/>
    <mergeCell ref="B67:B72"/>
    <mergeCell ref="C93:C96"/>
    <mergeCell ref="B73:B76"/>
    <mergeCell ref="A89:A92"/>
    <mergeCell ref="A93:A96"/>
    <mergeCell ref="C79:C88"/>
    <mergeCell ref="C73:C76"/>
    <mergeCell ref="B79:B88"/>
    <mergeCell ref="C110:R110"/>
    <mergeCell ref="C111:C113"/>
    <mergeCell ref="P77:R77"/>
    <mergeCell ref="R80:R81"/>
    <mergeCell ref="R87:R88"/>
    <mergeCell ref="D96:J96"/>
    <mergeCell ref="I102:I104"/>
    <mergeCell ref="D83:D84"/>
    <mergeCell ref="I93:I95"/>
    <mergeCell ref="D88:J88"/>
    <mergeCell ref="H93:H95"/>
    <mergeCell ref="A3:R3"/>
    <mergeCell ref="A7:A9"/>
    <mergeCell ref="B7:B9"/>
    <mergeCell ref="C7:C9"/>
    <mergeCell ref="F7:F9"/>
    <mergeCell ref="L7:O7"/>
    <mergeCell ref="M8:N8"/>
    <mergeCell ref="D7:D9"/>
    <mergeCell ref="E7:E9"/>
    <mergeCell ref="J7:J9"/>
    <mergeCell ref="L8:L9"/>
    <mergeCell ref="K7:K9"/>
    <mergeCell ref="I7:I9"/>
    <mergeCell ref="O8:O9"/>
    <mergeCell ref="P8:P9"/>
    <mergeCell ref="P7:R7"/>
    <mergeCell ref="Q8:Q9"/>
    <mergeCell ref="R8:R9"/>
    <mergeCell ref="H7:H9"/>
    <mergeCell ref="A4:R4"/>
    <mergeCell ref="A6:R6"/>
    <mergeCell ref="G7:G9"/>
    <mergeCell ref="C13:R13"/>
    <mergeCell ref="A10:R10"/>
    <mergeCell ref="G18:G20"/>
    <mergeCell ref="A67:A72"/>
    <mergeCell ref="B111:B113"/>
    <mergeCell ref="C41:C52"/>
    <mergeCell ref="A73:A76"/>
    <mergeCell ref="B89:B92"/>
    <mergeCell ref="C89:C92"/>
    <mergeCell ref="C98:R98"/>
    <mergeCell ref="H89:H91"/>
    <mergeCell ref="B93:B96"/>
    <mergeCell ref="A79:A88"/>
    <mergeCell ref="G34:G36"/>
    <mergeCell ref="F18:F20"/>
    <mergeCell ref="D18:D20"/>
    <mergeCell ref="E18:E20"/>
    <mergeCell ref="G31:G33"/>
    <mergeCell ref="F15:F17"/>
    <mergeCell ref="D15:D17"/>
    <mergeCell ref="E15:E17"/>
    <mergeCell ref="D31:D33"/>
    <mergeCell ref="E80:E82"/>
    <mergeCell ref="E83:E84"/>
    <mergeCell ref="A125:A129"/>
    <mergeCell ref="C119:C124"/>
    <mergeCell ref="F89:F91"/>
    <mergeCell ref="D92:J92"/>
    <mergeCell ref="J93:J95"/>
    <mergeCell ref="A99:A101"/>
    <mergeCell ref="B125:B129"/>
    <mergeCell ref="A5:R5"/>
    <mergeCell ref="A114:A118"/>
    <mergeCell ref="B114:B118"/>
    <mergeCell ref="C99:C101"/>
    <mergeCell ref="C102:C105"/>
    <mergeCell ref="E102:E104"/>
    <mergeCell ref="D89:D91"/>
    <mergeCell ref="E89:E91"/>
    <mergeCell ref="F43:F44"/>
    <mergeCell ref="A30:A40"/>
    <mergeCell ref="B12:R12"/>
    <mergeCell ref="D21:D23"/>
    <mergeCell ref="J106:J107"/>
    <mergeCell ref="B102:B105"/>
    <mergeCell ref="D102:D104"/>
    <mergeCell ref="E45:E47"/>
    <mergeCell ref="F21:F23"/>
    <mergeCell ref="B143:K143"/>
    <mergeCell ref="C77:K77"/>
    <mergeCell ref="G21:G23"/>
    <mergeCell ref="C64:C66"/>
    <mergeCell ref="G15:G17"/>
    <mergeCell ref="F34:F36"/>
    <mergeCell ref="F31:F33"/>
    <mergeCell ref="E31:E33"/>
    <mergeCell ref="E34:E36"/>
    <mergeCell ref="D34:D36"/>
    <mergeCell ref="E21:E23"/>
    <mergeCell ref="G45:G47"/>
    <mergeCell ref="D45:D47"/>
    <mergeCell ref="D37:D39"/>
    <mergeCell ref="E37:E39"/>
    <mergeCell ref="G37:G39"/>
    <mergeCell ref="D57:D59"/>
    <mergeCell ref="D48:D51"/>
    <mergeCell ref="F48:F51"/>
    <mergeCell ref="F45:F47"/>
    <mergeCell ref="F38:F39"/>
    <mergeCell ref="D61:D62"/>
    <mergeCell ref="D54:D56"/>
    <mergeCell ref="E54:E56"/>
    <mergeCell ref="D72:J72"/>
    <mergeCell ref="J61:J62"/>
    <mergeCell ref="J64:J65"/>
    <mergeCell ref="G54:G56"/>
    <mergeCell ref="F73:F75"/>
    <mergeCell ref="F57:F59"/>
    <mergeCell ref="F54:F56"/>
    <mergeCell ref="H61:H62"/>
    <mergeCell ref="G79:G87"/>
    <mergeCell ref="D85:D87"/>
    <mergeCell ref="E85:E87"/>
    <mergeCell ref="I79:I87"/>
    <mergeCell ref="J79:J87"/>
    <mergeCell ref="R99:R100"/>
    <mergeCell ref="I89:I91"/>
    <mergeCell ref="H79:H87"/>
    <mergeCell ref="F61:F62"/>
    <mergeCell ref="G57:G59"/>
    <mergeCell ref="P109:R109"/>
    <mergeCell ref="R62:R63"/>
    <mergeCell ref="Q62:Q63"/>
    <mergeCell ref="H64:H65"/>
    <mergeCell ref="I64:I65"/>
    <mergeCell ref="H73:H75"/>
    <mergeCell ref="P99:P100"/>
    <mergeCell ref="P80:P81"/>
    <mergeCell ref="Q99:Q100"/>
    <mergeCell ref="C109:K109"/>
    <mergeCell ref="E61:E62"/>
    <mergeCell ref="G93:G95"/>
    <mergeCell ref="J99:J100"/>
    <mergeCell ref="F85:F87"/>
    <mergeCell ref="D108:J108"/>
    <mergeCell ref="E99:E100"/>
    <mergeCell ref="G102:G104"/>
    <mergeCell ref="I106:I107"/>
    <mergeCell ref="D99:D100"/>
    <mergeCell ref="P2:R2"/>
    <mergeCell ref="F99:F100"/>
    <mergeCell ref="D63:J63"/>
    <mergeCell ref="D66:J66"/>
    <mergeCell ref="D64:D65"/>
    <mergeCell ref="J53:J59"/>
    <mergeCell ref="I73:I74"/>
    <mergeCell ref="E57:E59"/>
    <mergeCell ref="J102:J104"/>
    <mergeCell ref="J89:J91"/>
    <mergeCell ref="D76:J76"/>
    <mergeCell ref="G61:G62"/>
    <mergeCell ref="D73:D75"/>
    <mergeCell ref="E73:E75"/>
    <mergeCell ref="G73:G75"/>
    <mergeCell ref="D24:D28"/>
    <mergeCell ref="E24:E28"/>
    <mergeCell ref="F24:F28"/>
    <mergeCell ref="G24:G28"/>
    <mergeCell ref="H14:H28"/>
    <mergeCell ref="I14:I28"/>
    <mergeCell ref="J14:J28"/>
    <mergeCell ref="F67:F71"/>
    <mergeCell ref="D67:D71"/>
    <mergeCell ref="P1:R1"/>
    <mergeCell ref="D80:D82"/>
    <mergeCell ref="G89:G91"/>
    <mergeCell ref="P112:P113"/>
    <mergeCell ref="J73:J74"/>
    <mergeCell ref="F97:K97"/>
    <mergeCell ref="D137:J137"/>
    <mergeCell ref="A135:A137"/>
    <mergeCell ref="B135:B137"/>
    <mergeCell ref="C135:C137"/>
    <mergeCell ref="D135:D136"/>
    <mergeCell ref="E135:E136"/>
    <mergeCell ref="F135:F136"/>
    <mergeCell ref="G135:G136"/>
    <mergeCell ref="H135:H136"/>
    <mergeCell ref="E67:E71"/>
    <mergeCell ref="G67:G69"/>
    <mergeCell ref="H67:H69"/>
    <mergeCell ref="I67:I69"/>
    <mergeCell ref="J67:J69"/>
    <mergeCell ref="G70:G71"/>
    <mergeCell ref="H70:H71"/>
    <mergeCell ref="I70:I71"/>
    <mergeCell ref="J70:J71"/>
  </mergeCells>
  <phoneticPr fontId="1" type="noConversion"/>
  <printOptions horizontalCentered="1" verticalCentered="1"/>
  <pageMargins left="0" right="0" top="0" bottom="0" header="0" footer="0"/>
  <pageSetup paperSize="9" scale="70" orientation="landscape" r:id="rId1"/>
  <headerFooter alignWithMargins="0">
    <oddFooter>Puslapių &amp;P</oddFooter>
  </headerFooter>
  <rowBreaks count="3" manualBreakCount="3">
    <brk id="40" max="17" man="1"/>
    <brk id="77" max="17" man="1"/>
    <brk id="11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B11" sqref="B11:D11"/>
    </sheetView>
  </sheetViews>
  <sheetFormatPr defaultRowHeight="12.75"/>
  <cols>
    <col min="1" max="1" width="4.85546875" customWidth="1"/>
    <col min="2" max="2" width="10.5703125" customWidth="1"/>
    <col min="3" max="3" width="10.42578125" customWidth="1"/>
    <col min="4" max="4" width="55.140625" customWidth="1"/>
  </cols>
  <sheetData>
    <row r="1" spans="1:4">
      <c r="A1" s="688" t="s">
        <v>104</v>
      </c>
      <c r="B1" s="688"/>
      <c r="C1" s="688"/>
      <c r="D1" s="688"/>
    </row>
    <row r="2" spans="1:4">
      <c r="A2" s="688" t="s">
        <v>105</v>
      </c>
      <c r="B2" s="688"/>
      <c r="C2" s="688"/>
      <c r="D2" s="688"/>
    </row>
    <row r="3" spans="1:4">
      <c r="A3" s="688" t="s">
        <v>111</v>
      </c>
      <c r="B3" s="688"/>
      <c r="C3" s="688"/>
      <c r="D3" s="688"/>
    </row>
    <row r="4" spans="1:4">
      <c r="A4" s="22"/>
      <c r="B4" s="22"/>
      <c r="C4" s="22"/>
      <c r="D4" s="22"/>
    </row>
    <row r="5" spans="1:4">
      <c r="A5" s="689" t="s">
        <v>106</v>
      </c>
      <c r="B5" s="690" t="s">
        <v>107</v>
      </c>
      <c r="C5" s="690"/>
      <c r="D5" s="691" t="s">
        <v>108</v>
      </c>
    </row>
    <row r="6" spans="1:4">
      <c r="A6" s="690"/>
      <c r="B6" s="23" t="s">
        <v>109</v>
      </c>
      <c r="C6" s="23" t="s">
        <v>110</v>
      </c>
      <c r="D6" s="691"/>
    </row>
    <row r="7" spans="1:4">
      <c r="A7" s="24">
        <v>1</v>
      </c>
      <c r="B7" s="234">
        <v>40994</v>
      </c>
      <c r="C7" s="23" t="s">
        <v>208</v>
      </c>
      <c r="D7" s="243" t="s">
        <v>211</v>
      </c>
    </row>
    <row r="8" spans="1:4">
      <c r="A8" s="24">
        <v>2</v>
      </c>
      <c r="B8" s="234">
        <v>41064</v>
      </c>
      <c r="C8" s="23" t="s">
        <v>213</v>
      </c>
      <c r="D8" s="243" t="s">
        <v>212</v>
      </c>
    </row>
    <row r="9" spans="1:4">
      <c r="A9" s="24">
        <v>3</v>
      </c>
      <c r="B9" s="245">
        <v>41134</v>
      </c>
      <c r="C9" s="244" t="s">
        <v>214</v>
      </c>
      <c r="D9" s="243" t="s">
        <v>212</v>
      </c>
    </row>
    <row r="10" spans="1:4">
      <c r="A10" s="24">
        <v>4</v>
      </c>
      <c r="B10" s="234">
        <v>41176</v>
      </c>
      <c r="C10" s="23" t="s">
        <v>217</v>
      </c>
      <c r="D10" s="243" t="s">
        <v>212</v>
      </c>
    </row>
    <row r="11" spans="1:4">
      <c r="A11" s="24">
        <v>5</v>
      </c>
      <c r="B11" s="234">
        <v>41260</v>
      </c>
      <c r="C11" s="336" t="s">
        <v>232</v>
      </c>
      <c r="D11" s="25" t="s">
        <v>233</v>
      </c>
    </row>
    <row r="12" spans="1:4">
      <c r="A12" s="24">
        <v>6</v>
      </c>
      <c r="B12" s="23"/>
      <c r="C12" s="23"/>
      <c r="D12" s="25"/>
    </row>
    <row r="13" spans="1:4">
      <c r="A13" s="24">
        <v>7</v>
      </c>
      <c r="B13" s="23"/>
      <c r="C13" s="23"/>
      <c r="D13" s="25"/>
    </row>
    <row r="14" spans="1:4">
      <c r="A14" s="24">
        <v>8</v>
      </c>
      <c r="B14" s="23"/>
      <c r="C14" s="23"/>
      <c r="D14" s="25"/>
    </row>
    <row r="15" spans="1:4">
      <c r="A15" s="24">
        <v>9</v>
      </c>
      <c r="B15" s="23"/>
      <c r="C15" s="23"/>
      <c r="D15" s="25"/>
    </row>
    <row r="16" spans="1:4">
      <c r="A16" s="24">
        <v>10</v>
      </c>
      <c r="B16" s="23"/>
      <c r="C16" s="23"/>
      <c r="D16" s="25"/>
    </row>
    <row r="17" spans="1:4">
      <c r="A17" s="24">
        <v>11</v>
      </c>
      <c r="B17" s="23"/>
      <c r="C17" s="23"/>
      <c r="D17" s="25"/>
    </row>
    <row r="18" spans="1:4">
      <c r="A18" s="24">
        <v>12</v>
      </c>
      <c r="B18" s="23"/>
      <c r="C18" s="23"/>
      <c r="D18" s="25"/>
    </row>
    <row r="19" spans="1:4">
      <c r="A19" s="24">
        <v>13</v>
      </c>
      <c r="B19" s="23"/>
      <c r="C19" s="23"/>
      <c r="D19" s="25"/>
    </row>
    <row r="20" spans="1:4">
      <c r="A20" s="24">
        <v>14</v>
      </c>
      <c r="B20" s="23"/>
      <c r="C20" s="23"/>
      <c r="D20" s="25"/>
    </row>
    <row r="21" spans="1:4">
      <c r="A21" s="24">
        <v>15</v>
      </c>
      <c r="B21" s="23"/>
      <c r="C21" s="23"/>
      <c r="D21" s="25"/>
    </row>
    <row r="22" spans="1:4">
      <c r="A22" s="24">
        <v>16</v>
      </c>
      <c r="B22" s="23"/>
      <c r="C22" s="23"/>
      <c r="D22" s="25"/>
    </row>
    <row r="23" spans="1:4">
      <c r="A23" s="24">
        <v>17</v>
      </c>
      <c r="B23" s="23"/>
      <c r="C23" s="23"/>
      <c r="D23" s="25"/>
    </row>
    <row r="24" spans="1:4">
      <c r="A24" s="24">
        <v>18</v>
      </c>
      <c r="B24" s="23"/>
      <c r="C24" s="23"/>
      <c r="D24" s="25"/>
    </row>
    <row r="25" spans="1:4">
      <c r="A25" s="24">
        <v>19</v>
      </c>
      <c r="B25" s="23"/>
      <c r="C25" s="23"/>
      <c r="D25" s="25"/>
    </row>
    <row r="26" spans="1:4">
      <c r="A26" s="24">
        <v>20</v>
      </c>
      <c r="B26" s="23"/>
      <c r="C26" s="23"/>
      <c r="D26" s="25"/>
    </row>
  </sheetData>
  <mergeCells count="6">
    <mergeCell ref="A1:D1"/>
    <mergeCell ref="A2:D2"/>
    <mergeCell ref="A3:D3"/>
    <mergeCell ref="A5:A6"/>
    <mergeCell ref="B5:C5"/>
    <mergeCell ref="D5:D6"/>
  </mergeCells>
  <phoneticPr fontId="9" type="noConversion"/>
  <pageMargins left="0.78740157480314965" right="0.39370078740157483" top="0.78740157480314965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</vt:i4>
      </vt:variant>
    </vt:vector>
  </HeadingPairs>
  <TitlesOfParts>
    <vt:vector size="4" baseType="lpstr">
      <vt:lpstr>3 lentelė</vt:lpstr>
      <vt:lpstr>dir.įsakymai</vt:lpstr>
      <vt:lpstr>'3 lentelė'!Print_Area</vt:lpstr>
      <vt:lpstr>'3 lentelė'!Print_Titles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Snieguole Kacerauskaite</cp:lastModifiedBy>
  <cp:lastPrinted>2012-12-07T13:24:23Z</cp:lastPrinted>
  <dcterms:created xsi:type="dcterms:W3CDTF">2004-04-19T12:01:47Z</dcterms:created>
  <dcterms:modified xsi:type="dcterms:W3CDTF">2012-12-17T14:03:19Z</dcterms:modified>
</cp:coreProperties>
</file>