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5" windowWidth="19200" windowHeight="11580" tabRatio="859"/>
  </bookViews>
  <sheets>
    <sheet name="3 lentelė" sheetId="8" r:id="rId1"/>
    <sheet name="dir. įsakymai" sheetId="23" r:id="rId2"/>
  </sheets>
  <definedNames>
    <definedName name="_xlnm.Print_Titles" localSheetId="0">'3 lentelė'!$8:$10</definedName>
  </definedNames>
  <calcPr calcId="145621"/>
</workbook>
</file>

<file path=xl/calcChain.xml><?xml version="1.0" encoding="utf-8"?>
<calcChain xmlns="http://schemas.openxmlformats.org/spreadsheetml/2006/main">
  <c r="M28" i="8" l="1"/>
  <c r="N28" i="8"/>
  <c r="O28" i="8"/>
  <c r="L28" i="8" s="1"/>
  <c r="N26" i="8" l="1"/>
  <c r="L25" i="8"/>
  <c r="M39" i="8" l="1"/>
  <c r="N39" i="8"/>
  <c r="M35" i="8"/>
  <c r="N35" i="8"/>
  <c r="L93" i="8" l="1"/>
  <c r="M92" i="8"/>
  <c r="M94" i="8" s="1"/>
  <c r="M124" i="8"/>
  <c r="L124" i="8" s="1"/>
  <c r="M105" i="8"/>
  <c r="O79" i="8"/>
  <c r="O74" i="8"/>
  <c r="M134" i="8"/>
  <c r="M129" i="8"/>
  <c r="L123" i="8"/>
  <c r="L122" i="8"/>
  <c r="L121" i="8"/>
  <c r="L103" i="8"/>
  <c r="O90" i="8"/>
  <c r="L90" i="8" s="1"/>
  <c r="L89" i="8"/>
  <c r="M79" i="8"/>
  <c r="M80" i="8" s="1"/>
  <c r="O60" i="8"/>
  <c r="L60" i="8" s="1"/>
  <c r="O66" i="8"/>
  <c r="O69" i="8"/>
  <c r="L69" i="8" s="1"/>
  <c r="O62" i="8"/>
  <c r="L76" i="8"/>
  <c r="L71" i="8"/>
  <c r="O61" i="8"/>
  <c r="L61" i="8" s="1"/>
  <c r="M48" i="8"/>
  <c r="N44" i="8"/>
  <c r="M43" i="8"/>
  <c r="N43" i="8"/>
  <c r="N45" i="8" s="1"/>
  <c r="M41" i="8"/>
  <c r="N41" i="8"/>
  <c r="M31" i="8"/>
  <c r="N31" i="8"/>
  <c r="O31" i="8"/>
  <c r="M30" i="8"/>
  <c r="M32" i="8" s="1"/>
  <c r="N30" i="8"/>
  <c r="N29" i="8"/>
  <c r="M29" i="8"/>
  <c r="M24" i="8"/>
  <c r="N24" i="8"/>
  <c r="O24" i="8"/>
  <c r="M23" i="8"/>
  <c r="N23" i="8"/>
  <c r="M21" i="8"/>
  <c r="N21" i="8"/>
  <c r="M20" i="8"/>
  <c r="N20" i="8"/>
  <c r="O20" i="8"/>
  <c r="M19" i="8"/>
  <c r="N19" i="8"/>
  <c r="M17" i="8"/>
  <c r="L17" i="8" s="1"/>
  <c r="N17" i="8"/>
  <c r="M16" i="8"/>
  <c r="M18" i="8" s="1"/>
  <c r="O16" i="8"/>
  <c r="O85" i="8"/>
  <c r="O87" i="8" s="1"/>
  <c r="L87" i="8" s="1"/>
  <c r="O81" i="8"/>
  <c r="O83" i="8" s="1"/>
  <c r="L83" i="8" s="1"/>
  <c r="M102" i="8"/>
  <c r="L102" i="8" s="1"/>
  <c r="L100" i="8"/>
  <c r="L101" i="8"/>
  <c r="L99" i="8"/>
  <c r="L104" i="8"/>
  <c r="O105" i="8"/>
  <c r="L105" i="8" s="1"/>
  <c r="N32" i="8"/>
  <c r="M125" i="8"/>
  <c r="O110" i="8"/>
  <c r="L74" i="8"/>
  <c r="P151" i="8"/>
  <c r="P144" i="8"/>
  <c r="L129" i="8"/>
  <c r="L130" i="8"/>
  <c r="L131" i="8"/>
  <c r="L134" i="8"/>
  <c r="L132" i="8"/>
  <c r="L133" i="8"/>
  <c r="L128" i="8"/>
  <c r="L117" i="8"/>
  <c r="L118" i="8"/>
  <c r="L119" i="8"/>
  <c r="L120" i="8"/>
  <c r="L116" i="8"/>
  <c r="L96" i="8"/>
  <c r="L92" i="8"/>
  <c r="L86" i="8"/>
  <c r="L78" i="8"/>
  <c r="L77" i="8"/>
  <c r="L73" i="8"/>
  <c r="L72" i="8"/>
  <c r="L70" i="8"/>
  <c r="L75" i="8"/>
  <c r="L68" i="8"/>
  <c r="L67" i="8"/>
  <c r="L65" i="8"/>
  <c r="L62" i="8"/>
  <c r="L58" i="8"/>
  <c r="L59" i="8"/>
  <c r="L57" i="8"/>
  <c r="L108" i="8"/>
  <c r="M110" i="8"/>
  <c r="M45" i="8"/>
  <c r="L45" i="8" s="1"/>
  <c r="O45" i="8"/>
  <c r="O52" i="8" s="1"/>
  <c r="L44" i="8"/>
  <c r="O26" i="8"/>
  <c r="L88" i="8"/>
  <c r="L150" i="8" s="1"/>
  <c r="Q150" i="8" s="1"/>
  <c r="M107" i="8"/>
  <c r="L107" i="8"/>
  <c r="L106" i="8"/>
  <c r="L154" i="8"/>
  <c r="Q154" i="8" s="1"/>
  <c r="L109" i="8"/>
  <c r="L64" i="8"/>
  <c r="L66" i="8" s="1"/>
  <c r="L85" i="8"/>
  <c r="L82" i="8"/>
  <c r="L152" i="8"/>
  <c r="Q152" i="8" s="1"/>
  <c r="L27" i="8"/>
  <c r="L148" i="8" s="1"/>
  <c r="Q148" i="8" s="1"/>
  <c r="M49" i="8"/>
  <c r="L49" i="8" s="1"/>
  <c r="L48" i="8"/>
  <c r="M42" i="8"/>
  <c r="L42" i="8" s="1"/>
  <c r="N42" i="8"/>
  <c r="L40" i="8"/>
  <c r="M38" i="8"/>
  <c r="L38" i="8" s="1"/>
  <c r="N38" i="8"/>
  <c r="L36" i="8"/>
  <c r="O32" i="8"/>
  <c r="M22" i="8"/>
  <c r="N22" i="8"/>
  <c r="O22" i="8"/>
  <c r="L20" i="8"/>
  <c r="N18" i="8"/>
  <c r="O18" i="8"/>
  <c r="L16" i="8"/>
  <c r="M137" i="8"/>
  <c r="L136" i="8"/>
  <c r="M51" i="8"/>
  <c r="L51" i="8"/>
  <c r="L50" i="8"/>
  <c r="M47" i="8"/>
  <c r="L47" i="8" s="1"/>
  <c r="L46" i="8"/>
  <c r="L43" i="8"/>
  <c r="L41" i="8"/>
  <c r="L39" i="8"/>
  <c r="L37" i="8"/>
  <c r="L35" i="8"/>
  <c r="L31" i="8"/>
  <c r="L29" i="8"/>
  <c r="L23" i="8"/>
  <c r="L21" i="8"/>
  <c r="L19" i="8"/>
  <c r="L15" i="8"/>
  <c r="L145" i="8" s="1"/>
  <c r="O114" i="8"/>
  <c r="O125" i="8" s="1"/>
  <c r="L114" i="8"/>
  <c r="L113" i="8"/>
  <c r="M97" i="8"/>
  <c r="L97" i="8" s="1"/>
  <c r="L81" i="8"/>
  <c r="L110" i="8"/>
  <c r="L26" i="8"/>
  <c r="P155" i="8"/>
  <c r="L137" i="8"/>
  <c r="M52" i="8"/>
  <c r="L24" i="8" l="1"/>
  <c r="L153" i="8"/>
  <c r="L151" i="8" s="1"/>
  <c r="L22" i="8"/>
  <c r="O33" i="8"/>
  <c r="O53" i="8" s="1"/>
  <c r="L18" i="8"/>
  <c r="L146" i="8"/>
  <c r="Q146" i="8" s="1"/>
  <c r="N33" i="8"/>
  <c r="N52" i="8"/>
  <c r="L149" i="8"/>
  <c r="Q149" i="8" s="1"/>
  <c r="M135" i="8"/>
  <c r="Q153" i="8"/>
  <c r="Q151" i="8" s="1"/>
  <c r="L125" i="8"/>
  <c r="L94" i="8"/>
  <c r="M111" i="8"/>
  <c r="Q145" i="8"/>
  <c r="L32" i="8"/>
  <c r="M33" i="8"/>
  <c r="L135" i="8"/>
  <c r="M138" i="8"/>
  <c r="O63" i="8"/>
  <c r="L63" i="8" s="1"/>
  <c r="L52" i="8"/>
  <c r="L30" i="8"/>
  <c r="L147" i="8" s="1"/>
  <c r="Q147" i="8" s="1"/>
  <c r="L79" i="8"/>
  <c r="N53" i="8" l="1"/>
  <c r="N140" i="8" s="1"/>
  <c r="L144" i="8"/>
  <c r="Q144" i="8"/>
  <c r="Q155" i="8" s="1"/>
  <c r="L33" i="8"/>
  <c r="O80" i="8"/>
  <c r="L80" i="8" s="1"/>
  <c r="L138" i="8"/>
  <c r="M139" i="8"/>
  <c r="O111" i="8"/>
  <c r="O139" i="8" s="1"/>
  <c r="O140" i="8" s="1"/>
  <c r="M53" i="8"/>
  <c r="L53" i="8" s="1"/>
  <c r="L155" i="8"/>
  <c r="M140" i="8" l="1"/>
  <c r="L140" i="8" s="1"/>
  <c r="L111" i="8"/>
  <c r="L139" i="8" s="1"/>
</calcChain>
</file>

<file path=xl/comments1.xml><?xml version="1.0" encoding="utf-8"?>
<comments xmlns="http://schemas.openxmlformats.org/spreadsheetml/2006/main">
  <authors>
    <author>Snieguole Kacerauskaite</author>
  </authors>
  <commentList>
    <comment ref="F108" authorId="0">
      <text>
        <r>
          <rPr>
            <sz val="9"/>
            <color indexed="81"/>
            <rFont val="Tahoma"/>
            <family val="2"/>
            <charset val="186"/>
          </rPr>
          <t>Klaipėdos miesto centrinės ir šiaurinės dalies ikimokyklinio ugdymo įstaigų patalpų renovacija ir įrangos įsigijimas įvykdyti 2011 m., 2012 m. lėšos reikalingos kreditiniams įsiskolinimams padengti.</t>
        </r>
        <r>
          <rPr>
            <sz val="9"/>
            <color indexed="81"/>
            <rFont val="Tahoma"/>
            <family val="2"/>
            <charset val="186"/>
          </rPr>
          <t xml:space="preserve">
</t>
        </r>
      </text>
    </comment>
  </commentList>
</comments>
</file>

<file path=xl/sharedStrings.xml><?xml version="1.0" encoding="utf-8"?>
<sst xmlns="http://schemas.openxmlformats.org/spreadsheetml/2006/main" count="584" uniqueCount="232">
  <si>
    <t>P5.1.2.3</t>
  </si>
  <si>
    <r>
      <t xml:space="preserve">Gautinos lėšos iš kitų savivaldybių atsiskaitymui už atvykusius mokinius </t>
    </r>
    <r>
      <rPr>
        <b/>
        <sz val="10"/>
        <rFont val="Times New Roman"/>
        <family val="1"/>
      </rPr>
      <t>SB(MK)</t>
    </r>
  </si>
  <si>
    <r>
      <t>Savivaldybės privatizavimo fondo lėšos</t>
    </r>
    <r>
      <rPr>
        <b/>
        <sz val="10"/>
        <rFont val="Times New Roman"/>
        <family val="1"/>
      </rPr>
      <t xml:space="preserve"> PF</t>
    </r>
  </si>
  <si>
    <r>
      <t xml:space="preserve">Valstybės biudžeto lėšos </t>
    </r>
    <r>
      <rPr>
        <b/>
        <sz val="10"/>
        <rFont val="Times New Roman"/>
        <family val="1"/>
      </rPr>
      <t>LRVB</t>
    </r>
  </si>
  <si>
    <t>Finansavimo šaltinių suvestinė</t>
  </si>
  <si>
    <t>Finansavimo šaltiniai</t>
  </si>
  <si>
    <t>I</t>
  </si>
  <si>
    <t>LRVB</t>
  </si>
  <si>
    <t>ES</t>
  </si>
  <si>
    <t>PF</t>
  </si>
  <si>
    <t>08</t>
  </si>
  <si>
    <t>Ryšių kabelių kanalų nuoma</t>
  </si>
  <si>
    <t>tūkst. Lt</t>
  </si>
  <si>
    <t>10</t>
  </si>
  <si>
    <t>Iš viso tikslui:</t>
  </si>
  <si>
    <t>Iš viso programai:</t>
  </si>
  <si>
    <t>Programos tikslo kodas</t>
  </si>
  <si>
    <t>SB(MK)</t>
  </si>
  <si>
    <t>Uždavinio kodas</t>
  </si>
  <si>
    <t>Priemonės kodas</t>
  </si>
  <si>
    <t>Priemonės požymis</t>
  </si>
  <si>
    <t>Asignavimų valdytojo kodas</t>
  </si>
  <si>
    <t>Finansavimo šaltinis</t>
  </si>
  <si>
    <t>Iš viso</t>
  </si>
  <si>
    <t>Išlaidoms</t>
  </si>
  <si>
    <t>01</t>
  </si>
  <si>
    <t>09</t>
  </si>
  <si>
    <t>SB</t>
  </si>
  <si>
    <t>Iš viso:</t>
  </si>
  <si>
    <t>02</t>
  </si>
  <si>
    <t>SB(VB)</t>
  </si>
  <si>
    <t>03</t>
  </si>
  <si>
    <t>Iš viso uždaviniui:</t>
  </si>
  <si>
    <t>04</t>
  </si>
  <si>
    <t>05</t>
  </si>
  <si>
    <t>06</t>
  </si>
  <si>
    <t>Švietimo įstaigų paruošimas naujiems mokslo metams</t>
  </si>
  <si>
    <t>Pavadinimas</t>
  </si>
  <si>
    <t>Iš jų darbo užmokesčiui</t>
  </si>
  <si>
    <t>SAVIVALDYBĖS  LĖŠOS, IŠ VISO:</t>
  </si>
  <si>
    <t>KITI ŠALTINIAI, IŠ VISO:</t>
  </si>
  <si>
    <t>IŠ VISO:</t>
  </si>
  <si>
    <t>SB(SP)</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</si>
  <si>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</si>
  <si>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</si>
  <si>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Europos Sąjungos paramos lėšos </t>
    </r>
    <r>
      <rPr>
        <b/>
        <sz val="10"/>
        <rFont val="Times New Roman"/>
        <family val="1"/>
      </rPr>
      <t>ES</t>
    </r>
  </si>
  <si>
    <t>UGDYMO PROCESO UŽTIKRINIMO PROGRAMOS (NR. 10)</t>
  </si>
  <si>
    <t>10 Ugdymo proceso užtikrinimo programa</t>
  </si>
  <si>
    <t>Švietimo įstaigų pastatų apsauga</t>
  </si>
  <si>
    <t xml:space="preserve"> P5.1.4.6</t>
  </si>
  <si>
    <t>P11</t>
  </si>
  <si>
    <t>P5.1.4.1</t>
  </si>
  <si>
    <t xml:space="preserve"> P5.1.2.2</t>
  </si>
  <si>
    <t xml:space="preserve"> P5.1.3.4</t>
  </si>
  <si>
    <r>
      <t>03 Strateginis tikslas. Užtikrinti gyventojams aukštą švietimo, kultūros, socialinių, sporto ir sveikatos apsaugos paslaugų kokybę ir prieinamu</t>
    </r>
    <r>
      <rPr>
        <b/>
        <sz val="10"/>
        <rFont val="Times New Roman"/>
        <family val="1"/>
        <charset val="186"/>
      </rPr>
      <t>mą</t>
    </r>
    <r>
      <rPr>
        <b/>
        <sz val="10"/>
        <rFont val="Times New Roman"/>
        <family val="1"/>
      </rPr>
      <t xml:space="preserve"> </t>
    </r>
  </si>
  <si>
    <t>Šilumos ir karšto vandens tiekimo sistemų renovacija ir remontas</t>
  </si>
  <si>
    <t>P5.1.2.2.</t>
  </si>
  <si>
    <t xml:space="preserve">Turtui įsigyti ir finansiniams įsipareigojimams vykdyti </t>
  </si>
  <si>
    <t>1</t>
  </si>
  <si>
    <t>2</t>
  </si>
  <si>
    <r>
      <t xml:space="preserve">Pajamų įmokos už paslaugas </t>
    </r>
    <r>
      <rPr>
        <b/>
        <sz val="10"/>
        <rFont val="Times New Roman"/>
        <family val="1"/>
      </rPr>
      <t>SB(SP)</t>
    </r>
  </si>
  <si>
    <t>Brandos egzaminų administravimas ir išorės vertinimo vykdymas</t>
  </si>
  <si>
    <t>P8</t>
  </si>
  <si>
    <t>KVJUD</t>
  </si>
  <si>
    <t>Sudaryti sąlygas gauti pedagoginę, psichologinę, metodinę ir kitą ugdymo proceso kokybės gerinimui įtakos turinčią pagalbą</t>
  </si>
  <si>
    <t>Edukacinių renginių organizavimas, dalyvavimas respublikiniuose renginiuose, kitų projektų vykdymas</t>
  </si>
  <si>
    <t>Jaunimo saviraiškos centro išvystymo galimybių studijos (koncepcijos ir ekonominio modelio) parengimas</t>
  </si>
  <si>
    <t>Ugdymo proceso ir aplinkos užtikrinimas neformaliojo ugdymo įstaigose</t>
  </si>
  <si>
    <t>Vadovų atestavimas, dalyvavimas respublikiniuose mokymuose ir miesto metodinėje veikloje</t>
  </si>
  <si>
    <t>Neformaliojo švietimo įstaigų pastatų rekonstrukcija:</t>
  </si>
  <si>
    <t>P5.1.1.4</t>
  </si>
  <si>
    <t>Neformaliojo švietimo įstaigų patalpų pritaikymas ugdymo proceso organizavimui:</t>
  </si>
  <si>
    <t>Renovuoti ugdymo įstaigų pastatus ir patalpas</t>
  </si>
  <si>
    <t>Organizuoti materialinį, ūkinį ir techninį ugdymo įstaigų aptarnavimą</t>
  </si>
  <si>
    <t>Padidinti ikimokyklinio ugdymo paslaugų prieinamumą</t>
  </si>
  <si>
    <t>Ikimokyklinio amžiaus vaikų registravimo ir apskaitos informacinės sistemos sukūrimas</t>
  </si>
  <si>
    <t>Ugdymo įstaigų ūkinio aptarnavimo organizavimas:</t>
  </si>
  <si>
    <t>Užtikrinti kokybišką ugdymo proceso organizavimą</t>
  </si>
  <si>
    <t>12</t>
  </si>
  <si>
    <t>Šilumos tinklų ir karšto vandens tinklų sistemų priežiūra</t>
  </si>
  <si>
    <t xml:space="preserve">Ugdymo proceso ir aplinkos užtikrinimas gimnazijose, vidurinio  ugdymo mokyklose, progimnazijose, pagrindinio ugdymo ir  nevalstybinėse bendrojo ugdymo mokyklose </t>
  </si>
  <si>
    <r>
      <t xml:space="preserve">Klaipėdos miesto </t>
    </r>
    <r>
      <rPr>
        <b/>
        <sz val="10"/>
        <rFont val="Times New Roman"/>
        <family val="1"/>
        <charset val="186"/>
      </rPr>
      <t>ikimokyklinio ugdymo įstaigų</t>
    </r>
    <r>
      <rPr>
        <sz val="10"/>
        <rFont val="Times New Roman"/>
        <family val="1"/>
        <charset val="186"/>
      </rPr>
      <t xml:space="preserve"> patalpų renovacija ir įrangos įsigijimas</t>
    </r>
  </si>
  <si>
    <t>Sudaryti sąlygas ugdytis ir įgyti išsilavinimą pagal įvairias ugdymo programas</t>
  </si>
  <si>
    <t>Patalpų pritaikymas bendrojo ugdymo mokyklų reikmėms:</t>
  </si>
  <si>
    <t>SB(P)</t>
  </si>
  <si>
    <r>
      <t xml:space="preserve">Paskolos lėšos </t>
    </r>
    <r>
      <rPr>
        <b/>
        <sz val="10"/>
        <rFont val="Times New Roman"/>
        <family val="1"/>
      </rPr>
      <t>SB(P)</t>
    </r>
  </si>
  <si>
    <t>Ikimokyklinio ugdymo įstaigų pastatų modernizavimas:</t>
  </si>
  <si>
    <t>07</t>
  </si>
  <si>
    <t xml:space="preserve"> TIKSLŲ, UŽDAVINIŲ, PRIEMONIŲ IR PRIEMONIŲ IŠLAIDŲ SUVESTINĖ</t>
  </si>
  <si>
    <t>Gerinti ugdymo sąlygas ir aplinką</t>
  </si>
  <si>
    <t>Bendrojo ugdymo mokyklų pastatų modernizavimas:</t>
  </si>
  <si>
    <t>P1</t>
  </si>
  <si>
    <t>Švietimo įstaigų patalpų šildymas</t>
  </si>
  <si>
    <r>
      <t xml:space="preserve">Klaipėdos valstybinio jūrų uosto direkcijos lėšos </t>
    </r>
    <r>
      <rPr>
        <b/>
        <sz val="10"/>
        <rFont val="Times New Roman"/>
        <family val="1"/>
        <charset val="186"/>
      </rPr>
      <t>KVJUD</t>
    </r>
  </si>
  <si>
    <t>Klaipėdos lopšelio-darželio ,,Obelėlė“ Valstiečių g. 10 pastato renovacija</t>
  </si>
  <si>
    <t>Mokinių pavėžėjimo užtikrinimas</t>
  </si>
  <si>
    <t xml:space="preserve">2012 METŲ KLAIPĖDOS MIESTO SAVIVALDYBĖS ADMINISTRACIJOS </t>
  </si>
  <si>
    <t>Papriemonės kodas</t>
  </si>
  <si>
    <r>
      <t xml:space="preserve">Funkcinės klasifikacijos kodas </t>
    </r>
    <r>
      <rPr>
        <b/>
        <sz val="10"/>
        <rFont val="Times New Roman"/>
        <family val="1"/>
      </rPr>
      <t xml:space="preserve"> </t>
    </r>
  </si>
  <si>
    <t>Vykdytojas</t>
  </si>
  <si>
    <t>Lėšos biudžetiniams 2012-iesiems metams</t>
  </si>
  <si>
    <t>Indėlio kriterijaus</t>
  </si>
  <si>
    <t>pavadinimas</t>
  </si>
  <si>
    <t>mato vnt.</t>
  </si>
  <si>
    <t>planuojama reikšmė</t>
  </si>
  <si>
    <t>Klaipėdos „Varpo“ gimnazijos pastato šiluminė renovacija</t>
  </si>
  <si>
    <t>Klaipėdos Liudviko Stulpino  pagrindinės mokyklos pastato Klaipėdoje,  Bandužių g. 4, energetinių charakteristikų gerinimas (pastato šiluminė renovacija)</t>
  </si>
  <si>
    <t>Klaipėdos Adomo Brako dailės mokyklos pastato kapitalinis remontas (šiluminė renovacija)</t>
  </si>
  <si>
    <t>Klaipėdos „Vydūno“ vidurinės mokyklos (Sulupės g. 26) patalpų pritaikymas ugdymo proceso organizavimui</t>
  </si>
  <si>
    <t xml:space="preserve">Patalpų (Molo g. 2) pritaikymas Vaikų laisvalaikio centro veiklai </t>
  </si>
  <si>
    <t>„Puriena“</t>
  </si>
  <si>
    <t>„Želmenėlis“</t>
  </si>
  <si>
    <t>„Volungėlė“</t>
  </si>
  <si>
    <t>„Žiogelis“</t>
  </si>
  <si>
    <t>„Traukinukas“</t>
  </si>
  <si>
    <r>
      <t>Vaikiškų lovyčių įsigijimas</t>
    </r>
    <r>
      <rPr>
        <sz val="10"/>
        <rFont val="Times New Roman"/>
        <family val="1"/>
        <charset val="186"/>
      </rPr>
      <t xml:space="preserve"> vaikų lopšeliuose-darželiuose:</t>
    </r>
  </si>
  <si>
    <t>Įsigyta lovyčių</t>
  </si>
  <si>
    <t>vnt.</t>
  </si>
  <si>
    <t>Priešgaisrinių reikalavimų vykdymas švietimo įstaigose</t>
  </si>
  <si>
    <t>Ugdymo ir kultūros departamento Švietimo skyrius</t>
  </si>
  <si>
    <t>Sendvario pagrindinės mokyklos pastato modernizavimas (atnaujinimas) Tilžės g. 39, Klaipėda</t>
  </si>
  <si>
    <t>Klaipėdos „Santarvės“ pagrindinės mokyklos pastato rekonstrukcija</t>
  </si>
  <si>
    <t>Klaipėdos „Vėtrungės“ gimnazijos  pastato rekonstrukcija</t>
  </si>
  <si>
    <t>Kontroliniai skirtumai</t>
  </si>
  <si>
    <t xml:space="preserve"> 2012 M. KLAIPĖDOS MIESTO SAVIVALDYBĖS</t>
  </si>
  <si>
    <t>ADMINISTRACIJOS DIREKTORIAUS ĮSAKYMAI DĖL</t>
  </si>
  <si>
    <t>Eil. Nr.</t>
  </si>
  <si>
    <t>Įsakymo</t>
  </si>
  <si>
    <t>Pastabos</t>
  </si>
  <si>
    <t>Data</t>
  </si>
  <si>
    <t>Numeris</t>
  </si>
  <si>
    <t>Informacinių technologijų skyrius</t>
  </si>
  <si>
    <t>Miesto ūkio departamento Socialinės infrastruktūros priežiūros skyriaus Socialinės infrastruktūros poskyris</t>
  </si>
  <si>
    <t xml:space="preserve">Investicijų ir ekonomikos departamento Projektų skyrius  </t>
  </si>
  <si>
    <t>Įstaigų, kuriose vykdyti remonto darbai, sk.</t>
  </si>
  <si>
    <t>Įstaigų sk.</t>
  </si>
  <si>
    <t>Kabelio tinklo ilgis</t>
  </si>
  <si>
    <t>km</t>
  </si>
  <si>
    <t>Renovuota/suremontuota sistemų, sk.</t>
  </si>
  <si>
    <t>0/6</t>
  </si>
  <si>
    <t>Įstaigų, kuriose įvykdyti remonto darbai, sk.</t>
  </si>
  <si>
    <t>Saugoma pastatų</t>
  </si>
  <si>
    <t>sk.</t>
  </si>
  <si>
    <t>Butų ir energetikos poskyris</t>
  </si>
  <si>
    <t>Įstaigų skaičius</t>
  </si>
  <si>
    <t>iš jų mokiniai</t>
  </si>
  <si>
    <t>Mokyklų-darželių sk.</t>
  </si>
  <si>
    <t>Pradinių mokyklų sk.</t>
  </si>
  <si>
    <t>Suorganizuota renginių</t>
  </si>
  <si>
    <t xml:space="preserve">Vertinta įstaigų </t>
  </si>
  <si>
    <t xml:space="preserve">Atestuota vadovų </t>
  </si>
  <si>
    <t xml:space="preserve">Ugdoma vaikų </t>
  </si>
  <si>
    <t>Kompensuota mokinių pavėžėjimo išlaidų</t>
  </si>
  <si>
    <t>Ugdoma mokinių</t>
  </si>
  <si>
    <t xml:space="preserve">Gimnazijų sk.                                                                       </t>
  </si>
  <si>
    <t>Vidurinių mokyklų sk.</t>
  </si>
  <si>
    <t>Progimnazijų sk.</t>
  </si>
  <si>
    <t>Pagrindinių mokyklų sk.</t>
  </si>
  <si>
    <t xml:space="preserve">Ugdoma mokinių </t>
  </si>
  <si>
    <t>Aptarnaujančio personalo asmenų</t>
  </si>
  <si>
    <t xml:space="preserve">Suorganizuota renginių </t>
  </si>
  <si>
    <t>Užbaigtumas 2012-12-31</t>
  </si>
  <si>
    <t>proc.</t>
  </si>
  <si>
    <t>Parengtas techninis projektas</t>
  </si>
  <si>
    <t>Kreditinio įsiskolinimo 2011-12-31 padengimas. Projektas užbaigtas 2011 m.</t>
  </si>
  <si>
    <t>Parengta galimybių studija</t>
  </si>
  <si>
    <r>
      <rPr>
        <b/>
        <sz val="10"/>
        <rFont val="Times New Roman"/>
        <family val="1"/>
        <charset val="186"/>
      </rPr>
      <t>Modernizuotas pastatas (</t>
    </r>
    <r>
      <rPr>
        <sz val="10"/>
        <rFont val="Times New Roman"/>
        <family val="1"/>
        <charset val="186"/>
      </rPr>
      <t>apšiltintas stogas, fasadai, I a. grindys, pakeisti langai ir lauko durys, rekonstruoti apšvietimo tinklai, šiluminis punktas, šildymo sistema, karšto bei šalto vandens tiekimo ir nuotekų sistemos, įrengta priešgaisrinė signalizacija ir žaibosauga).</t>
    </r>
  </si>
  <si>
    <t>Kreditinio įsiskolinimo 2011-12-31 padengimas</t>
  </si>
  <si>
    <t>23 kv. m. persirengimo kambario-rūbinės vaikams įrengimas</t>
  </si>
  <si>
    <t>Stogo ir fasado dalies sutvarkymas</t>
  </si>
  <si>
    <t>Atliktas 30 kv. m. sporto salės grindų dangos bei vienos laiptinės laiptų pakopų remontas</t>
  </si>
  <si>
    <t>2012 m. metų  asignavimų planas patvirtintas KMT*</t>
  </si>
  <si>
    <t>Priemonės kodas pagal IS</t>
  </si>
  <si>
    <r>
      <rPr>
        <b/>
        <sz val="10"/>
        <rFont val="Times New Roman"/>
        <family val="1"/>
        <charset val="186"/>
      </rPr>
      <t xml:space="preserve">Rekonstruotas pastatas </t>
    </r>
    <r>
      <rPr>
        <sz val="10"/>
        <rFont val="Times New Roman"/>
        <family val="1"/>
        <charset val="186"/>
      </rPr>
      <t>(pakeisti  langai –336 vnt., durys – 19 vnt.; apšiltintos išorinės sienos – 5264 m</t>
    </r>
    <r>
      <rPr>
        <vertAlign val="superscript"/>
        <sz val="10"/>
        <rFont val="Times New Roman"/>
        <family val="1"/>
        <charset val="186"/>
      </rPr>
      <t>2</t>
    </r>
    <r>
      <rPr>
        <sz val="10"/>
        <rFont val="Times New Roman"/>
        <family val="1"/>
        <charset val="186"/>
      </rPr>
      <t>, perdangos – 740 m</t>
    </r>
    <r>
      <rPr>
        <vertAlign val="superscript"/>
        <sz val="10"/>
        <rFont val="Times New Roman"/>
        <family val="1"/>
        <charset val="186"/>
      </rPr>
      <t>2</t>
    </r>
    <r>
      <rPr>
        <sz val="10"/>
        <rFont val="Times New Roman"/>
        <family val="1"/>
        <charset val="186"/>
      </rPr>
      <t>; rekonstruotas šildymo punktas, šildymo bei apšvietimo sistemos)</t>
    </r>
  </si>
  <si>
    <r>
      <rPr>
        <b/>
        <sz val="10"/>
        <rFont val="Times New Roman"/>
        <family val="1"/>
        <charset val="186"/>
      </rPr>
      <t>Rekonstruotas pastatas</t>
    </r>
    <r>
      <rPr>
        <sz val="10"/>
        <rFont val="Times New Roman"/>
        <family val="1"/>
        <charset val="186"/>
      </rPr>
      <t xml:space="preserve"> (pakeisti langai – 350 vnt., durys – 20 vnt.; apšiltinti fasadai – 1931 m</t>
    </r>
    <r>
      <rPr>
        <vertAlign val="superscript"/>
        <sz val="10"/>
        <rFont val="Times New Roman"/>
        <family val="1"/>
        <charset val="186"/>
      </rPr>
      <t>2,</t>
    </r>
    <r>
      <rPr>
        <sz val="10"/>
        <rFont val="Times New Roman"/>
        <family val="1"/>
        <charset val="186"/>
      </rPr>
      <t xml:space="preserve"> perdangos – 690 m</t>
    </r>
    <r>
      <rPr>
        <vertAlign val="superscript"/>
        <sz val="10"/>
        <rFont val="Times New Roman"/>
        <family val="1"/>
        <charset val="186"/>
      </rPr>
      <t>2</t>
    </r>
    <r>
      <rPr>
        <sz val="10"/>
        <rFont val="Times New Roman"/>
        <family val="1"/>
        <charset val="186"/>
      </rPr>
      <t>, stogas – 5257 m</t>
    </r>
    <r>
      <rPr>
        <vertAlign val="superscript"/>
        <sz val="10"/>
        <rFont val="Times New Roman"/>
        <family val="1"/>
        <charset val="186"/>
      </rPr>
      <t>2</t>
    </r>
    <r>
      <rPr>
        <sz val="10"/>
        <rFont val="Times New Roman"/>
        <family val="1"/>
        <charset val="186"/>
      </rPr>
      <t>; rekonstruotos šildymo ir apšvietimo sistemos)</t>
    </r>
  </si>
  <si>
    <r>
      <rPr>
        <b/>
        <sz val="10"/>
        <rFont val="Times New Roman"/>
        <family val="1"/>
        <charset val="186"/>
      </rPr>
      <t>Modernizuotas pastatas</t>
    </r>
    <r>
      <rPr>
        <sz val="10"/>
        <rFont val="Times New Roman"/>
        <family val="1"/>
        <charset val="186"/>
      </rPr>
      <t xml:space="preserve"> (apšiltintas stogas –2651 m</t>
    </r>
    <r>
      <rPr>
        <vertAlign val="superscript"/>
        <sz val="10"/>
        <rFont val="Times New Roman"/>
        <family val="1"/>
        <charset val="186"/>
      </rPr>
      <t>2</t>
    </r>
    <r>
      <rPr>
        <sz val="10"/>
        <rFont val="Times New Roman"/>
        <family val="1"/>
        <charset val="186"/>
      </rPr>
      <t>, įrengta nauja stogo danga, apšiltintos sienos ir cokolis – 3402 m</t>
    </r>
    <r>
      <rPr>
        <vertAlign val="superscript"/>
        <sz val="10"/>
        <rFont val="Times New Roman"/>
        <family val="1"/>
        <charset val="186"/>
      </rPr>
      <t>2</t>
    </r>
    <r>
      <rPr>
        <sz val="10"/>
        <rFont val="Times New Roman"/>
        <family val="1"/>
        <charset val="186"/>
      </rPr>
      <t>, atstatyta nuogrinda, pakeisti langai – 1042 m</t>
    </r>
    <r>
      <rPr>
        <vertAlign val="superscript"/>
        <sz val="10"/>
        <rFont val="Times New Roman"/>
        <family val="1"/>
        <charset val="186"/>
      </rPr>
      <t>2</t>
    </r>
    <r>
      <rPr>
        <sz val="10"/>
        <rFont val="Times New Roman"/>
        <family val="1"/>
        <charset val="186"/>
      </rPr>
      <t>, durys – 55 m</t>
    </r>
    <r>
      <rPr>
        <vertAlign val="superscript"/>
        <sz val="10"/>
        <rFont val="Times New Roman"/>
        <family val="1"/>
        <charset val="186"/>
      </rPr>
      <t>2</t>
    </r>
    <r>
      <rPr>
        <sz val="10"/>
        <rFont val="Times New Roman"/>
        <family val="1"/>
        <charset val="186"/>
      </rPr>
      <t>, nuvestos lietaus nuotekos, sustiprintos laikančios mūro sienos, įrengta priešgaisrinė signalizacija ir žaibosauga, rekonstruotos apšvietimo ir elektros tiekimo sistemos)</t>
    </r>
  </si>
  <si>
    <t>Klaipėdos Vitės pagrindinės mokyklos Švyturio g. 2 pastato modernizavimas</t>
  </si>
  <si>
    <r>
      <rPr>
        <b/>
        <sz val="10"/>
        <rFont val="Times New Roman"/>
        <family val="1"/>
        <charset val="186"/>
      </rPr>
      <t>Rekonstruotas pastatas (</t>
    </r>
    <r>
      <rPr>
        <sz val="10"/>
        <rFont val="Times New Roman"/>
        <family val="1"/>
        <charset val="186"/>
      </rPr>
      <t>apšiltintas stogas, įrengta nauja danga – 2942 m</t>
    </r>
    <r>
      <rPr>
        <vertAlign val="superscript"/>
        <sz val="10"/>
        <rFont val="Times New Roman"/>
        <family val="1"/>
        <charset val="186"/>
      </rPr>
      <t>2</t>
    </r>
    <r>
      <rPr>
        <sz val="10"/>
        <rFont val="Times New Roman"/>
        <family val="1"/>
        <charset val="186"/>
      </rPr>
      <t>, apšiltintos sienos ir cokolis – 3484  m</t>
    </r>
    <r>
      <rPr>
        <vertAlign val="superscript"/>
        <sz val="10"/>
        <rFont val="Times New Roman"/>
        <family val="1"/>
        <charset val="186"/>
      </rPr>
      <t>2</t>
    </r>
    <r>
      <rPr>
        <sz val="10"/>
        <rFont val="Times New Roman"/>
        <family val="1"/>
        <charset val="186"/>
      </rPr>
      <t>, rekonstruota šildymo sistema, įrengta rekuperacinė vėdinimo sistema, pakeistos elektros instaliacija ir apšvietimo sistema)</t>
    </r>
  </si>
  <si>
    <r>
      <rPr>
        <b/>
        <sz val="10"/>
        <rFont val="Times New Roman"/>
        <family val="1"/>
        <charset val="186"/>
      </rPr>
      <t xml:space="preserve">Modernizuotas pastatas </t>
    </r>
    <r>
      <rPr>
        <sz val="10"/>
        <rFont val="Times New Roman"/>
        <family val="1"/>
        <charset val="186"/>
      </rPr>
      <t>(apšiltintas stogas – 1060,16 m</t>
    </r>
    <r>
      <rPr>
        <vertAlign val="superscript"/>
        <sz val="10"/>
        <rFont val="Times New Roman"/>
        <family val="1"/>
        <charset val="186"/>
      </rPr>
      <t>2</t>
    </r>
    <r>
      <rPr>
        <sz val="10"/>
        <rFont val="Times New Roman"/>
        <family val="1"/>
        <charset val="186"/>
      </rPr>
      <t>, sienos – 1093,37  m</t>
    </r>
    <r>
      <rPr>
        <vertAlign val="superscript"/>
        <sz val="10"/>
        <rFont val="Times New Roman"/>
        <family val="1"/>
        <charset val="186"/>
      </rPr>
      <t xml:space="preserve">2 </t>
    </r>
    <r>
      <rPr>
        <sz val="10"/>
        <rFont val="Times New Roman"/>
        <family val="1"/>
        <charset val="186"/>
      </rPr>
      <t>ir cokolis – 457,57  m</t>
    </r>
    <r>
      <rPr>
        <vertAlign val="superscript"/>
        <sz val="10"/>
        <rFont val="Times New Roman"/>
        <family val="1"/>
        <charset val="186"/>
      </rPr>
      <t>2</t>
    </r>
    <r>
      <rPr>
        <sz val="10"/>
        <rFont val="Times New Roman"/>
        <family val="1"/>
        <charset val="186"/>
      </rPr>
      <t>, I a. grindys v 694,64  m</t>
    </r>
    <r>
      <rPr>
        <vertAlign val="superscript"/>
        <sz val="10"/>
        <rFont val="Times New Roman"/>
        <family val="1"/>
        <charset val="186"/>
      </rPr>
      <t>2</t>
    </r>
    <r>
      <rPr>
        <sz val="10"/>
        <rFont val="Times New Roman"/>
        <family val="1"/>
        <charset val="186"/>
      </rPr>
      <t>, rekonstruotas šilumos punktas, šildymo, karšto vandens, apšvietimo ir elektros tiekimo sistemos)</t>
    </r>
  </si>
  <si>
    <t>Investicijų ir ekonomikos departamento Statybos ir infrastruktūros skyrius</t>
  </si>
  <si>
    <r>
      <rPr>
        <b/>
        <sz val="10"/>
        <rFont val="Times New Roman"/>
        <family val="1"/>
        <charset val="186"/>
      </rPr>
      <t xml:space="preserve">Atliktas pastato kapitalinis remontas </t>
    </r>
    <r>
      <rPr>
        <sz val="10"/>
        <rFont val="Times New Roman"/>
        <family val="1"/>
        <charset val="186"/>
      </rPr>
      <t>(suremontuotas ir apšiltintas stogas bei fasadai, apšiltintos I a. grindys, pakeisti langai ir lauko durys, modernizuoti apšvietimo tinklai, šiluminis punktas, šildymo, karšto bei šalto vandens ir nuotekų sistemos, įrengta  priešgaisrinė signalizacija, žaibosauga, rekuperacinė vėdinimo sistema, pakeistos vidaus durys, grindų dangos, įrengtos mokymo klasės mansardoje, ugdymo procesui pritaikytos rūsio patalpos)</t>
    </r>
  </si>
  <si>
    <t>PATVIRTINTA
Klaipėdos miesto savivaldybės administracijos
direktoriaus 2012 m. kovo 26 d. įsakymu Nr. AD1-633</t>
  </si>
  <si>
    <t xml:space="preserve">Investicijų ir ekonomikos departamento </t>
  </si>
  <si>
    <t>Projektų skyrius</t>
  </si>
  <si>
    <t>Projekto įgyvendinimo grupės vadovė Inga Vaidilaitė</t>
  </si>
  <si>
    <t>Projekto įgyvendinimo grupės vadovė Daiva Šakinienė</t>
  </si>
  <si>
    <t>Investicijų ir ekonomikos departamento Projektų skyrius</t>
  </si>
  <si>
    <t>10.010202</t>
  </si>
  <si>
    <t>10.010206</t>
  </si>
  <si>
    <t>10.010207</t>
  </si>
  <si>
    <t>10.010208</t>
  </si>
  <si>
    <t>10.010203</t>
  </si>
  <si>
    <t>10.010201</t>
  </si>
  <si>
    <t>10.010301</t>
  </si>
  <si>
    <t>10.010402</t>
  </si>
  <si>
    <t>10.010209</t>
  </si>
  <si>
    <t>10.010303</t>
  </si>
  <si>
    <t>10.010304</t>
  </si>
  <si>
    <t>Investicijų ir ekonomikos departamentas</t>
  </si>
  <si>
    <t>Projekto įgyvendinimo grupės vadovė Violeta Gembutienė</t>
  </si>
  <si>
    <t>AD1-633</t>
  </si>
  <si>
    <t>Klaipėdos lopšelių-darželių pastatų langų pakeitimas:</t>
  </si>
  <si>
    <t>Įrengtas liftas</t>
  </si>
  <si>
    <t>Parengtas projektas</t>
  </si>
  <si>
    <t>Pakeista langų</t>
  </si>
  <si>
    <t xml:space="preserve">AD1-1018 </t>
  </si>
  <si>
    <t>Pirminis variantas</t>
  </si>
  <si>
    <t>Keitimas</t>
  </si>
  <si>
    <t>l.-d. „Dobiliukas“</t>
  </si>
  <si>
    <t>l.-d. „Papartėlis“</t>
  </si>
  <si>
    <t>l.-d.„Žiburėlis“</t>
  </si>
  <si>
    <t>AD1-1875</t>
  </si>
  <si>
    <t>AD1-2192</t>
  </si>
  <si>
    <t>Projekto įgyvendinimo grupės vadovė Daiva Naujokienė</t>
  </si>
  <si>
    <t>Projekto įgyvendinimo grupės vadovė Skaidrė Raudytė</t>
  </si>
  <si>
    <r>
      <t xml:space="preserve">Ugdymo proceso ir aplinkos užtikrinimas </t>
    </r>
    <r>
      <rPr>
        <b/>
        <sz val="10"/>
        <color indexed="10"/>
        <rFont val="Times New Roman"/>
        <family val="1"/>
        <charset val="186"/>
      </rPr>
      <t>lopšeliuose-darželiuose</t>
    </r>
  </si>
  <si>
    <r>
      <t xml:space="preserve">Klaipėdos regos ugdymo centro </t>
    </r>
    <r>
      <rPr>
        <sz val="10"/>
        <color indexed="10"/>
        <rFont val="Times New Roman"/>
        <family val="1"/>
        <charset val="186"/>
      </rPr>
      <t>veiklos organizavimo užtikrinimas</t>
    </r>
  </si>
  <si>
    <r>
      <t xml:space="preserve">Ugdymo proceso ir aplinkos užtikrinimas </t>
    </r>
    <r>
      <rPr>
        <b/>
        <sz val="10"/>
        <color indexed="10"/>
        <rFont val="Times New Roman"/>
        <family val="1"/>
        <charset val="186"/>
      </rPr>
      <t>mokyklose-darželiuose ir pradinėse mokyklose</t>
    </r>
  </si>
  <si>
    <r>
      <t xml:space="preserve">BĮ Klaipėdos pedagoginės psichologinės tarnybos </t>
    </r>
    <r>
      <rPr>
        <sz val="10"/>
        <color indexed="10"/>
        <rFont val="Times New Roman"/>
        <family val="1"/>
      </rPr>
      <t>veiklos organizavimo užtikrinimas</t>
    </r>
  </si>
  <si>
    <r>
      <t xml:space="preserve">BĮ Klaipėdos pedagogų švietimo ir kultūros centro </t>
    </r>
    <r>
      <rPr>
        <sz val="10"/>
        <color indexed="10"/>
        <rFont val="Times New Roman"/>
        <family val="1"/>
      </rPr>
      <t xml:space="preserve"> veiklos organizavimo užtikrinimas</t>
    </r>
  </si>
  <si>
    <r>
      <t xml:space="preserve">Lifto įrengimas </t>
    </r>
    <r>
      <rPr>
        <sz val="10"/>
        <color indexed="10"/>
        <rFont val="Times New Roman"/>
        <family val="1"/>
        <charset val="186"/>
      </rPr>
      <t>Klaipėdos Medeinės mokykloje</t>
    </r>
  </si>
  <si>
    <r>
      <t>Projekto</t>
    </r>
    <r>
      <rPr>
        <b/>
        <sz val="10"/>
        <color indexed="10"/>
        <rFont val="Times New Roman"/>
        <family val="1"/>
        <charset val="186"/>
      </rPr>
      <t xml:space="preserve"> „Pedagoginių psichologinių tarnybų infrastruktūros, švietimo įstaigose dirbančių specialiųjų pedagogų, psichologų, logopedų darbo aplinkos modernizavimas“ </t>
    </r>
    <r>
      <rPr>
        <sz val="10"/>
        <color indexed="10"/>
        <rFont val="Times New Roman"/>
        <family val="1"/>
        <charset val="186"/>
      </rPr>
      <t>įgyvendinimas</t>
    </r>
  </si>
  <si>
    <t>„Papartėlis“</t>
  </si>
  <si>
    <t>m/d „Inkarėlis"</t>
  </si>
  <si>
    <t>„Liepaitė“</t>
  </si>
  <si>
    <t>* pagal Klaipėdos miesto savivaldybės tarybos 2012-11-29 sprendimą Nr. T2-269</t>
  </si>
  <si>
    <t>Klaipėdos "Baltijos" gimnazijos (Baltijos pr. 51) patalpų pritaikymas ugdymo proceso organizavimui</t>
  </si>
  <si>
    <t>Atliktas aktų ir sporto salių remontas</t>
  </si>
  <si>
    <t xml:space="preserve"> </t>
  </si>
  <si>
    <t>(Klaipėdos miesto savivaldybės administracijos direktoriaus 
2012 m. gruodžio 17 d. įsakymo Nr. AD1-2930 redakcija)</t>
  </si>
  <si>
    <t>AD1-2930</t>
  </si>
  <si>
    <t>Keitimas  po KMT 2012-11-29 Nr. T2-269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</si>
</sst>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Red]0.0"/>
    <numFmt numFmtId="166" formatCode="#,##0.0"/>
    <numFmt numFmtId="167" formatCode="0;[Red]0"/>
  </numFmts>
  <fonts count="26">
    <font>
      <sz val="10"/>
      <name val="Arial"/>
      <charset val="186"/>
    </font>
    <font>
      <sz val="8"/>
      <name val="Arial"/>
      <family val="2"/>
      <charset val="186"/>
    </font>
    <font>
      <sz val="9"/>
      <name val="Times New Roman"/>
      <family val="1"/>
    </font>
    <font>
      <sz val="10"/>
      <name val="Times New Roman"/>
      <family val="1"/>
    </font>
    <font>
      <b/>
      <sz val="10"/>
      <name val="Times New Roman"/>
      <family val="1"/>
    </font>
    <font>
      <sz val="10"/>
      <name val="Arial"/>
      <family val="2"/>
      <charset val="186"/>
    </font>
    <font>
      <sz val="10"/>
      <name val="Times New Roman"/>
      <family val="1"/>
      <charset val="186"/>
    </font>
    <font>
      <b/>
      <sz val="10"/>
      <name val="Times New Roman"/>
      <family val="1"/>
      <charset val="186"/>
    </font>
    <font>
      <sz val="10"/>
      <name val="TimesLT"/>
      <charset val="186"/>
    </font>
    <font>
      <b/>
      <sz val="9"/>
      <name val="Times New Roman"/>
      <family val="1"/>
    </font>
    <font>
      <b/>
      <sz val="10"/>
      <name val="Times New Roman"/>
      <family val="1"/>
      <charset val="204"/>
    </font>
    <font>
      <b/>
      <u/>
      <sz val="10"/>
      <name val="Times New Roman"/>
      <family val="1"/>
      <charset val="186"/>
    </font>
    <font>
      <b/>
      <sz val="10"/>
      <name val="Arial"/>
      <family val="2"/>
      <charset val="186"/>
    </font>
    <font>
      <b/>
      <sz val="11"/>
      <name val="Times New Roman"/>
      <family val="1"/>
    </font>
    <font>
      <sz val="9"/>
      <color indexed="81"/>
      <name val="Tahoma"/>
      <family val="2"/>
      <charset val="186"/>
    </font>
    <font>
      <sz val="12"/>
      <name val="Times New Roman"/>
      <family val="1"/>
      <charset val="186"/>
    </font>
    <font>
      <b/>
      <sz val="9"/>
      <name val="Times New Roman"/>
      <family val="1"/>
      <charset val="186"/>
    </font>
    <font>
      <vertAlign val="superscript"/>
      <sz val="10"/>
      <name val="Times New Roman"/>
      <family val="1"/>
      <charset val="186"/>
    </font>
    <font>
      <sz val="8"/>
      <name val="Times New Roman"/>
      <family val="1"/>
      <charset val="186"/>
    </font>
    <font>
      <sz val="10"/>
      <color indexed="10"/>
      <name val="Times New Roman"/>
      <family val="1"/>
    </font>
    <font>
      <sz val="10"/>
      <color indexed="10"/>
      <name val="Times New Roman"/>
      <family val="1"/>
      <charset val="186"/>
    </font>
    <font>
      <b/>
      <sz val="10"/>
      <color indexed="10"/>
      <name val="Times New Roman"/>
      <family val="1"/>
      <charset val="186"/>
    </font>
    <font>
      <sz val="10"/>
      <color rgb="FFFF0000"/>
      <name val="Times New Roman"/>
      <family val="1"/>
      <charset val="186"/>
    </font>
    <font>
      <sz val="10"/>
      <color rgb="FFFF0000"/>
      <name val="Times New Roman"/>
      <family val="1"/>
    </font>
    <font>
      <b/>
      <sz val="10"/>
      <color rgb="FFFF0000"/>
      <name val="Times New Roman"/>
      <family val="1"/>
      <charset val="186"/>
    </font>
    <font>
      <b/>
      <sz val="10"/>
      <color rgb="FFFF0000"/>
      <name val="Times New Roman"/>
      <family val="1"/>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4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0" fontId="5" fillId="0" borderId="0"/>
    <xf numFmtId="0" fontId="8" fillId="0" borderId="0"/>
  </cellStyleXfs>
  <cellXfs count="928">
    <xf numFmtId="0" fontId="0" fillId="0" borderId="0" xfId="0"/>
    <xf numFmtId="0" fontId="3" fillId="0" borderId="1" xfId="0" applyFont="1" applyBorder="1" applyAlignment="1">
      <alignment horizontal="center" vertical="top"/>
    </xf>
    <xf numFmtId="164" fontId="4" fillId="2" borderId="2" xfId="0" applyNumberFormat="1" applyFont="1" applyFill="1" applyBorder="1" applyAlignment="1">
      <alignment horizontal="center" vertical="top"/>
    </xf>
    <xf numFmtId="0" fontId="3" fillId="0" borderId="3" xfId="0" applyFont="1" applyFill="1" applyBorder="1" applyAlignment="1">
      <alignment horizontal="center" vertical="top" wrapText="1"/>
    </xf>
    <xf numFmtId="0" fontId="3" fillId="0" borderId="0" xfId="0" applyFont="1" applyBorder="1" applyAlignment="1">
      <alignment vertical="top"/>
    </xf>
    <xf numFmtId="0" fontId="3" fillId="0" borderId="3" xfId="0" applyFont="1" applyBorder="1" applyAlignment="1">
      <alignment horizontal="center" vertical="top"/>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xf>
    <xf numFmtId="0" fontId="3" fillId="0" borderId="6" xfId="0" applyFont="1" applyFill="1" applyBorder="1" applyAlignment="1">
      <alignment horizontal="center" vertical="top" wrapText="1"/>
    </xf>
    <xf numFmtId="164" fontId="4" fillId="2" borderId="7" xfId="0" applyNumberFormat="1" applyFont="1" applyFill="1" applyBorder="1" applyAlignment="1">
      <alignment horizontal="center" vertical="top"/>
    </xf>
    <xf numFmtId="164" fontId="3" fillId="0" borderId="3" xfId="0" applyNumberFormat="1" applyFont="1" applyBorder="1" applyAlignment="1">
      <alignment horizontal="center" vertical="top"/>
    </xf>
    <xf numFmtId="164" fontId="3" fillId="0" borderId="4" xfId="0" applyNumberFormat="1" applyFont="1" applyBorder="1" applyAlignment="1">
      <alignment horizontal="center" vertical="top"/>
    </xf>
    <xf numFmtId="164" fontId="3" fillId="0" borderId="8" xfId="0" applyNumberFormat="1" applyFont="1" applyBorder="1" applyAlignment="1">
      <alignment horizontal="center" vertical="top"/>
    </xf>
    <xf numFmtId="0" fontId="3" fillId="0" borderId="0" xfId="0" applyFont="1" applyFill="1" applyBorder="1" applyAlignment="1">
      <alignment vertical="top"/>
    </xf>
    <xf numFmtId="0" fontId="5" fillId="0" borderId="0" xfId="0" applyFont="1" applyBorder="1"/>
    <xf numFmtId="0" fontId="3" fillId="0" borderId="0" xfId="0" applyFont="1" applyAlignment="1">
      <alignment vertical="top"/>
    </xf>
    <xf numFmtId="164" fontId="4" fillId="2" borderId="9" xfId="0" applyNumberFormat="1" applyFont="1" applyFill="1" applyBorder="1" applyAlignment="1">
      <alignment horizontal="center" vertical="top"/>
    </xf>
    <xf numFmtId="0" fontId="3" fillId="0" borderId="0" xfId="0" applyFont="1" applyBorder="1" applyAlignment="1">
      <alignment horizontal="center" vertical="top"/>
    </xf>
    <xf numFmtId="164" fontId="4" fillId="2" borderId="10" xfId="0" applyNumberFormat="1" applyFont="1" applyFill="1" applyBorder="1" applyAlignment="1">
      <alignment horizontal="center" vertical="top"/>
    </xf>
    <xf numFmtId="164" fontId="4" fillId="2" borderId="11" xfId="0" applyNumberFormat="1" applyFont="1" applyFill="1" applyBorder="1" applyAlignment="1">
      <alignment horizontal="center" vertical="top"/>
    </xf>
    <xf numFmtId="164" fontId="3" fillId="0" borderId="12" xfId="0" applyNumberFormat="1" applyFont="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0" borderId="3" xfId="0" applyFont="1" applyFill="1" applyBorder="1" applyAlignment="1">
      <alignment horizontal="center" vertical="top"/>
    </xf>
    <xf numFmtId="0" fontId="3" fillId="0" borderId="0" xfId="0" applyFont="1" applyAlignment="1">
      <alignment horizontal="center" vertical="top"/>
    </xf>
    <xf numFmtId="0" fontId="6" fillId="0" borderId="15" xfId="0" applyFont="1" applyBorder="1" applyAlignment="1">
      <alignment horizontal="center" vertical="top"/>
    </xf>
    <xf numFmtId="164" fontId="6" fillId="0" borderId="12" xfId="0" applyNumberFormat="1" applyFont="1" applyFill="1" applyBorder="1" applyAlignment="1">
      <alignment horizontal="center" vertical="top"/>
    </xf>
    <xf numFmtId="0" fontId="6" fillId="0" borderId="5" xfId="0" applyFont="1" applyBorder="1" applyAlignment="1">
      <alignment horizontal="center" vertical="top"/>
    </xf>
    <xf numFmtId="0" fontId="6" fillId="0" borderId="1" xfId="0" applyFont="1" applyBorder="1" applyAlignment="1">
      <alignment horizontal="center" vertical="top"/>
    </xf>
    <xf numFmtId="0" fontId="7" fillId="0" borderId="8" xfId="0" applyFont="1" applyFill="1" applyBorder="1" applyAlignment="1">
      <alignment horizontal="center" vertical="top" wrapText="1"/>
    </xf>
    <xf numFmtId="0" fontId="3" fillId="0" borderId="16" xfId="0" applyFont="1" applyFill="1" applyBorder="1" applyAlignment="1">
      <alignment horizontal="center" vertical="center" textRotation="90" wrapText="1"/>
    </xf>
    <xf numFmtId="0" fontId="3" fillId="0" borderId="16" xfId="0" applyFont="1" applyBorder="1" applyAlignment="1">
      <alignment horizontal="center" vertical="center" textRotation="90" wrapText="1"/>
    </xf>
    <xf numFmtId="164" fontId="6" fillId="3" borderId="8" xfId="0" applyNumberFormat="1" applyFont="1" applyFill="1" applyBorder="1" applyAlignment="1">
      <alignment horizontal="center" vertical="top" wrapText="1"/>
    </xf>
    <xf numFmtId="0" fontId="7" fillId="3" borderId="17" xfId="0" applyFont="1" applyFill="1" applyBorder="1" applyAlignment="1">
      <alignment horizontal="center" vertical="top" wrapText="1"/>
    </xf>
    <xf numFmtId="0" fontId="7" fillId="3" borderId="8" xfId="0" applyFont="1" applyFill="1" applyBorder="1" applyAlignment="1">
      <alignment horizontal="center" vertical="top" wrapText="1"/>
    </xf>
    <xf numFmtId="0" fontId="3" fillId="0" borderId="5" xfId="0" applyFont="1" applyFill="1" applyBorder="1" applyAlignment="1">
      <alignment horizontal="center" vertical="top" wrapText="1"/>
    </xf>
    <xf numFmtId="0" fontId="6" fillId="0" borderId="15" xfId="0" applyFont="1" applyFill="1" applyBorder="1" applyAlignment="1">
      <alignment horizontal="center" vertical="top" wrapText="1"/>
    </xf>
    <xf numFmtId="0" fontId="7" fillId="3" borderId="6"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5" xfId="0" applyFont="1" applyFill="1" applyBorder="1" applyAlignment="1">
      <alignment horizontal="center" vertical="top" wrapText="1"/>
    </xf>
    <xf numFmtId="0" fontId="3" fillId="0" borderId="18" xfId="0" applyFont="1" applyBorder="1" applyAlignment="1">
      <alignment horizontal="center" vertical="top"/>
    </xf>
    <xf numFmtId="164" fontId="3" fillId="0" borderId="19" xfId="0" applyNumberFormat="1" applyFont="1" applyBorder="1" applyAlignment="1">
      <alignment horizontal="center" vertical="top"/>
    </xf>
    <xf numFmtId="0" fontId="3" fillId="0" borderId="17" xfId="0" applyFont="1" applyBorder="1" applyAlignment="1">
      <alignment horizontal="center" vertical="top"/>
    </xf>
    <xf numFmtId="0" fontId="3" fillId="0" borderId="15" xfId="0" applyFont="1" applyFill="1" applyBorder="1" applyAlignment="1">
      <alignment horizontal="center" vertical="top"/>
    </xf>
    <xf numFmtId="49" fontId="3" fillId="0" borderId="3" xfId="0" applyNumberFormat="1" applyFont="1" applyBorder="1" applyAlignment="1">
      <alignment vertical="top" wrapText="1"/>
    </xf>
    <xf numFmtId="0" fontId="3" fillId="0" borderId="0" xfId="0" applyFont="1" applyBorder="1" applyAlignment="1">
      <alignment horizontal="center" vertical="top" wrapText="1"/>
    </xf>
    <xf numFmtId="164" fontId="6" fillId="0" borderId="3" xfId="0" applyNumberFormat="1" applyFont="1" applyFill="1" applyBorder="1" applyAlignment="1">
      <alignment horizontal="center" vertical="top"/>
    </xf>
    <xf numFmtId="0" fontId="6" fillId="0" borderId="1"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3" xfId="0" applyFont="1" applyBorder="1" applyAlignment="1">
      <alignment horizontal="center" vertical="top"/>
    </xf>
    <xf numFmtId="49" fontId="4" fillId="4" borderId="20" xfId="0" applyNumberFormat="1" applyFont="1" applyFill="1" applyBorder="1" applyAlignment="1">
      <alignment horizontal="center" vertical="top"/>
    </xf>
    <xf numFmtId="49" fontId="4" fillId="4" borderId="21" xfId="0" applyNumberFormat="1" applyFont="1" applyFill="1" applyBorder="1" applyAlignment="1">
      <alignment horizontal="center" vertical="top"/>
    </xf>
    <xf numFmtId="49" fontId="7" fillId="4" borderId="17"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49" fontId="7" fillId="2" borderId="22" xfId="0" applyNumberFormat="1" applyFont="1" applyFill="1" applyBorder="1" applyAlignment="1">
      <alignment horizontal="center" vertical="top"/>
    </xf>
    <xf numFmtId="49" fontId="7" fillId="2" borderId="23" xfId="0" applyNumberFormat="1" applyFont="1" applyFill="1" applyBorder="1" applyAlignment="1">
      <alignment horizontal="center" vertical="top"/>
    </xf>
    <xf numFmtId="49" fontId="7" fillId="2" borderId="24" xfId="0" applyNumberFormat="1" applyFont="1" applyFill="1" applyBorder="1" applyAlignment="1">
      <alignment horizontal="center" vertical="top"/>
    </xf>
    <xf numFmtId="49" fontId="7" fillId="4" borderId="6" xfId="0" applyNumberFormat="1" applyFont="1" applyFill="1" applyBorder="1" applyAlignment="1">
      <alignment horizontal="center" vertical="top"/>
    </xf>
    <xf numFmtId="49" fontId="7" fillId="4" borderId="20" xfId="0" applyNumberFormat="1" applyFont="1" applyFill="1" applyBorder="1" applyAlignment="1">
      <alignment horizontal="center" vertical="top"/>
    </xf>
    <xf numFmtId="49" fontId="6" fillId="4" borderId="20" xfId="0" applyNumberFormat="1" applyFont="1" applyFill="1" applyBorder="1" applyAlignment="1">
      <alignment horizontal="center" vertical="top"/>
    </xf>
    <xf numFmtId="49" fontId="4" fillId="2" borderId="22" xfId="0" applyNumberFormat="1" applyFont="1" applyFill="1" applyBorder="1" applyAlignment="1">
      <alignment horizontal="center" vertical="top"/>
    </xf>
    <xf numFmtId="49" fontId="4" fillId="4" borderId="25" xfId="0" applyNumberFormat="1" applyFont="1" applyFill="1" applyBorder="1" applyAlignment="1">
      <alignment horizontal="center" vertical="top"/>
    </xf>
    <xf numFmtId="49" fontId="4" fillId="2" borderId="24" xfId="0" applyNumberFormat="1" applyFont="1" applyFill="1" applyBorder="1" applyAlignment="1">
      <alignment horizontal="center" vertical="top"/>
    </xf>
    <xf numFmtId="49" fontId="4" fillId="2" borderId="23" xfId="0" applyNumberFormat="1" applyFont="1" applyFill="1" applyBorder="1" applyAlignment="1">
      <alignment horizontal="center" vertical="top"/>
    </xf>
    <xf numFmtId="49" fontId="4" fillId="4" borderId="26" xfId="0" applyNumberFormat="1" applyFont="1" applyFill="1" applyBorder="1" applyAlignment="1">
      <alignment horizontal="center" vertical="top"/>
    </xf>
    <xf numFmtId="49" fontId="4" fillId="4" borderId="7" xfId="0" applyNumberFormat="1" applyFont="1" applyFill="1" applyBorder="1" applyAlignment="1">
      <alignment horizontal="center" vertical="top"/>
    </xf>
    <xf numFmtId="49" fontId="7" fillId="4" borderId="2" xfId="0" applyNumberFormat="1" applyFont="1" applyFill="1" applyBorder="1" applyAlignment="1">
      <alignment vertical="center"/>
    </xf>
    <xf numFmtId="49" fontId="7" fillId="2" borderId="11" xfId="0" applyNumberFormat="1" applyFont="1" applyFill="1" applyBorder="1" applyAlignment="1">
      <alignment horizontal="center" vertical="top"/>
    </xf>
    <xf numFmtId="49" fontId="7" fillId="2" borderId="22" xfId="0" applyNumberFormat="1" applyFont="1" applyFill="1" applyBorder="1" applyAlignment="1">
      <alignment vertical="top"/>
    </xf>
    <xf numFmtId="49" fontId="4" fillId="2" borderId="27" xfId="0" applyNumberFormat="1" applyFont="1" applyFill="1" applyBorder="1" applyAlignment="1">
      <alignment horizontal="center" vertical="top"/>
    </xf>
    <xf numFmtId="0" fontId="3" fillId="0" borderId="0" xfId="0" applyNumberFormat="1" applyFont="1" applyBorder="1" applyAlignment="1">
      <alignment vertical="top"/>
    </xf>
    <xf numFmtId="164" fontId="3" fillId="0" borderId="0" xfId="0" applyNumberFormat="1" applyFont="1" applyBorder="1" applyAlignment="1">
      <alignment vertical="top"/>
    </xf>
    <xf numFmtId="0" fontId="3" fillId="0" borderId="0" xfId="0" applyNumberFormat="1" applyFont="1" applyAlignment="1">
      <alignment vertical="top"/>
    </xf>
    <xf numFmtId="164" fontId="4" fillId="4" borderId="2" xfId="0" applyNumberFormat="1" applyFont="1" applyFill="1" applyBorder="1" applyAlignment="1">
      <alignment horizontal="center" vertical="top"/>
    </xf>
    <xf numFmtId="0" fontId="7" fillId="3" borderId="3" xfId="0" applyNumberFormat="1" applyFont="1" applyFill="1" applyBorder="1" applyAlignment="1">
      <alignment horizontal="center" vertical="top"/>
    </xf>
    <xf numFmtId="49" fontId="6" fillId="3" borderId="8" xfId="0" applyNumberFormat="1" applyFont="1" applyFill="1" applyBorder="1" applyAlignment="1">
      <alignment horizontal="center" vertical="top" wrapText="1"/>
    </xf>
    <xf numFmtId="49" fontId="6" fillId="3" borderId="3" xfId="0" applyNumberFormat="1" applyFont="1" applyFill="1" applyBorder="1" applyAlignment="1">
      <alignment horizontal="center" vertical="top" wrapText="1"/>
    </xf>
    <xf numFmtId="0" fontId="7" fillId="3" borderId="8" xfId="0" applyNumberFormat="1" applyFont="1" applyFill="1" applyBorder="1" applyAlignment="1">
      <alignment horizontal="center" vertical="top"/>
    </xf>
    <xf numFmtId="0" fontId="3" fillId="0" borderId="28" xfId="0" applyFont="1" applyFill="1" applyBorder="1" applyAlignment="1">
      <alignment horizontal="center" vertical="top"/>
    </xf>
    <xf numFmtId="49" fontId="4" fillId="4" borderId="21" xfId="0" applyNumberFormat="1" applyFont="1" applyFill="1" applyBorder="1" applyAlignment="1">
      <alignment vertical="top"/>
    </xf>
    <xf numFmtId="49" fontId="4" fillId="2" borderId="22" xfId="0" applyNumberFormat="1" applyFont="1" applyFill="1" applyBorder="1" applyAlignment="1">
      <alignment vertical="top"/>
    </xf>
    <xf numFmtId="49" fontId="4" fillId="0" borderId="29" xfId="0" applyNumberFormat="1" applyFont="1" applyBorder="1" applyAlignment="1">
      <alignment vertical="top"/>
    </xf>
    <xf numFmtId="0" fontId="6" fillId="0" borderId="8" xfId="0" applyFont="1" applyFill="1" applyBorder="1" applyAlignment="1">
      <alignment vertical="top" wrapText="1"/>
    </xf>
    <xf numFmtId="49" fontId="6" fillId="0" borderId="8" xfId="0" applyNumberFormat="1" applyFont="1" applyBorder="1" applyAlignment="1">
      <alignment vertical="top" wrapText="1"/>
    </xf>
    <xf numFmtId="49" fontId="4" fillId="4" borderId="25" xfId="0" applyNumberFormat="1" applyFont="1" applyFill="1" applyBorder="1" applyAlignment="1">
      <alignment vertical="top"/>
    </xf>
    <xf numFmtId="49" fontId="4" fillId="2" borderId="24" xfId="0" applyNumberFormat="1" applyFont="1" applyFill="1" applyBorder="1" applyAlignment="1">
      <alignment vertical="top"/>
    </xf>
    <xf numFmtId="49" fontId="4" fillId="0" borderId="30" xfId="0" applyNumberFormat="1" applyFont="1" applyBorder="1" applyAlignment="1">
      <alignment vertical="top"/>
    </xf>
    <xf numFmtId="49" fontId="6" fillId="0" borderId="3" xfId="0" applyNumberFormat="1" applyFont="1" applyBorder="1" applyAlignment="1">
      <alignment vertical="top" wrapText="1"/>
    </xf>
    <xf numFmtId="49" fontId="4" fillId="4" borderId="26" xfId="0" applyNumberFormat="1" applyFont="1" applyFill="1" applyBorder="1" applyAlignment="1">
      <alignment vertical="top"/>
    </xf>
    <xf numFmtId="49" fontId="4" fillId="2" borderId="23" xfId="0" applyNumberFormat="1" applyFont="1" applyFill="1" applyBorder="1" applyAlignment="1">
      <alignment vertical="top"/>
    </xf>
    <xf numFmtId="0" fontId="6" fillId="0" borderId="28" xfId="0" applyFont="1" applyBorder="1" applyAlignment="1">
      <alignment horizontal="center" vertical="top"/>
    </xf>
    <xf numFmtId="0" fontId="6" fillId="0" borderId="28" xfId="0" applyFont="1" applyFill="1" applyBorder="1" applyAlignment="1">
      <alignment horizontal="center" vertical="top" wrapText="1"/>
    </xf>
    <xf numFmtId="49" fontId="4" fillId="4" borderId="6" xfId="0" applyNumberFormat="1" applyFont="1" applyFill="1" applyBorder="1" applyAlignment="1">
      <alignment horizontal="center" vertical="top"/>
    </xf>
    <xf numFmtId="49" fontId="4" fillId="4" borderId="17" xfId="0" applyNumberFormat="1" applyFont="1" applyFill="1" applyBorder="1" applyAlignment="1">
      <alignment horizontal="center" vertical="top"/>
    </xf>
    <xf numFmtId="49" fontId="7" fillId="4" borderId="7" xfId="0" applyNumberFormat="1" applyFont="1" applyFill="1" applyBorder="1" applyAlignment="1">
      <alignment horizontal="center" vertical="top"/>
    </xf>
    <xf numFmtId="49" fontId="7" fillId="0" borderId="8" xfId="0" applyNumberFormat="1" applyFont="1" applyFill="1" applyBorder="1" applyAlignment="1">
      <alignment horizontal="center" vertical="top"/>
    </xf>
    <xf numFmtId="0" fontId="6" fillId="0" borderId="5" xfId="0" applyFont="1" applyFill="1" applyBorder="1" applyAlignment="1">
      <alignment horizontal="center" vertical="top"/>
    </xf>
    <xf numFmtId="49" fontId="7" fillId="4" borderId="17" xfId="0" applyNumberFormat="1" applyFont="1" applyFill="1" applyBorder="1" applyAlignment="1">
      <alignment vertical="top"/>
    </xf>
    <xf numFmtId="49" fontId="7" fillId="4" borderId="6" xfId="0" applyNumberFormat="1" applyFont="1" applyFill="1" applyBorder="1" applyAlignment="1">
      <alignment vertical="top"/>
    </xf>
    <xf numFmtId="49" fontId="7" fillId="4" borderId="20" xfId="0" applyNumberFormat="1" applyFont="1" applyFill="1" applyBorder="1" applyAlignment="1">
      <alignment vertical="top"/>
    </xf>
    <xf numFmtId="49" fontId="7" fillId="2" borderId="24" xfId="0" applyNumberFormat="1" applyFont="1" applyFill="1" applyBorder="1" applyAlignment="1">
      <alignment vertical="top"/>
    </xf>
    <xf numFmtId="49" fontId="7" fillId="2" borderId="23" xfId="0" applyNumberFormat="1" applyFont="1" applyFill="1" applyBorder="1" applyAlignment="1">
      <alignment vertical="top"/>
    </xf>
    <xf numFmtId="164" fontId="3" fillId="0" borderId="3" xfId="0" applyNumberFormat="1" applyFont="1" applyFill="1" applyBorder="1" applyAlignment="1">
      <alignment horizontal="center" vertical="top"/>
    </xf>
    <xf numFmtId="49" fontId="6" fillId="0" borderId="8"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0" fontId="7" fillId="0" borderId="17" xfId="0" applyFont="1" applyFill="1" applyBorder="1" applyAlignment="1">
      <alignment horizontal="center" vertical="top" textRotation="180" wrapText="1"/>
    </xf>
    <xf numFmtId="0" fontId="6" fillId="0" borderId="17" xfId="0" applyFont="1" applyFill="1" applyBorder="1" applyAlignment="1">
      <alignment horizontal="center" vertical="top" wrapText="1"/>
    </xf>
    <xf numFmtId="0" fontId="4" fillId="0" borderId="6" xfId="0" applyFont="1" applyFill="1" applyBorder="1" applyAlignment="1">
      <alignment horizontal="center" vertical="top" textRotation="180" wrapText="1"/>
    </xf>
    <xf numFmtId="49" fontId="4" fillId="2" borderId="22" xfId="0" applyNumberFormat="1" applyFont="1" applyFill="1" applyBorder="1" applyAlignment="1">
      <alignment horizontal="left" vertical="top"/>
    </xf>
    <xf numFmtId="49" fontId="4" fillId="2" borderId="31" xfId="0" applyNumberFormat="1" applyFont="1" applyFill="1" applyBorder="1" applyAlignment="1">
      <alignment horizontal="center" vertical="top"/>
    </xf>
    <xf numFmtId="164" fontId="7" fillId="2" borderId="2" xfId="0" applyNumberFormat="1" applyFont="1" applyFill="1" applyBorder="1" applyAlignment="1">
      <alignment horizontal="center" vertical="top"/>
    </xf>
    <xf numFmtId="164" fontId="7" fillId="2" borderId="11" xfId="0" applyNumberFormat="1" applyFont="1" applyFill="1" applyBorder="1" applyAlignment="1">
      <alignment horizontal="center" vertical="top"/>
    </xf>
    <xf numFmtId="164" fontId="7" fillId="2" borderId="32" xfId="0" applyNumberFormat="1" applyFont="1" applyFill="1" applyBorder="1" applyAlignment="1">
      <alignment horizontal="center" vertical="top"/>
    </xf>
    <xf numFmtId="164" fontId="9" fillId="5" borderId="23" xfId="0" applyNumberFormat="1" applyFont="1" applyFill="1" applyBorder="1" applyAlignment="1">
      <alignment horizontal="center" vertical="top"/>
    </xf>
    <xf numFmtId="164" fontId="9" fillId="4" borderId="2" xfId="0" applyNumberFormat="1" applyFont="1" applyFill="1" applyBorder="1" applyAlignment="1">
      <alignment horizontal="center" vertical="top"/>
    </xf>
    <xf numFmtId="164" fontId="9" fillId="4" borderId="11" xfId="0" applyNumberFormat="1" applyFont="1" applyFill="1" applyBorder="1" applyAlignment="1">
      <alignment horizontal="center" vertical="top"/>
    </xf>
    <xf numFmtId="164" fontId="9" fillId="4" borderId="32" xfId="0" applyNumberFormat="1" applyFont="1" applyFill="1" applyBorder="1" applyAlignment="1">
      <alignment horizontal="center" vertical="top"/>
    </xf>
    <xf numFmtId="164" fontId="9" fillId="5" borderId="26" xfId="0" applyNumberFormat="1" applyFont="1" applyFill="1" applyBorder="1" applyAlignment="1">
      <alignment horizontal="center" vertical="top"/>
    </xf>
    <xf numFmtId="164" fontId="9" fillId="5" borderId="33" xfId="0" applyNumberFormat="1" applyFont="1" applyFill="1" applyBorder="1" applyAlignment="1">
      <alignment horizontal="center" vertical="top"/>
    </xf>
    <xf numFmtId="164" fontId="4" fillId="2" borderId="21" xfId="0" applyNumberFormat="1" applyFont="1" applyFill="1" applyBorder="1" applyAlignment="1">
      <alignment horizontal="center" vertical="top"/>
    </xf>
    <xf numFmtId="164" fontId="4" fillId="2" borderId="22" xfId="0" applyNumberFormat="1" applyFont="1" applyFill="1" applyBorder="1" applyAlignment="1">
      <alignment horizontal="center" vertical="top"/>
    </xf>
    <xf numFmtId="164" fontId="4" fillId="2" borderId="29" xfId="0" applyNumberFormat="1" applyFont="1" applyFill="1" applyBorder="1" applyAlignment="1">
      <alignment horizontal="center" vertical="top"/>
    </xf>
    <xf numFmtId="0" fontId="3" fillId="0" borderId="8" xfId="0" applyFont="1" applyFill="1" applyBorder="1" applyAlignment="1">
      <alignment horizontal="center" vertical="top" wrapText="1"/>
    </xf>
    <xf numFmtId="49" fontId="4" fillId="4" borderId="2" xfId="0" applyNumberFormat="1" applyFont="1" applyFill="1" applyBorder="1" applyAlignment="1">
      <alignment horizontal="center" vertical="top"/>
    </xf>
    <xf numFmtId="0" fontId="7" fillId="3" borderId="8" xfId="0" applyFont="1" applyFill="1" applyBorder="1" applyAlignment="1">
      <alignment vertical="top" wrapText="1"/>
    </xf>
    <xf numFmtId="0" fontId="6" fillId="3" borderId="3" xfId="0" applyFont="1" applyFill="1" applyBorder="1" applyAlignment="1">
      <alignment horizontal="left" vertical="top" wrapText="1"/>
    </xf>
    <xf numFmtId="0" fontId="6" fillId="3" borderId="3" xfId="0" applyFont="1" applyFill="1" applyBorder="1" applyAlignment="1">
      <alignment vertical="top" wrapText="1"/>
    </xf>
    <xf numFmtId="0" fontId="7" fillId="3" borderId="3" xfId="0" applyFont="1" applyFill="1" applyBorder="1" applyAlignment="1">
      <alignment vertical="top" wrapText="1"/>
    </xf>
    <xf numFmtId="0" fontId="7" fillId="0" borderId="3" xfId="0" applyNumberFormat="1" applyFont="1" applyBorder="1" applyAlignment="1">
      <alignment horizontal="center" vertical="top"/>
    </xf>
    <xf numFmtId="49" fontId="4" fillId="2" borderId="10" xfId="0" applyNumberFormat="1" applyFont="1" applyFill="1" applyBorder="1" applyAlignment="1">
      <alignment horizontal="center" vertical="top"/>
    </xf>
    <xf numFmtId="49" fontId="4" fillId="5" borderId="2" xfId="0" applyNumberFormat="1" applyFont="1" applyFill="1" applyBorder="1" applyAlignment="1">
      <alignment horizontal="center" vertical="top"/>
    </xf>
    <xf numFmtId="0" fontId="6" fillId="0" borderId="0" xfId="0" applyFont="1"/>
    <xf numFmtId="0" fontId="5" fillId="0" borderId="3" xfId="0" applyFont="1" applyBorder="1" applyAlignment="1">
      <alignment vertical="top"/>
    </xf>
    <xf numFmtId="165" fontId="6" fillId="3" borderId="8" xfId="0" applyNumberFormat="1" applyFont="1" applyFill="1" applyBorder="1" applyAlignment="1">
      <alignment horizontal="center" vertical="top"/>
    </xf>
    <xf numFmtId="164" fontId="4" fillId="4" borderId="10" xfId="0" applyNumberFormat="1" applyFont="1" applyFill="1" applyBorder="1" applyAlignment="1">
      <alignment horizontal="center" vertical="top"/>
    </xf>
    <xf numFmtId="164" fontId="4" fillId="4" borderId="11" xfId="0" applyNumberFormat="1" applyFont="1" applyFill="1" applyBorder="1" applyAlignment="1">
      <alignment horizontal="center" vertical="top"/>
    </xf>
    <xf numFmtId="0" fontId="6" fillId="0" borderId="3" xfId="0" applyFont="1" applyBorder="1" applyAlignment="1">
      <alignment vertical="top" wrapText="1"/>
    </xf>
    <xf numFmtId="0" fontId="4" fillId="0" borderId="8" xfId="0" applyNumberFormat="1" applyFont="1" applyFill="1" applyBorder="1" applyAlignment="1">
      <alignment horizontal="center" vertical="top"/>
    </xf>
    <xf numFmtId="0" fontId="7" fillId="0" borderId="8" xfId="0" applyNumberFormat="1" applyFont="1" applyBorder="1" applyAlignment="1">
      <alignment horizontal="center" vertical="top"/>
    </xf>
    <xf numFmtId="49" fontId="7" fillId="0" borderId="34" xfId="0" applyNumberFormat="1" applyFont="1" applyFill="1" applyBorder="1" applyAlignment="1">
      <alignment horizontal="center" vertical="top"/>
    </xf>
    <xf numFmtId="49" fontId="7" fillId="0" borderId="0" xfId="0" applyNumberFormat="1" applyFont="1" applyBorder="1" applyAlignment="1">
      <alignment horizontal="center" vertical="top"/>
    </xf>
    <xf numFmtId="0" fontId="6" fillId="0" borderId="0" xfId="0" applyFont="1" applyAlignment="1">
      <alignment vertical="top"/>
    </xf>
    <xf numFmtId="0" fontId="6" fillId="0" borderId="0" xfId="0" applyFont="1" applyAlignment="1">
      <alignment horizontal="center" vertical="top"/>
    </xf>
    <xf numFmtId="49" fontId="7" fillId="0" borderId="34" xfId="0" applyNumberFormat="1" applyFont="1" applyBorder="1" applyAlignment="1">
      <alignment horizontal="center" vertical="top"/>
    </xf>
    <xf numFmtId="49" fontId="4" fillId="0" borderId="34"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3" borderId="34"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0" fontId="5" fillId="0" borderId="24" xfId="0" applyFont="1" applyBorder="1" applyAlignment="1">
      <alignment horizontal="center" vertical="top"/>
    </xf>
    <xf numFmtId="49" fontId="4" fillId="0" borderId="34" xfId="0" applyNumberFormat="1" applyFont="1" applyBorder="1" applyAlignment="1">
      <alignment vertical="top"/>
    </xf>
    <xf numFmtId="49" fontId="4" fillId="0" borderId="0" xfId="0" applyNumberFormat="1" applyFont="1" applyBorder="1" applyAlignment="1">
      <alignment vertical="top"/>
    </xf>
    <xf numFmtId="0" fontId="5" fillId="0" borderId="0" xfId="0" applyFont="1" applyBorder="1" applyAlignment="1">
      <alignment horizontal="center" vertical="top"/>
    </xf>
    <xf numFmtId="0" fontId="6" fillId="0" borderId="15" xfId="0" applyFont="1" applyFill="1" applyBorder="1" applyAlignment="1">
      <alignment horizontal="center" vertical="top"/>
    </xf>
    <xf numFmtId="165" fontId="6" fillId="3" borderId="4" xfId="0" applyNumberFormat="1" applyFont="1" applyFill="1" applyBorder="1" applyAlignment="1">
      <alignment horizontal="center" vertical="top"/>
    </xf>
    <xf numFmtId="0" fontId="6" fillId="3" borderId="5" xfId="0" applyFont="1" applyFill="1" applyBorder="1" applyAlignment="1">
      <alignment vertical="top" wrapText="1"/>
    </xf>
    <xf numFmtId="164" fontId="6" fillId="0" borderId="5" xfId="0" applyNumberFormat="1" applyFont="1" applyFill="1" applyBorder="1" applyAlignment="1">
      <alignment horizontal="center" vertical="top"/>
    </xf>
    <xf numFmtId="164" fontId="6" fillId="7" borderId="35" xfId="0" applyNumberFormat="1" applyFont="1" applyFill="1" applyBorder="1" applyAlignment="1">
      <alignment horizontal="center" vertical="top"/>
    </xf>
    <xf numFmtId="164" fontId="6" fillId="7" borderId="36" xfId="0" applyNumberFormat="1" applyFont="1" applyFill="1" applyBorder="1" applyAlignment="1">
      <alignment horizontal="center" vertical="top"/>
    </xf>
    <xf numFmtId="164" fontId="6" fillId="7" borderId="37" xfId="0" applyNumberFormat="1" applyFont="1" applyFill="1" applyBorder="1" applyAlignment="1">
      <alignment horizontal="center" vertical="top"/>
    </xf>
    <xf numFmtId="164" fontId="3" fillId="7" borderId="38" xfId="0" applyNumberFormat="1" applyFont="1" applyFill="1" applyBorder="1" applyAlignment="1">
      <alignment horizontal="center" vertical="top"/>
    </xf>
    <xf numFmtId="164" fontId="3" fillId="7" borderId="39" xfId="0" applyNumberFormat="1" applyFont="1" applyFill="1" applyBorder="1" applyAlignment="1">
      <alignment horizontal="center" vertical="top"/>
    </xf>
    <xf numFmtId="164" fontId="3" fillId="7" borderId="40" xfId="0" applyNumberFormat="1" applyFont="1" applyFill="1" applyBorder="1" applyAlignment="1">
      <alignment horizontal="center" vertical="top"/>
    </xf>
    <xf numFmtId="164" fontId="3" fillId="7" borderId="24" xfId="0" applyNumberFormat="1" applyFont="1" applyFill="1" applyBorder="1" applyAlignment="1">
      <alignment horizontal="center" vertical="top"/>
    </xf>
    <xf numFmtId="164" fontId="3" fillId="7" borderId="30" xfId="0" applyNumberFormat="1" applyFont="1" applyFill="1" applyBorder="1" applyAlignment="1">
      <alignment horizontal="center" vertical="top"/>
    </xf>
    <xf numFmtId="164" fontId="3" fillId="7" borderId="41" xfId="0" applyNumberFormat="1" applyFont="1" applyFill="1" applyBorder="1" applyAlignment="1">
      <alignment horizontal="center" vertical="top"/>
    </xf>
    <xf numFmtId="164" fontId="3" fillId="7" borderId="42" xfId="0" applyNumberFormat="1" applyFont="1" applyFill="1" applyBorder="1" applyAlignment="1">
      <alignment horizontal="center" vertical="top"/>
    </xf>
    <xf numFmtId="164" fontId="6" fillId="7" borderId="0" xfId="0" applyNumberFormat="1" applyFont="1" applyFill="1" applyBorder="1" applyAlignment="1">
      <alignment horizontal="center" vertical="top"/>
    </xf>
    <xf numFmtId="164" fontId="6" fillId="7" borderId="41" xfId="0" applyNumberFormat="1" applyFont="1" applyFill="1" applyBorder="1" applyAlignment="1">
      <alignment horizontal="center" vertical="top"/>
    </xf>
    <xf numFmtId="164" fontId="6" fillId="7" borderId="24" xfId="0" applyNumberFormat="1" applyFont="1" applyFill="1" applyBorder="1" applyAlignment="1">
      <alignment horizontal="center" vertical="top"/>
    </xf>
    <xf numFmtId="164" fontId="6" fillId="7" borderId="43" xfId="0" applyNumberFormat="1" applyFont="1" applyFill="1" applyBorder="1" applyAlignment="1">
      <alignment horizontal="center" vertical="top"/>
    </xf>
    <xf numFmtId="164" fontId="6" fillId="7" borderId="44" xfId="0" applyNumberFormat="1" applyFont="1" applyFill="1" applyBorder="1" applyAlignment="1">
      <alignment horizontal="center" vertical="top"/>
    </xf>
    <xf numFmtId="164" fontId="6" fillId="7" borderId="45" xfId="0" applyNumberFormat="1" applyFont="1" applyFill="1" applyBorder="1" applyAlignment="1">
      <alignment horizontal="center" vertical="top"/>
    </xf>
    <xf numFmtId="164" fontId="6" fillId="7" borderId="46" xfId="0" applyNumberFormat="1" applyFont="1" applyFill="1" applyBorder="1" applyAlignment="1">
      <alignment horizontal="center" vertical="top"/>
    </xf>
    <xf numFmtId="164" fontId="6" fillId="7" borderId="47" xfId="0" applyNumberFormat="1" applyFont="1" applyFill="1" applyBorder="1" applyAlignment="1">
      <alignment horizontal="center" vertical="top"/>
    </xf>
    <xf numFmtId="164" fontId="6" fillId="7" borderId="18" xfId="0" applyNumberFormat="1" applyFont="1" applyFill="1" applyBorder="1" applyAlignment="1">
      <alignment horizontal="center" vertical="top"/>
    </xf>
    <xf numFmtId="164" fontId="6" fillId="7" borderId="48" xfId="0" applyNumberFormat="1" applyFont="1" applyFill="1" applyBorder="1" applyAlignment="1">
      <alignment horizontal="center" vertical="top"/>
    </xf>
    <xf numFmtId="164" fontId="3" fillId="7" borderId="49" xfId="0" applyNumberFormat="1" applyFont="1" applyFill="1" applyBorder="1" applyAlignment="1">
      <alignment horizontal="center" vertical="top"/>
    </xf>
    <xf numFmtId="164" fontId="3" fillId="7" borderId="50" xfId="0" applyNumberFormat="1" applyFont="1" applyFill="1" applyBorder="1" applyAlignment="1">
      <alignment horizontal="center" vertical="top"/>
    </xf>
    <xf numFmtId="164" fontId="3" fillId="7" borderId="44" xfId="0" applyNumberFormat="1" applyFont="1" applyFill="1" applyBorder="1" applyAlignment="1">
      <alignment horizontal="center" vertical="top"/>
    </xf>
    <xf numFmtId="164" fontId="3" fillId="7" borderId="36" xfId="0" applyNumberFormat="1" applyFont="1" applyFill="1" applyBorder="1" applyAlignment="1">
      <alignment horizontal="center" vertical="top"/>
    </xf>
    <xf numFmtId="164" fontId="3" fillId="7" borderId="47" xfId="0" applyNumberFormat="1" applyFont="1" applyFill="1" applyBorder="1" applyAlignment="1">
      <alignment horizontal="center" vertical="top"/>
    </xf>
    <xf numFmtId="164" fontId="3" fillId="7" borderId="51" xfId="0" applyNumberFormat="1" applyFont="1" applyFill="1" applyBorder="1" applyAlignment="1">
      <alignment horizontal="center" vertical="top"/>
    </xf>
    <xf numFmtId="164" fontId="3" fillId="7" borderId="52" xfId="0" applyNumberFormat="1" applyFont="1" applyFill="1" applyBorder="1" applyAlignment="1">
      <alignment horizontal="center" vertical="top"/>
    </xf>
    <xf numFmtId="164" fontId="3" fillId="7" borderId="35" xfId="0" applyNumberFormat="1" applyFont="1" applyFill="1" applyBorder="1" applyAlignment="1">
      <alignment horizontal="center" vertical="top"/>
    </xf>
    <xf numFmtId="164" fontId="3" fillId="7" borderId="48" xfId="0" applyNumberFormat="1" applyFont="1" applyFill="1" applyBorder="1" applyAlignment="1">
      <alignment horizontal="center" vertical="top"/>
    </xf>
    <xf numFmtId="164" fontId="3" fillId="7" borderId="53" xfId="0" applyNumberFormat="1" applyFont="1" applyFill="1" applyBorder="1" applyAlignment="1">
      <alignment horizontal="center" vertical="top"/>
    </xf>
    <xf numFmtId="164" fontId="6" fillId="7" borderId="21" xfId="0" applyNumberFormat="1" applyFont="1" applyFill="1" applyBorder="1" applyAlignment="1">
      <alignment horizontal="center" vertical="top"/>
    </xf>
    <xf numFmtId="164" fontId="6" fillId="7" borderId="22" xfId="0" applyNumberFormat="1" applyFont="1" applyFill="1" applyBorder="1" applyAlignment="1">
      <alignment horizontal="center" vertical="top"/>
    </xf>
    <xf numFmtId="164" fontId="6" fillId="7" borderId="29" xfId="0" applyNumberFormat="1" applyFont="1" applyFill="1" applyBorder="1" applyAlignment="1">
      <alignment horizontal="center" vertical="top"/>
    </xf>
    <xf numFmtId="164" fontId="3" fillId="7" borderId="6" xfId="0" applyNumberFormat="1" applyFont="1" applyFill="1" applyBorder="1" applyAlignment="1">
      <alignment horizontal="center" vertical="top"/>
    </xf>
    <xf numFmtId="164" fontId="3" fillId="7" borderId="0" xfId="0" applyNumberFormat="1" applyFont="1" applyFill="1" applyBorder="1" applyAlignment="1">
      <alignment horizontal="center" vertical="top"/>
    </xf>
    <xf numFmtId="164" fontId="6" fillId="7" borderId="49" xfId="0" applyNumberFormat="1" applyFont="1" applyFill="1" applyBorder="1" applyAlignment="1">
      <alignment horizontal="center" vertical="top"/>
    </xf>
    <xf numFmtId="164" fontId="6" fillId="7" borderId="39" xfId="0" applyNumberFormat="1" applyFont="1" applyFill="1" applyBorder="1" applyAlignment="1">
      <alignment horizontal="center" vertical="top"/>
    </xf>
    <xf numFmtId="164" fontId="6" fillId="7" borderId="40" xfId="0" applyNumberFormat="1" applyFont="1" applyFill="1" applyBorder="1" applyAlignment="1">
      <alignment horizontal="center" vertical="top"/>
    </xf>
    <xf numFmtId="164" fontId="6" fillId="7" borderId="54" xfId="0" applyNumberFormat="1" applyFont="1" applyFill="1" applyBorder="1" applyAlignment="1">
      <alignment horizontal="center" vertical="top"/>
    </xf>
    <xf numFmtId="164" fontId="6" fillId="7" borderId="55" xfId="0" applyNumberFormat="1" applyFont="1" applyFill="1" applyBorder="1" applyAlignment="1">
      <alignment horizontal="center" vertical="top"/>
    </xf>
    <xf numFmtId="164" fontId="6" fillId="7" borderId="56" xfId="0" applyNumberFormat="1" applyFont="1" applyFill="1" applyBorder="1" applyAlignment="1">
      <alignment horizontal="center" vertical="top"/>
    </xf>
    <xf numFmtId="164" fontId="6" fillId="7" borderId="42" xfId="0" applyNumberFormat="1" applyFont="1" applyFill="1" applyBorder="1" applyAlignment="1">
      <alignment horizontal="center" vertical="top"/>
    </xf>
    <xf numFmtId="164" fontId="6" fillId="7" borderId="25" xfId="0" applyNumberFormat="1" applyFont="1" applyFill="1" applyBorder="1" applyAlignment="1">
      <alignment horizontal="center" vertical="top"/>
    </xf>
    <xf numFmtId="164" fontId="6" fillId="7" borderId="30" xfId="0" applyNumberFormat="1" applyFont="1" applyFill="1" applyBorder="1" applyAlignment="1">
      <alignment horizontal="center" vertical="top"/>
    </xf>
    <xf numFmtId="164" fontId="3" fillId="7" borderId="22" xfId="0" applyNumberFormat="1" applyFont="1" applyFill="1" applyBorder="1" applyAlignment="1">
      <alignment horizontal="center" vertical="top"/>
    </xf>
    <xf numFmtId="164" fontId="6" fillId="7" borderId="57" xfId="0" applyNumberFormat="1" applyFont="1" applyFill="1" applyBorder="1" applyAlignment="1">
      <alignment horizontal="center" vertical="top"/>
    </xf>
    <xf numFmtId="164" fontId="6" fillId="7" borderId="34" xfId="0" applyNumberFormat="1" applyFont="1" applyFill="1" applyBorder="1" applyAlignment="1">
      <alignment horizontal="center" vertical="top"/>
    </xf>
    <xf numFmtId="164" fontId="4" fillId="7" borderId="22" xfId="0" applyNumberFormat="1" applyFont="1" applyFill="1" applyBorder="1" applyAlignment="1">
      <alignment horizontal="center" vertical="top"/>
    </xf>
    <xf numFmtId="164" fontId="6" fillId="7" borderId="58" xfId="0" applyNumberFormat="1" applyFont="1" applyFill="1" applyBorder="1" applyAlignment="1">
      <alignment horizontal="center" vertical="top"/>
    </xf>
    <xf numFmtId="164" fontId="6" fillId="7" borderId="59" xfId="0" applyNumberFormat="1" applyFont="1" applyFill="1" applyBorder="1" applyAlignment="1">
      <alignment horizontal="center" vertical="top"/>
    </xf>
    <xf numFmtId="164" fontId="3" fillId="7" borderId="29" xfId="0" applyNumberFormat="1" applyFont="1" applyFill="1" applyBorder="1" applyAlignment="1">
      <alignment horizontal="center" vertical="top"/>
    </xf>
    <xf numFmtId="0" fontId="6" fillId="3" borderId="15" xfId="0" applyFont="1" applyFill="1" applyBorder="1" applyAlignment="1">
      <alignment vertical="top" wrapText="1"/>
    </xf>
    <xf numFmtId="0" fontId="6" fillId="3" borderId="28" xfId="0" applyFont="1" applyFill="1" applyBorder="1" applyAlignment="1">
      <alignment vertical="top" wrapText="1"/>
    </xf>
    <xf numFmtId="164" fontId="7" fillId="7" borderId="35" xfId="0" applyNumberFormat="1" applyFont="1" applyFill="1" applyBorder="1" applyAlignment="1">
      <alignment horizontal="center" vertical="top"/>
    </xf>
    <xf numFmtId="164" fontId="7" fillId="7" borderId="36" xfId="0" applyNumberFormat="1" applyFont="1" applyFill="1" applyBorder="1" applyAlignment="1">
      <alignment horizontal="center" vertical="top"/>
    </xf>
    <xf numFmtId="164" fontId="7" fillId="7" borderId="37" xfId="0" applyNumberFormat="1" applyFont="1" applyFill="1" applyBorder="1" applyAlignment="1">
      <alignment horizontal="center" vertical="top"/>
    </xf>
    <xf numFmtId="0" fontId="7" fillId="7" borderId="15" xfId="0" applyFont="1" applyFill="1" applyBorder="1" applyAlignment="1">
      <alignment horizontal="center" vertical="top" wrapText="1"/>
    </xf>
    <xf numFmtId="164" fontId="7" fillId="7" borderId="53" xfId="0" applyNumberFormat="1" applyFont="1" applyFill="1" applyBorder="1" applyAlignment="1">
      <alignment horizontal="center" vertical="top"/>
    </xf>
    <xf numFmtId="164" fontId="7" fillId="7" borderId="41" xfId="0" applyNumberFormat="1" applyFont="1" applyFill="1" applyBorder="1" applyAlignment="1">
      <alignment horizontal="center" vertical="top"/>
    </xf>
    <xf numFmtId="164" fontId="7" fillId="7" borderId="42" xfId="0" applyNumberFormat="1" applyFont="1" applyFill="1" applyBorder="1" applyAlignment="1">
      <alignment horizontal="center" vertical="top"/>
    </xf>
    <xf numFmtId="164" fontId="7" fillId="7" borderId="45" xfId="0" applyNumberFormat="1" applyFont="1" applyFill="1" applyBorder="1" applyAlignment="1">
      <alignment horizontal="center" vertical="top"/>
    </xf>
    <xf numFmtId="0" fontId="7" fillId="7" borderId="28" xfId="0" applyFont="1" applyFill="1" applyBorder="1" applyAlignment="1">
      <alignment horizontal="center" vertical="top"/>
    </xf>
    <xf numFmtId="164" fontId="7" fillId="7" borderId="60" xfId="0" applyNumberFormat="1" applyFont="1" applyFill="1" applyBorder="1" applyAlignment="1">
      <alignment horizontal="center" vertical="top"/>
    </xf>
    <xf numFmtId="164" fontId="7" fillId="7" borderId="56" xfId="0" applyNumberFormat="1" applyFont="1" applyFill="1" applyBorder="1" applyAlignment="1">
      <alignment horizontal="center" vertical="top"/>
    </xf>
    <xf numFmtId="0" fontId="7" fillId="7" borderId="5" xfId="0" applyFont="1" applyFill="1" applyBorder="1" applyAlignment="1">
      <alignment horizontal="center" vertical="top"/>
    </xf>
    <xf numFmtId="0" fontId="6" fillId="0" borderId="28" xfId="0" applyFont="1" applyBorder="1" applyAlignment="1">
      <alignment vertical="top" wrapText="1"/>
    </xf>
    <xf numFmtId="164" fontId="7" fillId="7" borderId="54" xfId="0" applyNumberFormat="1" applyFont="1" applyFill="1" applyBorder="1" applyAlignment="1">
      <alignment horizontal="center" vertical="top"/>
    </xf>
    <xf numFmtId="0" fontId="7" fillId="8" borderId="61" xfId="0" applyFont="1" applyFill="1" applyBorder="1" applyAlignment="1">
      <alignment horizontal="center" vertical="top" wrapText="1"/>
    </xf>
    <xf numFmtId="164" fontId="7" fillId="8" borderId="26" xfId="0" applyNumberFormat="1" applyFont="1" applyFill="1" applyBorder="1" applyAlignment="1">
      <alignment horizontal="center" vertical="top"/>
    </xf>
    <xf numFmtId="164" fontId="7" fillId="8" borderId="23" xfId="0" applyNumberFormat="1" applyFont="1" applyFill="1" applyBorder="1" applyAlignment="1">
      <alignment horizontal="center" vertical="top"/>
    </xf>
    <xf numFmtId="164" fontId="7" fillId="8" borderId="33" xfId="0" applyNumberFormat="1" applyFont="1" applyFill="1" applyBorder="1" applyAlignment="1">
      <alignment horizontal="center" vertical="top"/>
    </xf>
    <xf numFmtId="164" fontId="4" fillId="0" borderId="61" xfId="0" applyNumberFormat="1" applyFont="1" applyFill="1" applyBorder="1" applyAlignment="1">
      <alignment horizontal="center" vertical="top"/>
    </xf>
    <xf numFmtId="164" fontId="4" fillId="0" borderId="62" xfId="0" applyNumberFormat="1" applyFont="1" applyFill="1" applyBorder="1" applyAlignment="1">
      <alignment horizontal="center" vertical="top"/>
    </xf>
    <xf numFmtId="164" fontId="6" fillId="7" borderId="51" xfId="0" applyNumberFormat="1" applyFont="1" applyFill="1" applyBorder="1" applyAlignment="1">
      <alignment horizontal="center" vertical="top"/>
    </xf>
    <xf numFmtId="0" fontId="7" fillId="8" borderId="63" xfId="0" applyFont="1" applyFill="1" applyBorder="1" applyAlignment="1">
      <alignment horizontal="center" vertical="top" wrapText="1"/>
    </xf>
    <xf numFmtId="164" fontId="4" fillId="8" borderId="64" xfId="0" applyNumberFormat="1" applyFont="1" applyFill="1" applyBorder="1" applyAlignment="1">
      <alignment horizontal="center" vertical="top"/>
    </xf>
    <xf numFmtId="164" fontId="4" fillId="8" borderId="16" xfId="0" applyNumberFormat="1" applyFont="1" applyFill="1" applyBorder="1" applyAlignment="1">
      <alignment horizontal="center" vertical="top"/>
    </xf>
    <xf numFmtId="164" fontId="4" fillId="8" borderId="65" xfId="0" applyNumberFormat="1" applyFont="1" applyFill="1" applyBorder="1" applyAlignment="1">
      <alignment horizontal="center" vertical="top"/>
    </xf>
    <xf numFmtId="164" fontId="4" fillId="8" borderId="66" xfId="0" applyNumberFormat="1" applyFont="1" applyFill="1" applyBorder="1" applyAlignment="1">
      <alignment horizontal="center" vertical="top"/>
    </xf>
    <xf numFmtId="164" fontId="4" fillId="8" borderId="67" xfId="0" applyNumberFormat="1" applyFont="1" applyFill="1" applyBorder="1" applyAlignment="1">
      <alignment horizontal="center" vertical="top"/>
    </xf>
    <xf numFmtId="164" fontId="3" fillId="7" borderId="21" xfId="0" applyNumberFormat="1" applyFont="1" applyFill="1" applyBorder="1" applyAlignment="1">
      <alignment horizontal="center" vertical="top"/>
    </xf>
    <xf numFmtId="49" fontId="7" fillId="0" borderId="48" xfId="0" applyNumberFormat="1" applyFont="1" applyBorder="1" applyAlignment="1">
      <alignment horizontal="center" vertical="top"/>
    </xf>
    <xf numFmtId="164" fontId="3" fillId="7" borderId="45" xfId="0" applyNumberFormat="1" applyFont="1" applyFill="1" applyBorder="1" applyAlignment="1">
      <alignment horizontal="center" vertical="top"/>
    </xf>
    <xf numFmtId="164" fontId="3" fillId="7" borderId="37" xfId="0" applyNumberFormat="1" applyFont="1" applyFill="1" applyBorder="1" applyAlignment="1">
      <alignment horizontal="center" vertical="top"/>
    </xf>
    <xf numFmtId="164" fontId="4" fillId="0" borderId="68" xfId="0" applyNumberFormat="1" applyFont="1" applyFill="1" applyBorder="1" applyAlignment="1">
      <alignment horizontal="center" vertical="top"/>
    </xf>
    <xf numFmtId="49" fontId="3" fillId="0" borderId="8" xfId="0" applyNumberFormat="1" applyFont="1" applyBorder="1" applyAlignment="1">
      <alignment vertical="top" wrapText="1"/>
    </xf>
    <xf numFmtId="164" fontId="6" fillId="0" borderId="3" xfId="0" applyNumberFormat="1" applyFont="1" applyFill="1" applyBorder="1" applyAlignment="1">
      <alignment horizontal="center" vertical="top" wrapText="1"/>
    </xf>
    <xf numFmtId="0" fontId="7" fillId="8" borderId="64" xfId="0" applyFont="1" applyFill="1" applyBorder="1" applyAlignment="1">
      <alignment vertical="top" wrapText="1"/>
    </xf>
    <xf numFmtId="0" fontId="10" fillId="8" borderId="64" xfId="0" applyFont="1" applyFill="1" applyBorder="1" applyAlignment="1">
      <alignment horizontal="center" vertical="center" textRotation="90" wrapText="1"/>
    </xf>
    <xf numFmtId="49" fontId="3" fillId="8" borderId="64" xfId="0" applyNumberFormat="1" applyFont="1" applyFill="1" applyBorder="1" applyAlignment="1">
      <alignment horizontal="center" vertical="top" wrapText="1"/>
    </xf>
    <xf numFmtId="0" fontId="7" fillId="8" borderId="64" xfId="0" applyNumberFormat="1" applyFont="1" applyFill="1" applyBorder="1" applyAlignment="1">
      <alignment horizontal="center" vertical="top"/>
    </xf>
    <xf numFmtId="0" fontId="4" fillId="8" borderId="64" xfId="0" applyFont="1" applyFill="1" applyBorder="1" applyAlignment="1">
      <alignment horizontal="center" vertical="top" wrapText="1"/>
    </xf>
    <xf numFmtId="49" fontId="4" fillId="0" borderId="48" xfId="0" applyNumberFormat="1" applyFont="1" applyFill="1" applyBorder="1" applyAlignment="1">
      <alignment horizontal="center" vertical="top"/>
    </xf>
    <xf numFmtId="49" fontId="4" fillId="0" borderId="48" xfId="0" applyNumberFormat="1" applyFont="1" applyBorder="1" applyAlignment="1">
      <alignment horizontal="center" vertical="top"/>
    </xf>
    <xf numFmtId="0" fontId="4" fillId="0" borderId="18" xfId="0" applyFont="1" applyFill="1" applyBorder="1" applyAlignment="1">
      <alignment horizontal="center" vertical="top" textRotation="180" wrapText="1"/>
    </xf>
    <xf numFmtId="49" fontId="6" fillId="0" borderId="36" xfId="0" applyNumberFormat="1" applyFont="1" applyBorder="1" applyAlignment="1">
      <alignment horizontal="center" vertical="top"/>
    </xf>
    <xf numFmtId="49" fontId="6" fillId="0" borderId="24" xfId="0" applyNumberFormat="1" applyFont="1" applyBorder="1" applyAlignment="1">
      <alignment horizontal="center" vertical="top"/>
    </xf>
    <xf numFmtId="49" fontId="6" fillId="0" borderId="41" xfId="0" applyNumberFormat="1" applyFont="1" applyBorder="1" applyAlignment="1">
      <alignment horizontal="center" vertical="top"/>
    </xf>
    <xf numFmtId="49" fontId="6" fillId="0" borderId="36" xfId="0" applyNumberFormat="1" applyFont="1" applyFill="1" applyBorder="1" applyAlignment="1">
      <alignment horizontal="center" vertical="top"/>
    </xf>
    <xf numFmtId="49" fontId="6" fillId="0" borderId="24" xfId="0" applyNumberFormat="1" applyFont="1" applyFill="1" applyBorder="1" applyAlignment="1">
      <alignment horizontal="center" vertical="top"/>
    </xf>
    <xf numFmtId="49" fontId="6" fillId="0" borderId="22" xfId="0" applyNumberFormat="1" applyFont="1" applyBorder="1" applyAlignment="1">
      <alignment horizontal="center" vertical="top"/>
    </xf>
    <xf numFmtId="49" fontId="3" fillId="0" borderId="22" xfId="0" applyNumberFormat="1" applyFont="1" applyBorder="1" applyAlignment="1">
      <alignment horizontal="center" vertical="top"/>
    </xf>
    <xf numFmtId="49" fontId="3" fillId="0" borderId="24" xfId="0" applyNumberFormat="1" applyFont="1" applyBorder="1" applyAlignment="1">
      <alignment horizontal="center" vertical="top"/>
    </xf>
    <xf numFmtId="49" fontId="3" fillId="0" borderId="22" xfId="0" applyNumberFormat="1" applyFont="1" applyBorder="1" applyAlignment="1">
      <alignment vertical="top"/>
    </xf>
    <xf numFmtId="49" fontId="3" fillId="0" borderId="24" xfId="0" applyNumberFormat="1" applyFont="1" applyBorder="1" applyAlignment="1">
      <alignment vertical="top"/>
    </xf>
    <xf numFmtId="49" fontId="6" fillId="0" borderId="22" xfId="0" applyNumberFormat="1" applyFont="1" applyFill="1" applyBorder="1" applyAlignment="1">
      <alignment horizontal="center" vertical="top"/>
    </xf>
    <xf numFmtId="49" fontId="3" fillId="3" borderId="22" xfId="0" applyNumberFormat="1" applyFont="1" applyFill="1" applyBorder="1" applyAlignment="1">
      <alignment horizontal="center" vertical="top"/>
    </xf>
    <xf numFmtId="49" fontId="6" fillId="0" borderId="41" xfId="0" applyNumberFormat="1" applyFont="1" applyFill="1" applyBorder="1" applyAlignment="1">
      <alignment horizontal="center" vertical="top"/>
    </xf>
    <xf numFmtId="49" fontId="6" fillId="0" borderId="55" xfId="0" applyNumberFormat="1" applyFont="1" applyFill="1" applyBorder="1" applyAlignment="1">
      <alignment horizontal="center" vertical="top"/>
    </xf>
    <xf numFmtId="49" fontId="3" fillId="0" borderId="41" xfId="0" applyNumberFormat="1" applyFont="1" applyFill="1" applyBorder="1" applyAlignment="1">
      <alignment horizontal="center" vertical="top"/>
    </xf>
    <xf numFmtId="49" fontId="3" fillId="0" borderId="24" xfId="0" applyNumberFormat="1" applyFont="1" applyFill="1" applyBorder="1" applyAlignment="1">
      <alignment horizontal="center" vertical="top"/>
    </xf>
    <xf numFmtId="49" fontId="3" fillId="0" borderId="55" xfId="0" applyNumberFormat="1" applyFont="1" applyFill="1" applyBorder="1" applyAlignment="1">
      <alignment horizontal="center" vertical="top"/>
    </xf>
    <xf numFmtId="49" fontId="6" fillId="9" borderId="22" xfId="0" applyNumberFormat="1" applyFont="1" applyFill="1" applyBorder="1" applyAlignment="1">
      <alignment horizontal="center" vertical="top"/>
    </xf>
    <xf numFmtId="49" fontId="6" fillId="9" borderId="41" xfId="0" applyNumberFormat="1" applyFont="1" applyFill="1" applyBorder="1" applyAlignment="1">
      <alignment horizontal="center" vertical="top"/>
    </xf>
    <xf numFmtId="49" fontId="6" fillId="9" borderId="24" xfId="0" applyNumberFormat="1" applyFont="1" applyFill="1" applyBorder="1" applyAlignment="1">
      <alignment horizontal="center" vertical="top"/>
    </xf>
    <xf numFmtId="0" fontId="3" fillId="0" borderId="6" xfId="0" applyFont="1" applyBorder="1" applyAlignment="1">
      <alignment horizontal="center" vertical="top"/>
    </xf>
    <xf numFmtId="0" fontId="6" fillId="0" borderId="14" xfId="0" applyFont="1" applyFill="1" applyBorder="1" applyAlignment="1">
      <alignment horizontal="center" vertical="top" wrapText="1"/>
    </xf>
    <xf numFmtId="164" fontId="3" fillId="7" borderId="18" xfId="0" applyNumberFormat="1" applyFont="1" applyFill="1" applyBorder="1" applyAlignment="1">
      <alignment horizontal="center" vertical="top"/>
    </xf>
    <xf numFmtId="164" fontId="6" fillId="7" borderId="14" xfId="0" applyNumberFormat="1" applyFont="1" applyFill="1" applyBorder="1" applyAlignment="1">
      <alignment horizontal="center" vertical="top"/>
    </xf>
    <xf numFmtId="164" fontId="7" fillId="8" borderId="69" xfId="0" applyNumberFormat="1" applyFont="1" applyFill="1" applyBorder="1" applyAlignment="1">
      <alignment horizontal="center" vertical="top"/>
    </xf>
    <xf numFmtId="164" fontId="4" fillId="8" borderId="70" xfId="0" applyNumberFormat="1" applyFont="1" applyFill="1" applyBorder="1" applyAlignment="1">
      <alignment horizontal="center" vertical="top"/>
    </xf>
    <xf numFmtId="164" fontId="7" fillId="8" borderId="66" xfId="0" applyNumberFormat="1" applyFont="1" applyFill="1" applyBorder="1" applyAlignment="1">
      <alignment horizontal="center" vertical="top"/>
    </xf>
    <xf numFmtId="164" fontId="7" fillId="8" borderId="64" xfId="0" applyNumberFormat="1" applyFont="1" applyFill="1" applyBorder="1" applyAlignment="1">
      <alignment horizontal="center" vertical="top"/>
    </xf>
    <xf numFmtId="164" fontId="7" fillId="8" borderId="16" xfId="0" applyNumberFormat="1" applyFont="1" applyFill="1" applyBorder="1" applyAlignment="1">
      <alignment horizontal="center" vertical="top"/>
    </xf>
    <xf numFmtId="164" fontId="7" fillId="8" borderId="70" xfId="0" applyNumberFormat="1" applyFont="1" applyFill="1" applyBorder="1" applyAlignment="1">
      <alignment horizontal="center" vertical="top"/>
    </xf>
    <xf numFmtId="164" fontId="7" fillId="8" borderId="65" xfId="0" applyNumberFormat="1" applyFont="1" applyFill="1" applyBorder="1" applyAlignment="1">
      <alignment horizontal="center" vertical="top"/>
    </xf>
    <xf numFmtId="0" fontId="4" fillId="8" borderId="63" xfId="0" applyFont="1" applyFill="1" applyBorder="1" applyAlignment="1">
      <alignment horizontal="center" vertical="top" wrapText="1"/>
    </xf>
    <xf numFmtId="49" fontId="4" fillId="8" borderId="31" xfId="0" applyNumberFormat="1" applyFont="1" applyFill="1" applyBorder="1" applyAlignment="1">
      <alignment vertical="top"/>
    </xf>
    <xf numFmtId="49" fontId="4" fillId="8" borderId="43" xfId="0" applyNumberFormat="1" applyFont="1" applyFill="1" applyBorder="1" applyAlignment="1">
      <alignment vertical="top"/>
    </xf>
    <xf numFmtId="49" fontId="4" fillId="8" borderId="71" xfId="0" applyNumberFormat="1" applyFont="1" applyFill="1" applyBorder="1" applyAlignment="1">
      <alignment vertical="top"/>
    </xf>
    <xf numFmtId="0" fontId="7" fillId="8" borderId="69" xfId="0" applyFont="1" applyFill="1" applyBorder="1" applyAlignment="1">
      <alignment horizontal="center" vertical="top" wrapText="1"/>
    </xf>
    <xf numFmtId="164" fontId="4" fillId="8" borderId="69" xfId="0" applyNumberFormat="1" applyFont="1" applyFill="1" applyBorder="1" applyAlignment="1">
      <alignment horizontal="center" vertical="top"/>
    </xf>
    <xf numFmtId="0" fontId="4" fillId="8" borderId="69" xfId="0" applyFont="1" applyFill="1" applyBorder="1" applyAlignment="1">
      <alignment horizontal="center" vertical="top" wrapText="1"/>
    </xf>
    <xf numFmtId="164" fontId="7" fillId="8" borderId="67" xfId="0" applyNumberFormat="1" applyFont="1" applyFill="1" applyBorder="1" applyAlignment="1">
      <alignment horizontal="center" vertical="top"/>
    </xf>
    <xf numFmtId="0" fontId="4" fillId="8" borderId="72" xfId="0" applyFont="1" applyFill="1" applyBorder="1" applyAlignment="1">
      <alignment horizontal="center" vertical="top" wrapText="1"/>
    </xf>
    <xf numFmtId="164" fontId="6" fillId="0" borderId="3" xfId="0" applyNumberFormat="1" applyFont="1" applyBorder="1" applyAlignment="1">
      <alignment horizontal="center" vertical="top"/>
    </xf>
    <xf numFmtId="164" fontId="4" fillId="8" borderId="72" xfId="0" applyNumberFormat="1" applyFont="1" applyFill="1" applyBorder="1" applyAlignment="1">
      <alignment horizontal="center" vertical="top"/>
    </xf>
    <xf numFmtId="49" fontId="3" fillId="0" borderId="8" xfId="0" applyNumberFormat="1" applyFont="1" applyBorder="1" applyAlignment="1">
      <alignment vertical="top"/>
    </xf>
    <xf numFmtId="164" fontId="4" fillId="7" borderId="4"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3" fillId="0" borderId="22" xfId="0" applyNumberFormat="1" applyFont="1" applyFill="1" applyBorder="1" applyAlignment="1">
      <alignment vertical="top"/>
    </xf>
    <xf numFmtId="49" fontId="4" fillId="0" borderId="29" xfId="0" applyNumberFormat="1" applyFont="1" applyFill="1" applyBorder="1" applyAlignment="1">
      <alignment vertical="top"/>
    </xf>
    <xf numFmtId="49" fontId="4" fillId="8" borderId="22" xfId="0" applyNumberFormat="1" applyFont="1" applyFill="1" applyBorder="1" applyAlignment="1">
      <alignment vertical="top"/>
    </xf>
    <xf numFmtId="164" fontId="4" fillId="8" borderId="46" xfId="0" applyNumberFormat="1" applyFont="1" applyFill="1" applyBorder="1" applyAlignment="1">
      <alignment horizontal="center" vertical="top"/>
    </xf>
    <xf numFmtId="164" fontId="4" fillId="8" borderId="41" xfId="0" applyNumberFormat="1" applyFont="1" applyFill="1" applyBorder="1" applyAlignment="1">
      <alignment horizontal="center" vertical="top"/>
    </xf>
    <xf numFmtId="166" fontId="7" fillId="0" borderId="73" xfId="0" applyNumberFormat="1" applyFont="1" applyFill="1" applyBorder="1" applyAlignment="1">
      <alignment horizontal="center" vertical="center" wrapText="1"/>
    </xf>
    <xf numFmtId="164" fontId="6" fillId="0" borderId="15" xfId="0" applyNumberFormat="1" applyFont="1" applyFill="1" applyBorder="1" applyAlignment="1">
      <alignment horizontal="center" vertical="top" wrapText="1"/>
    </xf>
    <xf numFmtId="164" fontId="6" fillId="0" borderId="63" xfId="0" applyNumberFormat="1" applyFont="1" applyFill="1" applyBorder="1" applyAlignment="1">
      <alignment horizontal="center" vertical="top"/>
    </xf>
    <xf numFmtId="164" fontId="7" fillId="10" borderId="73" xfId="0" applyNumberFormat="1" applyFont="1" applyFill="1" applyBorder="1" applyAlignment="1">
      <alignment horizontal="center" vertical="top"/>
    </xf>
    <xf numFmtId="164" fontId="6" fillId="9" borderId="5" xfId="0" applyNumberFormat="1" applyFont="1" applyFill="1" applyBorder="1" applyAlignment="1">
      <alignment horizontal="center" vertical="top" wrapText="1"/>
    </xf>
    <xf numFmtId="164" fontId="6" fillId="0" borderId="28" xfId="0" applyNumberFormat="1" applyFont="1" applyFill="1" applyBorder="1" applyAlignment="1">
      <alignment horizontal="center" vertical="top" wrapText="1"/>
    </xf>
    <xf numFmtId="164" fontId="7" fillId="7" borderId="73" xfId="0" applyNumberFormat="1" applyFont="1" applyFill="1" applyBorder="1" applyAlignment="1">
      <alignment horizontal="center" vertical="top" wrapText="1"/>
    </xf>
    <xf numFmtId="164" fontId="6" fillId="0" borderId="5" xfId="0" applyNumberFormat="1" applyFont="1" applyFill="1" applyBorder="1" applyAlignment="1">
      <alignment horizontal="center" vertical="top" wrapText="1"/>
    </xf>
    <xf numFmtId="164" fontId="3" fillId="0" borderId="4" xfId="0" applyNumberFormat="1" applyFont="1" applyBorder="1" applyAlignment="1">
      <alignment horizontal="center" vertical="top" wrapText="1"/>
    </xf>
    <xf numFmtId="164" fontId="6" fillId="0" borderId="8" xfId="0" applyNumberFormat="1" applyFont="1" applyFill="1" applyBorder="1" applyAlignment="1">
      <alignment horizontal="center" vertical="top" wrapText="1"/>
    </xf>
    <xf numFmtId="164" fontId="6" fillId="0" borderId="4" xfId="0" applyNumberFormat="1" applyFont="1" applyFill="1" applyBorder="1" applyAlignment="1">
      <alignment horizontal="center" vertical="top" wrapText="1"/>
    </xf>
    <xf numFmtId="164" fontId="4" fillId="9" borderId="61" xfId="0" applyNumberFormat="1" applyFont="1" applyFill="1" applyBorder="1" applyAlignment="1">
      <alignment horizontal="center" vertical="top"/>
    </xf>
    <xf numFmtId="164" fontId="7" fillId="9" borderId="26" xfId="0" applyNumberFormat="1" applyFont="1" applyFill="1" applyBorder="1" applyAlignment="1">
      <alignment horizontal="center" vertical="top"/>
    </xf>
    <xf numFmtId="164" fontId="7" fillId="9" borderId="20" xfId="0" applyNumberFormat="1" applyFont="1" applyFill="1" applyBorder="1" applyAlignment="1">
      <alignment horizontal="center" vertical="top"/>
    </xf>
    <xf numFmtId="164" fontId="3" fillId="9" borderId="3" xfId="0" applyNumberFormat="1" applyFont="1" applyFill="1" applyBorder="1" applyAlignment="1">
      <alignment horizontal="center" vertical="top" wrapText="1"/>
    </xf>
    <xf numFmtId="164" fontId="4" fillId="9" borderId="68" xfId="0" applyNumberFormat="1" applyFont="1" applyFill="1" applyBorder="1" applyAlignment="1">
      <alignment horizontal="center" vertical="top"/>
    </xf>
    <xf numFmtId="164" fontId="6" fillId="9" borderId="3" xfId="0" applyNumberFormat="1" applyFont="1" applyFill="1" applyBorder="1" applyAlignment="1">
      <alignment horizontal="center" vertical="top"/>
    </xf>
    <xf numFmtId="0" fontId="6" fillId="0" borderId="34" xfId="0" applyFont="1" applyFill="1" applyBorder="1" applyAlignment="1">
      <alignment horizontal="center" vertical="top" wrapText="1"/>
    </xf>
    <xf numFmtId="164" fontId="6" fillId="0" borderId="0" xfId="0" applyNumberFormat="1" applyFont="1" applyFill="1" applyBorder="1" applyAlignment="1">
      <alignment horizontal="center" vertical="top" wrapText="1"/>
    </xf>
    <xf numFmtId="164" fontId="7" fillId="0" borderId="61" xfId="0" applyNumberFormat="1" applyFont="1" applyFill="1" applyBorder="1" applyAlignment="1">
      <alignment horizontal="center" vertical="top"/>
    </xf>
    <xf numFmtId="164" fontId="7" fillId="0" borderId="26" xfId="0" applyNumberFormat="1" applyFont="1" applyFill="1" applyBorder="1" applyAlignment="1">
      <alignment horizontal="center" vertical="top"/>
    </xf>
    <xf numFmtId="164" fontId="4" fillId="4" borderId="9" xfId="0" applyNumberFormat="1" applyFont="1" applyFill="1" applyBorder="1" applyAlignment="1">
      <alignment horizontal="center" vertical="top"/>
    </xf>
    <xf numFmtId="164" fontId="4" fillId="4" borderId="74" xfId="0" applyNumberFormat="1" applyFont="1" applyFill="1" applyBorder="1" applyAlignment="1">
      <alignment horizontal="center" vertical="top"/>
    </xf>
    <xf numFmtId="164" fontId="7" fillId="0" borderId="62" xfId="0" applyNumberFormat="1" applyFont="1" applyFill="1" applyBorder="1" applyAlignment="1">
      <alignment horizontal="center" vertical="top"/>
    </xf>
    <xf numFmtId="0" fontId="6" fillId="0" borderId="36" xfId="0" applyFont="1" applyBorder="1" applyAlignment="1">
      <alignment horizontal="center"/>
    </xf>
    <xf numFmtId="0" fontId="6" fillId="0" borderId="36" xfId="0" applyFont="1" applyBorder="1"/>
    <xf numFmtId="0" fontId="6" fillId="0" borderId="36" xfId="0" applyFont="1" applyBorder="1" applyAlignment="1">
      <alignment horizontal="left"/>
    </xf>
    <xf numFmtId="49" fontId="7" fillId="0" borderId="8" xfId="0" applyNumberFormat="1" applyFont="1" applyBorder="1" applyAlignment="1">
      <alignment horizontal="center" vertical="top"/>
    </xf>
    <xf numFmtId="164" fontId="6" fillId="7" borderId="4" xfId="0" applyNumberFormat="1" applyFont="1" applyFill="1" applyBorder="1" applyAlignment="1">
      <alignment horizontal="center" vertical="top"/>
    </xf>
    <xf numFmtId="49" fontId="7" fillId="0" borderId="3" xfId="0" applyNumberFormat="1" applyFont="1" applyBorder="1" applyAlignment="1">
      <alignment horizontal="center" vertical="top"/>
    </xf>
    <xf numFmtId="0" fontId="3" fillId="0" borderId="0" xfId="0" applyNumberFormat="1" applyFont="1" applyBorder="1" applyAlignment="1">
      <alignment horizontal="center" vertical="top"/>
    </xf>
    <xf numFmtId="0" fontId="3" fillId="0" borderId="0" xfId="0" applyNumberFormat="1" applyFont="1" applyAlignment="1">
      <alignment horizontal="center" vertical="top"/>
    </xf>
    <xf numFmtId="0" fontId="7" fillId="0" borderId="3" xfId="0" applyFont="1" applyFill="1" applyBorder="1" applyAlignment="1">
      <alignment horizontal="center" vertical="top" wrapText="1"/>
    </xf>
    <xf numFmtId="0" fontId="7" fillId="0" borderId="59" xfId="0" applyFont="1" applyFill="1" applyBorder="1" applyAlignment="1">
      <alignment horizontal="center" vertical="top" textRotation="91" wrapText="1"/>
    </xf>
    <xf numFmtId="0" fontId="7" fillId="0" borderId="28" xfId="0" applyFont="1" applyFill="1" applyBorder="1" applyAlignment="1">
      <alignment horizontal="center" vertical="top" wrapText="1"/>
    </xf>
    <xf numFmtId="0" fontId="4" fillId="0" borderId="3" xfId="0" applyFont="1" applyFill="1" applyBorder="1" applyAlignment="1">
      <alignment horizontal="center" vertical="top" textRotation="90" wrapText="1"/>
    </xf>
    <xf numFmtId="0" fontId="4" fillId="0" borderId="5" xfId="0" applyFont="1" applyFill="1" applyBorder="1" applyAlignment="1">
      <alignment horizontal="center" vertical="top" textRotation="90" wrapText="1"/>
    </xf>
    <xf numFmtId="0" fontId="6" fillId="0" borderId="8" xfId="0" applyNumberFormat="1" applyFont="1" applyBorder="1" applyAlignment="1">
      <alignment horizontal="center" vertical="top"/>
    </xf>
    <xf numFmtId="0" fontId="6" fillId="8" borderId="64" xfId="0" applyNumberFormat="1" applyFont="1" applyFill="1" applyBorder="1" applyAlignment="1">
      <alignment horizontal="center" vertical="top"/>
    </xf>
    <xf numFmtId="0" fontId="3" fillId="0" borderId="17" xfId="0" applyNumberFormat="1" applyFont="1" applyFill="1" applyBorder="1" applyAlignment="1">
      <alignment horizontal="center" vertical="top" wrapText="1"/>
    </xf>
    <xf numFmtId="164" fontId="6" fillId="0" borderId="5" xfId="0" applyNumberFormat="1" applyFont="1" applyFill="1" applyBorder="1" applyAlignment="1">
      <alignment horizontal="left" vertical="top" wrapText="1"/>
    </xf>
    <xf numFmtId="164" fontId="6" fillId="0" borderId="59" xfId="0" applyNumberFormat="1" applyFont="1" applyFill="1" applyBorder="1" applyAlignment="1">
      <alignment horizontal="center" vertical="top" wrapText="1"/>
    </xf>
    <xf numFmtId="0" fontId="6" fillId="0" borderId="5" xfId="0" applyNumberFormat="1" applyFont="1" applyBorder="1" applyAlignment="1">
      <alignment horizontal="center" vertical="top" wrapText="1"/>
    </xf>
    <xf numFmtId="164" fontId="3" fillId="0" borderId="17" xfId="0" applyNumberFormat="1" applyFont="1" applyBorder="1" applyAlignment="1">
      <alignment horizontal="left" vertical="top"/>
    </xf>
    <xf numFmtId="1" fontId="3" fillId="0" borderId="4" xfId="0" applyNumberFormat="1" applyFont="1" applyBorder="1" applyAlignment="1">
      <alignment horizontal="center" vertical="top"/>
    </xf>
    <xf numFmtId="164" fontId="3" fillId="0" borderId="6" xfId="0" applyNumberFormat="1" applyFont="1" applyBorder="1" applyAlignment="1">
      <alignment horizontal="left" vertical="top"/>
    </xf>
    <xf numFmtId="1" fontId="3" fillId="0" borderId="59" xfId="0" applyNumberFormat="1" applyFont="1" applyBorder="1" applyAlignment="1">
      <alignment horizontal="center" vertical="top"/>
    </xf>
    <xf numFmtId="164" fontId="3" fillId="0" borderId="6" xfId="0" applyNumberFormat="1" applyFont="1" applyBorder="1" applyAlignment="1">
      <alignment horizontal="left" vertical="top" wrapText="1"/>
    </xf>
    <xf numFmtId="1" fontId="3" fillId="0" borderId="59" xfId="0" applyNumberFormat="1" applyFont="1" applyBorder="1" applyAlignment="1">
      <alignment horizontal="center"/>
    </xf>
    <xf numFmtId="164" fontId="6" fillId="0" borderId="20" xfId="0" applyNumberFormat="1" applyFont="1" applyFill="1" applyBorder="1" applyAlignment="1">
      <alignment horizontal="left" vertical="top"/>
    </xf>
    <xf numFmtId="1" fontId="6" fillId="0" borderId="68" xfId="0" applyNumberFormat="1" applyFont="1" applyFill="1" applyBorder="1" applyAlignment="1">
      <alignment horizontal="center" vertical="top"/>
    </xf>
    <xf numFmtId="1" fontId="6" fillId="0" borderId="4" xfId="0" applyNumberFormat="1" applyFont="1" applyBorder="1" applyAlignment="1">
      <alignment horizontal="center" vertical="top"/>
    </xf>
    <xf numFmtId="164" fontId="6" fillId="0" borderId="6" xfId="0" applyNumberFormat="1" applyFont="1" applyBorder="1" applyAlignment="1">
      <alignment horizontal="left" vertical="top"/>
    </xf>
    <xf numFmtId="1" fontId="6" fillId="0" borderId="59" xfId="0" applyNumberFormat="1" applyFont="1" applyBorder="1" applyAlignment="1">
      <alignment horizontal="center" vertical="top"/>
    </xf>
    <xf numFmtId="1" fontId="6" fillId="0" borderId="59" xfId="0" applyNumberFormat="1" applyFont="1" applyBorder="1" applyAlignment="1">
      <alignment horizontal="center" vertical="top" wrapText="1"/>
    </xf>
    <xf numFmtId="1" fontId="3" fillId="0" borderId="8" xfId="0" applyNumberFormat="1" applyFont="1" applyFill="1" applyBorder="1" applyAlignment="1">
      <alignment horizontal="center" vertical="top"/>
    </xf>
    <xf numFmtId="164" fontId="3" fillId="0" borderId="3" xfId="0" applyNumberFormat="1" applyFont="1" applyBorder="1" applyAlignment="1">
      <alignment horizontal="left" vertical="top" wrapText="1"/>
    </xf>
    <xf numFmtId="1" fontId="3" fillId="0" borderId="3" xfId="0" applyNumberFormat="1" applyFont="1" applyFill="1" applyBorder="1" applyAlignment="1">
      <alignment horizontal="center" vertical="top"/>
    </xf>
    <xf numFmtId="164" fontId="3" fillId="0" borderId="6" xfId="0" applyNumberFormat="1" applyFont="1" applyBorder="1" applyAlignment="1">
      <alignment horizontal="center" vertical="top" wrapText="1"/>
    </xf>
    <xf numFmtId="2" fontId="3" fillId="0" borderId="3" xfId="0" applyNumberFormat="1" applyFont="1" applyFill="1" applyBorder="1" applyAlignment="1">
      <alignment horizontal="center" vertical="top"/>
    </xf>
    <xf numFmtId="164" fontId="3" fillId="0" borderId="8" xfId="0" applyNumberFormat="1" applyFont="1" applyBorder="1" applyAlignment="1">
      <alignment horizontal="left" vertical="top" wrapText="1"/>
    </xf>
    <xf numFmtId="164" fontId="6" fillId="3" borderId="8" xfId="0" applyNumberFormat="1" applyFont="1" applyFill="1" applyBorder="1" applyAlignment="1">
      <alignment horizontal="left" vertical="top"/>
    </xf>
    <xf numFmtId="164" fontId="6" fillId="3" borderId="8" xfId="0" applyNumberFormat="1" applyFont="1" applyFill="1" applyBorder="1" applyAlignment="1">
      <alignment horizontal="center" vertical="top"/>
    </xf>
    <xf numFmtId="164" fontId="3" fillId="3" borderId="8" xfId="0" applyNumberFormat="1" applyFont="1" applyFill="1" applyBorder="1" applyAlignment="1">
      <alignment horizontal="left" vertical="top"/>
    </xf>
    <xf numFmtId="164" fontId="3" fillId="3" borderId="8" xfId="0" applyNumberFormat="1" applyFont="1" applyFill="1" applyBorder="1" applyAlignment="1">
      <alignment horizontal="center" vertical="top"/>
    </xf>
    <xf numFmtId="1" fontId="3" fillId="3" borderId="8" xfId="0" applyNumberFormat="1" applyFont="1" applyFill="1" applyBorder="1" applyAlignment="1">
      <alignment horizontal="center" vertical="top"/>
    </xf>
    <xf numFmtId="164" fontId="6" fillId="3" borderId="8" xfId="0" applyNumberFormat="1" applyFont="1" applyFill="1" applyBorder="1" applyAlignment="1">
      <alignment horizontal="left" vertical="top" wrapText="1"/>
    </xf>
    <xf numFmtId="164" fontId="3" fillId="3" borderId="8" xfId="0" applyNumberFormat="1" applyFont="1" applyFill="1" applyBorder="1" applyAlignment="1">
      <alignment vertical="top" wrapText="1"/>
    </xf>
    <xf numFmtId="1" fontId="6" fillId="3" borderId="8" xfId="0" applyNumberFormat="1" applyFont="1" applyFill="1" applyBorder="1" applyAlignment="1">
      <alignment horizontal="center" vertical="top" wrapText="1"/>
    </xf>
    <xf numFmtId="1" fontId="7" fillId="9" borderId="61" xfId="0" applyNumberFormat="1" applyFont="1" applyFill="1" applyBorder="1" applyAlignment="1">
      <alignment horizontal="center" vertical="top"/>
    </xf>
    <xf numFmtId="1" fontId="4" fillId="9" borderId="61" xfId="0" applyNumberFormat="1" applyFont="1" applyFill="1" applyBorder="1" applyAlignment="1">
      <alignment horizontal="center" vertical="top"/>
    </xf>
    <xf numFmtId="1" fontId="3" fillId="0" borderId="8" xfId="0" applyNumberFormat="1" applyFont="1" applyBorder="1" applyAlignment="1">
      <alignment horizontal="center" vertical="top" wrapText="1"/>
    </xf>
    <xf numFmtId="1" fontId="3" fillId="0" borderId="0" xfId="0" applyNumberFormat="1" applyFont="1" applyBorder="1" applyAlignment="1">
      <alignment vertical="top"/>
    </xf>
    <xf numFmtId="1" fontId="3" fillId="3" borderId="5" xfId="0" applyNumberFormat="1" applyFont="1" applyFill="1" applyBorder="1" applyAlignment="1">
      <alignment horizontal="center" vertical="top" wrapText="1"/>
    </xf>
    <xf numFmtId="1" fontId="3" fillId="3" borderId="3" xfId="0" applyNumberFormat="1" applyFont="1" applyFill="1" applyBorder="1" applyAlignment="1">
      <alignment horizontal="center" vertical="top" wrapText="1"/>
    </xf>
    <xf numFmtId="0" fontId="5" fillId="0" borderId="0" xfId="0" applyFont="1" applyBorder="1" applyAlignment="1">
      <alignment horizontal="center"/>
    </xf>
    <xf numFmtId="164" fontId="7" fillId="7" borderId="48" xfId="0" applyNumberFormat="1" applyFont="1" applyFill="1" applyBorder="1" applyAlignment="1">
      <alignment horizontal="center" vertical="top"/>
    </xf>
    <xf numFmtId="164" fontId="6" fillId="0" borderId="4" xfId="0" applyNumberFormat="1" applyFont="1" applyBorder="1" applyAlignment="1">
      <alignment horizontal="center" vertical="top"/>
    </xf>
    <xf numFmtId="164" fontId="3" fillId="3" borderId="8" xfId="0" applyNumberFormat="1" applyFont="1" applyFill="1" applyBorder="1" applyAlignment="1">
      <alignment horizontal="center" vertical="top" wrapText="1"/>
    </xf>
    <xf numFmtId="164" fontId="4" fillId="2" borderId="73" xfId="0" applyNumberFormat="1" applyFont="1" applyFill="1" applyBorder="1" applyAlignment="1">
      <alignment horizontal="center" vertical="top"/>
    </xf>
    <xf numFmtId="164" fontId="6" fillId="0" borderId="1" xfId="0" applyNumberFormat="1" applyFont="1" applyBorder="1" applyAlignment="1">
      <alignment horizontal="center" vertical="top"/>
    </xf>
    <xf numFmtId="164" fontId="6" fillId="0" borderId="15" xfId="0" applyNumberFormat="1" applyFont="1" applyBorder="1" applyAlignment="1">
      <alignment horizontal="center" vertical="top"/>
    </xf>
    <xf numFmtId="164" fontId="6" fillId="0" borderId="0" xfId="0" applyNumberFormat="1" applyFont="1" applyBorder="1" applyAlignment="1">
      <alignment horizontal="center" vertical="top"/>
    </xf>
    <xf numFmtId="164" fontId="6" fillId="0" borderId="4" xfId="0" applyNumberFormat="1" applyFont="1" applyFill="1" applyBorder="1" applyAlignment="1">
      <alignment horizontal="center" vertical="top"/>
    </xf>
    <xf numFmtId="164" fontId="4" fillId="5" borderId="71" xfId="0" applyNumberFormat="1" applyFont="1" applyFill="1" applyBorder="1" applyAlignment="1">
      <alignment horizontal="center" vertical="top"/>
    </xf>
    <xf numFmtId="164" fontId="4" fillId="4" borderId="7" xfId="0" applyNumberFormat="1" applyFont="1" applyFill="1" applyBorder="1" applyAlignment="1">
      <alignment horizontal="center" vertical="top"/>
    </xf>
    <xf numFmtId="164" fontId="3" fillId="0" borderId="0" xfId="0" applyNumberFormat="1" applyFont="1" applyFill="1" applyBorder="1" applyAlignment="1">
      <alignment horizontal="center" vertical="top" wrapText="1"/>
    </xf>
    <xf numFmtId="164" fontId="4" fillId="2" borderId="74" xfId="0" applyNumberFormat="1" applyFont="1" applyFill="1" applyBorder="1" applyAlignment="1">
      <alignment horizontal="center" vertical="top"/>
    </xf>
    <xf numFmtId="164" fontId="3" fillId="0" borderId="51" xfId="0" applyNumberFormat="1" applyFont="1" applyFill="1" applyBorder="1" applyAlignment="1">
      <alignment horizontal="center" vertical="top" wrapText="1"/>
    </xf>
    <xf numFmtId="165" fontId="6" fillId="0" borderId="4" xfId="0" applyNumberFormat="1" applyFont="1" applyFill="1" applyBorder="1" applyAlignment="1">
      <alignment horizontal="center" vertical="top"/>
    </xf>
    <xf numFmtId="1" fontId="6" fillId="0" borderId="15" xfId="0" applyNumberFormat="1" applyFont="1" applyFill="1" applyBorder="1" applyAlignment="1">
      <alignment horizontal="center" vertical="top"/>
    </xf>
    <xf numFmtId="164" fontId="3" fillId="0" borderId="5" xfId="0" applyNumberFormat="1" applyFont="1" applyBorder="1" applyAlignment="1">
      <alignment horizontal="left" vertical="top"/>
    </xf>
    <xf numFmtId="164" fontId="3" fillId="0" borderId="15" xfId="0" applyNumberFormat="1" applyFont="1" applyBorder="1" applyAlignment="1">
      <alignment horizontal="left" vertical="top"/>
    </xf>
    <xf numFmtId="164" fontId="4" fillId="0" borderId="61" xfId="0" applyNumberFormat="1" applyFont="1" applyFill="1" applyBorder="1" applyAlignment="1">
      <alignment horizontal="left" vertical="top"/>
    </xf>
    <xf numFmtId="165" fontId="6" fillId="0" borderId="8" xfId="0" applyNumberFormat="1" applyFont="1" applyFill="1" applyBorder="1" applyAlignment="1">
      <alignment horizontal="left" vertical="top"/>
    </xf>
    <xf numFmtId="164" fontId="6" fillId="0" borderId="8" xfId="0" applyNumberFormat="1" applyFont="1" applyBorder="1" applyAlignment="1">
      <alignment horizontal="left" vertical="top"/>
    </xf>
    <xf numFmtId="164" fontId="6" fillId="0" borderId="3" xfId="0" applyNumberFormat="1" applyFont="1" applyBorder="1" applyAlignment="1">
      <alignment horizontal="left" vertical="top"/>
    </xf>
    <xf numFmtId="164" fontId="3" fillId="0" borderId="8" xfId="0" applyNumberFormat="1" applyFont="1" applyBorder="1" applyAlignment="1">
      <alignment horizontal="left" vertical="top"/>
    </xf>
    <xf numFmtId="164" fontId="6" fillId="0" borderId="3" xfId="0" applyNumberFormat="1" applyFont="1" applyFill="1" applyBorder="1" applyAlignment="1">
      <alignment horizontal="left" vertical="top" wrapText="1"/>
    </xf>
    <xf numFmtId="164" fontId="6" fillId="0" borderId="8" xfId="0" applyNumberFormat="1" applyFont="1" applyFill="1" applyBorder="1" applyAlignment="1">
      <alignment horizontal="left" vertical="top"/>
    </xf>
    <xf numFmtId="165" fontId="6" fillId="0" borderId="51" xfId="0" applyNumberFormat="1" applyFont="1" applyFill="1" applyBorder="1" applyAlignment="1">
      <alignment horizontal="center" vertical="top"/>
    </xf>
    <xf numFmtId="165" fontId="6" fillId="0" borderId="0" xfId="0" applyNumberFormat="1" applyFont="1" applyFill="1" applyBorder="1" applyAlignment="1">
      <alignment horizontal="center" vertical="top"/>
    </xf>
    <xf numFmtId="165" fontId="7" fillId="0" borderId="3" xfId="0" applyNumberFormat="1" applyFont="1" applyFill="1" applyBorder="1" applyAlignment="1">
      <alignment horizontal="left" vertical="top"/>
    </xf>
    <xf numFmtId="164" fontId="6" fillId="0" borderId="75" xfId="0" applyNumberFormat="1" applyFont="1" applyFill="1" applyBorder="1" applyAlignment="1">
      <alignment horizontal="center" vertical="top" wrapText="1"/>
    </xf>
    <xf numFmtId="1" fontId="3" fillId="0" borderId="15" xfId="0" applyNumberFormat="1" applyFont="1" applyFill="1" applyBorder="1" applyAlignment="1">
      <alignment horizontal="center" vertical="top"/>
    </xf>
    <xf numFmtId="1" fontId="6" fillId="0" borderId="3" xfId="0" applyNumberFormat="1" applyFont="1" applyFill="1" applyBorder="1" applyAlignment="1">
      <alignment horizontal="center" vertical="top"/>
    </xf>
    <xf numFmtId="1" fontId="6" fillId="0" borderId="28" xfId="0" applyNumberFormat="1" applyFont="1" applyFill="1" applyBorder="1" applyAlignment="1">
      <alignment horizontal="center" vertical="top"/>
    </xf>
    <xf numFmtId="1" fontId="6" fillId="0" borderId="28" xfId="0" applyNumberFormat="1" applyFont="1" applyFill="1" applyBorder="1" applyAlignment="1">
      <alignment horizontal="center" vertical="top" wrapText="1"/>
    </xf>
    <xf numFmtId="1" fontId="3" fillId="0" borderId="3" xfId="0" applyNumberFormat="1" applyFont="1" applyFill="1" applyBorder="1" applyAlignment="1">
      <alignment horizontal="center" vertical="top" wrapText="1"/>
    </xf>
    <xf numFmtId="1" fontId="3" fillId="0" borderId="15" xfId="0" applyNumberFormat="1" applyFont="1" applyFill="1" applyBorder="1" applyAlignment="1">
      <alignment horizontal="center" vertical="top" wrapText="1"/>
    </xf>
    <xf numFmtId="1" fontId="4" fillId="0" borderId="61" xfId="0" applyNumberFormat="1" applyFont="1" applyFill="1" applyBorder="1" applyAlignment="1">
      <alignment horizontal="center" vertical="top"/>
    </xf>
    <xf numFmtId="1" fontId="6" fillId="0" borderId="5" xfId="0" applyNumberFormat="1" applyFont="1" applyFill="1" applyBorder="1" applyAlignment="1">
      <alignment horizontal="center" vertical="top"/>
    </xf>
    <xf numFmtId="1" fontId="3" fillId="0" borderId="8" xfId="0" applyNumberFormat="1" applyFont="1" applyBorder="1" applyAlignment="1">
      <alignment horizontal="center" vertical="top"/>
    </xf>
    <xf numFmtId="1" fontId="3" fillId="0" borderId="3" xfId="0" applyNumberFormat="1" applyFont="1" applyBorder="1" applyAlignment="1">
      <alignment horizontal="center" vertical="top"/>
    </xf>
    <xf numFmtId="1" fontId="3" fillId="3" borderId="8" xfId="0" applyNumberFormat="1" applyFont="1" applyFill="1" applyBorder="1" applyAlignment="1">
      <alignment horizontal="center" vertical="top" wrapText="1"/>
    </xf>
    <xf numFmtId="1" fontId="6" fillId="0" borderId="8" xfId="0" applyNumberFormat="1" applyFont="1" applyFill="1" applyBorder="1" applyAlignment="1">
      <alignment horizontal="center" vertical="top"/>
    </xf>
    <xf numFmtId="1" fontId="6" fillId="3" borderId="8" xfId="0" applyNumberFormat="1" applyFont="1" applyFill="1" applyBorder="1" applyAlignment="1">
      <alignment horizontal="center" vertical="top"/>
    </xf>
    <xf numFmtId="165" fontId="6" fillId="0" borderId="28" xfId="0" applyNumberFormat="1" applyFont="1" applyFill="1" applyBorder="1" applyAlignment="1">
      <alignment horizontal="left" vertical="top" wrapText="1"/>
    </xf>
    <xf numFmtId="165" fontId="6" fillId="0" borderId="76" xfId="0" applyNumberFormat="1" applyFont="1" applyFill="1" applyBorder="1" applyAlignment="1">
      <alignment horizontal="center" vertical="top"/>
    </xf>
    <xf numFmtId="165" fontId="7" fillId="0" borderId="61" xfId="0" applyNumberFormat="1" applyFont="1" applyFill="1" applyBorder="1" applyAlignment="1">
      <alignment horizontal="left" vertical="top"/>
    </xf>
    <xf numFmtId="165" fontId="6" fillId="0" borderId="62" xfId="0" applyNumberFormat="1" applyFont="1" applyFill="1" applyBorder="1" applyAlignment="1">
      <alignment horizontal="center" vertical="top"/>
    </xf>
    <xf numFmtId="1" fontId="6" fillId="0" borderId="61" xfId="0" applyNumberFormat="1" applyFont="1" applyFill="1" applyBorder="1" applyAlignment="1">
      <alignment horizontal="center" vertical="top"/>
    </xf>
    <xf numFmtId="165" fontId="6" fillId="0" borderId="19" xfId="0" applyNumberFormat="1" applyFont="1" applyFill="1" applyBorder="1" applyAlignment="1">
      <alignment horizontal="center" vertical="top"/>
    </xf>
    <xf numFmtId="1" fontId="6" fillId="0" borderId="4" xfId="0" applyNumberFormat="1" applyFont="1" applyFill="1" applyBorder="1" applyAlignment="1">
      <alignment horizontal="center" vertical="top"/>
    </xf>
    <xf numFmtId="165" fontId="7" fillId="0" borderId="3" xfId="0" applyNumberFormat="1" applyFont="1" applyFill="1" applyBorder="1" applyAlignment="1">
      <alignment horizontal="left" vertical="top" wrapText="1"/>
    </xf>
    <xf numFmtId="165" fontId="7" fillId="0" borderId="28" xfId="0" applyNumberFormat="1" applyFont="1" applyFill="1" applyBorder="1" applyAlignment="1">
      <alignment horizontal="left" vertical="top" wrapText="1"/>
    </xf>
    <xf numFmtId="164" fontId="7" fillId="10" borderId="8" xfId="0" applyNumberFormat="1"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165" fontId="6" fillId="0" borderId="59" xfId="0" applyNumberFormat="1" applyFont="1" applyFill="1" applyBorder="1" applyAlignment="1">
      <alignment horizontal="center" vertical="top"/>
    </xf>
    <xf numFmtId="165" fontId="6" fillId="9" borderId="8" xfId="0" applyNumberFormat="1" applyFont="1" applyFill="1" applyBorder="1" applyAlignment="1">
      <alignment horizontal="left" vertical="top"/>
    </xf>
    <xf numFmtId="164" fontId="3" fillId="9" borderId="8" xfId="0" applyNumberFormat="1" applyFont="1" applyFill="1" applyBorder="1" applyAlignment="1">
      <alignment horizontal="left" vertical="top" wrapText="1"/>
    </xf>
    <xf numFmtId="164" fontId="3" fillId="3" borderId="4" xfId="0" applyNumberFormat="1" applyFont="1" applyFill="1" applyBorder="1" applyAlignment="1">
      <alignment horizontal="center" vertical="top" wrapText="1"/>
    </xf>
    <xf numFmtId="164" fontId="3" fillId="9" borderId="15" xfId="0" applyNumberFormat="1" applyFont="1" applyFill="1" applyBorder="1" applyAlignment="1">
      <alignment horizontal="left" vertical="top" wrapText="1"/>
    </xf>
    <xf numFmtId="164" fontId="3" fillId="3" borderId="19" xfId="0" applyNumberFormat="1" applyFont="1" applyFill="1" applyBorder="1" applyAlignment="1">
      <alignment horizontal="center" vertical="top" wrapText="1"/>
    </xf>
    <xf numFmtId="1" fontId="5" fillId="0" borderId="19" xfId="0" applyNumberFormat="1" applyFont="1" applyBorder="1" applyAlignment="1">
      <alignment horizontal="center" vertical="top" wrapText="1"/>
    </xf>
    <xf numFmtId="165" fontId="6" fillId="9" borderId="3" xfId="0" applyNumberFormat="1" applyFont="1" applyFill="1" applyBorder="1" applyAlignment="1">
      <alignment vertical="top" wrapText="1"/>
    </xf>
    <xf numFmtId="165" fontId="6" fillId="9" borderId="61" xfId="0" applyNumberFormat="1" applyFont="1" applyFill="1" applyBorder="1" applyAlignment="1">
      <alignment vertical="top" wrapText="1"/>
    </xf>
    <xf numFmtId="49" fontId="4" fillId="2" borderId="41" xfId="0" applyNumberFormat="1" applyFont="1" applyFill="1" applyBorder="1" applyAlignment="1">
      <alignment horizontal="center" vertical="top"/>
    </xf>
    <xf numFmtId="0" fontId="7" fillId="0" borderId="34" xfId="0" applyFont="1" applyFill="1" applyBorder="1" applyAlignment="1">
      <alignment horizontal="center" vertical="top" textRotation="180" wrapText="1"/>
    </xf>
    <xf numFmtId="49" fontId="6" fillId="0" borderId="28" xfId="0" applyNumberFormat="1" applyFont="1" applyBorder="1" applyAlignment="1">
      <alignment horizontal="center" vertical="top" wrapText="1"/>
    </xf>
    <xf numFmtId="0" fontId="7" fillId="0" borderId="28" xfId="0" applyNumberFormat="1" applyFont="1" applyBorder="1" applyAlignment="1">
      <alignment horizontal="center" vertical="top"/>
    </xf>
    <xf numFmtId="49" fontId="7" fillId="0" borderId="4" xfId="0" applyNumberFormat="1" applyFont="1" applyBorder="1" applyAlignment="1">
      <alignment horizontal="center" vertical="top"/>
    </xf>
    <xf numFmtId="0" fontId="6" fillId="0" borderId="34" xfId="0" applyNumberFormat="1" applyFont="1" applyBorder="1" applyAlignment="1">
      <alignment horizontal="center" vertical="top"/>
    </xf>
    <xf numFmtId="165" fontId="6" fillId="0" borderId="8" xfId="0" applyNumberFormat="1" applyFont="1" applyFill="1" applyBorder="1" applyAlignment="1">
      <alignment horizontal="center" vertical="top"/>
    </xf>
    <xf numFmtId="165" fontId="6" fillId="0" borderId="34" xfId="0" applyNumberFormat="1" applyFont="1" applyFill="1" applyBorder="1" applyAlignment="1">
      <alignment horizontal="center" vertical="top"/>
    </xf>
    <xf numFmtId="0" fontId="3" fillId="0" borderId="55" xfId="0" applyFont="1" applyFill="1" applyBorder="1" applyAlignment="1">
      <alignment vertical="top"/>
    </xf>
    <xf numFmtId="0" fontId="3" fillId="0" borderId="28" xfId="0" applyFont="1" applyBorder="1" applyAlignment="1">
      <alignment vertical="top"/>
    </xf>
    <xf numFmtId="0" fontId="7" fillId="7" borderId="28" xfId="0" applyFont="1" applyFill="1" applyBorder="1" applyAlignment="1">
      <alignment horizontal="center" vertical="top" wrapText="1"/>
    </xf>
    <xf numFmtId="164" fontId="7" fillId="7" borderId="55" xfId="0" applyNumberFormat="1" applyFont="1" applyFill="1" applyBorder="1" applyAlignment="1">
      <alignment horizontal="center" vertical="top"/>
    </xf>
    <xf numFmtId="0" fontId="6" fillId="0" borderId="3" xfId="0" applyFont="1" applyFill="1" applyBorder="1" applyAlignment="1">
      <alignment horizontal="center" vertical="top"/>
    </xf>
    <xf numFmtId="0" fontId="3" fillId="0" borderId="3" xfId="0" applyFont="1" applyFill="1" applyBorder="1" applyAlignment="1">
      <alignment vertical="top" wrapText="1"/>
    </xf>
    <xf numFmtId="49" fontId="4" fillId="4" borderId="53" xfId="0" applyNumberFormat="1" applyFont="1" applyFill="1" applyBorder="1" applyAlignment="1">
      <alignment horizontal="center" vertical="top"/>
    </xf>
    <xf numFmtId="49" fontId="7" fillId="8" borderId="47" xfId="0" applyNumberFormat="1" applyFont="1" applyFill="1" applyBorder="1" applyAlignment="1">
      <alignment horizontal="center" vertical="top"/>
    </xf>
    <xf numFmtId="0" fontId="7" fillId="0" borderId="15" xfId="0" applyFont="1" applyFill="1" applyBorder="1" applyAlignment="1">
      <alignment horizontal="center" vertical="top" wrapText="1"/>
    </xf>
    <xf numFmtId="49" fontId="6" fillId="0" borderId="15" xfId="0" applyNumberFormat="1" applyFont="1" applyBorder="1" applyAlignment="1">
      <alignment horizontal="center" vertical="top" wrapText="1"/>
    </xf>
    <xf numFmtId="0" fontId="7" fillId="0" borderId="15" xfId="0" applyNumberFormat="1" applyFont="1" applyBorder="1" applyAlignment="1">
      <alignment horizontal="center" vertical="top"/>
    </xf>
    <xf numFmtId="49" fontId="3" fillId="0" borderId="23" xfId="0" applyNumberFormat="1" applyFont="1" applyFill="1" applyBorder="1" applyAlignment="1">
      <alignment horizontal="center" vertical="top"/>
    </xf>
    <xf numFmtId="0" fontId="7" fillId="0" borderId="61" xfId="0" applyFont="1" applyFill="1" applyBorder="1" applyAlignment="1">
      <alignment horizontal="center" vertical="top" wrapText="1"/>
    </xf>
    <xf numFmtId="49" fontId="6" fillId="0" borderId="61" xfId="0" applyNumberFormat="1" applyFont="1" applyBorder="1" applyAlignment="1">
      <alignment horizontal="center" vertical="top" wrapText="1"/>
    </xf>
    <xf numFmtId="0" fontId="7" fillId="0" borderId="61" xfId="0" applyNumberFormat="1" applyFont="1" applyBorder="1" applyAlignment="1">
      <alignment horizontal="center" vertical="top"/>
    </xf>
    <xf numFmtId="0" fontId="7" fillId="7" borderId="63" xfId="0" applyFont="1" applyFill="1" applyBorder="1" applyAlignment="1">
      <alignment horizontal="center" vertical="top" wrapText="1"/>
    </xf>
    <xf numFmtId="164" fontId="7" fillId="7" borderId="66" xfId="0" applyNumberFormat="1" applyFont="1" applyFill="1" applyBorder="1" applyAlignment="1">
      <alignment horizontal="center" vertical="top"/>
    </xf>
    <xf numFmtId="164" fontId="7" fillId="7" borderId="65" xfId="0" applyNumberFormat="1" applyFont="1" applyFill="1" applyBorder="1" applyAlignment="1">
      <alignment horizontal="center" vertical="top"/>
    </xf>
    <xf numFmtId="164" fontId="7" fillId="7" borderId="67" xfId="0" applyNumberFormat="1" applyFont="1" applyFill="1" applyBorder="1" applyAlignment="1">
      <alignment horizontal="center" vertical="top"/>
    </xf>
    <xf numFmtId="165" fontId="7" fillId="0" borderId="61" xfId="0" applyNumberFormat="1" applyFont="1" applyFill="1" applyBorder="1" applyAlignment="1">
      <alignment horizontal="left" vertical="top" wrapText="1"/>
    </xf>
    <xf numFmtId="164" fontId="6" fillId="0" borderId="62" xfId="0" applyNumberFormat="1" applyFont="1" applyFill="1" applyBorder="1" applyAlignment="1">
      <alignment horizontal="center" vertical="top"/>
    </xf>
    <xf numFmtId="49" fontId="6" fillId="0" borderId="3" xfId="0" applyNumberFormat="1" applyFont="1" applyFill="1" applyBorder="1" applyAlignment="1">
      <alignment horizontal="center" vertical="top" wrapText="1"/>
    </xf>
    <xf numFmtId="49" fontId="6" fillId="0" borderId="28" xfId="0" applyNumberFormat="1" applyFont="1" applyFill="1" applyBorder="1" applyAlignment="1">
      <alignment horizontal="center" vertical="top" wrapText="1"/>
    </xf>
    <xf numFmtId="0" fontId="15" fillId="0" borderId="0" xfId="0" applyFont="1" applyAlignment="1">
      <alignment horizontal="left" vertical="top" wrapText="1"/>
    </xf>
    <xf numFmtId="49" fontId="6" fillId="0" borderId="15" xfId="0" applyNumberFormat="1" applyFont="1" applyFill="1" applyBorder="1" applyAlignment="1">
      <alignment horizontal="center" vertical="top" wrapText="1"/>
    </xf>
    <xf numFmtId="49" fontId="7" fillId="0" borderId="0" xfId="0" applyNumberFormat="1" applyFont="1" applyBorder="1" applyAlignment="1">
      <alignment horizontal="center" vertical="top" textRotation="90"/>
    </xf>
    <xf numFmtId="0" fontId="3" fillId="0" borderId="75" xfId="0" applyFont="1" applyBorder="1" applyAlignment="1">
      <alignment vertical="top" textRotation="90"/>
    </xf>
    <xf numFmtId="49" fontId="6" fillId="0" borderId="75" xfId="0" applyNumberFormat="1" applyFont="1" applyBorder="1" applyAlignment="1">
      <alignment horizontal="center" vertical="top" textRotation="90"/>
    </xf>
    <xf numFmtId="49" fontId="6" fillId="0" borderId="0" xfId="0" applyNumberFormat="1" applyFont="1" applyBorder="1" applyAlignment="1">
      <alignment horizontal="center" vertical="top" textRotation="90"/>
    </xf>
    <xf numFmtId="49" fontId="6" fillId="0" borderId="62" xfId="0" applyNumberFormat="1" applyFont="1" applyBorder="1" applyAlignment="1">
      <alignment horizontal="center" vertical="top" textRotation="90"/>
    </xf>
    <xf numFmtId="49" fontId="6" fillId="0" borderId="0" xfId="0" applyNumberFormat="1" applyFont="1" applyFill="1" applyBorder="1" applyAlignment="1">
      <alignment horizontal="center" vertical="top" textRotation="90"/>
    </xf>
    <xf numFmtId="49" fontId="6" fillId="0" borderId="75" xfId="0" applyNumberFormat="1" applyFont="1" applyFill="1" applyBorder="1" applyAlignment="1">
      <alignment horizontal="center" vertical="top" textRotation="90"/>
    </xf>
    <xf numFmtId="49" fontId="6" fillId="0" borderId="19" xfId="0" applyNumberFormat="1" applyFont="1" applyBorder="1" applyAlignment="1">
      <alignment horizontal="center" vertical="center" textRotation="90"/>
    </xf>
    <xf numFmtId="0" fontId="6" fillId="0" borderId="0" xfId="0" applyNumberFormat="1" applyFont="1" applyBorder="1" applyAlignment="1">
      <alignment horizontal="center" vertical="top" wrapText="1"/>
    </xf>
    <xf numFmtId="49" fontId="6" fillId="0" borderId="0" xfId="0" applyNumberFormat="1" applyFont="1" applyBorder="1" applyAlignment="1">
      <alignment horizontal="center" vertical="center" textRotation="90"/>
    </xf>
    <xf numFmtId="49" fontId="6" fillId="0" borderId="51" xfId="0" applyNumberFormat="1" applyFont="1" applyBorder="1" applyAlignment="1">
      <alignment horizontal="center" vertical="center" textRotation="90"/>
    </xf>
    <xf numFmtId="49" fontId="18" fillId="0" borderId="34" xfId="0" applyNumberFormat="1" applyFont="1" applyBorder="1" applyAlignment="1">
      <alignment horizontal="center" vertical="center" textRotation="90"/>
    </xf>
    <xf numFmtId="49" fontId="18" fillId="0" borderId="0" xfId="0" applyNumberFormat="1" applyFont="1" applyBorder="1" applyAlignment="1">
      <alignment horizontal="center" vertical="center" textRotation="90"/>
    </xf>
    <xf numFmtId="0" fontId="6" fillId="3" borderId="0" xfId="0" applyNumberFormat="1" applyFont="1" applyFill="1" applyBorder="1" applyAlignment="1">
      <alignment horizontal="center" vertical="top" wrapText="1"/>
    </xf>
    <xf numFmtId="0" fontId="6" fillId="3" borderId="34" xfId="0" applyNumberFormat="1" applyFont="1" applyFill="1" applyBorder="1" applyAlignment="1">
      <alignment horizontal="center" vertical="top" wrapText="1"/>
    </xf>
    <xf numFmtId="14" fontId="6" fillId="0" borderId="36" xfId="0" applyNumberFormat="1" applyFont="1" applyBorder="1" applyAlignment="1">
      <alignment horizontal="center"/>
    </xf>
    <xf numFmtId="0" fontId="7" fillId="0" borderId="3" xfId="0" applyFont="1" applyFill="1" applyBorder="1" applyAlignment="1">
      <alignment horizontal="center" vertical="center" textRotation="90" wrapText="1"/>
    </xf>
    <xf numFmtId="49" fontId="4" fillId="0" borderId="8" xfId="0" applyNumberFormat="1" applyFont="1" applyFill="1" applyBorder="1" applyAlignment="1">
      <alignment horizontal="center" vertical="top"/>
    </xf>
    <xf numFmtId="164" fontId="4" fillId="0" borderId="59" xfId="0" applyNumberFormat="1" applyFont="1" applyFill="1" applyBorder="1" applyAlignment="1">
      <alignment horizontal="center" vertical="top"/>
    </xf>
    <xf numFmtId="49" fontId="6" fillId="0" borderId="0" xfId="0" applyNumberFormat="1" applyFont="1" applyBorder="1" applyAlignment="1">
      <alignment horizontal="center" vertical="top" wrapText="1"/>
    </xf>
    <xf numFmtId="49" fontId="6" fillId="0" borderId="34" xfId="0" applyNumberFormat="1" applyFont="1" applyBorder="1" applyAlignment="1">
      <alignment horizontal="center" vertical="top" wrapText="1"/>
    </xf>
    <xf numFmtId="0" fontId="7" fillId="8" borderId="15" xfId="0" applyFont="1" applyFill="1" applyBorder="1" applyAlignment="1">
      <alignment horizontal="center" vertical="top" wrapText="1"/>
    </xf>
    <xf numFmtId="164" fontId="4" fillId="8" borderId="53" xfId="0" applyNumberFormat="1" applyFont="1" applyFill="1" applyBorder="1" applyAlignment="1">
      <alignment horizontal="center" vertical="top"/>
    </xf>
    <xf numFmtId="164" fontId="4" fillId="8" borderId="42" xfId="0" applyNumberFormat="1" applyFont="1" applyFill="1" applyBorder="1" applyAlignment="1">
      <alignment horizontal="center" vertical="top"/>
    </xf>
    <xf numFmtId="1" fontId="4" fillId="0" borderId="3" xfId="0" applyNumberFormat="1" applyFont="1" applyFill="1" applyBorder="1" applyAlignment="1">
      <alignment horizontal="center" vertical="top"/>
    </xf>
    <xf numFmtId="0" fontId="6" fillId="3" borderId="61" xfId="0" applyFont="1" applyFill="1" applyBorder="1" applyAlignment="1">
      <alignment vertical="top" wrapText="1"/>
    </xf>
    <xf numFmtId="49" fontId="6" fillId="0" borderId="61" xfId="0" applyNumberFormat="1" applyFont="1" applyFill="1" applyBorder="1" applyAlignment="1">
      <alignment vertical="top" wrapText="1"/>
    </xf>
    <xf numFmtId="165" fontId="6" fillId="0" borderId="6" xfId="0" applyNumberFormat="1" applyFont="1" applyFill="1" applyBorder="1" applyAlignment="1">
      <alignment horizontal="center" vertical="top"/>
    </xf>
    <xf numFmtId="0" fontId="6" fillId="0" borderId="3" xfId="0" applyNumberFormat="1" applyFont="1" applyBorder="1" applyAlignment="1">
      <alignment vertical="top" wrapText="1"/>
    </xf>
    <xf numFmtId="0" fontId="6" fillId="0" borderId="28" xfId="0" applyNumberFormat="1" applyFont="1" applyBorder="1" applyAlignment="1">
      <alignment vertical="top" wrapText="1"/>
    </xf>
    <xf numFmtId="0" fontId="22" fillId="3" borderId="3" xfId="0" applyFont="1" applyFill="1" applyBorder="1" applyAlignment="1">
      <alignment vertical="top" wrapText="1"/>
    </xf>
    <xf numFmtId="164" fontId="22" fillId="7" borderId="45" xfId="0" applyNumberFormat="1" applyFont="1" applyFill="1" applyBorder="1" applyAlignment="1">
      <alignment horizontal="center" vertical="top"/>
    </xf>
    <xf numFmtId="0" fontId="6" fillId="0" borderId="3" xfId="0" applyNumberFormat="1" applyFont="1" applyBorder="1" applyAlignment="1">
      <alignment horizontal="center" vertical="top" wrapText="1"/>
    </xf>
    <xf numFmtId="0" fontId="6" fillId="0" borderId="28" xfId="0" applyNumberFormat="1" applyFont="1" applyBorder="1" applyAlignment="1">
      <alignment horizontal="center" vertical="top" wrapText="1"/>
    </xf>
    <xf numFmtId="49" fontId="7" fillId="8" borderId="31" xfId="0" applyNumberFormat="1" applyFont="1" applyFill="1" applyBorder="1" applyAlignment="1">
      <alignment horizontal="center" vertical="top"/>
    </xf>
    <xf numFmtId="49" fontId="7" fillId="8" borderId="71" xfId="0" applyNumberFormat="1" applyFont="1" applyFill="1" applyBorder="1" applyAlignment="1">
      <alignment horizontal="center" vertical="top"/>
    </xf>
    <xf numFmtId="49" fontId="4" fillId="8" borderId="43" xfId="0" applyNumberFormat="1" applyFont="1" applyFill="1" applyBorder="1" applyAlignment="1">
      <alignment horizontal="center" vertical="top"/>
    </xf>
    <xf numFmtId="49" fontId="3" fillId="8" borderId="64" xfId="0" applyNumberFormat="1" applyFont="1" applyFill="1" applyBorder="1" applyAlignment="1">
      <alignment horizontal="center" vertical="top"/>
    </xf>
    <xf numFmtId="49" fontId="7" fillId="8" borderId="43" xfId="0" applyNumberFormat="1" applyFont="1" applyFill="1" applyBorder="1" applyAlignment="1">
      <alignment horizontal="center" vertical="top"/>
    </xf>
    <xf numFmtId="49" fontId="4" fillId="8" borderId="71" xfId="0" applyNumberFormat="1" applyFont="1" applyFill="1" applyBorder="1" applyAlignment="1">
      <alignment horizontal="center" vertical="top"/>
    </xf>
    <xf numFmtId="49" fontId="4" fillId="8" borderId="64" xfId="0" applyNumberFormat="1" applyFont="1" applyFill="1" applyBorder="1" applyAlignment="1">
      <alignment horizontal="center" vertical="top"/>
    </xf>
    <xf numFmtId="164" fontId="23" fillId="7" borderId="39" xfId="0" applyNumberFormat="1" applyFont="1" applyFill="1" applyBorder="1" applyAlignment="1">
      <alignment horizontal="center" vertical="top"/>
    </xf>
    <xf numFmtId="164" fontId="23" fillId="7" borderId="38" xfId="0" applyNumberFormat="1" applyFont="1" applyFill="1" applyBorder="1" applyAlignment="1">
      <alignment horizontal="center" vertical="top"/>
    </xf>
    <xf numFmtId="164" fontId="23" fillId="7" borderId="77" xfId="0" applyNumberFormat="1" applyFont="1" applyFill="1" applyBorder="1" applyAlignment="1">
      <alignment horizontal="center" vertical="top"/>
    </xf>
    <xf numFmtId="164" fontId="23" fillId="7" borderId="55" xfId="0" applyNumberFormat="1" applyFont="1" applyFill="1" applyBorder="1" applyAlignment="1">
      <alignment horizontal="center" vertical="top"/>
    </xf>
    <xf numFmtId="164" fontId="23" fillId="7" borderId="56" xfId="0" applyNumberFormat="1" applyFont="1" applyFill="1" applyBorder="1" applyAlignment="1">
      <alignment horizontal="center" vertical="top"/>
    </xf>
    <xf numFmtId="164" fontId="23" fillId="7" borderId="58" xfId="0" applyNumberFormat="1" applyFont="1" applyFill="1" applyBorder="1" applyAlignment="1">
      <alignment horizontal="center" vertical="top"/>
    </xf>
    <xf numFmtId="164" fontId="23" fillId="7" borderId="24" xfId="0" applyNumberFormat="1" applyFont="1" applyFill="1" applyBorder="1" applyAlignment="1">
      <alignment horizontal="center" vertical="top"/>
    </xf>
    <xf numFmtId="164" fontId="22" fillId="7" borderId="0" xfId="0" applyNumberFormat="1" applyFont="1" applyFill="1" applyBorder="1" applyAlignment="1">
      <alignment horizontal="center" vertical="top"/>
    </xf>
    <xf numFmtId="164" fontId="22" fillId="7" borderId="41" xfId="0" applyNumberFormat="1" applyFont="1" applyFill="1" applyBorder="1" applyAlignment="1">
      <alignment horizontal="center" vertical="top"/>
    </xf>
    <xf numFmtId="164" fontId="22" fillId="7" borderId="24" xfId="0" applyNumberFormat="1" applyFont="1" applyFill="1" applyBorder="1" applyAlignment="1">
      <alignment horizontal="center" vertical="top"/>
    </xf>
    <xf numFmtId="164" fontId="22" fillId="7" borderId="44" xfId="0" applyNumberFormat="1" applyFont="1" applyFill="1" applyBorder="1" applyAlignment="1">
      <alignment horizontal="center" vertical="top"/>
    </xf>
    <xf numFmtId="164" fontId="22" fillId="7" borderId="36" xfId="0" applyNumberFormat="1" applyFont="1" applyFill="1" applyBorder="1" applyAlignment="1">
      <alignment horizontal="center" vertical="top"/>
    </xf>
    <xf numFmtId="164" fontId="22" fillId="7" borderId="46" xfId="0" applyNumberFormat="1" applyFont="1" applyFill="1" applyBorder="1" applyAlignment="1">
      <alignment horizontal="center" vertical="top"/>
    </xf>
    <xf numFmtId="164" fontId="22" fillId="7" borderId="47" xfId="0" applyNumberFormat="1" applyFont="1" applyFill="1" applyBorder="1" applyAlignment="1">
      <alignment horizontal="center" vertical="top"/>
    </xf>
    <xf numFmtId="164" fontId="23" fillId="7" borderId="49" xfId="0" applyNumberFormat="1" applyFont="1" applyFill="1" applyBorder="1" applyAlignment="1">
      <alignment horizontal="center" vertical="top"/>
    </xf>
    <xf numFmtId="164" fontId="23" fillId="7" borderId="54" xfId="0" applyNumberFormat="1" applyFont="1" applyFill="1" applyBorder="1" applyAlignment="1">
      <alignment horizontal="center" vertical="top"/>
    </xf>
    <xf numFmtId="164" fontId="23" fillId="7" borderId="25" xfId="0" applyNumberFormat="1" applyFont="1" applyFill="1" applyBorder="1" applyAlignment="1">
      <alignment horizontal="center" vertical="top"/>
    </xf>
    <xf numFmtId="164" fontId="23" fillId="7" borderId="42" xfId="0" applyNumberFormat="1" applyFont="1" applyFill="1" applyBorder="1" applyAlignment="1">
      <alignment horizontal="center" vertical="top"/>
    </xf>
    <xf numFmtId="164" fontId="23" fillId="7" borderId="35" xfId="0" applyNumberFormat="1" applyFont="1" applyFill="1" applyBorder="1" applyAlignment="1">
      <alignment horizontal="center" vertical="top"/>
    </xf>
    <xf numFmtId="164" fontId="23" fillId="7" borderId="36" xfId="0" applyNumberFormat="1" applyFont="1" applyFill="1" applyBorder="1" applyAlignment="1">
      <alignment horizontal="center" vertical="top"/>
    </xf>
    <xf numFmtId="164" fontId="23" fillId="7" borderId="41" xfId="0" applyNumberFormat="1" applyFont="1" applyFill="1" applyBorder="1" applyAlignment="1">
      <alignment horizontal="center" vertical="top"/>
    </xf>
    <xf numFmtId="164" fontId="23" fillId="7" borderId="6" xfId="0" applyNumberFormat="1" applyFont="1" applyFill="1" applyBorder="1" applyAlignment="1">
      <alignment horizontal="center" vertical="top"/>
    </xf>
    <xf numFmtId="164" fontId="22" fillId="7" borderId="53" xfId="0" applyNumberFormat="1" applyFont="1" applyFill="1" applyBorder="1" applyAlignment="1">
      <alignment horizontal="center" vertical="top"/>
    </xf>
    <xf numFmtId="164" fontId="22" fillId="7" borderId="42" xfId="0" applyNumberFormat="1" applyFont="1" applyFill="1" applyBorder="1" applyAlignment="1">
      <alignment horizontal="center" vertical="top"/>
    </xf>
    <xf numFmtId="0" fontId="22" fillId="0" borderId="5" xfId="0" applyFont="1" applyFill="1" applyBorder="1" applyAlignment="1">
      <alignment horizontal="center" vertical="top"/>
    </xf>
    <xf numFmtId="164" fontId="22" fillId="7" borderId="35" xfId="0" applyNumberFormat="1" applyFont="1" applyFill="1" applyBorder="1" applyAlignment="1">
      <alignment horizontal="center" vertical="top"/>
    </xf>
    <xf numFmtId="164" fontId="22" fillId="7" borderId="37" xfId="0" applyNumberFormat="1" applyFont="1" applyFill="1" applyBorder="1" applyAlignment="1">
      <alignment horizontal="center" vertical="top"/>
    </xf>
    <xf numFmtId="0" fontId="23" fillId="0" borderId="3" xfId="0" applyFont="1" applyFill="1" applyBorder="1" applyAlignment="1">
      <alignment horizontal="center" vertical="top"/>
    </xf>
    <xf numFmtId="164" fontId="23" fillId="7" borderId="43" xfId="0" applyNumberFormat="1" applyFont="1" applyFill="1" applyBorder="1" applyAlignment="1">
      <alignment horizontal="center" vertical="top"/>
    </xf>
    <xf numFmtId="164" fontId="23" fillId="7" borderId="30" xfId="0" applyNumberFormat="1" applyFont="1" applyFill="1" applyBorder="1" applyAlignment="1">
      <alignment horizontal="center" vertical="top"/>
    </xf>
    <xf numFmtId="0" fontId="22" fillId="0" borderId="5" xfId="0" applyFont="1" applyFill="1" applyBorder="1" applyAlignment="1">
      <alignment horizontal="center" vertical="top" wrapText="1"/>
    </xf>
    <xf numFmtId="164" fontId="22" fillId="7" borderId="48" xfId="0" applyNumberFormat="1" applyFont="1" applyFill="1" applyBorder="1" applyAlignment="1">
      <alignment horizontal="center" vertical="top"/>
    </xf>
    <xf numFmtId="164" fontId="22" fillId="7" borderId="12" xfId="0" applyNumberFormat="1" applyFont="1" applyFill="1" applyBorder="1" applyAlignment="1">
      <alignment horizontal="center" vertical="top"/>
    </xf>
    <xf numFmtId="0" fontId="22" fillId="3" borderId="5" xfId="0" applyFont="1" applyFill="1" applyBorder="1" applyAlignment="1">
      <alignment vertical="top" wrapText="1"/>
    </xf>
    <xf numFmtId="0" fontId="23" fillId="0" borderId="17" xfId="0" applyFont="1" applyBorder="1" applyAlignment="1">
      <alignment horizontal="center" vertical="top"/>
    </xf>
    <xf numFmtId="164" fontId="23" fillId="7" borderId="21" xfId="0" applyNumberFormat="1" applyFont="1" applyFill="1" applyBorder="1" applyAlignment="1">
      <alignment horizontal="center" vertical="top"/>
    </xf>
    <xf numFmtId="164" fontId="23" fillId="7" borderId="22" xfId="0" applyNumberFormat="1" applyFont="1" applyFill="1" applyBorder="1" applyAlignment="1">
      <alignment horizontal="center" vertical="top"/>
    </xf>
    <xf numFmtId="49" fontId="4" fillId="0" borderId="51" xfId="0" applyNumberFormat="1" applyFont="1" applyBorder="1" applyAlignment="1">
      <alignment horizontal="center" vertical="top"/>
    </xf>
    <xf numFmtId="0" fontId="22" fillId="3" borderId="15" xfId="0" applyFont="1" applyFill="1" applyBorder="1" applyAlignment="1">
      <alignment vertical="top" wrapText="1"/>
    </xf>
    <xf numFmtId="164" fontId="22" fillId="7" borderId="14" xfId="0" applyNumberFormat="1" applyFont="1" applyFill="1" applyBorder="1" applyAlignment="1">
      <alignment horizontal="center" vertical="top"/>
    </xf>
    <xf numFmtId="0" fontId="22" fillId="0" borderId="14" xfId="0" applyFont="1" applyFill="1" applyBorder="1" applyAlignment="1">
      <alignment horizontal="center" vertical="top" wrapText="1"/>
    </xf>
    <xf numFmtId="164" fontId="4" fillId="9" borderId="61" xfId="0" applyNumberFormat="1" applyFont="1" applyFill="1" applyBorder="1" applyAlignment="1">
      <alignment horizontal="left" vertical="top"/>
    </xf>
    <xf numFmtId="1" fontId="4" fillId="9" borderId="68"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49" fontId="7" fillId="0" borderId="51" xfId="0" applyNumberFormat="1" applyFont="1" applyBorder="1" applyAlignment="1">
      <alignment horizontal="center" vertical="top"/>
    </xf>
    <xf numFmtId="164" fontId="23" fillId="7" borderId="53" xfId="0" applyNumberFormat="1" applyFont="1" applyFill="1" applyBorder="1" applyAlignment="1">
      <alignment horizontal="center" vertical="top"/>
    </xf>
    <xf numFmtId="164" fontId="23" fillId="7" borderId="47" xfId="0" applyNumberFormat="1" applyFont="1" applyFill="1" applyBorder="1" applyAlignment="1">
      <alignment horizontal="center" vertical="top"/>
    </xf>
    <xf numFmtId="165" fontId="6" fillId="9" borderId="5" xfId="0" applyNumberFormat="1" applyFont="1" applyFill="1" applyBorder="1" applyAlignment="1">
      <alignment vertical="top" wrapText="1"/>
    </xf>
    <xf numFmtId="165" fontId="6" fillId="0" borderId="12" xfId="0" applyNumberFormat="1" applyFont="1" applyFill="1" applyBorder="1" applyAlignment="1">
      <alignment horizontal="center" vertical="top"/>
    </xf>
    <xf numFmtId="165" fontId="22" fillId="9" borderId="15" xfId="0" applyNumberFormat="1" applyFont="1" applyFill="1" applyBorder="1" applyAlignment="1">
      <alignment vertical="top" wrapText="1"/>
    </xf>
    <xf numFmtId="165" fontId="22" fillId="9" borderId="19" xfId="0" applyNumberFormat="1" applyFont="1" applyFill="1" applyBorder="1" applyAlignment="1">
      <alignment horizontal="center" vertical="top"/>
    </xf>
    <xf numFmtId="1" fontId="22" fillId="9" borderId="15" xfId="0" applyNumberFormat="1" applyFont="1" applyFill="1" applyBorder="1" applyAlignment="1">
      <alignment horizontal="center" vertical="top"/>
    </xf>
    <xf numFmtId="1" fontId="23" fillId="9" borderId="15" xfId="0" applyNumberFormat="1" applyFont="1" applyFill="1" applyBorder="1" applyAlignment="1">
      <alignment horizontal="center" vertical="top"/>
    </xf>
    <xf numFmtId="1" fontId="23" fillId="9" borderId="3" xfId="0" applyNumberFormat="1" applyFont="1" applyFill="1" applyBorder="1" applyAlignment="1">
      <alignment horizontal="center" vertical="top"/>
    </xf>
    <xf numFmtId="1" fontId="23" fillId="9" borderId="5" xfId="0" applyNumberFormat="1" applyFont="1" applyFill="1" applyBorder="1" applyAlignment="1">
      <alignment horizontal="center" vertical="top"/>
    </xf>
    <xf numFmtId="49" fontId="4" fillId="4" borderId="21" xfId="0" applyNumberFormat="1" applyFont="1" applyFill="1" applyBorder="1" applyAlignment="1">
      <alignment horizontal="center" vertical="top"/>
    </xf>
    <xf numFmtId="49" fontId="4" fillId="4" borderId="25" xfId="0" applyNumberFormat="1" applyFont="1" applyFill="1" applyBorder="1" applyAlignment="1">
      <alignment horizontal="center" vertical="top"/>
    </xf>
    <xf numFmtId="49" fontId="4" fillId="2" borderId="22" xfId="0" applyNumberFormat="1" applyFont="1" applyFill="1" applyBorder="1" applyAlignment="1">
      <alignment horizontal="center" vertical="top"/>
    </xf>
    <xf numFmtId="49" fontId="4" fillId="2" borderId="24" xfId="0" applyNumberFormat="1" applyFont="1" applyFill="1" applyBorder="1" applyAlignment="1">
      <alignment horizontal="center" vertical="top"/>
    </xf>
    <xf numFmtId="49" fontId="4" fillId="8" borderId="24" xfId="0" applyNumberFormat="1" applyFont="1" applyFill="1" applyBorder="1" applyAlignment="1">
      <alignment horizontal="center" vertical="top"/>
    </xf>
    <xf numFmtId="164" fontId="6" fillId="0" borderId="12" xfId="0" applyNumberFormat="1" applyFont="1" applyFill="1" applyBorder="1" applyAlignment="1">
      <alignment horizontal="center" vertical="top" wrapText="1"/>
    </xf>
    <xf numFmtId="49" fontId="7" fillId="8" borderId="31" xfId="0" applyNumberFormat="1" applyFont="1" applyFill="1" applyBorder="1" applyAlignment="1">
      <alignment horizontal="center" vertical="top"/>
    </xf>
    <xf numFmtId="0" fontId="7" fillId="0" borderId="8" xfId="0" applyNumberFormat="1" applyFont="1" applyBorder="1" applyAlignment="1">
      <alignment horizontal="center" vertical="top"/>
    </xf>
    <xf numFmtId="0" fontId="7" fillId="0" borderId="3" xfId="0" applyNumberFormat="1" applyFont="1" applyBorder="1" applyAlignment="1">
      <alignment horizontal="center" vertical="top"/>
    </xf>
    <xf numFmtId="164" fontId="6" fillId="0" borderId="15" xfId="0" applyNumberFormat="1" applyFont="1" applyFill="1" applyBorder="1" applyAlignment="1">
      <alignment horizontal="left" vertical="top" wrapText="1"/>
    </xf>
    <xf numFmtId="49" fontId="4" fillId="4" borderId="25" xfId="0" applyNumberFormat="1" applyFont="1" applyFill="1" applyBorder="1" applyAlignment="1">
      <alignment horizontal="center" vertical="top"/>
    </xf>
    <xf numFmtId="49" fontId="7" fillId="8" borderId="24" xfId="0" applyNumberFormat="1" applyFont="1" applyFill="1" applyBorder="1" applyAlignment="1">
      <alignment horizontal="center" vertical="top"/>
    </xf>
    <xf numFmtId="0" fontId="7" fillId="0" borderId="3" xfId="0" applyNumberFormat="1" applyFont="1" applyBorder="1" applyAlignment="1">
      <alignment horizontal="center" vertical="top"/>
    </xf>
    <xf numFmtId="49" fontId="4" fillId="2" borderId="24" xfId="0" applyNumberFormat="1" applyFont="1" applyFill="1" applyBorder="1" applyAlignment="1">
      <alignment horizontal="center" vertical="top"/>
    </xf>
    <xf numFmtId="164" fontId="6" fillId="0" borderId="12" xfId="0" applyNumberFormat="1" applyFont="1" applyBorder="1" applyAlignment="1">
      <alignment horizontal="center" vertical="top"/>
    </xf>
    <xf numFmtId="1" fontId="22" fillId="9" borderId="8" xfId="0" applyNumberFormat="1" applyFont="1" applyFill="1" applyBorder="1" applyAlignment="1">
      <alignment horizontal="center" vertical="top" wrapText="1"/>
    </xf>
    <xf numFmtId="164" fontId="6" fillId="0" borderId="28" xfId="0" applyNumberFormat="1" applyFont="1" applyFill="1" applyBorder="1" applyAlignment="1">
      <alignment horizontal="center" vertical="top"/>
    </xf>
    <xf numFmtId="0" fontId="7" fillId="0" borderId="5" xfId="0" applyFont="1" applyFill="1" applyBorder="1" applyAlignment="1">
      <alignment horizontal="center" vertical="top" textRotation="180" wrapText="1"/>
    </xf>
    <xf numFmtId="49" fontId="6" fillId="8" borderId="64" xfId="0" applyNumberFormat="1" applyFont="1" applyFill="1" applyBorder="1" applyAlignment="1">
      <alignment vertical="top"/>
    </xf>
    <xf numFmtId="49" fontId="3" fillId="8" borderId="64" xfId="0" applyNumberFormat="1" applyFont="1" applyFill="1" applyBorder="1" applyAlignment="1">
      <alignment vertical="top"/>
    </xf>
    <xf numFmtId="0" fontId="5" fillId="8" borderId="64" xfId="0" applyFont="1" applyFill="1" applyBorder="1" applyAlignment="1">
      <alignment vertical="top"/>
    </xf>
    <xf numFmtId="0" fontId="5" fillId="8" borderId="72" xfId="0" applyFont="1" applyFill="1" applyBorder="1" applyAlignment="1">
      <alignment vertical="top"/>
    </xf>
    <xf numFmtId="49" fontId="4" fillId="0" borderId="31" xfId="0" applyNumberFormat="1" applyFont="1" applyBorder="1" applyAlignment="1">
      <alignment vertical="top"/>
    </xf>
    <xf numFmtId="0" fontId="7" fillId="3" borderId="6" xfId="0" applyNumberFormat="1" applyFont="1" applyFill="1" applyBorder="1" applyAlignment="1">
      <alignment horizontal="center" vertical="top"/>
    </xf>
    <xf numFmtId="49" fontId="6" fillId="0" borderId="43" xfId="0" applyNumberFormat="1" applyFont="1" applyBorder="1" applyAlignment="1">
      <alignment horizontal="center" vertical="top"/>
    </xf>
    <xf numFmtId="49" fontId="7" fillId="3" borderId="0" xfId="0" applyNumberFormat="1" applyFont="1" applyFill="1" applyBorder="1" applyAlignment="1">
      <alignment horizontal="center" vertical="top"/>
    </xf>
    <xf numFmtId="165" fontId="6" fillId="0" borderId="5" xfId="0" applyNumberFormat="1" applyFont="1" applyFill="1" applyBorder="1" applyAlignment="1">
      <alignment horizontal="left" vertical="top" wrapText="1"/>
    </xf>
    <xf numFmtId="167" fontId="6" fillId="0" borderId="5" xfId="0" applyNumberFormat="1" applyFont="1" applyFill="1" applyBorder="1" applyAlignment="1">
      <alignment horizontal="center" vertical="top"/>
    </xf>
    <xf numFmtId="164" fontId="6" fillId="0" borderId="19" xfId="0" applyNumberFormat="1" applyFont="1" applyFill="1" applyBorder="1" applyAlignment="1">
      <alignment horizontal="center" vertical="top"/>
    </xf>
    <xf numFmtId="49" fontId="7" fillId="2" borderId="24" xfId="0" applyNumberFormat="1" applyFont="1" applyFill="1" applyBorder="1" applyAlignment="1">
      <alignment horizontal="center" vertical="top"/>
    </xf>
    <xf numFmtId="0" fontId="6" fillId="0" borderId="36" xfId="0" applyFont="1" applyBorder="1" applyAlignment="1">
      <alignment horizontal="center"/>
    </xf>
    <xf numFmtId="0" fontId="3" fillId="0" borderId="8" xfId="0" applyNumberFormat="1" applyFont="1" applyBorder="1" applyAlignment="1">
      <alignment horizontal="center" vertical="top" wrapText="1"/>
    </xf>
    <xf numFmtId="0" fontId="3" fillId="0" borderId="61" xfId="0" applyNumberFormat="1" applyFont="1" applyBorder="1" applyAlignment="1">
      <alignment horizontal="center" vertical="top" wrapText="1"/>
    </xf>
    <xf numFmtId="0" fontId="23" fillId="0" borderId="8" xfId="0" applyFont="1" applyFill="1" applyBorder="1" applyAlignment="1">
      <alignment horizontal="left" vertical="top" wrapText="1"/>
    </xf>
    <xf numFmtId="0" fontId="23" fillId="0" borderId="61" xfId="0" applyFont="1" applyFill="1" applyBorder="1" applyAlignment="1">
      <alignment horizontal="left" vertical="top" wrapText="1"/>
    </xf>
    <xf numFmtId="0" fontId="3" fillId="0" borderId="8" xfId="0" applyNumberFormat="1" applyFont="1" applyFill="1" applyBorder="1" applyAlignment="1">
      <alignment horizontal="center" vertical="top" wrapText="1"/>
    </xf>
    <xf numFmtId="0" fontId="3" fillId="0" borderId="61"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61" xfId="0" applyFont="1" applyFill="1" applyBorder="1" applyAlignment="1">
      <alignment horizontal="left" vertical="top" wrapText="1"/>
    </xf>
    <xf numFmtId="0" fontId="7" fillId="0" borderId="17" xfId="0" applyFont="1" applyFill="1" applyBorder="1" applyAlignment="1">
      <alignment horizontal="center" vertical="center" textRotation="90" wrapText="1"/>
    </xf>
    <xf numFmtId="0" fontId="7" fillId="0" borderId="20" xfId="0" applyFont="1" applyFill="1" applyBorder="1" applyAlignment="1">
      <alignment horizontal="center" vertical="center" textRotation="90" wrapText="1"/>
    </xf>
    <xf numFmtId="49" fontId="6" fillId="0" borderId="22" xfId="0" applyNumberFormat="1" applyFont="1" applyBorder="1" applyAlignment="1">
      <alignment horizontal="center" vertical="center" textRotation="90" wrapText="1"/>
    </xf>
    <xf numFmtId="49" fontId="6" fillId="0" borderId="24" xfId="0" applyNumberFormat="1" applyFont="1" applyBorder="1" applyAlignment="1">
      <alignment horizontal="center" vertical="center" textRotation="90" wrapText="1"/>
    </xf>
    <xf numFmtId="49" fontId="6" fillId="0" borderId="23" xfId="0" applyNumberFormat="1" applyFont="1" applyBorder="1" applyAlignment="1">
      <alignment horizontal="center" vertical="center" textRotation="90" wrapText="1"/>
    </xf>
    <xf numFmtId="0" fontId="6" fillId="3" borderId="8" xfId="0" applyNumberFormat="1" applyFont="1" applyFill="1" applyBorder="1" applyAlignment="1">
      <alignment horizontal="center" vertical="top" wrapText="1"/>
    </xf>
    <xf numFmtId="0" fontId="6" fillId="3" borderId="3" xfId="0" applyNumberFormat="1" applyFont="1" applyFill="1" applyBorder="1" applyAlignment="1">
      <alignment horizontal="center" vertical="top" wrapText="1"/>
    </xf>
    <xf numFmtId="0" fontId="6" fillId="3" borderId="61" xfId="0" applyNumberFormat="1" applyFont="1" applyFill="1" applyBorder="1" applyAlignment="1">
      <alignment horizontal="center" vertical="top" wrapText="1"/>
    </xf>
    <xf numFmtId="0" fontId="22" fillId="3" borderId="8" xfId="0" applyFont="1" applyFill="1" applyBorder="1" applyAlignment="1">
      <alignment horizontal="left" vertical="top" wrapText="1"/>
    </xf>
    <xf numFmtId="0" fontId="22" fillId="3" borderId="3" xfId="0" applyFont="1" applyFill="1" applyBorder="1" applyAlignment="1">
      <alignment horizontal="left" vertical="top" wrapText="1"/>
    </xf>
    <xf numFmtId="0" fontId="22" fillId="3" borderId="6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61" xfId="0" applyFont="1" applyFill="1" applyBorder="1" applyAlignment="1">
      <alignment horizontal="left" vertical="top" wrapText="1"/>
    </xf>
    <xf numFmtId="0" fontId="4" fillId="0" borderId="4" xfId="0" applyFont="1" applyFill="1" applyBorder="1" applyAlignment="1">
      <alignment horizontal="center" vertical="center" textRotation="90"/>
    </xf>
    <xf numFmtId="0" fontId="4" fillId="0" borderId="76" xfId="0" applyFont="1" applyFill="1" applyBorder="1" applyAlignment="1">
      <alignment horizontal="center" vertical="center" textRotation="90"/>
    </xf>
    <xf numFmtId="49" fontId="6" fillId="0" borderId="15"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0" fontId="7" fillId="4" borderId="27"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4" borderId="74" xfId="0" applyFont="1" applyFill="1" applyBorder="1" applyAlignment="1">
      <alignment horizontal="left" vertical="top" wrapText="1"/>
    </xf>
    <xf numFmtId="0" fontId="4" fillId="0" borderId="17" xfId="0" applyFont="1" applyFill="1" applyBorder="1" applyAlignment="1">
      <alignment horizontal="center" vertical="top" textRotation="180" wrapText="1"/>
    </xf>
    <xf numFmtId="0" fontId="4" fillId="0" borderId="20" xfId="0" applyFont="1" applyFill="1" applyBorder="1" applyAlignment="1">
      <alignment horizontal="center" vertical="top" textRotation="180" wrapText="1"/>
    </xf>
    <xf numFmtId="49" fontId="3" fillId="0" borderId="8" xfId="0" applyNumberFormat="1" applyFont="1" applyBorder="1" applyAlignment="1">
      <alignment horizontal="center" vertical="top" wrapText="1"/>
    </xf>
    <xf numFmtId="49" fontId="3" fillId="0" borderId="61" xfId="0" applyNumberFormat="1" applyFont="1" applyBorder="1" applyAlignment="1">
      <alignment horizontal="center" vertical="top" wrapText="1"/>
    </xf>
    <xf numFmtId="0" fontId="4" fillId="0" borderId="4" xfId="0" applyNumberFormat="1" applyFont="1" applyBorder="1" applyAlignment="1">
      <alignment horizontal="center" vertical="top"/>
    </xf>
    <xf numFmtId="0" fontId="4" fillId="0" borderId="68" xfId="0" applyNumberFormat="1" applyFont="1" applyBorder="1" applyAlignment="1">
      <alignment horizontal="center" vertical="top"/>
    </xf>
    <xf numFmtId="0" fontId="4" fillId="0" borderId="4" xfId="0" applyNumberFormat="1" applyFont="1" applyFill="1" applyBorder="1" applyAlignment="1">
      <alignment horizontal="center" vertical="top"/>
    </xf>
    <xf numFmtId="0" fontId="4" fillId="0" borderId="68" xfId="0" applyNumberFormat="1" applyFont="1" applyFill="1" applyBorder="1" applyAlignment="1">
      <alignment horizontal="center" vertical="top"/>
    </xf>
    <xf numFmtId="164" fontId="6" fillId="0" borderId="17" xfId="0" applyNumberFormat="1" applyFont="1" applyBorder="1" applyAlignment="1">
      <alignment horizontal="center" vertical="top"/>
    </xf>
    <xf numFmtId="164" fontId="6" fillId="0" borderId="4" xfId="0" applyNumberFormat="1" applyFont="1" applyBorder="1" applyAlignment="1">
      <alignment horizontal="center" vertical="top"/>
    </xf>
    <xf numFmtId="164" fontId="6" fillId="0" borderId="48" xfId="0" applyNumberFormat="1" applyFont="1" applyFill="1" applyBorder="1" applyAlignment="1">
      <alignment horizontal="center" vertical="top" wrapText="1"/>
    </xf>
    <xf numFmtId="164" fontId="6" fillId="0" borderId="12" xfId="0" applyNumberFormat="1" applyFont="1" applyFill="1" applyBorder="1" applyAlignment="1">
      <alignment horizontal="center" vertical="top" wrapText="1"/>
    </xf>
    <xf numFmtId="49" fontId="6" fillId="0" borderId="42" xfId="0" applyNumberFormat="1" applyFont="1" applyBorder="1" applyAlignment="1">
      <alignment horizontal="center" vertical="center" textRotation="90"/>
    </xf>
    <xf numFmtId="49" fontId="6" fillId="0" borderId="30" xfId="0" applyNumberFormat="1" applyFont="1" applyBorder="1" applyAlignment="1">
      <alignment horizontal="center" vertical="center" textRotation="90"/>
    </xf>
    <xf numFmtId="49" fontId="6" fillId="0" borderId="42" xfId="0" applyNumberFormat="1" applyFont="1" applyBorder="1" applyAlignment="1">
      <alignment horizontal="center" vertical="center" textRotation="90" wrapText="1"/>
    </xf>
    <xf numFmtId="49" fontId="6" fillId="0" borderId="30" xfId="0" applyNumberFormat="1" applyFont="1" applyBorder="1" applyAlignment="1">
      <alignment horizontal="center" vertical="center" textRotation="90" wrapText="1"/>
    </xf>
    <xf numFmtId="49" fontId="6" fillId="0" borderId="29" xfId="0" applyNumberFormat="1" applyFont="1" applyFill="1" applyBorder="1" applyAlignment="1">
      <alignment horizontal="center" vertical="center" textRotation="90"/>
    </xf>
    <xf numFmtId="49" fontId="6" fillId="0" borderId="30" xfId="0" applyNumberFormat="1" applyFont="1" applyFill="1" applyBorder="1" applyAlignment="1">
      <alignment horizontal="center" vertical="center" textRotation="90"/>
    </xf>
    <xf numFmtId="49" fontId="6" fillId="0" borderId="42" xfId="0" applyNumberFormat="1" applyFont="1" applyFill="1" applyBorder="1" applyAlignment="1">
      <alignment horizontal="center" vertical="center" textRotation="90"/>
    </xf>
    <xf numFmtId="49" fontId="3" fillId="0" borderId="3" xfId="0" applyNumberFormat="1" applyFont="1" applyBorder="1" applyAlignment="1">
      <alignment horizontal="center" vertical="top" wrapText="1"/>
    </xf>
    <xf numFmtId="0" fontId="7" fillId="0" borderId="8" xfId="0" applyFont="1" applyFill="1" applyBorder="1" applyAlignment="1">
      <alignment horizontal="center" vertical="center" textRotation="90" wrapText="1"/>
    </xf>
    <xf numFmtId="0" fontId="7" fillId="0" borderId="3" xfId="0" applyFont="1" applyFill="1" applyBorder="1" applyAlignment="1">
      <alignment horizontal="center" vertical="center" textRotation="90" wrapText="1"/>
    </xf>
    <xf numFmtId="49" fontId="4" fillId="8" borderId="64" xfId="0" applyNumberFormat="1" applyFont="1" applyFill="1" applyBorder="1" applyAlignment="1">
      <alignment horizontal="center" vertical="top"/>
    </xf>
    <xf numFmtId="49" fontId="4" fillId="8" borderId="72" xfId="0" applyNumberFormat="1" applyFont="1" applyFill="1" applyBorder="1" applyAlignment="1">
      <alignment horizontal="center" vertical="top"/>
    </xf>
    <xf numFmtId="0" fontId="6" fillId="3" borderId="4" xfId="0" applyNumberFormat="1" applyFont="1" applyFill="1" applyBorder="1" applyAlignment="1">
      <alignment horizontal="center" vertical="top" wrapText="1"/>
    </xf>
    <xf numFmtId="0" fontId="6" fillId="3" borderId="59" xfId="0" applyNumberFormat="1" applyFont="1" applyFill="1" applyBorder="1" applyAlignment="1">
      <alignment horizontal="center" vertical="top" wrapText="1"/>
    </xf>
    <xf numFmtId="0" fontId="3" fillId="0" borderId="69"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72" xfId="0" applyFont="1" applyFill="1" applyBorder="1" applyAlignment="1">
      <alignment horizontal="left" vertical="top" wrapText="1"/>
    </xf>
    <xf numFmtId="49" fontId="4" fillId="8" borderId="31" xfId="0" applyNumberFormat="1" applyFont="1" applyFill="1" applyBorder="1" applyAlignment="1">
      <alignment horizontal="center" vertical="top"/>
    </xf>
    <xf numFmtId="49" fontId="4" fillId="8" borderId="43" xfId="0" applyNumberFormat="1" applyFont="1" applyFill="1" applyBorder="1" applyAlignment="1">
      <alignment horizontal="center" vertical="top"/>
    </xf>
    <xf numFmtId="49" fontId="4" fillId="8" borderId="71" xfId="0" applyNumberFormat="1" applyFont="1" applyFill="1" applyBorder="1" applyAlignment="1">
      <alignment horizontal="center" vertical="top"/>
    </xf>
    <xf numFmtId="49" fontId="7" fillId="8" borderId="31" xfId="0" applyNumberFormat="1" applyFont="1" applyFill="1" applyBorder="1" applyAlignment="1">
      <alignment horizontal="center" vertical="top"/>
    </xf>
    <xf numFmtId="49" fontId="7" fillId="8" borderId="43" xfId="0" applyNumberFormat="1" applyFont="1" applyFill="1" applyBorder="1" applyAlignment="1">
      <alignment horizontal="center" vertical="top"/>
    </xf>
    <xf numFmtId="49" fontId="7" fillId="8" borderId="71" xfId="0" applyNumberFormat="1" applyFont="1" applyFill="1" applyBorder="1" applyAlignment="1">
      <alignment horizontal="center" vertical="top"/>
    </xf>
    <xf numFmtId="0" fontId="6" fillId="3" borderId="8" xfId="0" applyFont="1" applyFill="1" applyBorder="1" applyAlignment="1">
      <alignment horizontal="left" vertical="top" wrapText="1"/>
    </xf>
    <xf numFmtId="0" fontId="6" fillId="3" borderId="61" xfId="0" applyFont="1" applyFill="1" applyBorder="1" applyAlignment="1">
      <alignment horizontal="left" vertical="top" wrapText="1"/>
    </xf>
    <xf numFmtId="0" fontId="10" fillId="0" borderId="34" xfId="0" applyFont="1" applyFill="1" applyBorder="1" applyAlignment="1">
      <alignment horizontal="center" vertical="center" textRotation="90" wrapText="1"/>
    </xf>
    <xf numFmtId="0" fontId="10" fillId="0" borderId="62" xfId="0" applyFont="1" applyFill="1" applyBorder="1" applyAlignment="1">
      <alignment horizontal="center" vertical="center" textRotation="90" wrapText="1"/>
    </xf>
    <xf numFmtId="0" fontId="6" fillId="0" borderId="8" xfId="0" applyNumberFormat="1" applyFont="1" applyBorder="1" applyAlignment="1">
      <alignment horizontal="center" vertical="top" wrapText="1"/>
    </xf>
    <xf numFmtId="0" fontId="6" fillId="0" borderId="3" xfId="0" applyNumberFormat="1" applyFont="1" applyBorder="1" applyAlignment="1">
      <alignment horizontal="center" vertical="top" wrapText="1"/>
    </xf>
    <xf numFmtId="49" fontId="4" fillId="2" borderId="7" xfId="0" applyNumberFormat="1" applyFont="1" applyFill="1" applyBorder="1" applyAlignment="1">
      <alignment horizontal="left" vertical="top"/>
    </xf>
    <xf numFmtId="49" fontId="4" fillId="2" borderId="9" xfId="0" applyNumberFormat="1" applyFont="1" applyFill="1" applyBorder="1" applyAlignment="1">
      <alignment horizontal="left" vertical="top"/>
    </xf>
    <xf numFmtId="49" fontId="4" fillId="2" borderId="34" xfId="0" applyNumberFormat="1" applyFont="1" applyFill="1" applyBorder="1" applyAlignment="1">
      <alignment horizontal="left" vertical="top"/>
    </xf>
    <xf numFmtId="49" fontId="4" fillId="2" borderId="4" xfId="0" applyNumberFormat="1" applyFont="1" applyFill="1" applyBorder="1" applyAlignment="1">
      <alignment horizontal="left" vertical="top"/>
    </xf>
    <xf numFmtId="0" fontId="6" fillId="0" borderId="28" xfId="0" applyFont="1" applyFill="1" applyBorder="1" applyAlignment="1">
      <alignment horizontal="left" vertical="top" wrapText="1"/>
    </xf>
    <xf numFmtId="49" fontId="6" fillId="0" borderId="28" xfId="0" applyNumberFormat="1" applyFont="1" applyFill="1" applyBorder="1" applyAlignment="1">
      <alignment horizontal="center" vertical="top" wrapText="1"/>
    </xf>
    <xf numFmtId="49" fontId="7" fillId="2" borderId="22" xfId="0" applyNumberFormat="1" applyFont="1" applyFill="1" applyBorder="1" applyAlignment="1">
      <alignment horizontal="center" vertical="top"/>
    </xf>
    <xf numFmtId="49" fontId="7" fillId="2" borderId="24" xfId="0" applyNumberFormat="1" applyFont="1" applyFill="1" applyBorder="1" applyAlignment="1">
      <alignment horizontal="center" vertical="top"/>
    </xf>
    <xf numFmtId="49" fontId="7" fillId="2" borderId="23" xfId="0" applyNumberFormat="1" applyFont="1" applyFill="1" applyBorder="1" applyAlignment="1">
      <alignment horizontal="center" vertical="top"/>
    </xf>
    <xf numFmtId="49" fontId="4" fillId="2" borderId="27" xfId="0" applyNumberFormat="1" applyFont="1" applyFill="1" applyBorder="1" applyAlignment="1">
      <alignment horizontal="right" vertical="top"/>
    </xf>
    <xf numFmtId="49" fontId="4" fillId="2" borderId="9" xfId="0" applyNumberFormat="1" applyFont="1" applyFill="1" applyBorder="1" applyAlignment="1">
      <alignment horizontal="right" vertical="top"/>
    </xf>
    <xf numFmtId="164" fontId="7" fillId="2" borderId="7" xfId="0" applyNumberFormat="1" applyFont="1" applyFill="1" applyBorder="1" applyAlignment="1">
      <alignment horizontal="center" vertical="top"/>
    </xf>
    <xf numFmtId="164" fontId="7" fillId="2" borderId="9" xfId="0" applyNumberFormat="1" applyFont="1" applyFill="1" applyBorder="1" applyAlignment="1">
      <alignment horizontal="center" vertical="top"/>
    </xf>
    <xf numFmtId="164" fontId="7" fillId="2" borderId="74" xfId="0" applyNumberFormat="1" applyFont="1" applyFill="1" applyBorder="1" applyAlignment="1">
      <alignment horizontal="center" vertical="top"/>
    </xf>
    <xf numFmtId="0" fontId="10" fillId="0" borderId="17" xfId="0" applyFont="1" applyFill="1" applyBorder="1" applyAlignment="1">
      <alignment horizontal="center" vertical="center" textRotation="90" wrapText="1"/>
    </xf>
    <xf numFmtId="0" fontId="10" fillId="0" borderId="6" xfId="0" applyFont="1" applyFill="1" applyBorder="1" applyAlignment="1">
      <alignment horizontal="center" vertical="center" textRotation="90" wrapText="1"/>
    </xf>
    <xf numFmtId="49" fontId="2" fillId="0" borderId="34" xfId="0" applyNumberFormat="1" applyFont="1" applyFill="1" applyBorder="1" applyAlignment="1">
      <alignment horizontal="left" vertical="top" wrapText="1"/>
    </xf>
    <xf numFmtId="49" fontId="4" fillId="4" borderId="9" xfId="0" applyNumberFormat="1" applyFont="1" applyFill="1" applyBorder="1" applyAlignment="1">
      <alignment horizontal="right" vertical="top"/>
    </xf>
    <xf numFmtId="49" fontId="4" fillId="4" borderId="74" xfId="0" applyNumberFormat="1" applyFont="1" applyFill="1" applyBorder="1" applyAlignment="1">
      <alignment horizontal="right" vertical="top"/>
    </xf>
    <xf numFmtId="49" fontId="4" fillId="5" borderId="9" xfId="0" applyNumberFormat="1" applyFont="1" applyFill="1" applyBorder="1" applyAlignment="1">
      <alignment horizontal="right" vertical="top"/>
    </xf>
    <xf numFmtId="49" fontId="4" fillId="5" borderId="74" xfId="0" applyNumberFormat="1" applyFont="1" applyFill="1" applyBorder="1" applyAlignment="1">
      <alignment horizontal="right" vertical="top"/>
    </xf>
    <xf numFmtId="0" fontId="3" fillId="3" borderId="18" xfId="0" applyFont="1" applyFill="1" applyBorder="1" applyAlignment="1">
      <alignment horizontal="left" vertical="top" wrapText="1"/>
    </xf>
    <xf numFmtId="0" fontId="3" fillId="3" borderId="48" xfId="0" applyFont="1" applyFill="1" applyBorder="1" applyAlignment="1">
      <alignment horizontal="left" vertical="top" wrapText="1"/>
    </xf>
    <xf numFmtId="0" fontId="3" fillId="3" borderId="12" xfId="0" applyFont="1" applyFill="1" applyBorder="1" applyAlignment="1">
      <alignment horizontal="left" vertical="top" wrapText="1"/>
    </xf>
    <xf numFmtId="49" fontId="3" fillId="8" borderId="64" xfId="0" applyNumberFormat="1" applyFont="1" applyFill="1" applyBorder="1" applyAlignment="1">
      <alignment horizontal="center" vertical="top"/>
    </xf>
    <xf numFmtId="49" fontId="3" fillId="8" borderId="72" xfId="0" applyNumberFormat="1" applyFont="1" applyFill="1" applyBorder="1" applyAlignment="1">
      <alignment horizontal="center" vertical="top"/>
    </xf>
    <xf numFmtId="49" fontId="4" fillId="2" borderId="77" xfId="0" applyNumberFormat="1" applyFont="1" applyFill="1" applyBorder="1" applyAlignment="1">
      <alignment horizontal="center" vertical="top"/>
    </xf>
    <xf numFmtId="49" fontId="4" fillId="2" borderId="58" xfId="0" applyNumberFormat="1" applyFont="1" applyFill="1" applyBorder="1" applyAlignment="1">
      <alignment horizontal="center" vertical="top"/>
    </xf>
    <xf numFmtId="49" fontId="4" fillId="2" borderId="70" xfId="0" applyNumberFormat="1" applyFont="1" applyFill="1" applyBorder="1" applyAlignment="1">
      <alignment horizontal="center" vertical="top"/>
    </xf>
    <xf numFmtId="49" fontId="4" fillId="2" borderId="22" xfId="0" applyNumberFormat="1" applyFont="1" applyFill="1" applyBorder="1" applyAlignment="1">
      <alignment horizontal="center" vertical="top"/>
    </xf>
    <xf numFmtId="49" fontId="4" fillId="2" borderId="24" xfId="0" applyNumberFormat="1" applyFont="1" applyFill="1" applyBorder="1" applyAlignment="1">
      <alignment horizontal="center" vertical="top"/>
    </xf>
    <xf numFmtId="49" fontId="4" fillId="2" borderId="23" xfId="0" applyNumberFormat="1" applyFont="1" applyFill="1" applyBorder="1" applyAlignment="1">
      <alignment horizontal="center" vertical="top"/>
    </xf>
    <xf numFmtId="49" fontId="4" fillId="2" borderId="11" xfId="0" applyNumberFormat="1" applyFont="1" applyFill="1" applyBorder="1" applyAlignment="1">
      <alignment horizontal="right" vertical="top"/>
    </xf>
    <xf numFmtId="0" fontId="4" fillId="0" borderId="8" xfId="0" applyFont="1" applyFill="1" applyBorder="1" applyAlignment="1">
      <alignment horizontal="center" vertical="center" textRotation="90" wrapText="1"/>
    </xf>
    <xf numFmtId="0" fontId="4" fillId="0" borderId="28" xfId="0" applyFont="1" applyFill="1" applyBorder="1" applyAlignment="1">
      <alignment horizontal="center" vertical="center" textRotation="90" wrapText="1"/>
    </xf>
    <xf numFmtId="164" fontId="6" fillId="0" borderId="18" xfId="0" applyNumberFormat="1" applyFont="1" applyFill="1" applyBorder="1" applyAlignment="1">
      <alignment horizontal="center" vertical="top" wrapText="1"/>
    </xf>
    <xf numFmtId="164" fontId="6" fillId="0" borderId="18" xfId="0" applyNumberFormat="1" applyFont="1" applyBorder="1" applyAlignment="1">
      <alignment horizontal="center" vertical="top"/>
    </xf>
    <xf numFmtId="164" fontId="6" fillId="0" borderId="12" xfId="0" applyNumberFormat="1" applyFont="1" applyBorder="1" applyAlignment="1">
      <alignment horizontal="center" vertical="top"/>
    </xf>
    <xf numFmtId="164" fontId="6" fillId="0" borderId="6" xfId="0" applyNumberFormat="1" applyFont="1" applyBorder="1" applyAlignment="1">
      <alignment horizontal="center" vertical="top"/>
    </xf>
    <xf numFmtId="164" fontId="6" fillId="0" borderId="59" xfId="0" applyNumberFormat="1" applyFont="1" applyBorder="1" applyAlignment="1">
      <alignment horizontal="center" vertical="top"/>
    </xf>
    <xf numFmtId="49" fontId="13" fillId="0" borderId="62" xfId="0" applyNumberFormat="1" applyFont="1" applyFill="1" applyBorder="1" applyAlignment="1">
      <alignment horizontal="center" wrapText="1"/>
    </xf>
    <xf numFmtId="49" fontId="4" fillId="8" borderId="60" xfId="0" applyNumberFormat="1" applyFont="1" applyFill="1" applyBorder="1" applyAlignment="1">
      <alignment horizontal="center" vertical="top"/>
    </xf>
    <xf numFmtId="49" fontId="4" fillId="8" borderId="65" xfId="0" applyNumberFormat="1" applyFont="1" applyFill="1" applyBorder="1" applyAlignment="1">
      <alignment horizontal="center" vertical="top"/>
    </xf>
    <xf numFmtId="166" fontId="7" fillId="0" borderId="74" xfId="0" applyNumberFormat="1" applyFont="1" applyFill="1" applyBorder="1" applyAlignment="1">
      <alignment horizontal="center" vertical="center" wrapText="1"/>
    </xf>
    <xf numFmtId="166" fontId="7" fillId="0" borderId="73" xfId="0" applyNumberFormat="1" applyFont="1" applyFill="1" applyBorder="1" applyAlignment="1">
      <alignment horizontal="center" vertical="center" wrapText="1"/>
    </xf>
    <xf numFmtId="164" fontId="16" fillId="10" borderId="4" xfId="0" applyNumberFormat="1" applyFont="1" applyFill="1" applyBorder="1" applyAlignment="1">
      <alignment horizontal="center" vertical="top" wrapText="1"/>
    </xf>
    <xf numFmtId="164" fontId="16" fillId="10" borderId="8" xfId="0" applyNumberFormat="1" applyFont="1" applyFill="1" applyBorder="1" applyAlignment="1">
      <alignment horizontal="center" vertical="top" wrapText="1"/>
    </xf>
    <xf numFmtId="49" fontId="4" fillId="8" borderId="50" xfId="0" applyNumberFormat="1" applyFont="1" applyFill="1" applyBorder="1" applyAlignment="1">
      <alignment horizontal="center" vertical="top"/>
    </xf>
    <xf numFmtId="49" fontId="4" fillId="4" borderId="21" xfId="0" applyNumberFormat="1" applyFont="1" applyFill="1" applyBorder="1" applyAlignment="1">
      <alignment horizontal="center" vertical="top"/>
    </xf>
    <xf numFmtId="49" fontId="4" fillId="4" borderId="25" xfId="0" applyNumberFormat="1" applyFont="1" applyFill="1" applyBorder="1" applyAlignment="1">
      <alignment horizontal="center" vertical="top"/>
    </xf>
    <xf numFmtId="49" fontId="4" fillId="4" borderId="26" xfId="0" applyNumberFormat="1" applyFont="1" applyFill="1" applyBorder="1" applyAlignment="1">
      <alignment horizontal="center" vertical="top"/>
    </xf>
    <xf numFmtId="164" fontId="7" fillId="7" borderId="7" xfId="0" applyNumberFormat="1" applyFont="1" applyFill="1" applyBorder="1" applyAlignment="1">
      <alignment horizontal="center" vertical="top" wrapText="1"/>
    </xf>
    <xf numFmtId="164" fontId="7" fillId="7" borderId="74" xfId="0" applyNumberFormat="1" applyFont="1" applyFill="1" applyBorder="1" applyAlignment="1">
      <alignment horizontal="center" vertical="top" wrapText="1"/>
    </xf>
    <xf numFmtId="49" fontId="6" fillId="0" borderId="8"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49" fontId="6" fillId="0" borderId="28" xfId="0" applyNumberFormat="1" applyFont="1" applyBorder="1" applyAlignment="1">
      <alignment horizontal="center" vertical="top" wrapText="1"/>
    </xf>
    <xf numFmtId="0" fontId="11" fillId="5" borderId="7" xfId="0" applyFont="1" applyFill="1" applyBorder="1" applyAlignment="1">
      <alignment horizontal="left" vertical="top" wrapText="1"/>
    </xf>
    <xf numFmtId="0" fontId="5" fillId="0" borderId="9" xfId="0" applyFont="1" applyBorder="1" applyAlignment="1">
      <alignment vertical="top"/>
    </xf>
    <xf numFmtId="0" fontId="5" fillId="0" borderId="74" xfId="0" applyFont="1" applyBorder="1" applyAlignment="1">
      <alignment vertical="top"/>
    </xf>
    <xf numFmtId="0" fontId="3" fillId="0" borderId="49" xfId="0"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66" xfId="0" applyFont="1" applyBorder="1" applyAlignment="1">
      <alignment horizontal="center" vertical="center" textRotation="90"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42" xfId="0" applyFont="1" applyFill="1" applyBorder="1" applyAlignment="1">
      <alignment horizontal="center" vertical="center" textRotation="90" wrapText="1"/>
    </xf>
    <xf numFmtId="0" fontId="2" fillId="0" borderId="33" xfId="0" applyFont="1" applyFill="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61"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36" xfId="0" applyFont="1" applyBorder="1" applyAlignment="1">
      <alignment horizontal="center" vertical="center"/>
    </xf>
    <xf numFmtId="0" fontId="3" fillId="0" borderId="39" xfId="0" applyFont="1" applyBorder="1" applyAlignment="1">
      <alignment horizontal="center" vertical="center" textRotation="90" wrapText="1"/>
    </xf>
    <xf numFmtId="0" fontId="3" fillId="0" borderId="36"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53"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3" fillId="0" borderId="8"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61" xfId="0" applyNumberFormat="1" applyFont="1" applyBorder="1" applyAlignment="1">
      <alignment horizontal="center" vertical="center" wrapText="1"/>
    </xf>
    <xf numFmtId="0" fontId="4" fillId="0" borderId="49"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10" fillId="0" borderId="0" xfId="0" applyFont="1" applyAlignment="1">
      <alignment horizontal="right" vertical="top"/>
    </xf>
    <xf numFmtId="0" fontId="3" fillId="0" borderId="0" xfId="0" applyFont="1" applyAlignment="1">
      <alignment horizontal="center" vertical="top"/>
    </xf>
    <xf numFmtId="0" fontId="4" fillId="0" borderId="0" xfId="0" applyFont="1" applyAlignment="1">
      <alignment horizontal="center" vertical="top" wrapText="1"/>
    </xf>
    <xf numFmtId="0" fontId="3" fillId="0" borderId="0" xfId="0" applyFont="1" applyBorder="1" applyAlignment="1">
      <alignment horizontal="center" vertical="top" wrapText="1"/>
    </xf>
    <xf numFmtId="0" fontId="7" fillId="0" borderId="62" xfId="0" applyFont="1" applyBorder="1" applyAlignment="1">
      <alignment horizontal="right" vertical="top" wrapText="1"/>
    </xf>
    <xf numFmtId="0" fontId="3" fillId="0" borderId="50"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3" fillId="0" borderId="65" xfId="0" applyFont="1" applyBorder="1" applyAlignment="1">
      <alignment horizontal="center" vertical="center" textRotation="90" wrapText="1"/>
    </xf>
    <xf numFmtId="0" fontId="3" fillId="0" borderId="8" xfId="0" applyNumberFormat="1" applyFont="1" applyBorder="1" applyAlignment="1">
      <alignment horizontal="center" vertical="center" textRotation="90" wrapText="1"/>
    </xf>
    <xf numFmtId="0" fontId="3" fillId="0" borderId="3" xfId="0" applyNumberFormat="1" applyFont="1" applyBorder="1" applyAlignment="1">
      <alignment horizontal="center" vertical="center" textRotation="90" wrapText="1"/>
    </xf>
    <xf numFmtId="0" fontId="3" fillId="0" borderId="61" xfId="0" applyNumberFormat="1" applyFont="1" applyBorder="1" applyAlignment="1">
      <alignment horizontal="center" vertical="center" textRotation="90" wrapText="1"/>
    </xf>
    <xf numFmtId="0" fontId="3" fillId="0" borderId="3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2" xfId="0" applyFont="1" applyBorder="1" applyAlignment="1">
      <alignment horizontal="center" vertical="center" textRotation="90" wrapText="1"/>
    </xf>
    <xf numFmtId="0" fontId="3" fillId="0" borderId="24" xfId="0" applyFont="1" applyBorder="1" applyAlignment="1">
      <alignment horizontal="center" vertical="center" textRotation="90" wrapText="1"/>
    </xf>
    <xf numFmtId="0" fontId="3" fillId="0" borderId="23" xfId="0" applyFont="1" applyBorder="1" applyAlignment="1">
      <alignment horizontal="center" vertical="center" textRotation="90" wrapText="1"/>
    </xf>
    <xf numFmtId="49" fontId="6" fillId="8" borderId="64" xfId="0" applyNumberFormat="1" applyFont="1" applyFill="1" applyBorder="1" applyAlignment="1">
      <alignment horizontal="center" vertical="top"/>
    </xf>
    <xf numFmtId="49" fontId="6" fillId="8" borderId="72" xfId="0" applyNumberFormat="1" applyFont="1" applyFill="1" applyBorder="1" applyAlignment="1">
      <alignment horizontal="center" vertical="top"/>
    </xf>
    <xf numFmtId="0" fontId="22" fillId="0" borderId="8"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28" xfId="0" applyFont="1" applyFill="1" applyBorder="1" applyAlignment="1">
      <alignment horizontal="left" vertical="top" wrapText="1"/>
    </xf>
    <xf numFmtId="49" fontId="4" fillId="4" borderId="78" xfId="0" applyNumberFormat="1" applyFont="1" applyFill="1" applyBorder="1" applyAlignment="1">
      <alignment horizontal="center" vertical="top"/>
    </xf>
    <xf numFmtId="49" fontId="4" fillId="4" borderId="14" xfId="0" applyNumberFormat="1" applyFont="1" applyFill="1" applyBorder="1" applyAlignment="1">
      <alignment horizontal="center" vertical="top"/>
    </xf>
    <xf numFmtId="49" fontId="4" fillId="2" borderId="39" xfId="0" applyNumberFormat="1" applyFont="1" applyFill="1" applyBorder="1" applyAlignment="1">
      <alignment horizontal="center" vertical="top"/>
    </xf>
    <xf numFmtId="49" fontId="4" fillId="2" borderId="41" xfId="0" applyNumberFormat="1" applyFont="1" applyFill="1" applyBorder="1" applyAlignment="1">
      <alignment horizontal="center" vertical="top"/>
    </xf>
    <xf numFmtId="0" fontId="7" fillId="0" borderId="8" xfId="0" applyNumberFormat="1" applyFont="1" applyBorder="1" applyAlignment="1">
      <alignment horizontal="center" vertical="top"/>
    </xf>
    <xf numFmtId="0" fontId="7" fillId="0" borderId="3" xfId="0" applyNumberFormat="1" applyFont="1" applyBorder="1" applyAlignment="1">
      <alignment horizontal="center" vertical="top"/>
    </xf>
    <xf numFmtId="0" fontId="22" fillId="0" borderId="1" xfId="0" applyFont="1" applyFill="1" applyBorder="1" applyAlignment="1">
      <alignment vertical="top" wrapText="1"/>
    </xf>
    <xf numFmtId="0" fontId="22" fillId="0" borderId="15" xfId="0" applyFont="1" applyFill="1" applyBorder="1" applyAlignment="1">
      <alignment vertical="top" wrapText="1"/>
    </xf>
    <xf numFmtId="49" fontId="6" fillId="0" borderId="8" xfId="0" applyNumberFormat="1" applyFont="1" applyBorder="1" applyAlignment="1">
      <alignment horizontal="center" vertical="top"/>
    </xf>
    <xf numFmtId="49" fontId="6" fillId="0" borderId="3" xfId="0" applyNumberFormat="1" applyFont="1" applyBorder="1" applyAlignment="1">
      <alignment horizontal="center" vertical="top"/>
    </xf>
    <xf numFmtId="49" fontId="7" fillId="4" borderId="17" xfId="0" applyNumberFormat="1" applyFont="1" applyFill="1" applyBorder="1" applyAlignment="1">
      <alignment horizontal="center" vertical="top"/>
    </xf>
    <xf numFmtId="49" fontId="7" fillId="4" borderId="6" xfId="0" applyNumberFormat="1" applyFont="1" applyFill="1" applyBorder="1" applyAlignment="1">
      <alignment horizontal="center" vertical="top"/>
    </xf>
    <xf numFmtId="49" fontId="7" fillId="4" borderId="20" xfId="0" applyNumberFormat="1" applyFont="1" applyFill="1" applyBorder="1" applyAlignment="1">
      <alignment horizontal="center" vertical="top"/>
    </xf>
    <xf numFmtId="0" fontId="25" fillId="9" borderId="8" xfId="0" applyFont="1" applyFill="1" applyBorder="1" applyAlignment="1">
      <alignment horizontal="left" vertical="top" wrapText="1"/>
    </xf>
    <xf numFmtId="0" fontId="25" fillId="9" borderId="3" xfId="0" applyFont="1" applyFill="1" applyBorder="1" applyAlignment="1">
      <alignment horizontal="left" vertical="top" wrapText="1"/>
    </xf>
    <xf numFmtId="0" fontId="25" fillId="9" borderId="28" xfId="0" applyFont="1" applyFill="1" applyBorder="1" applyAlignment="1">
      <alignment horizontal="left" vertical="top" wrapText="1"/>
    </xf>
    <xf numFmtId="0" fontId="4" fillId="0" borderId="3" xfId="0" applyFont="1" applyFill="1" applyBorder="1" applyAlignment="1">
      <alignment horizontal="center" vertical="center" textRotation="90" wrapText="1"/>
    </xf>
    <xf numFmtId="0" fontId="7" fillId="0" borderId="34" xfId="0" applyFont="1" applyFill="1" applyBorder="1" applyAlignment="1">
      <alignment horizontal="center" vertical="top" textRotation="180" wrapText="1"/>
    </xf>
    <xf numFmtId="0" fontId="7" fillId="0" borderId="0" xfId="0" applyFont="1" applyFill="1" applyBorder="1" applyAlignment="1">
      <alignment horizontal="center" vertical="top" textRotation="180" wrapText="1"/>
    </xf>
    <xf numFmtId="49" fontId="4" fillId="2" borderId="16" xfId="0" applyNumberFormat="1" applyFont="1" applyFill="1" applyBorder="1" applyAlignment="1">
      <alignment horizontal="center" vertical="top"/>
    </xf>
    <xf numFmtId="49" fontId="3" fillId="0" borderId="28" xfId="0" applyNumberFormat="1" applyFont="1" applyBorder="1" applyAlignment="1">
      <alignment horizontal="center" vertical="top" wrapText="1"/>
    </xf>
    <xf numFmtId="0" fontId="6" fillId="0" borderId="8" xfId="0" applyNumberFormat="1" applyFont="1" applyFill="1" applyBorder="1" applyAlignment="1">
      <alignment horizontal="center" vertical="top" wrapText="1"/>
    </xf>
    <xf numFmtId="0" fontId="6" fillId="0" borderId="61" xfId="0" applyNumberFormat="1"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20" xfId="0" applyFont="1" applyFill="1" applyBorder="1" applyAlignment="1">
      <alignment horizontal="center" vertical="top" wrapText="1"/>
    </xf>
    <xf numFmtId="49" fontId="6" fillId="0" borderId="61" xfId="0" applyNumberFormat="1" applyFont="1" applyBorder="1" applyAlignment="1">
      <alignment horizontal="center" vertical="top"/>
    </xf>
    <xf numFmtId="0" fontId="7" fillId="0" borderId="4" xfId="0" applyNumberFormat="1" applyFont="1" applyFill="1" applyBorder="1" applyAlignment="1">
      <alignment horizontal="center" vertical="top"/>
    </xf>
    <xf numFmtId="0" fontId="7" fillId="0" borderId="68" xfId="0" applyNumberFormat="1" applyFont="1" applyFill="1" applyBorder="1" applyAlignment="1">
      <alignment horizontal="center" vertical="top"/>
    </xf>
    <xf numFmtId="164" fontId="6" fillId="0" borderId="8" xfId="0" applyNumberFormat="1" applyFont="1" applyFill="1" applyBorder="1" applyAlignment="1">
      <alignment horizontal="left" vertical="top" wrapText="1"/>
    </xf>
    <xf numFmtId="0" fontId="6" fillId="0" borderId="3" xfId="0" applyFont="1" applyBorder="1" applyAlignment="1">
      <alignment horizontal="left" vertical="top" wrapText="1"/>
    </xf>
    <xf numFmtId="165" fontId="6" fillId="0" borderId="15" xfId="0" applyNumberFormat="1" applyFont="1" applyFill="1" applyBorder="1" applyAlignment="1">
      <alignment horizontal="left" vertical="top" wrapText="1"/>
    </xf>
    <xf numFmtId="0" fontId="5" fillId="0" borderId="3" xfId="0" applyFont="1" applyBorder="1" applyAlignment="1">
      <alignment horizontal="left" vertical="top" wrapText="1"/>
    </xf>
    <xf numFmtId="164" fontId="3" fillId="0" borderId="15" xfId="0" applyNumberFormat="1" applyFont="1" applyFill="1" applyBorder="1" applyAlignment="1">
      <alignment horizontal="left" vertical="top" wrapText="1"/>
    </xf>
    <xf numFmtId="164" fontId="3" fillId="0" borderId="3" xfId="0" applyNumberFormat="1"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3" xfId="0" applyFont="1" applyFill="1" applyBorder="1" applyAlignment="1">
      <alignment horizontal="left" vertical="top" wrapText="1"/>
    </xf>
    <xf numFmtId="165" fontId="6" fillId="9" borderId="3" xfId="0" applyNumberFormat="1" applyFont="1" applyFill="1" applyBorder="1" applyAlignment="1">
      <alignment horizontal="left" vertical="top" wrapText="1"/>
    </xf>
    <xf numFmtId="49" fontId="7" fillId="8" borderId="22" xfId="0" applyNumberFormat="1" applyFont="1" applyFill="1" applyBorder="1" applyAlignment="1">
      <alignment horizontal="center" vertical="top"/>
    </xf>
    <xf numFmtId="49" fontId="7" fillId="8" borderId="24" xfId="0" applyNumberFormat="1" applyFont="1" applyFill="1" applyBorder="1" applyAlignment="1">
      <alignment horizontal="center" vertical="top"/>
    </xf>
    <xf numFmtId="0" fontId="24" fillId="0" borderId="4" xfId="0" applyFont="1" applyFill="1" applyBorder="1" applyAlignment="1">
      <alignment horizontal="left" vertical="top" wrapText="1"/>
    </xf>
    <xf numFmtId="0" fontId="24" fillId="0" borderId="76" xfId="0" applyFont="1" applyFill="1" applyBorder="1" applyAlignment="1">
      <alignment horizontal="left" vertical="top" wrapText="1"/>
    </xf>
    <xf numFmtId="49" fontId="4" fillId="4" borderId="17" xfId="0" applyNumberFormat="1" applyFont="1" applyFill="1" applyBorder="1" applyAlignment="1">
      <alignment horizontal="center" vertical="top"/>
    </xf>
    <xf numFmtId="49" fontId="4" fillId="4" borderId="20" xfId="0" applyNumberFormat="1" applyFont="1" applyFill="1" applyBorder="1" applyAlignment="1">
      <alignment horizontal="center" vertical="top"/>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45" xfId="0" applyFont="1" applyBorder="1" applyAlignment="1">
      <alignment horizontal="left" vertical="top" wrapText="1"/>
    </xf>
    <xf numFmtId="0" fontId="3" fillId="0" borderId="37" xfId="0" applyFont="1" applyBorder="1" applyAlignment="1">
      <alignment horizontal="left" vertical="top" wrapText="1"/>
    </xf>
    <xf numFmtId="0" fontId="7" fillId="3" borderId="34" xfId="0" applyNumberFormat="1" applyFont="1" applyFill="1" applyBorder="1" applyAlignment="1">
      <alignment horizontal="center" vertical="top"/>
    </xf>
    <xf numFmtId="0" fontId="7" fillId="3" borderId="0" xfId="0" applyNumberFormat="1" applyFont="1" applyFill="1" applyBorder="1" applyAlignment="1">
      <alignment horizontal="center" vertical="top"/>
    </xf>
    <xf numFmtId="0" fontId="7" fillId="0" borderId="34" xfId="0" applyFont="1" applyFill="1" applyBorder="1" applyAlignment="1">
      <alignment horizontal="center" vertical="top" wrapText="1"/>
    </xf>
    <xf numFmtId="0" fontId="7" fillId="0" borderId="0" xfId="0" applyFont="1" applyFill="1" applyBorder="1" applyAlignment="1">
      <alignment horizontal="center" vertical="top" wrapText="1"/>
    </xf>
    <xf numFmtId="0" fontId="6" fillId="3" borderId="28" xfId="0" applyNumberFormat="1" applyFont="1" applyFill="1" applyBorder="1" applyAlignment="1">
      <alignment horizontal="center" vertical="top" wrapText="1"/>
    </xf>
    <xf numFmtId="0" fontId="12" fillId="0" borderId="17" xfId="0" applyFont="1" applyBorder="1" applyAlignment="1">
      <alignment horizontal="center" vertical="center" textRotation="90"/>
    </xf>
    <xf numFmtId="0" fontId="12" fillId="0" borderId="20" xfId="0" applyFont="1" applyBorder="1" applyAlignment="1">
      <alignment horizontal="center" vertical="center" textRotation="90"/>
    </xf>
    <xf numFmtId="49" fontId="7" fillId="0" borderId="34" xfId="0" applyNumberFormat="1" applyFont="1" applyFill="1" applyBorder="1" applyAlignment="1">
      <alignment horizontal="center" vertical="top"/>
    </xf>
    <xf numFmtId="49" fontId="7" fillId="0" borderId="62" xfId="0" applyNumberFormat="1" applyFont="1" applyFill="1" applyBorder="1" applyAlignment="1">
      <alignment horizontal="center" vertical="top"/>
    </xf>
    <xf numFmtId="49" fontId="6" fillId="0" borderId="8" xfId="0" applyNumberFormat="1" applyFont="1" applyFill="1" applyBorder="1" applyAlignment="1">
      <alignment horizontal="center" vertical="top" wrapText="1"/>
    </xf>
    <xf numFmtId="49" fontId="6" fillId="0" borderId="61"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49" fontId="7" fillId="4" borderId="21" xfId="0" applyNumberFormat="1" applyFont="1" applyFill="1" applyBorder="1" applyAlignment="1">
      <alignment horizontal="center" vertical="top"/>
    </xf>
    <xf numFmtId="49" fontId="7" fillId="4" borderId="26" xfId="0" applyNumberFormat="1" applyFont="1" applyFill="1" applyBorder="1" applyAlignment="1">
      <alignment horizontal="center" vertical="top"/>
    </xf>
    <xf numFmtId="49" fontId="4" fillId="8" borderId="22" xfId="0" applyNumberFormat="1" applyFont="1" applyFill="1" applyBorder="1" applyAlignment="1">
      <alignment horizontal="center" vertical="top"/>
    </xf>
    <xf numFmtId="49" fontId="4" fillId="8" borderId="24" xfId="0" applyNumberFormat="1" applyFont="1" applyFill="1" applyBorder="1" applyAlignment="1">
      <alignment horizontal="center" vertical="top"/>
    </xf>
    <xf numFmtId="0" fontId="7" fillId="0" borderId="34" xfId="0" applyNumberFormat="1" applyFont="1" applyFill="1" applyBorder="1" applyAlignment="1">
      <alignment horizontal="center" vertical="top"/>
    </xf>
    <xf numFmtId="0" fontId="7" fillId="0" borderId="0" xfId="0" applyNumberFormat="1" applyFont="1" applyFill="1" applyBorder="1" applyAlignment="1">
      <alignment horizontal="center" vertical="top"/>
    </xf>
    <xf numFmtId="0" fontId="6" fillId="0" borderId="3" xfId="0" applyNumberFormat="1" applyFont="1" applyFill="1" applyBorder="1" applyAlignment="1">
      <alignment horizontal="center" vertical="top" wrapText="1"/>
    </xf>
    <xf numFmtId="164" fontId="7" fillId="10" borderId="9" xfId="0" applyNumberFormat="1" applyFont="1" applyFill="1" applyBorder="1" applyAlignment="1">
      <alignment horizontal="center" vertical="top"/>
    </xf>
    <xf numFmtId="164" fontId="7" fillId="10" borderId="74" xfId="0" applyNumberFormat="1" applyFont="1" applyFill="1" applyBorder="1" applyAlignment="1">
      <alignment horizontal="center" vertical="top"/>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4" xfId="0" applyFont="1" applyBorder="1" applyAlignment="1">
      <alignment horizontal="center" vertical="center" wrapText="1"/>
    </xf>
    <xf numFmtId="164" fontId="7" fillId="5" borderId="17" xfId="0" applyNumberFormat="1" applyFont="1" applyFill="1" applyBorder="1" applyAlignment="1">
      <alignment horizontal="center" vertical="top" wrapText="1"/>
    </xf>
    <xf numFmtId="164" fontId="7" fillId="5" borderId="34" xfId="0" applyNumberFormat="1" applyFont="1" applyFill="1" applyBorder="1" applyAlignment="1">
      <alignment horizontal="center" vertical="top" wrapText="1"/>
    </xf>
    <xf numFmtId="164" fontId="7" fillId="5" borderId="4" xfId="0" applyNumberFormat="1" applyFont="1" applyFill="1" applyBorder="1" applyAlignment="1">
      <alignment horizontal="center" vertical="top" wrapText="1"/>
    </xf>
    <xf numFmtId="164" fontId="7" fillId="5" borderId="7" xfId="0" applyNumberFormat="1" applyFont="1" applyFill="1" applyBorder="1" applyAlignment="1">
      <alignment horizontal="center" vertical="top" wrapText="1"/>
    </xf>
    <xf numFmtId="164" fontId="7" fillId="5" borderId="9" xfId="0" applyNumberFormat="1" applyFont="1" applyFill="1" applyBorder="1" applyAlignment="1">
      <alignment horizontal="center" vertical="top" wrapText="1"/>
    </xf>
    <xf numFmtId="164" fontId="7" fillId="5" borderId="74" xfId="0" applyNumberFormat="1"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0" xfId="0" applyFont="1" applyFill="1" applyBorder="1" applyAlignment="1">
      <alignment horizontal="center" vertical="top" wrapText="1"/>
    </xf>
    <xf numFmtId="0" fontId="4" fillId="5" borderId="59" xfId="0" applyFont="1" applyFill="1" applyBorder="1" applyAlignment="1">
      <alignment horizontal="center" vertical="top" wrapText="1"/>
    </xf>
    <xf numFmtId="0" fontId="4" fillId="5" borderId="2" xfId="0" applyFont="1" applyFill="1" applyBorder="1" applyAlignment="1">
      <alignment horizontal="center" vertical="top" wrapText="1"/>
    </xf>
    <xf numFmtId="0" fontId="4" fillId="5" borderId="11" xfId="0" applyFont="1" applyFill="1" applyBorder="1" applyAlignment="1">
      <alignment horizontal="center" vertical="top" wrapText="1"/>
    </xf>
    <xf numFmtId="0" fontId="4" fillId="5" borderId="27" xfId="0" applyFont="1" applyFill="1" applyBorder="1" applyAlignment="1">
      <alignment horizontal="center" vertical="top" wrapText="1"/>
    </xf>
    <xf numFmtId="0" fontId="4" fillId="5" borderId="32" xfId="0" applyFont="1" applyFill="1" applyBorder="1" applyAlignment="1">
      <alignment horizontal="center" vertical="top" wrapText="1"/>
    </xf>
    <xf numFmtId="164" fontId="6" fillId="0" borderId="69" xfId="0" applyNumberFormat="1" applyFont="1" applyFill="1" applyBorder="1" applyAlignment="1">
      <alignment horizontal="center" vertical="top" wrapText="1"/>
    </xf>
    <xf numFmtId="164" fontId="6" fillId="0" borderId="64" xfId="0" applyNumberFormat="1" applyFont="1" applyFill="1" applyBorder="1" applyAlignment="1">
      <alignment horizontal="center" vertical="top" wrapText="1"/>
    </xf>
    <xf numFmtId="164" fontId="6" fillId="0" borderId="72" xfId="0" applyNumberFormat="1" applyFont="1" applyFill="1" applyBorder="1" applyAlignment="1">
      <alignment horizontal="center" vertical="top" wrapText="1"/>
    </xf>
    <xf numFmtId="0" fontId="6" fillId="0" borderId="0" xfId="0" applyFont="1" applyAlignment="1">
      <alignment horizontal="left" vertical="top" wrapText="1"/>
    </xf>
    <xf numFmtId="0" fontId="4" fillId="7" borderId="7" xfId="0" applyFont="1" applyFill="1" applyBorder="1" applyAlignment="1">
      <alignment horizontal="right" vertical="top" wrapText="1"/>
    </xf>
    <xf numFmtId="0" fontId="4" fillId="7" borderId="9" xfId="0" applyFont="1" applyFill="1" applyBorder="1" applyAlignment="1">
      <alignment horizontal="right" vertical="top" wrapText="1"/>
    </xf>
    <xf numFmtId="0" fontId="4" fillId="7" borderId="74" xfId="0" applyFont="1" applyFill="1" applyBorder="1" applyAlignment="1">
      <alignment horizontal="right" vertical="top" wrapText="1"/>
    </xf>
    <xf numFmtId="164" fontId="7" fillId="7" borderId="9" xfId="0" applyNumberFormat="1" applyFont="1" applyFill="1" applyBorder="1" applyAlignment="1">
      <alignment horizontal="center" vertical="top" wrapText="1"/>
    </xf>
    <xf numFmtId="49" fontId="4" fillId="8" borderId="51" xfId="0" applyNumberFormat="1" applyFont="1" applyFill="1" applyBorder="1" applyAlignment="1">
      <alignment horizontal="center" vertical="top"/>
    </xf>
    <xf numFmtId="49" fontId="4" fillId="8" borderId="19" xfId="0" applyNumberFormat="1" applyFont="1" applyFill="1" applyBorder="1" applyAlignment="1">
      <alignment horizontal="center" vertical="top"/>
    </xf>
    <xf numFmtId="0" fontId="15" fillId="0" borderId="0" xfId="0" applyFont="1" applyAlignment="1">
      <alignment horizontal="left" vertical="top" wrapText="1"/>
    </xf>
    <xf numFmtId="164" fontId="9" fillId="4" borderId="7" xfId="0" applyNumberFormat="1" applyFont="1" applyFill="1" applyBorder="1" applyAlignment="1">
      <alignment horizontal="center" vertical="top"/>
    </xf>
    <xf numFmtId="164" fontId="9" fillId="4" borderId="9" xfId="0" applyNumberFormat="1" applyFont="1" applyFill="1" applyBorder="1" applyAlignment="1">
      <alignment horizontal="center" vertical="top"/>
    </xf>
    <xf numFmtId="164" fontId="9" fillId="4" borderId="74" xfId="0" applyNumberFormat="1" applyFont="1" applyFill="1" applyBorder="1" applyAlignment="1">
      <alignment horizontal="center" vertical="top"/>
    </xf>
    <xf numFmtId="49" fontId="4" fillId="2" borderId="74" xfId="0" applyNumberFormat="1" applyFont="1" applyFill="1" applyBorder="1" applyAlignment="1">
      <alignment horizontal="right" vertical="top"/>
    </xf>
    <xf numFmtId="164" fontId="9" fillId="5" borderId="9" xfId="0" applyNumberFormat="1" applyFont="1" applyFill="1" applyBorder="1" applyAlignment="1">
      <alignment horizontal="center" vertical="top"/>
    </xf>
    <xf numFmtId="164" fontId="9" fillId="5" borderId="74" xfId="0" applyNumberFormat="1" applyFont="1" applyFill="1" applyBorder="1" applyAlignment="1">
      <alignment horizontal="center" vertical="top"/>
    </xf>
    <xf numFmtId="0" fontId="3" fillId="3" borderId="35" xfId="0" applyFont="1" applyFill="1" applyBorder="1" applyAlignment="1">
      <alignment horizontal="left" vertical="top" wrapText="1"/>
    </xf>
    <xf numFmtId="0" fontId="3" fillId="3" borderId="36" xfId="0" applyFont="1" applyFill="1" applyBorder="1" applyAlignment="1">
      <alignment horizontal="left" vertical="top" wrapText="1"/>
    </xf>
    <xf numFmtId="0" fontId="3" fillId="3" borderId="45" xfId="0" applyFont="1" applyFill="1" applyBorder="1" applyAlignment="1">
      <alignment horizontal="left" vertical="top" wrapText="1"/>
    </xf>
    <xf numFmtId="0" fontId="3" fillId="3" borderId="37" xfId="0" applyFont="1" applyFill="1" applyBorder="1" applyAlignment="1">
      <alignment horizontal="left" vertical="top" wrapText="1"/>
    </xf>
    <xf numFmtId="0" fontId="3" fillId="3" borderId="54" xfId="0" applyFont="1" applyFill="1" applyBorder="1" applyAlignment="1">
      <alignment horizontal="left" vertical="top" wrapText="1"/>
    </xf>
    <xf numFmtId="0" fontId="3" fillId="3" borderId="55" xfId="0" applyFont="1" applyFill="1" applyBorder="1" applyAlignment="1">
      <alignment horizontal="left" vertical="top" wrapText="1"/>
    </xf>
    <xf numFmtId="0" fontId="3" fillId="3" borderId="60" xfId="0" applyFont="1" applyFill="1" applyBorder="1" applyAlignment="1">
      <alignment horizontal="left" vertical="top" wrapText="1"/>
    </xf>
    <xf numFmtId="0" fontId="3" fillId="3" borderId="56" xfId="0" applyFont="1" applyFill="1" applyBorder="1" applyAlignment="1">
      <alignment horizontal="left" vertical="top" wrapText="1"/>
    </xf>
    <xf numFmtId="164" fontId="6" fillId="0" borderId="18" xfId="0" applyNumberFormat="1" applyFont="1" applyBorder="1" applyAlignment="1">
      <alignment horizontal="center" vertical="top" wrapText="1"/>
    </xf>
    <xf numFmtId="164" fontId="6" fillId="0" borderId="48" xfId="0" applyNumberFormat="1" applyFont="1" applyBorder="1" applyAlignment="1">
      <alignment horizontal="center" vertical="top" wrapText="1"/>
    </xf>
    <xf numFmtId="164" fontId="6" fillId="0" borderId="12" xfId="0" applyNumberFormat="1" applyFont="1" applyBorder="1" applyAlignment="1">
      <alignment horizontal="center" vertical="top" wrapText="1"/>
    </xf>
    <xf numFmtId="49" fontId="4" fillId="2" borderId="34" xfId="0" applyNumberFormat="1" applyFont="1" applyFill="1" applyBorder="1" applyAlignment="1">
      <alignment horizontal="left" vertical="top" wrapText="1"/>
    </xf>
    <xf numFmtId="49" fontId="4" fillId="2" borderId="4" xfId="0" applyNumberFormat="1" applyFont="1" applyFill="1" applyBorder="1" applyAlignment="1">
      <alignment horizontal="left" vertical="top" wrapText="1"/>
    </xf>
    <xf numFmtId="0" fontId="6" fillId="0" borderId="3" xfId="0" applyFont="1" applyFill="1" applyBorder="1" applyAlignment="1">
      <alignment horizontal="left" vertical="top" wrapText="1"/>
    </xf>
    <xf numFmtId="49" fontId="4" fillId="4" borderId="69" xfId="0" applyNumberFormat="1" applyFont="1" applyFill="1" applyBorder="1" applyAlignment="1">
      <alignment horizontal="center" vertical="top"/>
    </xf>
    <xf numFmtId="0" fontId="2" fillId="0" borderId="0" xfId="0" applyFont="1" applyAlignment="1">
      <alignment horizontal="left" vertical="top" wrapText="1"/>
    </xf>
    <xf numFmtId="0" fontId="6" fillId="0" borderId="28" xfId="0" applyNumberFormat="1" applyFont="1" applyBorder="1" applyAlignment="1">
      <alignment horizontal="center" vertical="top" wrapText="1"/>
    </xf>
    <xf numFmtId="49" fontId="4" fillId="4" borderId="6" xfId="0" applyNumberFormat="1" applyFont="1" applyFill="1" applyBorder="1" applyAlignment="1">
      <alignment horizontal="center" vertical="top"/>
    </xf>
    <xf numFmtId="49" fontId="4" fillId="4" borderId="49" xfId="0" applyNumberFormat="1" applyFont="1" applyFill="1" applyBorder="1" applyAlignment="1">
      <alignment horizontal="center" vertical="top"/>
    </xf>
    <xf numFmtId="49" fontId="4" fillId="4" borderId="66" xfId="0" applyNumberFormat="1" applyFont="1" applyFill="1" applyBorder="1" applyAlignment="1">
      <alignment horizontal="center" vertical="top"/>
    </xf>
    <xf numFmtId="49" fontId="7" fillId="0" borderId="8"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0" fontId="7" fillId="4" borderId="9" xfId="0" applyFont="1" applyFill="1" applyBorder="1" applyAlignment="1">
      <alignment horizontal="left" vertical="center"/>
    </xf>
    <xf numFmtId="0" fontId="7" fillId="4" borderId="74" xfId="0" applyFont="1" applyFill="1" applyBorder="1" applyAlignment="1">
      <alignment horizontal="left" vertical="center"/>
    </xf>
    <xf numFmtId="49" fontId="4" fillId="6" borderId="7" xfId="0" applyNumberFormat="1" applyFont="1" applyFill="1" applyBorder="1" applyAlignment="1">
      <alignment horizontal="left" vertical="top" wrapText="1"/>
    </xf>
    <xf numFmtId="49" fontId="4" fillId="6" borderId="9" xfId="0" applyNumberFormat="1" applyFont="1" applyFill="1" applyBorder="1" applyAlignment="1">
      <alignment horizontal="left" vertical="top" wrapText="1"/>
    </xf>
    <xf numFmtId="49" fontId="7" fillId="8" borderId="0" xfId="0" applyNumberFormat="1" applyFont="1" applyFill="1" applyBorder="1" applyAlignment="1">
      <alignment horizontal="center" vertical="top"/>
    </xf>
    <xf numFmtId="0" fontId="7" fillId="0" borderId="6" xfId="0" applyFont="1" applyFill="1" applyBorder="1" applyAlignment="1">
      <alignment horizontal="center" vertical="top" wrapText="1"/>
    </xf>
    <xf numFmtId="49" fontId="4" fillId="2" borderId="27" xfId="0" applyNumberFormat="1" applyFont="1" applyFill="1" applyBorder="1" applyAlignment="1">
      <alignment horizontal="left" vertical="top" wrapText="1"/>
    </xf>
    <xf numFmtId="49" fontId="4" fillId="2" borderId="9" xfId="0" applyNumberFormat="1" applyFont="1" applyFill="1" applyBorder="1" applyAlignment="1">
      <alignment horizontal="left" vertical="top" wrapText="1"/>
    </xf>
    <xf numFmtId="49" fontId="4" fillId="2" borderId="74" xfId="0" applyNumberFormat="1" applyFont="1" applyFill="1" applyBorder="1" applyAlignment="1">
      <alignment horizontal="left" vertical="top" wrapText="1"/>
    </xf>
    <xf numFmtId="164" fontId="3" fillId="0" borderId="8" xfId="0" applyNumberFormat="1" applyFont="1" applyBorder="1" applyAlignment="1">
      <alignment horizontal="left" vertical="top" wrapText="1"/>
    </xf>
    <xf numFmtId="164" fontId="3" fillId="0" borderId="3" xfId="0" applyNumberFormat="1" applyFont="1" applyBorder="1" applyAlignment="1">
      <alignment horizontal="left" vertical="top"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7" fillId="2" borderId="9" xfId="0" applyFont="1" applyFill="1" applyBorder="1" applyAlignment="1">
      <alignment horizontal="left" vertical="top" wrapText="1"/>
    </xf>
    <xf numFmtId="0" fontId="7" fillId="2" borderId="74" xfId="0" applyFont="1" applyFill="1" applyBorder="1" applyAlignment="1">
      <alignment horizontal="left" vertical="top" wrapText="1"/>
    </xf>
    <xf numFmtId="49" fontId="4" fillId="4" borderId="71" xfId="0" applyNumberFormat="1" applyFont="1" applyFill="1" applyBorder="1" applyAlignment="1">
      <alignment horizontal="right" vertical="top"/>
    </xf>
    <xf numFmtId="49" fontId="4" fillId="4" borderId="62" xfId="0" applyNumberFormat="1" applyFont="1" applyFill="1" applyBorder="1" applyAlignment="1">
      <alignment horizontal="right" vertical="top"/>
    </xf>
    <xf numFmtId="164" fontId="6" fillId="0" borderId="15" xfId="0" applyNumberFormat="1" applyFont="1" applyFill="1" applyBorder="1" applyAlignment="1">
      <alignment horizontal="left" vertical="top" wrapText="1"/>
    </xf>
    <xf numFmtId="165" fontId="6" fillId="0" borderId="3" xfId="0" applyNumberFormat="1" applyFont="1" applyFill="1" applyBorder="1" applyAlignment="1">
      <alignment horizontal="left" vertical="top" wrapText="1"/>
    </xf>
    <xf numFmtId="0" fontId="7" fillId="2" borderId="34" xfId="0" applyFont="1" applyFill="1" applyBorder="1" applyAlignment="1">
      <alignment horizontal="left" vertical="top" wrapText="1"/>
    </xf>
    <xf numFmtId="0" fontId="7" fillId="2" borderId="4" xfId="0" applyFont="1" applyFill="1" applyBorder="1" applyAlignment="1">
      <alignment horizontal="left" vertical="top" wrapText="1"/>
    </xf>
    <xf numFmtId="0" fontId="22" fillId="3" borderId="15" xfId="0" applyFont="1" applyFill="1" applyBorder="1" applyAlignment="1">
      <alignment horizontal="left" vertical="top" wrapText="1"/>
    </xf>
    <xf numFmtId="0" fontId="22" fillId="0" borderId="15" xfId="0" applyFont="1" applyBorder="1" applyAlignment="1">
      <alignment horizontal="left" vertical="top" wrapText="1"/>
    </xf>
    <xf numFmtId="0" fontId="22" fillId="0" borderId="3" xfId="0" applyFont="1" applyBorder="1" applyAlignment="1">
      <alignment horizontal="left" vertical="top" wrapText="1"/>
    </xf>
    <xf numFmtId="0" fontId="22" fillId="3" borderId="28" xfId="0" applyFont="1" applyFill="1" applyBorder="1" applyAlignment="1">
      <alignment horizontal="left" vertical="top" wrapText="1"/>
    </xf>
    <xf numFmtId="0" fontId="24" fillId="9" borderId="8" xfId="0" applyFont="1" applyFill="1" applyBorder="1" applyAlignment="1">
      <alignment horizontal="left" vertical="top" wrapText="1"/>
    </xf>
    <xf numFmtId="0" fontId="24" fillId="9" borderId="3" xfId="0" applyFont="1" applyFill="1" applyBorder="1" applyAlignment="1">
      <alignment horizontal="left" vertical="top" wrapText="1"/>
    </xf>
    <xf numFmtId="0" fontId="24" fillId="9" borderId="28" xfId="0" applyFont="1" applyFill="1" applyBorder="1" applyAlignment="1">
      <alignment horizontal="left" vertical="top" wrapText="1"/>
    </xf>
    <xf numFmtId="0" fontId="25" fillId="0" borderId="8" xfId="0" applyFont="1" applyFill="1" applyBorder="1" applyAlignment="1">
      <alignment horizontal="left" vertical="top" wrapText="1"/>
    </xf>
    <xf numFmtId="0" fontId="25" fillId="0" borderId="3" xfId="0" applyFont="1" applyFill="1" applyBorder="1" applyAlignment="1">
      <alignment horizontal="left" vertical="top" wrapText="1"/>
    </xf>
    <xf numFmtId="0" fontId="6" fillId="0" borderId="0" xfId="0" applyFont="1" applyAlignment="1">
      <alignment horizontal="center"/>
    </xf>
    <xf numFmtId="0" fontId="6" fillId="0" borderId="36" xfId="0" applyFont="1" applyBorder="1" applyAlignment="1">
      <alignment horizontal="center" wrapText="1"/>
    </xf>
    <xf numFmtId="0" fontId="6" fillId="0" borderId="36" xfId="0" applyFont="1" applyBorder="1" applyAlignment="1">
      <alignment horizontal="center"/>
    </xf>
    <xf numFmtId="0" fontId="6" fillId="0" borderId="36" xfId="0" applyFont="1" applyBorder="1" applyAlignment="1">
      <alignment horizontal="center" vertical="top"/>
    </xf>
  </cellXfs>
  <cellStyles count="3">
    <cellStyle name="Įprastas" xfId="0" builtinId="0"/>
    <cellStyle name="Įprastas 2" xfId="1"/>
    <cellStyle name="Normal_biudz uz 2001 atskaitomybe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0"/>
  <sheetViews>
    <sheetView tabSelected="1" showWhiteSpace="0" zoomScaleNormal="100" zoomScaleSheetLayoutView="100" workbookViewId="0">
      <selection activeCell="P8" sqref="P8:R8"/>
    </sheetView>
  </sheetViews>
  <sheetFormatPr defaultRowHeight="12.75"/>
  <cols>
    <col min="1" max="4" width="2.42578125" style="15" customWidth="1"/>
    <col min="5" max="5" width="4" style="15" customWidth="1"/>
    <col min="6" max="6" width="31.42578125" style="15" customWidth="1"/>
    <col min="7" max="7" width="4.140625" style="24" customWidth="1"/>
    <col min="8" max="8" width="2.85546875" style="15" customWidth="1"/>
    <col min="9" max="9" width="3" style="332" customWidth="1"/>
    <col min="10" max="10" width="20" style="72" customWidth="1"/>
    <col min="11" max="11" width="8.42578125" style="24" customWidth="1"/>
    <col min="12" max="12" width="8.7109375" style="15" customWidth="1"/>
    <col min="13" max="13" width="8.140625" style="15" customWidth="1"/>
    <col min="14" max="14" width="8.28515625" style="15" customWidth="1"/>
    <col min="15" max="15" width="7.42578125" style="15" customWidth="1"/>
    <col min="16" max="16" width="22.7109375" style="15" customWidth="1"/>
    <col min="17" max="17" width="8.140625" style="15" customWidth="1"/>
    <col min="18" max="18" width="8.28515625" style="24" customWidth="1"/>
    <col min="19" max="16384" width="9.140625" style="4"/>
  </cols>
  <sheetData>
    <row r="1" spans="1:18" s="131" customFormat="1" ht="41.25" customHeight="1">
      <c r="A1" s="141"/>
      <c r="B1" s="141"/>
      <c r="C1" s="141"/>
      <c r="D1" s="141"/>
      <c r="E1" s="141"/>
      <c r="F1" s="141"/>
      <c r="G1" s="142"/>
      <c r="H1" s="141"/>
      <c r="I1" s="142"/>
      <c r="J1" s="142"/>
      <c r="K1" s="142"/>
      <c r="L1" s="864"/>
      <c r="M1" s="864"/>
      <c r="O1" s="857" t="s">
        <v>181</v>
      </c>
      <c r="P1" s="857"/>
      <c r="Q1" s="857"/>
      <c r="R1" s="857"/>
    </row>
    <row r="2" spans="1:18" s="131" customFormat="1" ht="30.75" customHeight="1">
      <c r="A2" s="141"/>
      <c r="B2" s="141"/>
      <c r="C2" s="141"/>
      <c r="D2" s="141"/>
      <c r="E2" s="141"/>
      <c r="F2" s="141"/>
      <c r="G2" s="142"/>
      <c r="H2" s="141"/>
      <c r="I2" s="142"/>
      <c r="J2" s="142"/>
      <c r="K2" s="142"/>
      <c r="L2" s="469"/>
      <c r="M2" s="469"/>
      <c r="O2" s="886" t="s">
        <v>229</v>
      </c>
      <c r="P2" s="886"/>
      <c r="Q2" s="886"/>
      <c r="R2" s="886"/>
    </row>
    <row r="3" spans="1:18" ht="12.75" customHeight="1">
      <c r="A3" s="748"/>
      <c r="B3" s="748"/>
      <c r="C3" s="748"/>
      <c r="D3" s="748"/>
      <c r="E3" s="748"/>
      <c r="F3" s="748"/>
      <c r="G3" s="748"/>
      <c r="H3" s="748"/>
      <c r="I3" s="748"/>
      <c r="J3" s="748"/>
      <c r="K3" s="748"/>
      <c r="L3" s="748"/>
      <c r="M3" s="748"/>
      <c r="N3" s="748"/>
      <c r="O3" s="748"/>
      <c r="P3" s="748"/>
      <c r="Q3" s="748"/>
      <c r="R3" s="748"/>
    </row>
    <row r="4" spans="1:18" ht="12.75" customHeight="1">
      <c r="A4" s="749" t="s">
        <v>96</v>
      </c>
      <c r="B4" s="749"/>
      <c r="C4" s="749"/>
      <c r="D4" s="749"/>
      <c r="E4" s="749"/>
      <c r="F4" s="749"/>
      <c r="G4" s="749"/>
      <c r="H4" s="749"/>
      <c r="I4" s="749"/>
      <c r="J4" s="749"/>
      <c r="K4" s="749"/>
      <c r="L4" s="749"/>
      <c r="M4" s="749"/>
      <c r="N4" s="749"/>
      <c r="O4" s="749"/>
      <c r="P4" s="749"/>
      <c r="Q4" s="749"/>
      <c r="R4" s="749"/>
    </row>
    <row r="5" spans="1:18" ht="18" customHeight="1">
      <c r="A5" s="750" t="s">
        <v>46</v>
      </c>
      <c r="B5" s="750"/>
      <c r="C5" s="750"/>
      <c r="D5" s="750"/>
      <c r="E5" s="750"/>
      <c r="F5" s="750"/>
      <c r="G5" s="750"/>
      <c r="H5" s="750"/>
      <c r="I5" s="750"/>
      <c r="J5" s="750"/>
      <c r="K5" s="750"/>
      <c r="L5" s="750"/>
      <c r="M5" s="750"/>
      <c r="N5" s="750"/>
      <c r="O5" s="750"/>
      <c r="P5" s="750"/>
      <c r="Q5" s="750"/>
      <c r="R5" s="750"/>
    </row>
    <row r="6" spans="1:18" ht="15" customHeight="1">
      <c r="A6" s="751" t="s">
        <v>88</v>
      </c>
      <c r="B6" s="751"/>
      <c r="C6" s="751"/>
      <c r="D6" s="751"/>
      <c r="E6" s="751"/>
      <c r="F6" s="751"/>
      <c r="G6" s="751"/>
      <c r="H6" s="751"/>
      <c r="I6" s="751"/>
      <c r="J6" s="751"/>
      <c r="K6" s="751"/>
      <c r="L6" s="751"/>
      <c r="M6" s="751"/>
      <c r="N6" s="751"/>
      <c r="O6" s="751"/>
      <c r="P6" s="751"/>
      <c r="Q6" s="751"/>
      <c r="R6" s="751"/>
    </row>
    <row r="7" spans="1:18" ht="15" customHeight="1" thickBot="1">
      <c r="A7" s="45"/>
      <c r="B7" s="45"/>
      <c r="C7" s="752" t="s">
        <v>12</v>
      </c>
      <c r="D7" s="752"/>
      <c r="E7" s="752"/>
      <c r="F7" s="752"/>
      <c r="G7" s="752"/>
      <c r="H7" s="752"/>
      <c r="I7" s="752"/>
      <c r="J7" s="752"/>
      <c r="K7" s="752"/>
      <c r="L7" s="752"/>
      <c r="M7" s="752"/>
      <c r="N7" s="752"/>
      <c r="O7" s="752"/>
      <c r="P7" s="752"/>
      <c r="Q7" s="752"/>
      <c r="R7" s="752"/>
    </row>
    <row r="8" spans="1:18" ht="36.75" customHeight="1" thickBot="1">
      <c r="A8" s="726" t="s">
        <v>16</v>
      </c>
      <c r="B8" s="737" t="s">
        <v>18</v>
      </c>
      <c r="C8" s="737" t="s">
        <v>19</v>
      </c>
      <c r="D8" s="761" t="s">
        <v>97</v>
      </c>
      <c r="E8" s="761" t="s">
        <v>172</v>
      </c>
      <c r="F8" s="904" t="s">
        <v>37</v>
      </c>
      <c r="G8" s="761" t="s">
        <v>20</v>
      </c>
      <c r="H8" s="753" t="s">
        <v>98</v>
      </c>
      <c r="I8" s="756" t="s">
        <v>21</v>
      </c>
      <c r="J8" s="742" t="s">
        <v>99</v>
      </c>
      <c r="K8" s="733" t="s">
        <v>22</v>
      </c>
      <c r="L8" s="745" t="s">
        <v>100</v>
      </c>
      <c r="M8" s="746"/>
      <c r="N8" s="746"/>
      <c r="O8" s="747"/>
      <c r="P8" s="729" t="s">
        <v>101</v>
      </c>
      <c r="Q8" s="759"/>
      <c r="R8" s="760"/>
    </row>
    <row r="9" spans="1:18" ht="15" customHeight="1">
      <c r="A9" s="727"/>
      <c r="B9" s="738"/>
      <c r="C9" s="738"/>
      <c r="D9" s="762"/>
      <c r="E9" s="762"/>
      <c r="F9" s="905"/>
      <c r="G9" s="762"/>
      <c r="H9" s="754"/>
      <c r="I9" s="757"/>
      <c r="J9" s="743"/>
      <c r="K9" s="735"/>
      <c r="L9" s="740" t="s">
        <v>23</v>
      </c>
      <c r="M9" s="736" t="s">
        <v>24</v>
      </c>
      <c r="N9" s="736"/>
      <c r="O9" s="731" t="s">
        <v>57</v>
      </c>
      <c r="P9" s="729" t="s">
        <v>102</v>
      </c>
      <c r="Q9" s="733" t="s">
        <v>103</v>
      </c>
      <c r="R9" s="733" t="s">
        <v>104</v>
      </c>
    </row>
    <row r="10" spans="1:18" ht="94.5" customHeight="1" thickBot="1">
      <c r="A10" s="728"/>
      <c r="B10" s="739"/>
      <c r="C10" s="739"/>
      <c r="D10" s="763"/>
      <c r="E10" s="763"/>
      <c r="F10" s="906"/>
      <c r="G10" s="763"/>
      <c r="H10" s="755"/>
      <c r="I10" s="758"/>
      <c r="J10" s="744"/>
      <c r="K10" s="734"/>
      <c r="L10" s="741"/>
      <c r="M10" s="31" t="s">
        <v>23</v>
      </c>
      <c r="N10" s="30" t="s">
        <v>38</v>
      </c>
      <c r="O10" s="732"/>
      <c r="P10" s="730"/>
      <c r="Q10" s="734"/>
      <c r="R10" s="734"/>
    </row>
    <row r="11" spans="1:18" ht="15.75" customHeight="1" thickBot="1">
      <c r="A11" s="895" t="s">
        <v>54</v>
      </c>
      <c r="B11" s="896"/>
      <c r="C11" s="896"/>
      <c r="D11" s="896"/>
      <c r="E11" s="896"/>
      <c r="F11" s="896"/>
      <c r="G11" s="896"/>
      <c r="H11" s="896"/>
      <c r="I11" s="896"/>
      <c r="J11" s="896"/>
      <c r="K11" s="896"/>
      <c r="L11" s="896"/>
      <c r="M11" s="896"/>
      <c r="N11" s="896"/>
      <c r="O11" s="896"/>
      <c r="P11" s="724"/>
      <c r="Q11" s="724"/>
      <c r="R11" s="725"/>
    </row>
    <row r="12" spans="1:18" ht="14.25" customHeight="1" thickBot="1">
      <c r="A12" s="723" t="s">
        <v>47</v>
      </c>
      <c r="B12" s="724"/>
      <c r="C12" s="724"/>
      <c r="D12" s="724"/>
      <c r="E12" s="724"/>
      <c r="F12" s="724"/>
      <c r="G12" s="724"/>
      <c r="H12" s="724"/>
      <c r="I12" s="724"/>
      <c r="J12" s="724"/>
      <c r="K12" s="724"/>
      <c r="L12" s="724"/>
      <c r="M12" s="724"/>
      <c r="N12" s="724"/>
      <c r="O12" s="724"/>
      <c r="P12" s="724"/>
      <c r="Q12" s="724"/>
      <c r="R12" s="725"/>
    </row>
    <row r="13" spans="1:18" ht="15.75" customHeight="1" thickBot="1">
      <c r="A13" s="66" t="s">
        <v>25</v>
      </c>
      <c r="B13" s="893" t="s">
        <v>77</v>
      </c>
      <c r="C13" s="893"/>
      <c r="D13" s="893"/>
      <c r="E13" s="893"/>
      <c r="F13" s="893"/>
      <c r="G13" s="893"/>
      <c r="H13" s="893"/>
      <c r="I13" s="893"/>
      <c r="J13" s="893"/>
      <c r="K13" s="893"/>
      <c r="L13" s="893"/>
      <c r="M13" s="893"/>
      <c r="N13" s="893"/>
      <c r="O13" s="893"/>
      <c r="P13" s="893"/>
      <c r="Q13" s="893"/>
      <c r="R13" s="894"/>
    </row>
    <row r="14" spans="1:18" ht="18" customHeight="1" thickBot="1">
      <c r="A14" s="94" t="s">
        <v>25</v>
      </c>
      <c r="B14" s="67" t="s">
        <v>25</v>
      </c>
      <c r="C14" s="907" t="s">
        <v>82</v>
      </c>
      <c r="D14" s="907"/>
      <c r="E14" s="907"/>
      <c r="F14" s="907"/>
      <c r="G14" s="907"/>
      <c r="H14" s="907"/>
      <c r="I14" s="907"/>
      <c r="J14" s="907"/>
      <c r="K14" s="907"/>
      <c r="L14" s="907"/>
      <c r="M14" s="907"/>
      <c r="N14" s="907"/>
      <c r="O14" s="907"/>
      <c r="P14" s="907"/>
      <c r="Q14" s="907"/>
      <c r="R14" s="908"/>
    </row>
    <row r="15" spans="1:18" ht="13.5" customHeight="1">
      <c r="A15" s="97" t="s">
        <v>25</v>
      </c>
      <c r="B15" s="68" t="s">
        <v>25</v>
      </c>
      <c r="C15" s="658" t="s">
        <v>25</v>
      </c>
      <c r="D15" s="256"/>
      <c r="E15" s="143"/>
      <c r="F15" s="766" t="s">
        <v>215</v>
      </c>
      <c r="G15" s="29"/>
      <c r="H15" s="83" t="s">
        <v>26</v>
      </c>
      <c r="I15" s="328" t="s">
        <v>59</v>
      </c>
      <c r="J15" s="720" t="s">
        <v>119</v>
      </c>
      <c r="K15" s="28" t="s">
        <v>27</v>
      </c>
      <c r="L15" s="513">
        <f t="shared" ref="L15:L33" si="0">M15+O15</f>
        <v>27646.9</v>
      </c>
      <c r="M15" s="512">
        <v>27639.5</v>
      </c>
      <c r="N15" s="512">
        <v>18620.3</v>
      </c>
      <c r="O15" s="161">
        <v>7.4</v>
      </c>
      <c r="P15" s="344" t="s">
        <v>144</v>
      </c>
      <c r="Q15" s="12" t="s">
        <v>117</v>
      </c>
      <c r="R15" s="413">
        <v>43</v>
      </c>
    </row>
    <row r="16" spans="1:18" ht="13.5" customHeight="1">
      <c r="A16" s="98"/>
      <c r="B16" s="100"/>
      <c r="C16" s="659"/>
      <c r="D16" s="252"/>
      <c r="E16" s="140"/>
      <c r="F16" s="767"/>
      <c r="G16" s="333"/>
      <c r="H16" s="87"/>
      <c r="I16" s="330"/>
      <c r="J16" s="721"/>
      <c r="K16" s="90" t="s">
        <v>30</v>
      </c>
      <c r="L16" s="514">
        <f t="shared" si="0"/>
        <v>17344.2</v>
      </c>
      <c r="M16" s="515">
        <f>17236+74.3</f>
        <v>17310.3</v>
      </c>
      <c r="N16" s="515">
        <v>12714.4</v>
      </c>
      <c r="O16" s="516">
        <f>48.8-14.9</f>
        <v>33.9</v>
      </c>
      <c r="P16" s="346" t="s">
        <v>151</v>
      </c>
      <c r="Q16" s="10" t="s">
        <v>142</v>
      </c>
      <c r="R16" s="414">
        <v>6858</v>
      </c>
    </row>
    <row r="17" spans="1:18" ht="13.5" customHeight="1">
      <c r="A17" s="98"/>
      <c r="B17" s="100"/>
      <c r="C17" s="659"/>
      <c r="D17" s="252"/>
      <c r="E17" s="140"/>
      <c r="F17" s="767"/>
      <c r="G17" s="333"/>
      <c r="H17" s="87"/>
      <c r="I17" s="330"/>
      <c r="J17" s="722"/>
      <c r="K17" s="25" t="s">
        <v>42</v>
      </c>
      <c r="L17" s="517">
        <f t="shared" si="0"/>
        <v>9435</v>
      </c>
      <c r="M17" s="518">
        <f>9299.6+135.4</f>
        <v>9435</v>
      </c>
      <c r="N17" s="162">
        <f>1162.4</f>
        <v>1162.4000000000001</v>
      </c>
      <c r="O17" s="163"/>
      <c r="P17" s="346"/>
      <c r="Q17" s="10"/>
      <c r="R17" s="5"/>
    </row>
    <row r="18" spans="1:18" ht="13.5" customHeight="1" thickBot="1">
      <c r="A18" s="99"/>
      <c r="B18" s="101"/>
      <c r="C18" s="660"/>
      <c r="D18" s="764"/>
      <c r="E18" s="764"/>
      <c r="F18" s="764"/>
      <c r="G18" s="764"/>
      <c r="H18" s="764"/>
      <c r="I18" s="764"/>
      <c r="J18" s="765"/>
      <c r="K18" s="230" t="s">
        <v>28</v>
      </c>
      <c r="L18" s="276">
        <f t="shared" si="0"/>
        <v>54426.100000000006</v>
      </c>
      <c r="M18" s="232">
        <f>SUM(M15:M17)</f>
        <v>54384.800000000003</v>
      </c>
      <c r="N18" s="232">
        <f>SUM(N15:N17)</f>
        <v>32497.1</v>
      </c>
      <c r="O18" s="235">
        <f>SUM(O15:O17)</f>
        <v>41.3</v>
      </c>
      <c r="P18" s="240"/>
      <c r="Q18" s="240"/>
      <c r="R18" s="227"/>
    </row>
    <row r="19" spans="1:18" ht="15" customHeight="1">
      <c r="A19" s="779" t="s">
        <v>25</v>
      </c>
      <c r="B19" s="68" t="s">
        <v>25</v>
      </c>
      <c r="C19" s="897" t="s">
        <v>29</v>
      </c>
      <c r="D19" s="252"/>
      <c r="E19" s="140"/>
      <c r="F19" s="766" t="s">
        <v>217</v>
      </c>
      <c r="G19" s="29"/>
      <c r="H19" s="83" t="s">
        <v>26</v>
      </c>
      <c r="I19" s="328" t="s">
        <v>59</v>
      </c>
      <c r="J19" s="720" t="s">
        <v>119</v>
      </c>
      <c r="K19" s="28" t="s">
        <v>27</v>
      </c>
      <c r="L19" s="513">
        <f t="shared" si="0"/>
        <v>5859.5</v>
      </c>
      <c r="M19" s="512">
        <f>5835.4+24.1</f>
        <v>5859.5</v>
      </c>
      <c r="N19" s="512">
        <f>3956.8+4.4</f>
        <v>3961.2000000000003</v>
      </c>
      <c r="O19" s="161"/>
      <c r="P19" s="344" t="s">
        <v>146</v>
      </c>
      <c r="Q19" s="12" t="s">
        <v>117</v>
      </c>
      <c r="R19" s="345">
        <v>8</v>
      </c>
    </row>
    <row r="20" spans="1:18" ht="13.5" customHeight="1">
      <c r="A20" s="780"/>
      <c r="B20" s="100"/>
      <c r="C20" s="659"/>
      <c r="D20" s="252"/>
      <c r="E20" s="140"/>
      <c r="F20" s="767"/>
      <c r="G20" s="333"/>
      <c r="H20" s="87"/>
      <c r="I20" s="330"/>
      <c r="J20" s="721"/>
      <c r="K20" s="90" t="s">
        <v>30</v>
      </c>
      <c r="L20" s="514">
        <f t="shared" si="0"/>
        <v>6263.7999999999993</v>
      </c>
      <c r="M20" s="515">
        <f>6261.4-6</f>
        <v>6255.4</v>
      </c>
      <c r="N20" s="515">
        <f>4619.9-2</f>
        <v>4617.8999999999996</v>
      </c>
      <c r="O20" s="516">
        <f>6.6+1.8</f>
        <v>8.4</v>
      </c>
      <c r="P20" s="348" t="s">
        <v>147</v>
      </c>
      <c r="Q20" s="10" t="s">
        <v>117</v>
      </c>
      <c r="R20" s="349">
        <v>1</v>
      </c>
    </row>
    <row r="21" spans="1:18" ht="13.5" customHeight="1">
      <c r="A21" s="780"/>
      <c r="B21" s="100"/>
      <c r="C21" s="659"/>
      <c r="D21" s="252"/>
      <c r="E21" s="140"/>
      <c r="F21" s="768"/>
      <c r="G21" s="333"/>
      <c r="H21" s="87"/>
      <c r="I21" s="330"/>
      <c r="J21" s="722"/>
      <c r="K21" s="49" t="s">
        <v>42</v>
      </c>
      <c r="L21" s="517">
        <f t="shared" si="0"/>
        <v>1924.8</v>
      </c>
      <c r="M21" s="518">
        <f>1902.2+22.6</f>
        <v>1924.8</v>
      </c>
      <c r="N21" s="518">
        <f>371.8+1.1</f>
        <v>372.90000000000003</v>
      </c>
      <c r="O21" s="163"/>
      <c r="P21" s="346" t="s">
        <v>151</v>
      </c>
      <c r="Q21" s="10" t="s">
        <v>142</v>
      </c>
      <c r="R21" s="347">
        <v>2108</v>
      </c>
    </row>
    <row r="22" spans="1:18" ht="13.5" customHeight="1" thickBot="1">
      <c r="A22" s="781"/>
      <c r="B22" s="101"/>
      <c r="C22" s="660"/>
      <c r="D22" s="764"/>
      <c r="E22" s="764"/>
      <c r="F22" s="764"/>
      <c r="G22" s="764"/>
      <c r="H22" s="764"/>
      <c r="I22" s="764"/>
      <c r="J22" s="765"/>
      <c r="K22" s="230" t="s">
        <v>28</v>
      </c>
      <c r="L22" s="231">
        <f t="shared" si="0"/>
        <v>14048.099999999999</v>
      </c>
      <c r="M22" s="232">
        <f>SUM(M19:M21)</f>
        <v>14039.699999999999</v>
      </c>
      <c r="N22" s="231">
        <f>SUM(N19:N21)</f>
        <v>8952</v>
      </c>
      <c r="O22" s="235">
        <f>SUM(O19:O21)</f>
        <v>8.4</v>
      </c>
      <c r="P22" s="350" t="s">
        <v>145</v>
      </c>
      <c r="Q22" s="46" t="s">
        <v>142</v>
      </c>
      <c r="R22" s="351">
        <v>583</v>
      </c>
    </row>
    <row r="23" spans="1:18" ht="17.25" customHeight="1">
      <c r="A23" s="779" t="s">
        <v>25</v>
      </c>
      <c r="B23" s="54" t="s">
        <v>25</v>
      </c>
      <c r="C23" s="658" t="s">
        <v>31</v>
      </c>
      <c r="D23" s="256"/>
      <c r="E23" s="143"/>
      <c r="F23" s="766" t="s">
        <v>80</v>
      </c>
      <c r="G23" s="792" t="s">
        <v>50</v>
      </c>
      <c r="H23" s="777" t="s">
        <v>26</v>
      </c>
      <c r="I23" s="891" t="s">
        <v>59</v>
      </c>
      <c r="J23" s="825" t="s">
        <v>119</v>
      </c>
      <c r="K23" s="25" t="s">
        <v>27</v>
      </c>
      <c r="L23" s="519">
        <f t="shared" si="0"/>
        <v>13790.599999999999</v>
      </c>
      <c r="M23" s="520">
        <f>13444.8+345.8</f>
        <v>13790.599999999999</v>
      </c>
      <c r="N23" s="521">
        <f>8430.9+260.1</f>
        <v>8691</v>
      </c>
      <c r="O23" s="169"/>
      <c r="P23" s="344" t="s">
        <v>153</v>
      </c>
      <c r="Q23" s="12" t="s">
        <v>142</v>
      </c>
      <c r="R23" s="352">
        <v>18447</v>
      </c>
    </row>
    <row r="24" spans="1:18" ht="17.25" customHeight="1">
      <c r="A24" s="780"/>
      <c r="B24" s="56"/>
      <c r="C24" s="659"/>
      <c r="D24" s="252"/>
      <c r="E24" s="140"/>
      <c r="F24" s="767"/>
      <c r="G24" s="898"/>
      <c r="H24" s="778"/>
      <c r="I24" s="892"/>
      <c r="J24" s="622"/>
      <c r="K24" s="27" t="s">
        <v>30</v>
      </c>
      <c r="L24" s="522">
        <f t="shared" si="0"/>
        <v>78538.3</v>
      </c>
      <c r="M24" s="523">
        <f>79391.8+2647-3691.8</f>
        <v>78347</v>
      </c>
      <c r="N24" s="523">
        <f>59326.8+1401-2332.7</f>
        <v>58395.100000000006</v>
      </c>
      <c r="O24" s="502">
        <f>41+150.3</f>
        <v>191.3</v>
      </c>
      <c r="P24" s="348" t="s">
        <v>154</v>
      </c>
      <c r="Q24" s="10" t="s">
        <v>117</v>
      </c>
      <c r="R24" s="355">
        <v>12</v>
      </c>
    </row>
    <row r="25" spans="1:18" ht="17.25" customHeight="1">
      <c r="A25" s="780"/>
      <c r="B25" s="596"/>
      <c r="C25" s="659"/>
      <c r="D25" s="252"/>
      <c r="E25" s="140"/>
      <c r="F25" s="767"/>
      <c r="G25" s="898"/>
      <c r="H25" s="778"/>
      <c r="I25" s="892"/>
      <c r="J25" s="622"/>
      <c r="K25" s="27" t="s">
        <v>30</v>
      </c>
      <c r="L25" s="524">
        <f>M25+O25</f>
        <v>2647</v>
      </c>
      <c r="M25" s="520">
        <v>2647</v>
      </c>
      <c r="N25" s="520">
        <v>1401</v>
      </c>
      <c r="O25" s="525"/>
      <c r="P25" s="348"/>
      <c r="Q25" s="10"/>
      <c r="R25" s="355"/>
    </row>
    <row r="26" spans="1:18" ht="17.25" customHeight="1">
      <c r="A26" s="780"/>
      <c r="B26" s="56"/>
      <c r="C26" s="659"/>
      <c r="D26" s="252"/>
      <c r="E26" s="140"/>
      <c r="F26" s="767"/>
      <c r="G26" s="898"/>
      <c r="H26" s="778"/>
      <c r="I26" s="892"/>
      <c r="J26" s="622"/>
      <c r="K26" s="96" t="s">
        <v>42</v>
      </c>
      <c r="L26" s="524">
        <f>M26+O26</f>
        <v>3887.4</v>
      </c>
      <c r="M26" s="520">
        <v>3860.9</v>
      </c>
      <c r="N26" s="520">
        <f>1059.4</f>
        <v>1059.4000000000001</v>
      </c>
      <c r="O26" s="525">
        <f>17+9.5</f>
        <v>26.5</v>
      </c>
      <c r="P26" s="348" t="s">
        <v>155</v>
      </c>
      <c r="Q26" s="10" t="s">
        <v>117</v>
      </c>
      <c r="R26" s="355">
        <v>1</v>
      </c>
    </row>
    <row r="27" spans="1:18" ht="17.25" customHeight="1">
      <c r="A27" s="780"/>
      <c r="B27" s="56"/>
      <c r="C27" s="659"/>
      <c r="D27" s="252"/>
      <c r="E27" s="140"/>
      <c r="F27" s="767"/>
      <c r="G27" s="898"/>
      <c r="H27" s="778"/>
      <c r="I27" s="892"/>
      <c r="J27" s="622"/>
      <c r="K27" s="27" t="s">
        <v>17</v>
      </c>
      <c r="L27" s="174">
        <f>M27+O27</f>
        <v>200</v>
      </c>
      <c r="M27" s="157">
        <v>200</v>
      </c>
      <c r="N27" s="175"/>
      <c r="O27" s="158"/>
      <c r="P27" s="348" t="s">
        <v>156</v>
      </c>
      <c r="Q27" s="10" t="s">
        <v>117</v>
      </c>
      <c r="R27" s="355">
        <v>8</v>
      </c>
    </row>
    <row r="28" spans="1:18" ht="13.5" customHeight="1" thickBot="1">
      <c r="A28" s="57"/>
      <c r="B28" s="101"/>
      <c r="C28" s="509"/>
      <c r="D28" s="764"/>
      <c r="E28" s="764"/>
      <c r="F28" s="764"/>
      <c r="G28" s="764"/>
      <c r="H28" s="764"/>
      <c r="I28" s="764"/>
      <c r="J28" s="765"/>
      <c r="K28" s="230" t="s">
        <v>28</v>
      </c>
      <c r="L28" s="278">
        <f>M28+O28</f>
        <v>99063.3</v>
      </c>
      <c r="M28" s="279">
        <f>SUM(M23:M27)</f>
        <v>98845.5</v>
      </c>
      <c r="N28" s="278">
        <f>SUM(N23:N27)</f>
        <v>69546.5</v>
      </c>
      <c r="O28" s="281">
        <f>SUM(O23:O27)</f>
        <v>217.8</v>
      </c>
      <c r="P28" s="353" t="s">
        <v>157</v>
      </c>
      <c r="Q28" s="291" t="s">
        <v>117</v>
      </c>
      <c r="R28" s="354">
        <v>11</v>
      </c>
    </row>
    <row r="29" spans="1:18" ht="13.5" customHeight="1">
      <c r="A29" s="769" t="s">
        <v>25</v>
      </c>
      <c r="B29" s="771" t="s">
        <v>25</v>
      </c>
      <c r="C29" s="655" t="s">
        <v>33</v>
      </c>
      <c r="D29" s="257"/>
      <c r="E29" s="144"/>
      <c r="F29" s="775" t="s">
        <v>67</v>
      </c>
      <c r="G29" s="786"/>
      <c r="H29" s="777" t="s">
        <v>26</v>
      </c>
      <c r="I29" s="773">
        <v>2</v>
      </c>
      <c r="J29" s="665" t="s">
        <v>119</v>
      </c>
      <c r="K29" s="28" t="s">
        <v>27</v>
      </c>
      <c r="L29" s="526">
        <f t="shared" si="0"/>
        <v>14118.7</v>
      </c>
      <c r="M29" s="512">
        <f>14100.6+18.1</f>
        <v>14118.7</v>
      </c>
      <c r="N29" s="512">
        <f>10446.8+13.8</f>
        <v>10460.599999999999</v>
      </c>
      <c r="O29" s="161"/>
      <c r="P29" s="398" t="s">
        <v>158</v>
      </c>
      <c r="Q29" s="12" t="s">
        <v>142</v>
      </c>
      <c r="R29" s="356">
        <v>5054</v>
      </c>
    </row>
    <row r="30" spans="1:18" ht="13.5" customHeight="1">
      <c r="A30" s="770"/>
      <c r="B30" s="772"/>
      <c r="C30" s="656"/>
      <c r="D30" s="258"/>
      <c r="E30" s="145"/>
      <c r="F30" s="776"/>
      <c r="G30" s="787"/>
      <c r="H30" s="778"/>
      <c r="I30" s="774"/>
      <c r="J30" s="666"/>
      <c r="K30" s="96" t="s">
        <v>30</v>
      </c>
      <c r="L30" s="527">
        <f t="shared" si="0"/>
        <v>458.8</v>
      </c>
      <c r="M30" s="515">
        <f>595.6-136.8</f>
        <v>458.8</v>
      </c>
      <c r="N30" s="515">
        <f>438.4-104.4</f>
        <v>334</v>
      </c>
      <c r="O30" s="165"/>
      <c r="P30" s="357" t="s">
        <v>144</v>
      </c>
      <c r="Q30" s="10" t="s">
        <v>117</v>
      </c>
      <c r="R30" s="358">
        <v>6</v>
      </c>
    </row>
    <row r="31" spans="1:18" ht="13.5" customHeight="1">
      <c r="A31" s="770"/>
      <c r="B31" s="772"/>
      <c r="C31" s="656"/>
      <c r="D31" s="258"/>
      <c r="E31" s="145"/>
      <c r="F31" s="776"/>
      <c r="G31" s="787"/>
      <c r="H31" s="778"/>
      <c r="I31" s="774"/>
      <c r="J31" s="887"/>
      <c r="K31" s="152" t="s">
        <v>42</v>
      </c>
      <c r="L31" s="528">
        <f t="shared" si="0"/>
        <v>966.09999999999991</v>
      </c>
      <c r="M31" s="518">
        <f>826.3+47.9</f>
        <v>874.19999999999993</v>
      </c>
      <c r="N31" s="518">
        <f>198.4+25</f>
        <v>223.4</v>
      </c>
      <c r="O31" s="529">
        <f>96.9-5</f>
        <v>91.9</v>
      </c>
      <c r="P31" s="102"/>
      <c r="Q31" s="102"/>
      <c r="R31" s="102"/>
    </row>
    <row r="32" spans="1:18" ht="13.5" customHeight="1" thickBot="1">
      <c r="A32" s="50"/>
      <c r="B32" s="101"/>
      <c r="C32" s="510"/>
      <c r="D32" s="691"/>
      <c r="E32" s="691"/>
      <c r="F32" s="691"/>
      <c r="G32" s="691"/>
      <c r="H32" s="691"/>
      <c r="I32" s="691"/>
      <c r="J32" s="692"/>
      <c r="K32" s="230" t="s">
        <v>28</v>
      </c>
      <c r="L32" s="277">
        <f>M32+O32</f>
        <v>15543.6</v>
      </c>
      <c r="M32" s="278">
        <f>SUM(M29:M31)</f>
        <v>15451.7</v>
      </c>
      <c r="N32" s="279">
        <f>SUM(N29:N31)</f>
        <v>11017.999999999998</v>
      </c>
      <c r="O32" s="280">
        <f>SUM(O29:O31)</f>
        <v>91.9</v>
      </c>
      <c r="P32" s="321"/>
      <c r="Q32" s="320"/>
      <c r="R32" s="320"/>
    </row>
    <row r="33" spans="1:20" ht="15" customHeight="1" thickBot="1">
      <c r="A33" s="65" t="s">
        <v>25</v>
      </c>
      <c r="B33" s="53" t="s">
        <v>25</v>
      </c>
      <c r="C33" s="699" t="s">
        <v>32</v>
      </c>
      <c r="D33" s="699"/>
      <c r="E33" s="699"/>
      <c r="F33" s="699"/>
      <c r="G33" s="699"/>
      <c r="H33" s="699"/>
      <c r="I33" s="699"/>
      <c r="J33" s="676"/>
      <c r="K33" s="676"/>
      <c r="L33" s="2">
        <f t="shared" si="0"/>
        <v>183081.1</v>
      </c>
      <c r="M33" s="16">
        <f>M32+M28+M22+M18</f>
        <v>182721.7</v>
      </c>
      <c r="N33" s="19">
        <f>N32+N28+N22+N18</f>
        <v>122013.6</v>
      </c>
      <c r="O33" s="18">
        <f>O32+O28+O22+O18</f>
        <v>359.40000000000003</v>
      </c>
      <c r="P33" s="2"/>
      <c r="Q33" s="9"/>
      <c r="R33" s="380"/>
    </row>
    <row r="34" spans="1:20" ht="18.75" customHeight="1" thickBot="1">
      <c r="A34" s="65" t="s">
        <v>25</v>
      </c>
      <c r="B34" s="69" t="s">
        <v>29</v>
      </c>
      <c r="C34" s="899" t="s">
        <v>64</v>
      </c>
      <c r="D34" s="900"/>
      <c r="E34" s="900"/>
      <c r="F34" s="900"/>
      <c r="G34" s="900"/>
      <c r="H34" s="900"/>
      <c r="I34" s="900"/>
      <c r="J34" s="900"/>
      <c r="K34" s="900"/>
      <c r="L34" s="900"/>
      <c r="M34" s="900"/>
      <c r="N34" s="900"/>
      <c r="O34" s="900"/>
      <c r="P34" s="900"/>
      <c r="Q34" s="900"/>
      <c r="R34" s="901"/>
    </row>
    <row r="35" spans="1:20" ht="14.25" customHeight="1">
      <c r="A35" s="810" t="s">
        <v>25</v>
      </c>
      <c r="B35" s="696" t="s">
        <v>29</v>
      </c>
      <c r="C35" s="655" t="s">
        <v>25</v>
      </c>
      <c r="D35" s="257"/>
      <c r="E35" s="144"/>
      <c r="F35" s="782" t="s">
        <v>218</v>
      </c>
      <c r="G35" s="700" t="s">
        <v>52</v>
      </c>
      <c r="H35" s="628" t="s">
        <v>26</v>
      </c>
      <c r="I35" s="138">
        <v>2</v>
      </c>
      <c r="J35" s="665" t="s">
        <v>119</v>
      </c>
      <c r="K35" s="1" t="s">
        <v>27</v>
      </c>
      <c r="L35" s="513">
        <f t="shared" ref="L35:L40" si="1">M35+O35</f>
        <v>591.09999999999991</v>
      </c>
      <c r="M35" s="512">
        <f>590.8+0.3</f>
        <v>591.09999999999991</v>
      </c>
      <c r="N35" s="512">
        <f>428.5+0.2</f>
        <v>428.7</v>
      </c>
      <c r="O35" s="177"/>
      <c r="P35" s="902" t="s">
        <v>159</v>
      </c>
      <c r="Q35" s="12" t="s">
        <v>142</v>
      </c>
      <c r="R35" s="413">
        <v>5000</v>
      </c>
    </row>
    <row r="36" spans="1:20" ht="14.25" customHeight="1">
      <c r="A36" s="888"/>
      <c r="B36" s="697"/>
      <c r="C36" s="656"/>
      <c r="D36" s="258"/>
      <c r="E36" s="145"/>
      <c r="F36" s="783"/>
      <c r="G36" s="785"/>
      <c r="H36" s="645"/>
      <c r="I36" s="128"/>
      <c r="J36" s="666"/>
      <c r="K36" s="7" t="s">
        <v>30</v>
      </c>
      <c r="L36" s="178">
        <f t="shared" si="1"/>
        <v>606</v>
      </c>
      <c r="M36" s="179">
        <v>606</v>
      </c>
      <c r="N36" s="179">
        <v>462.8</v>
      </c>
      <c r="O36" s="180"/>
      <c r="P36" s="903"/>
      <c r="Q36" s="359"/>
      <c r="R36" s="360"/>
    </row>
    <row r="37" spans="1:20" ht="14.25" customHeight="1">
      <c r="A37" s="888"/>
      <c r="B37" s="697"/>
      <c r="C37" s="656"/>
      <c r="D37" s="258"/>
      <c r="E37" s="145"/>
      <c r="F37" s="784"/>
      <c r="G37" s="701"/>
      <c r="H37" s="789"/>
      <c r="I37" s="128"/>
      <c r="J37" s="887"/>
      <c r="K37" s="43" t="s">
        <v>42</v>
      </c>
      <c r="L37" s="181">
        <f t="shared" si="1"/>
        <v>1</v>
      </c>
      <c r="M37" s="180">
        <v>1</v>
      </c>
      <c r="N37" s="180"/>
      <c r="O37" s="180"/>
      <c r="P37" s="102"/>
      <c r="Q37" s="102"/>
      <c r="R37" s="102"/>
    </row>
    <row r="38" spans="1:20" ht="14.25" customHeight="1" thickBot="1">
      <c r="A38" s="811"/>
      <c r="B38" s="698"/>
      <c r="C38" s="657"/>
      <c r="D38" s="691"/>
      <c r="E38" s="691"/>
      <c r="F38" s="691"/>
      <c r="G38" s="691"/>
      <c r="H38" s="691"/>
      <c r="I38" s="691"/>
      <c r="J38" s="692"/>
      <c r="K38" s="282" t="s">
        <v>28</v>
      </c>
      <c r="L38" s="231">
        <f t="shared" si="1"/>
        <v>1198.0999999999999</v>
      </c>
      <c r="M38" s="233">
        <f>SUM(M35:M37)</f>
        <v>1198.0999999999999</v>
      </c>
      <c r="N38" s="233">
        <f>SUM(N35:N37)</f>
        <v>891.5</v>
      </c>
      <c r="O38" s="233"/>
      <c r="P38" s="312"/>
      <c r="Q38" s="312"/>
      <c r="R38" s="312"/>
    </row>
    <row r="39" spans="1:20" ht="13.5" customHeight="1">
      <c r="A39" s="79" t="s">
        <v>25</v>
      </c>
      <c r="B39" s="80" t="s">
        <v>29</v>
      </c>
      <c r="C39" s="283" t="s">
        <v>29</v>
      </c>
      <c r="D39" s="259"/>
      <c r="E39" s="149"/>
      <c r="F39" s="919" t="s">
        <v>216</v>
      </c>
      <c r="G39" s="48"/>
      <c r="H39" s="83" t="s">
        <v>26</v>
      </c>
      <c r="I39" s="95" t="s">
        <v>59</v>
      </c>
      <c r="J39" s="825" t="s">
        <v>119</v>
      </c>
      <c r="K39" s="28" t="s">
        <v>27</v>
      </c>
      <c r="L39" s="526">
        <f t="shared" si="1"/>
        <v>998.9</v>
      </c>
      <c r="M39" s="512">
        <f>994.9+4</f>
        <v>998.9</v>
      </c>
      <c r="N39" s="512">
        <f>709.3+1.5</f>
        <v>710.8</v>
      </c>
      <c r="O39" s="182"/>
      <c r="P39" s="362" t="s">
        <v>151</v>
      </c>
      <c r="Q39" s="363" t="s">
        <v>117</v>
      </c>
      <c r="R39" s="417">
        <v>80</v>
      </c>
    </row>
    <row r="40" spans="1:20" ht="13.5" customHeight="1">
      <c r="A40" s="84"/>
      <c r="B40" s="85"/>
      <c r="C40" s="284"/>
      <c r="D40" s="260"/>
      <c r="E40" s="150"/>
      <c r="F40" s="920"/>
      <c r="G40" s="38"/>
      <c r="H40" s="87"/>
      <c r="I40" s="295"/>
      <c r="J40" s="622"/>
      <c r="K40" s="27" t="s">
        <v>30</v>
      </c>
      <c r="L40" s="183">
        <f t="shared" si="1"/>
        <v>251.1</v>
      </c>
      <c r="M40" s="179">
        <v>251.1</v>
      </c>
      <c r="N40" s="179">
        <v>187.4</v>
      </c>
      <c r="O40" s="184"/>
      <c r="P40" s="317"/>
      <c r="Q40" s="317"/>
      <c r="R40" s="317"/>
    </row>
    <row r="41" spans="1:20" ht="13.5" customHeight="1">
      <c r="A41" s="84"/>
      <c r="B41" s="85"/>
      <c r="C41" s="284"/>
      <c r="D41" s="260"/>
      <c r="E41" s="150"/>
      <c r="F41" s="921"/>
      <c r="G41" s="38"/>
      <c r="H41" s="87"/>
      <c r="I41" s="295"/>
      <c r="J41" s="672"/>
      <c r="K41" s="78" t="s">
        <v>42</v>
      </c>
      <c r="L41" s="530">
        <f t="shared" ref="L41:L47" si="2">M41+O41</f>
        <v>114.39999999999999</v>
      </c>
      <c r="M41" s="531">
        <f>113.8+0.6</f>
        <v>114.39999999999999</v>
      </c>
      <c r="N41" s="179">
        <f>16.4</f>
        <v>16.399999999999999</v>
      </c>
      <c r="O41" s="181"/>
      <c r="P41" s="317"/>
      <c r="Q41" s="317"/>
      <c r="R41" s="317"/>
    </row>
    <row r="42" spans="1:20" ht="13.5" customHeight="1" thickBot="1">
      <c r="A42" s="88"/>
      <c r="B42" s="89"/>
      <c r="C42" s="285"/>
      <c r="D42" s="691"/>
      <c r="E42" s="691"/>
      <c r="F42" s="691"/>
      <c r="G42" s="691"/>
      <c r="H42" s="691"/>
      <c r="I42" s="691"/>
      <c r="J42" s="692"/>
      <c r="K42" s="286" t="s">
        <v>28</v>
      </c>
      <c r="L42" s="287">
        <f>M42+O42</f>
        <v>1364.4</v>
      </c>
      <c r="M42" s="232">
        <f>SUM(M39:M41)</f>
        <v>1364.4</v>
      </c>
      <c r="N42" s="231">
        <f>SUM(N39:N41)</f>
        <v>914.59999999999991</v>
      </c>
      <c r="O42" s="235"/>
      <c r="P42" s="312"/>
      <c r="Q42" s="316"/>
      <c r="R42" s="316"/>
    </row>
    <row r="43" spans="1:20" ht="20.25" customHeight="1">
      <c r="A43" s="889" t="s">
        <v>25</v>
      </c>
      <c r="B43" s="693" t="s">
        <v>29</v>
      </c>
      <c r="C43" s="708" t="s">
        <v>31</v>
      </c>
      <c r="D43" s="259"/>
      <c r="E43" s="81"/>
      <c r="F43" s="922" t="s">
        <v>219</v>
      </c>
      <c r="G43" s="700" t="s">
        <v>53</v>
      </c>
      <c r="H43" s="241" t="s">
        <v>26</v>
      </c>
      <c r="I43" s="138">
        <v>2</v>
      </c>
      <c r="J43" s="665" t="s">
        <v>119</v>
      </c>
      <c r="K43" s="21" t="s">
        <v>27</v>
      </c>
      <c r="L43" s="526">
        <f t="shared" si="2"/>
        <v>362</v>
      </c>
      <c r="M43" s="512">
        <f>361.5+0.5</f>
        <v>362</v>
      </c>
      <c r="N43" s="512">
        <f>257.4+0.4</f>
        <v>257.79999999999995</v>
      </c>
      <c r="O43" s="161"/>
      <c r="P43" s="364" t="s">
        <v>160</v>
      </c>
      <c r="Q43" s="365" t="s">
        <v>117</v>
      </c>
      <c r="R43" s="366">
        <v>110</v>
      </c>
    </row>
    <row r="44" spans="1:20" ht="20.25" customHeight="1">
      <c r="A44" s="716"/>
      <c r="B44" s="694"/>
      <c r="C44" s="656"/>
      <c r="D44" s="260"/>
      <c r="E44" s="86"/>
      <c r="F44" s="923"/>
      <c r="G44" s="701"/>
      <c r="H44" s="44"/>
      <c r="I44" s="128"/>
      <c r="J44" s="887"/>
      <c r="K44" s="22" t="s">
        <v>42</v>
      </c>
      <c r="L44" s="185">
        <f>M44+O44</f>
        <v>230</v>
      </c>
      <c r="M44" s="164">
        <v>226</v>
      </c>
      <c r="N44" s="532">
        <f>20.5+14</f>
        <v>34.5</v>
      </c>
      <c r="O44" s="165">
        <v>4</v>
      </c>
      <c r="P44" s="315"/>
      <c r="Q44" s="315"/>
      <c r="R44" s="315"/>
    </row>
    <row r="45" spans="1:20" ht="13.5" customHeight="1" thickBot="1">
      <c r="A45" s="890"/>
      <c r="B45" s="695"/>
      <c r="C45" s="709"/>
      <c r="D45" s="691"/>
      <c r="E45" s="691"/>
      <c r="F45" s="691"/>
      <c r="G45" s="691"/>
      <c r="H45" s="691"/>
      <c r="I45" s="691"/>
      <c r="J45" s="692"/>
      <c r="K45" s="288" t="s">
        <v>28</v>
      </c>
      <c r="L45" s="234">
        <f>M45+O45</f>
        <v>592</v>
      </c>
      <c r="M45" s="232">
        <f>SUM(M43:M44)</f>
        <v>588</v>
      </c>
      <c r="N45" s="232">
        <f>SUM(N43:N44)</f>
        <v>292.29999999999995</v>
      </c>
      <c r="O45" s="235">
        <f>SUM(O43:O44)</f>
        <v>4</v>
      </c>
      <c r="P45" s="312"/>
      <c r="Q45" s="312"/>
      <c r="R45" s="312"/>
      <c r="S45" s="71"/>
      <c r="T45" s="71"/>
    </row>
    <row r="46" spans="1:20" ht="27.75" customHeight="1">
      <c r="A46" s="52" t="s">
        <v>25</v>
      </c>
      <c r="B46" s="771" t="s">
        <v>29</v>
      </c>
      <c r="C46" s="658" t="s">
        <v>33</v>
      </c>
      <c r="D46" s="261"/>
      <c r="E46" s="139"/>
      <c r="F46" s="661" t="s">
        <v>68</v>
      </c>
      <c r="G46" s="792"/>
      <c r="H46" s="777" t="s">
        <v>26</v>
      </c>
      <c r="I46" s="795">
        <v>2</v>
      </c>
      <c r="J46" s="790" t="s">
        <v>119</v>
      </c>
      <c r="K46" s="48" t="s">
        <v>27</v>
      </c>
      <c r="L46" s="186">
        <f t="shared" si="2"/>
        <v>65.400000000000006</v>
      </c>
      <c r="M46" s="187">
        <v>65.400000000000006</v>
      </c>
      <c r="N46" s="187"/>
      <c r="O46" s="188"/>
      <c r="P46" s="367" t="s">
        <v>150</v>
      </c>
      <c r="Q46" s="32" t="s">
        <v>117</v>
      </c>
      <c r="R46" s="369">
        <v>26</v>
      </c>
    </row>
    <row r="47" spans="1:20" ht="13.5" customHeight="1" thickBot="1">
      <c r="A47" s="58"/>
      <c r="B47" s="788"/>
      <c r="C47" s="660"/>
      <c r="D47" s="585"/>
      <c r="E47" s="585"/>
      <c r="F47" s="662"/>
      <c r="G47" s="793"/>
      <c r="H47" s="794"/>
      <c r="I47" s="796"/>
      <c r="J47" s="791"/>
      <c r="K47" s="230" t="s">
        <v>28</v>
      </c>
      <c r="L47" s="275">
        <f t="shared" si="2"/>
        <v>65.400000000000006</v>
      </c>
      <c r="M47" s="279">
        <f>SUM(M46)</f>
        <v>65.400000000000006</v>
      </c>
      <c r="N47" s="278"/>
      <c r="O47" s="289"/>
      <c r="P47" s="313"/>
      <c r="Q47" s="314"/>
      <c r="R47" s="370"/>
    </row>
    <row r="48" spans="1:20" ht="28.5" customHeight="1">
      <c r="A48" s="769" t="s">
        <v>25</v>
      </c>
      <c r="B48" s="771" t="s">
        <v>29</v>
      </c>
      <c r="C48" s="714" t="s">
        <v>34</v>
      </c>
      <c r="D48" s="259"/>
      <c r="E48" s="589"/>
      <c r="F48" s="600" t="s">
        <v>61</v>
      </c>
      <c r="G48" s="626"/>
      <c r="H48" s="628" t="s">
        <v>26</v>
      </c>
      <c r="I48" s="630">
        <v>2</v>
      </c>
      <c r="J48" s="598" t="s">
        <v>119</v>
      </c>
      <c r="K48" s="5" t="s">
        <v>30</v>
      </c>
      <c r="L48" s="533">
        <f>M48+O48</f>
        <v>129.6</v>
      </c>
      <c r="M48" s="518">
        <f>149.7-20.1</f>
        <v>129.6</v>
      </c>
      <c r="N48" s="190"/>
      <c r="O48" s="163"/>
      <c r="P48" s="367" t="s">
        <v>149</v>
      </c>
      <c r="Q48" s="32" t="s">
        <v>117</v>
      </c>
      <c r="R48" s="582">
        <v>9</v>
      </c>
    </row>
    <row r="49" spans="1:18" ht="13.5" customHeight="1" thickBot="1">
      <c r="A49" s="885"/>
      <c r="B49" s="788"/>
      <c r="C49" s="709"/>
      <c r="D49" s="586"/>
      <c r="E49" s="586"/>
      <c r="F49" s="601"/>
      <c r="G49" s="627"/>
      <c r="H49" s="629"/>
      <c r="I49" s="631"/>
      <c r="J49" s="599"/>
      <c r="K49" s="282" t="s">
        <v>28</v>
      </c>
      <c r="L49" s="233">
        <f>SUM(M49+O49)</f>
        <v>129.6</v>
      </c>
      <c r="M49" s="232">
        <f>SUM(M48)</f>
        <v>129.6</v>
      </c>
      <c r="N49" s="231"/>
      <c r="O49" s="235"/>
      <c r="P49" s="312"/>
      <c r="Q49" s="312"/>
      <c r="R49" s="371"/>
    </row>
    <row r="50" spans="1:18" ht="28.5" customHeight="1">
      <c r="A50" s="810" t="s">
        <v>25</v>
      </c>
      <c r="B50" s="60" t="s">
        <v>29</v>
      </c>
      <c r="C50" s="831" t="s">
        <v>35</v>
      </c>
      <c r="D50" s="262"/>
      <c r="E50" s="146"/>
      <c r="F50" s="604" t="s">
        <v>65</v>
      </c>
      <c r="G50" s="606" t="s">
        <v>0</v>
      </c>
      <c r="H50" s="628" t="s">
        <v>26</v>
      </c>
      <c r="I50" s="632">
        <v>2</v>
      </c>
      <c r="J50" s="602" t="s">
        <v>119</v>
      </c>
      <c r="K50" s="6" t="s">
        <v>27</v>
      </c>
      <c r="L50" s="159">
        <f>M50+O50</f>
        <v>136.69999999999999</v>
      </c>
      <c r="M50" s="160">
        <v>136.69999999999999</v>
      </c>
      <c r="N50" s="160"/>
      <c r="O50" s="177"/>
      <c r="P50" s="368" t="s">
        <v>148</v>
      </c>
      <c r="Q50" s="32" t="s">
        <v>117</v>
      </c>
      <c r="R50" s="415">
        <v>118</v>
      </c>
    </row>
    <row r="51" spans="1:18" ht="13.5" customHeight="1" thickBot="1">
      <c r="A51" s="811"/>
      <c r="B51" s="63"/>
      <c r="C51" s="657"/>
      <c r="D51" s="586"/>
      <c r="E51" s="586"/>
      <c r="F51" s="605"/>
      <c r="G51" s="607"/>
      <c r="H51" s="629"/>
      <c r="I51" s="633"/>
      <c r="J51" s="603"/>
      <c r="K51" s="290" t="s">
        <v>28</v>
      </c>
      <c r="L51" s="231">
        <f>M51+O51</f>
        <v>136.69999999999999</v>
      </c>
      <c r="M51" s="232">
        <f>SUM(M50)</f>
        <v>136.69999999999999</v>
      </c>
      <c r="N51" s="231"/>
      <c r="O51" s="233"/>
      <c r="P51" s="312"/>
      <c r="Q51" s="312"/>
      <c r="R51" s="312"/>
    </row>
    <row r="52" spans="1:18" ht="15" customHeight="1" thickBot="1">
      <c r="A52" s="65" t="s">
        <v>25</v>
      </c>
      <c r="B52" s="53" t="s">
        <v>29</v>
      </c>
      <c r="C52" s="677" t="s">
        <v>32</v>
      </c>
      <c r="D52" s="677"/>
      <c r="E52" s="677"/>
      <c r="F52" s="677"/>
      <c r="G52" s="677"/>
      <c r="H52" s="677"/>
      <c r="I52" s="677"/>
      <c r="J52" s="677"/>
      <c r="K52" s="677"/>
      <c r="L52" s="2">
        <f>M52+O52</f>
        <v>3486.2</v>
      </c>
      <c r="M52" s="19">
        <f>M51+M49+M47+M45+M42+M38</f>
        <v>3482.2</v>
      </c>
      <c r="N52" s="19">
        <f>N51+N49+N47+N45+N42+N38</f>
        <v>2098.3999999999996</v>
      </c>
      <c r="O52" s="16">
        <f>O51+O49+O47+O45+O42+O38</f>
        <v>4</v>
      </c>
      <c r="P52" s="9"/>
      <c r="Q52" s="16"/>
      <c r="R52" s="388"/>
    </row>
    <row r="53" spans="1:18" ht="14.25" customHeight="1" thickBot="1">
      <c r="A53" s="50" t="s">
        <v>25</v>
      </c>
      <c r="B53" s="909" t="s">
        <v>14</v>
      </c>
      <c r="C53" s="910"/>
      <c r="D53" s="910"/>
      <c r="E53" s="910"/>
      <c r="F53" s="910"/>
      <c r="G53" s="910"/>
      <c r="H53" s="910"/>
      <c r="I53" s="910"/>
      <c r="J53" s="910"/>
      <c r="K53" s="910"/>
      <c r="L53" s="73">
        <f>M53+O53</f>
        <v>186567.30000000002</v>
      </c>
      <c r="M53" s="135">
        <f>M52+M33</f>
        <v>186203.90000000002</v>
      </c>
      <c r="N53" s="135">
        <f>N52+N33</f>
        <v>124112</v>
      </c>
      <c r="O53" s="134">
        <f>O52+O33</f>
        <v>363.40000000000003</v>
      </c>
      <c r="P53" s="386"/>
      <c r="Q53" s="322"/>
      <c r="R53" s="323"/>
    </row>
    <row r="54" spans="1:18" ht="15.75" customHeight="1" thickBot="1">
      <c r="A54" s="65" t="s">
        <v>29</v>
      </c>
      <c r="B54" s="623" t="s">
        <v>89</v>
      </c>
      <c r="C54" s="624"/>
      <c r="D54" s="624"/>
      <c r="E54" s="624"/>
      <c r="F54" s="624"/>
      <c r="G54" s="624"/>
      <c r="H54" s="624"/>
      <c r="I54" s="624"/>
      <c r="J54" s="624"/>
      <c r="K54" s="624"/>
      <c r="L54" s="624"/>
      <c r="M54" s="624"/>
      <c r="N54" s="624"/>
      <c r="O54" s="624"/>
      <c r="P54" s="624"/>
      <c r="Q54" s="624"/>
      <c r="R54" s="625"/>
    </row>
    <row r="55" spans="1:18" ht="17.25" customHeight="1" thickBot="1">
      <c r="A55" s="94" t="s">
        <v>29</v>
      </c>
      <c r="B55" s="53" t="s">
        <v>25</v>
      </c>
      <c r="C55" s="907" t="s">
        <v>72</v>
      </c>
      <c r="D55" s="913"/>
      <c r="E55" s="913"/>
      <c r="F55" s="913"/>
      <c r="G55" s="907"/>
      <c r="H55" s="907"/>
      <c r="I55" s="907"/>
      <c r="J55" s="913"/>
      <c r="K55" s="913"/>
      <c r="L55" s="913"/>
      <c r="M55" s="913"/>
      <c r="N55" s="913"/>
      <c r="O55" s="913"/>
      <c r="P55" s="913"/>
      <c r="Q55" s="913"/>
      <c r="R55" s="914"/>
    </row>
    <row r="56" spans="1:18" ht="26.25" customHeight="1">
      <c r="A56" s="51" t="s">
        <v>29</v>
      </c>
      <c r="B56" s="60" t="s">
        <v>25</v>
      </c>
      <c r="C56" s="505" t="s">
        <v>25</v>
      </c>
      <c r="D56" s="261"/>
      <c r="E56" s="442"/>
      <c r="F56" s="124" t="s">
        <v>90</v>
      </c>
      <c r="G56" s="439"/>
      <c r="H56" s="103"/>
      <c r="I56" s="138"/>
      <c r="J56" s="443"/>
      <c r="K56" s="48"/>
      <c r="L56" s="186"/>
      <c r="M56" s="187"/>
      <c r="N56" s="187"/>
      <c r="O56" s="188"/>
      <c r="P56" s="444"/>
      <c r="Q56" s="445"/>
      <c r="R56" s="444"/>
    </row>
    <row r="57" spans="1:18" ht="36.75" customHeight="1">
      <c r="A57" s="452"/>
      <c r="B57" s="438"/>
      <c r="C57" s="453"/>
      <c r="D57" s="263" t="s">
        <v>25</v>
      </c>
      <c r="E57" s="638" t="s">
        <v>187</v>
      </c>
      <c r="F57" s="803" t="s">
        <v>105</v>
      </c>
      <c r="G57" s="17"/>
      <c r="H57" s="455" t="s">
        <v>26</v>
      </c>
      <c r="I57" s="456">
        <v>5</v>
      </c>
      <c r="J57" s="470" t="s">
        <v>186</v>
      </c>
      <c r="K57" s="39" t="s">
        <v>84</v>
      </c>
      <c r="L57" s="156">
        <f t="shared" ref="L57:L65" si="3">M57+O57</f>
        <v>570.79999999999995</v>
      </c>
      <c r="M57" s="157"/>
      <c r="N57" s="157"/>
      <c r="O57" s="158">
        <v>570.79999999999995</v>
      </c>
      <c r="P57" s="799" t="s">
        <v>173</v>
      </c>
      <c r="Q57" s="401" t="s">
        <v>117</v>
      </c>
      <c r="R57" s="391">
        <v>1</v>
      </c>
    </row>
    <row r="58" spans="1:18" ht="36.75" customHeight="1">
      <c r="A58" s="61"/>
      <c r="B58" s="62"/>
      <c r="C58" s="509"/>
      <c r="D58" s="255"/>
      <c r="E58" s="639"/>
      <c r="F58" s="804"/>
      <c r="G58" s="333"/>
      <c r="H58" s="104"/>
      <c r="I58" s="128"/>
      <c r="J58" s="622" t="s">
        <v>214</v>
      </c>
      <c r="K58" s="91" t="s">
        <v>7</v>
      </c>
      <c r="L58" s="194">
        <f t="shared" si="3"/>
        <v>468</v>
      </c>
      <c r="M58" s="195"/>
      <c r="N58" s="195"/>
      <c r="O58" s="196">
        <v>468</v>
      </c>
      <c r="P58" s="800"/>
      <c r="Q58" s="402"/>
      <c r="R58" s="406"/>
    </row>
    <row r="59" spans="1:18" ht="36.75" customHeight="1">
      <c r="A59" s="61"/>
      <c r="B59" s="62"/>
      <c r="C59" s="509"/>
      <c r="D59" s="255"/>
      <c r="E59" s="471"/>
      <c r="F59" s="127"/>
      <c r="G59" s="333"/>
      <c r="H59" s="104"/>
      <c r="I59" s="128"/>
      <c r="J59" s="622"/>
      <c r="K59" s="91" t="s">
        <v>8</v>
      </c>
      <c r="L59" s="194">
        <f t="shared" si="3"/>
        <v>2651.9</v>
      </c>
      <c r="M59" s="195"/>
      <c r="N59" s="195"/>
      <c r="O59" s="196">
        <v>2651.9</v>
      </c>
      <c r="P59" s="800"/>
      <c r="Q59" s="498"/>
      <c r="R59" s="406"/>
    </row>
    <row r="60" spans="1:18" ht="17.25" customHeight="1">
      <c r="A60" s="61"/>
      <c r="B60" s="62"/>
      <c r="C60" s="509"/>
      <c r="D60" s="446"/>
      <c r="E60" s="472"/>
      <c r="F60" s="447"/>
      <c r="G60" s="333"/>
      <c r="H60" s="104"/>
      <c r="I60" s="128"/>
      <c r="J60" s="672"/>
      <c r="K60" s="448" t="s">
        <v>28</v>
      </c>
      <c r="L60" s="222">
        <f>M60+O60</f>
        <v>3690.7</v>
      </c>
      <c r="M60" s="449"/>
      <c r="N60" s="449"/>
      <c r="O60" s="219">
        <f>SUM(O57:O59)</f>
        <v>3690.7</v>
      </c>
      <c r="P60" s="425" t="s">
        <v>161</v>
      </c>
      <c r="Q60" s="402" t="s">
        <v>162</v>
      </c>
      <c r="R60" s="406">
        <v>100</v>
      </c>
    </row>
    <row r="61" spans="1:18" ht="49.5" customHeight="1">
      <c r="A61" s="61"/>
      <c r="B61" s="62"/>
      <c r="C61" s="509"/>
      <c r="D61" s="263" t="s">
        <v>29</v>
      </c>
      <c r="E61" s="640" t="s">
        <v>188</v>
      </c>
      <c r="F61" s="915" t="s">
        <v>106</v>
      </c>
      <c r="G61" s="454" t="s">
        <v>91</v>
      </c>
      <c r="H61" s="104"/>
      <c r="I61" s="128"/>
      <c r="J61" s="467" t="s">
        <v>186</v>
      </c>
      <c r="K61" s="36" t="s">
        <v>84</v>
      </c>
      <c r="L61" s="534">
        <f>M61+O61</f>
        <v>241.8</v>
      </c>
      <c r="M61" s="520"/>
      <c r="N61" s="520"/>
      <c r="O61" s="535">
        <f>414.1-172.3</f>
        <v>241.8</v>
      </c>
      <c r="P61" s="799" t="s">
        <v>174</v>
      </c>
      <c r="Q61" s="401" t="s">
        <v>117</v>
      </c>
      <c r="R61" s="391">
        <v>1</v>
      </c>
    </row>
    <row r="62" spans="1:18" ht="48.75" customHeight="1">
      <c r="A62" s="61"/>
      <c r="B62" s="62"/>
      <c r="C62" s="509"/>
      <c r="D62" s="255"/>
      <c r="E62" s="641"/>
      <c r="F62" s="615"/>
      <c r="G62" s="333"/>
      <c r="H62" s="104"/>
      <c r="I62" s="128"/>
      <c r="J62" s="467" t="s">
        <v>184</v>
      </c>
      <c r="K62" s="36" t="s">
        <v>8</v>
      </c>
      <c r="L62" s="534">
        <f t="shared" si="3"/>
        <v>1200.5</v>
      </c>
      <c r="M62" s="520"/>
      <c r="N62" s="520"/>
      <c r="O62" s="535">
        <f>1192.6+7.9</f>
        <v>1200.5</v>
      </c>
      <c r="P62" s="800"/>
      <c r="Q62" s="4"/>
      <c r="R62" s="406"/>
    </row>
    <row r="63" spans="1:18" ht="18" customHeight="1">
      <c r="A63" s="61"/>
      <c r="B63" s="62"/>
      <c r="C63" s="509"/>
      <c r="D63" s="264"/>
      <c r="E63" s="473"/>
      <c r="F63" s="918"/>
      <c r="G63" s="333"/>
      <c r="H63" s="104"/>
      <c r="I63" s="128"/>
      <c r="J63" s="468"/>
      <c r="K63" s="212" t="s">
        <v>28</v>
      </c>
      <c r="L63" s="213">
        <f>M63+O63</f>
        <v>1442.3</v>
      </c>
      <c r="M63" s="214"/>
      <c r="N63" s="214"/>
      <c r="O63" s="215">
        <f>SUM(O61:O62)</f>
        <v>1442.3</v>
      </c>
      <c r="P63" s="426" t="s">
        <v>161</v>
      </c>
      <c r="Q63" s="402" t="s">
        <v>162</v>
      </c>
      <c r="R63" s="407">
        <v>100</v>
      </c>
    </row>
    <row r="64" spans="1:18" ht="90" customHeight="1">
      <c r="A64" s="61"/>
      <c r="B64" s="62"/>
      <c r="C64" s="507"/>
      <c r="D64" s="265" t="s">
        <v>31</v>
      </c>
      <c r="E64" s="478" t="s">
        <v>189</v>
      </c>
      <c r="F64" s="207" t="s">
        <v>120</v>
      </c>
      <c r="G64" s="333"/>
      <c r="H64" s="104"/>
      <c r="I64" s="128"/>
      <c r="J64" s="470" t="s">
        <v>186</v>
      </c>
      <c r="K64" s="35" t="s">
        <v>84</v>
      </c>
      <c r="L64" s="156">
        <f t="shared" si="3"/>
        <v>90.3</v>
      </c>
      <c r="M64" s="157"/>
      <c r="N64" s="157"/>
      <c r="O64" s="158">
        <v>90.3</v>
      </c>
      <c r="P64" s="911" t="s">
        <v>175</v>
      </c>
      <c r="Q64" s="401" t="s">
        <v>117</v>
      </c>
      <c r="R64" s="391">
        <v>1</v>
      </c>
    </row>
    <row r="65" spans="1:18" ht="90" customHeight="1">
      <c r="A65" s="61"/>
      <c r="B65" s="62"/>
      <c r="C65" s="507"/>
      <c r="D65" s="266"/>
      <c r="E65" s="474"/>
      <c r="F65" s="126"/>
      <c r="G65" s="333"/>
      <c r="H65" s="104"/>
      <c r="I65" s="128"/>
      <c r="J65" s="467" t="s">
        <v>184</v>
      </c>
      <c r="K65" s="3" t="s">
        <v>8</v>
      </c>
      <c r="L65" s="198">
        <f t="shared" si="3"/>
        <v>2300</v>
      </c>
      <c r="M65" s="169"/>
      <c r="N65" s="169"/>
      <c r="O65" s="199">
        <v>2300</v>
      </c>
      <c r="P65" s="800"/>
      <c r="Q65" s="498"/>
      <c r="R65" s="406"/>
    </row>
    <row r="66" spans="1:18" ht="18" customHeight="1" thickBot="1">
      <c r="A66" s="64"/>
      <c r="B66" s="63"/>
      <c r="C66" s="510"/>
      <c r="D66" s="457"/>
      <c r="E66" s="475"/>
      <c r="F66" s="496"/>
      <c r="G66" s="458"/>
      <c r="H66" s="459"/>
      <c r="I66" s="460"/>
      <c r="J66" s="497"/>
      <c r="K66" s="461" t="s">
        <v>28</v>
      </c>
      <c r="L66" s="462">
        <f>SUM(L64:L65)</f>
        <v>2390.3000000000002</v>
      </c>
      <c r="M66" s="463"/>
      <c r="N66" s="463"/>
      <c r="O66" s="464">
        <f>SUM(O64:O65)</f>
        <v>2390.3000000000002</v>
      </c>
      <c r="P66" s="465" t="s">
        <v>161</v>
      </c>
      <c r="Q66" s="466" t="s">
        <v>162</v>
      </c>
      <c r="R66" s="422">
        <v>100</v>
      </c>
    </row>
    <row r="67" spans="1:18" s="13" customFormat="1" ht="30" customHeight="1">
      <c r="A67" s="61"/>
      <c r="B67" s="62"/>
      <c r="C67" s="507"/>
      <c r="D67" s="266" t="s">
        <v>33</v>
      </c>
      <c r="E67" s="642" t="s">
        <v>190</v>
      </c>
      <c r="F67" s="804" t="s">
        <v>176</v>
      </c>
      <c r="G67" s="333"/>
      <c r="H67" s="104"/>
      <c r="I67" s="128"/>
      <c r="J67" s="467" t="s">
        <v>182</v>
      </c>
      <c r="K67" s="450" t="s">
        <v>84</v>
      </c>
      <c r="L67" s="198">
        <f>M67+O67</f>
        <v>60</v>
      </c>
      <c r="M67" s="169"/>
      <c r="N67" s="169"/>
      <c r="O67" s="199">
        <v>60</v>
      </c>
      <c r="P67" s="451" t="s">
        <v>163</v>
      </c>
      <c r="Q67" s="23" t="s">
        <v>117</v>
      </c>
      <c r="R67" s="358">
        <v>1</v>
      </c>
    </row>
    <row r="68" spans="1:18" s="13" customFormat="1" ht="132" customHeight="1">
      <c r="A68" s="61"/>
      <c r="B68" s="62"/>
      <c r="C68" s="507"/>
      <c r="D68" s="266"/>
      <c r="E68" s="643"/>
      <c r="F68" s="804"/>
      <c r="G68" s="333"/>
      <c r="H68" s="104"/>
      <c r="I68" s="128"/>
      <c r="J68" s="467" t="s">
        <v>183</v>
      </c>
      <c r="K68" s="96" t="s">
        <v>8</v>
      </c>
      <c r="L68" s="156">
        <f>M68+O68</f>
        <v>2270.5</v>
      </c>
      <c r="M68" s="171"/>
      <c r="N68" s="171"/>
      <c r="O68" s="158">
        <v>2270.5</v>
      </c>
      <c r="P68" s="399" t="s">
        <v>166</v>
      </c>
      <c r="Q68" s="402" t="s">
        <v>117</v>
      </c>
      <c r="R68" s="406">
        <v>1</v>
      </c>
    </row>
    <row r="69" spans="1:18" s="13" customFormat="1" ht="18" customHeight="1">
      <c r="A69" s="61"/>
      <c r="B69" s="62"/>
      <c r="C69" s="507"/>
      <c r="D69" s="267"/>
      <c r="E69" s="477"/>
      <c r="F69" s="208"/>
      <c r="G69" s="333"/>
      <c r="H69" s="104"/>
      <c r="I69" s="128"/>
      <c r="J69" s="468"/>
      <c r="K69" s="217" t="s">
        <v>28</v>
      </c>
      <c r="L69" s="209">
        <f t="shared" ref="L69:L79" si="4">M69+O69</f>
        <v>2330.5</v>
      </c>
      <c r="M69" s="218"/>
      <c r="N69" s="218"/>
      <c r="O69" s="219">
        <f>SUM(O67:O68)</f>
        <v>2330.5</v>
      </c>
      <c r="P69" s="425" t="s">
        <v>161</v>
      </c>
      <c r="Q69" s="404" t="s">
        <v>162</v>
      </c>
      <c r="R69" s="408">
        <v>40</v>
      </c>
    </row>
    <row r="70" spans="1:18" s="13" customFormat="1" ht="45.75" customHeight="1">
      <c r="A70" s="61"/>
      <c r="B70" s="62"/>
      <c r="C70" s="507"/>
      <c r="D70" s="265" t="s">
        <v>34</v>
      </c>
      <c r="E70" s="644" t="s">
        <v>191</v>
      </c>
      <c r="F70" s="915" t="s">
        <v>121</v>
      </c>
      <c r="G70" s="333"/>
      <c r="H70" s="104"/>
      <c r="I70" s="128"/>
      <c r="J70" s="467" t="s">
        <v>186</v>
      </c>
      <c r="K70" s="96" t="s">
        <v>84</v>
      </c>
      <c r="L70" s="156">
        <f t="shared" si="4"/>
        <v>455.3</v>
      </c>
      <c r="M70" s="171"/>
      <c r="N70" s="171"/>
      <c r="O70" s="158">
        <v>455.3</v>
      </c>
      <c r="P70" s="799" t="s">
        <v>177</v>
      </c>
      <c r="Q70" s="401" t="s">
        <v>117</v>
      </c>
      <c r="R70" s="391">
        <v>1</v>
      </c>
    </row>
    <row r="71" spans="1:18" s="13" customFormat="1" ht="45.75" customHeight="1">
      <c r="A71" s="61"/>
      <c r="B71" s="62"/>
      <c r="C71" s="507"/>
      <c r="D71" s="266"/>
      <c r="E71" s="643"/>
      <c r="F71" s="615"/>
      <c r="G71" s="333"/>
      <c r="H71" s="104"/>
      <c r="I71" s="128"/>
      <c r="J71" s="467"/>
      <c r="K71" s="536" t="s">
        <v>27</v>
      </c>
      <c r="L71" s="537">
        <f t="shared" si="4"/>
        <v>509.7</v>
      </c>
      <c r="M71" s="502"/>
      <c r="N71" s="502"/>
      <c r="O71" s="538">
        <v>509.7</v>
      </c>
      <c r="P71" s="912"/>
      <c r="Q71" s="402"/>
      <c r="R71" s="406"/>
    </row>
    <row r="72" spans="1:18" s="13" customFormat="1" ht="45.75" customHeight="1">
      <c r="A72" s="61"/>
      <c r="B72" s="62"/>
      <c r="C72" s="507"/>
      <c r="D72" s="266"/>
      <c r="E72" s="643"/>
      <c r="F72" s="615"/>
      <c r="G72" s="333"/>
      <c r="H72" s="104"/>
      <c r="I72" s="128"/>
      <c r="J72" s="467" t="s">
        <v>185</v>
      </c>
      <c r="K72" s="96" t="s">
        <v>7</v>
      </c>
      <c r="L72" s="156">
        <f t="shared" si="4"/>
        <v>205.4</v>
      </c>
      <c r="M72" s="171"/>
      <c r="N72" s="171"/>
      <c r="O72" s="158">
        <v>205.4</v>
      </c>
      <c r="P72" s="800"/>
      <c r="Q72" s="402"/>
      <c r="R72" s="406"/>
    </row>
    <row r="73" spans="1:18" s="13" customFormat="1" ht="15.75" customHeight="1">
      <c r="A73" s="61"/>
      <c r="B73" s="62"/>
      <c r="C73" s="507"/>
      <c r="D73" s="266"/>
      <c r="E73" s="476"/>
      <c r="F73" s="126"/>
      <c r="G73" s="333"/>
      <c r="H73" s="104"/>
      <c r="I73" s="128"/>
      <c r="K73" s="96" t="s">
        <v>8</v>
      </c>
      <c r="L73" s="156">
        <f t="shared" si="4"/>
        <v>1165.7</v>
      </c>
      <c r="M73" s="171"/>
      <c r="N73" s="171"/>
      <c r="O73" s="158">
        <v>1165.7</v>
      </c>
      <c r="P73" s="800"/>
      <c r="Q73" s="387"/>
      <c r="R73" s="409"/>
    </row>
    <row r="74" spans="1:18" s="13" customFormat="1" ht="15.75" customHeight="1">
      <c r="A74" s="61"/>
      <c r="B74" s="62"/>
      <c r="C74" s="507"/>
      <c r="D74" s="267"/>
      <c r="E74" s="477"/>
      <c r="F74" s="208"/>
      <c r="G74" s="333"/>
      <c r="H74" s="104"/>
      <c r="I74" s="128"/>
      <c r="J74" s="441"/>
      <c r="K74" s="220" t="s">
        <v>28</v>
      </c>
      <c r="L74" s="209">
        <f t="shared" si="4"/>
        <v>2336.1000000000004</v>
      </c>
      <c r="M74" s="216"/>
      <c r="N74" s="216"/>
      <c r="O74" s="211">
        <f>SUM(O70:O73)</f>
        <v>2336.1000000000004</v>
      </c>
      <c r="P74" s="425" t="s">
        <v>161</v>
      </c>
      <c r="Q74" s="404" t="s">
        <v>162</v>
      </c>
      <c r="R74" s="408">
        <v>100</v>
      </c>
    </row>
    <row r="75" spans="1:18" s="13" customFormat="1" ht="16.5" customHeight="1">
      <c r="A75" s="61"/>
      <c r="B75" s="62"/>
      <c r="C75" s="507"/>
      <c r="D75" s="265" t="s">
        <v>35</v>
      </c>
      <c r="E75" s="644" t="s">
        <v>192</v>
      </c>
      <c r="F75" s="916" t="s">
        <v>122</v>
      </c>
      <c r="G75" s="333"/>
      <c r="H75" s="104"/>
      <c r="I75" s="128"/>
      <c r="J75" s="621" t="s">
        <v>182</v>
      </c>
      <c r="K75" s="7" t="s">
        <v>84</v>
      </c>
      <c r="L75" s="156">
        <f t="shared" si="4"/>
        <v>129.69999999999999</v>
      </c>
      <c r="M75" s="171"/>
      <c r="N75" s="171"/>
      <c r="O75" s="158">
        <v>129.69999999999999</v>
      </c>
      <c r="P75" s="801" t="s">
        <v>164</v>
      </c>
      <c r="Q75" s="389"/>
      <c r="R75" s="410"/>
    </row>
    <row r="76" spans="1:18" s="13" customFormat="1" ht="14.25" customHeight="1">
      <c r="A76" s="61"/>
      <c r="B76" s="62"/>
      <c r="C76" s="507"/>
      <c r="D76" s="266"/>
      <c r="E76" s="643"/>
      <c r="F76" s="917"/>
      <c r="G76" s="333"/>
      <c r="H76" s="104"/>
      <c r="I76" s="128"/>
      <c r="J76" s="622"/>
      <c r="K76" s="539" t="s">
        <v>27</v>
      </c>
      <c r="L76" s="528">
        <f t="shared" si="4"/>
        <v>851.7</v>
      </c>
      <c r="M76" s="540">
        <v>14.5</v>
      </c>
      <c r="N76" s="540"/>
      <c r="O76" s="541">
        <v>837.2</v>
      </c>
      <c r="P76" s="802"/>
      <c r="Q76" s="387"/>
      <c r="R76" s="409"/>
    </row>
    <row r="77" spans="1:18" s="13" customFormat="1" ht="16.5" customHeight="1">
      <c r="A77" s="61"/>
      <c r="B77" s="62"/>
      <c r="C77" s="507"/>
      <c r="D77" s="266"/>
      <c r="E77" s="643"/>
      <c r="F77" s="917"/>
      <c r="G77" s="333"/>
      <c r="H77" s="104"/>
      <c r="I77" s="128"/>
      <c r="J77" s="467" t="s">
        <v>183</v>
      </c>
      <c r="K77" s="7" t="s">
        <v>8</v>
      </c>
      <c r="L77" s="156">
        <f t="shared" si="4"/>
        <v>309</v>
      </c>
      <c r="M77" s="171"/>
      <c r="N77" s="171"/>
      <c r="O77" s="158">
        <v>309</v>
      </c>
      <c r="P77" s="800"/>
      <c r="Q77" s="387"/>
      <c r="R77" s="409"/>
    </row>
    <row r="78" spans="1:18" s="13" customFormat="1" ht="21.75" customHeight="1">
      <c r="A78" s="61"/>
      <c r="B78" s="62"/>
      <c r="C78" s="507"/>
      <c r="D78" s="266"/>
      <c r="E78" s="643"/>
      <c r="F78" s="136"/>
      <c r="G78" s="333"/>
      <c r="H78" s="104"/>
      <c r="I78" s="128"/>
      <c r="J78" s="622" t="s">
        <v>185</v>
      </c>
      <c r="K78" s="7" t="s">
        <v>7</v>
      </c>
      <c r="L78" s="156">
        <f t="shared" si="4"/>
        <v>54.5</v>
      </c>
      <c r="M78" s="171"/>
      <c r="N78" s="171"/>
      <c r="O78" s="158">
        <v>54.5</v>
      </c>
      <c r="P78" s="800"/>
      <c r="Q78" s="387"/>
      <c r="R78" s="409"/>
    </row>
    <row r="79" spans="1:18" s="13" customFormat="1" ht="17.25" customHeight="1">
      <c r="A79" s="61"/>
      <c r="B79" s="62"/>
      <c r="C79" s="507"/>
      <c r="D79" s="267"/>
      <c r="E79" s="477"/>
      <c r="F79" s="221"/>
      <c r="G79" s="335"/>
      <c r="H79" s="440"/>
      <c r="I79" s="441"/>
      <c r="J79" s="672"/>
      <c r="K79" s="217" t="s">
        <v>28</v>
      </c>
      <c r="L79" s="222">
        <f t="shared" si="4"/>
        <v>1344.9</v>
      </c>
      <c r="M79" s="218">
        <f>SUM(M76:M78)</f>
        <v>14.5</v>
      </c>
      <c r="N79" s="218"/>
      <c r="O79" s="219">
        <f>SUM(O75:O78)</f>
        <v>1330.4</v>
      </c>
      <c r="P79" s="800"/>
      <c r="Q79" s="428"/>
      <c r="R79" s="409"/>
    </row>
    <row r="80" spans="1:18" ht="15" customHeight="1" thickBot="1">
      <c r="A80" s="64"/>
      <c r="B80" s="63"/>
      <c r="C80" s="510"/>
      <c r="D80" s="648"/>
      <c r="E80" s="648"/>
      <c r="F80" s="648"/>
      <c r="G80" s="648"/>
      <c r="H80" s="648"/>
      <c r="I80" s="648"/>
      <c r="J80" s="649"/>
      <c r="K80" s="223" t="s">
        <v>28</v>
      </c>
      <c r="L80" s="224">
        <f>M80+O80</f>
        <v>13534.8</v>
      </c>
      <c r="M80" s="225">
        <f>M79</f>
        <v>14.5</v>
      </c>
      <c r="N80" s="225"/>
      <c r="O80" s="226">
        <f>+O79+O74+O69+O66+O63+O60</f>
        <v>13520.3</v>
      </c>
      <c r="P80" s="394"/>
      <c r="Q80" s="228"/>
      <c r="R80" s="411"/>
    </row>
    <row r="81" spans="1:18" ht="63.75" customHeight="1">
      <c r="A81" s="61" t="s">
        <v>29</v>
      </c>
      <c r="B81" s="62" t="s">
        <v>25</v>
      </c>
      <c r="C81" s="509" t="s">
        <v>29</v>
      </c>
      <c r="D81" s="252"/>
      <c r="F81" s="127" t="s">
        <v>86</v>
      </c>
      <c r="G81" s="29" t="s">
        <v>91</v>
      </c>
      <c r="H81" s="104" t="s">
        <v>26</v>
      </c>
      <c r="I81" s="128">
        <v>5</v>
      </c>
      <c r="J81" s="479" t="s">
        <v>186</v>
      </c>
      <c r="K81" s="91" t="s">
        <v>84</v>
      </c>
      <c r="L81" s="194">
        <f t="shared" ref="L81:L86" si="5">M81+O81</f>
        <v>248.9</v>
      </c>
      <c r="M81" s="195"/>
      <c r="N81" s="195"/>
      <c r="O81" s="196">
        <f>232.1+16.8</f>
        <v>248.9</v>
      </c>
      <c r="P81" s="797" t="s">
        <v>178</v>
      </c>
      <c r="Q81" s="401" t="s">
        <v>117</v>
      </c>
      <c r="R81" s="391">
        <v>1</v>
      </c>
    </row>
    <row r="82" spans="1:18" ht="63.75" customHeight="1">
      <c r="A82" s="61"/>
      <c r="B82" s="62"/>
      <c r="C82" s="509"/>
      <c r="D82" s="252"/>
      <c r="E82" s="480" t="s">
        <v>193</v>
      </c>
      <c r="F82" s="126" t="s">
        <v>94</v>
      </c>
      <c r="G82" s="333"/>
      <c r="H82" s="104"/>
      <c r="I82" s="128"/>
      <c r="J82" s="467" t="s">
        <v>185</v>
      </c>
      <c r="K82" s="36" t="s">
        <v>8</v>
      </c>
      <c r="L82" s="156">
        <f t="shared" si="5"/>
        <v>1418.7</v>
      </c>
      <c r="M82" s="157"/>
      <c r="N82" s="157"/>
      <c r="O82" s="158">
        <v>1418.7</v>
      </c>
      <c r="P82" s="798"/>
      <c r="Q82" s="402"/>
      <c r="R82" s="406"/>
    </row>
    <row r="83" spans="1:18" ht="17.25" customHeight="1" thickBot="1">
      <c r="A83" s="64"/>
      <c r="B83" s="63"/>
      <c r="C83" s="510"/>
      <c r="D83" s="691"/>
      <c r="E83" s="691"/>
      <c r="F83" s="691"/>
      <c r="G83" s="691"/>
      <c r="H83" s="691"/>
      <c r="I83" s="691"/>
      <c r="J83" s="692"/>
      <c r="K83" s="230" t="s">
        <v>28</v>
      </c>
      <c r="L83" s="287">
        <f t="shared" si="5"/>
        <v>1667.6000000000001</v>
      </c>
      <c r="M83" s="232"/>
      <c r="N83" s="232"/>
      <c r="O83" s="235">
        <f>SUM(O81:O82)</f>
        <v>1667.6000000000001</v>
      </c>
      <c r="P83" s="420" t="s">
        <v>161</v>
      </c>
      <c r="Q83" s="421" t="s">
        <v>162</v>
      </c>
      <c r="R83" s="422">
        <v>100</v>
      </c>
    </row>
    <row r="84" spans="1:18" ht="27.75" customHeight="1">
      <c r="A84" s="51" t="s">
        <v>29</v>
      </c>
      <c r="B84" s="60" t="s">
        <v>25</v>
      </c>
      <c r="C84" s="505" t="s">
        <v>31</v>
      </c>
      <c r="D84" s="268"/>
      <c r="E84" s="143"/>
      <c r="F84" s="124" t="s">
        <v>69</v>
      </c>
      <c r="G84" s="34"/>
      <c r="H84" s="103" t="s">
        <v>26</v>
      </c>
      <c r="I84" s="138">
        <v>5</v>
      </c>
      <c r="J84" s="338"/>
      <c r="K84" s="48"/>
      <c r="L84" s="172"/>
      <c r="M84" s="167"/>
      <c r="N84" s="167"/>
      <c r="O84" s="173"/>
      <c r="P84" s="418" t="s">
        <v>163</v>
      </c>
      <c r="Q84" s="419" t="s">
        <v>117</v>
      </c>
      <c r="R84" s="407">
        <v>1</v>
      </c>
    </row>
    <row r="85" spans="1:18" ht="128.25" customHeight="1">
      <c r="A85" s="61"/>
      <c r="B85" s="62"/>
      <c r="C85" s="509"/>
      <c r="D85" s="269" t="s">
        <v>25</v>
      </c>
      <c r="E85" s="481" t="s">
        <v>194</v>
      </c>
      <c r="F85" s="803" t="s">
        <v>107</v>
      </c>
      <c r="G85" s="334"/>
      <c r="H85" s="104"/>
      <c r="I85" s="128"/>
      <c r="J85" s="503" t="s">
        <v>186</v>
      </c>
      <c r="K85" s="39" t="s">
        <v>84</v>
      </c>
      <c r="L85" s="170">
        <f t="shared" si="5"/>
        <v>265.2</v>
      </c>
      <c r="M85" s="157"/>
      <c r="N85" s="157"/>
      <c r="O85" s="171">
        <f>282-16.8</f>
        <v>265.2</v>
      </c>
      <c r="P85" s="799" t="s">
        <v>180</v>
      </c>
      <c r="Q85" s="423" t="s">
        <v>117</v>
      </c>
      <c r="R85" s="391">
        <v>1</v>
      </c>
    </row>
    <row r="86" spans="1:18" ht="105.75" customHeight="1">
      <c r="A86" s="61"/>
      <c r="B86" s="62"/>
      <c r="C86" s="509"/>
      <c r="D86" s="270"/>
      <c r="E86" s="140"/>
      <c r="F86" s="804"/>
      <c r="G86" s="334"/>
      <c r="H86" s="104"/>
      <c r="I86" s="128"/>
      <c r="J86" s="504" t="s">
        <v>213</v>
      </c>
      <c r="K86" s="36" t="s">
        <v>8</v>
      </c>
      <c r="L86" s="229">
        <f t="shared" si="5"/>
        <v>1053</v>
      </c>
      <c r="M86" s="167"/>
      <c r="N86" s="167"/>
      <c r="O86" s="173">
        <v>1053</v>
      </c>
      <c r="P86" s="800"/>
      <c r="Q86" s="402"/>
      <c r="R86" s="406"/>
    </row>
    <row r="87" spans="1:18" ht="14.25" customHeight="1" thickBot="1">
      <c r="A87" s="64"/>
      <c r="B87" s="63"/>
      <c r="C87" s="510"/>
      <c r="D87" s="648"/>
      <c r="E87" s="648"/>
      <c r="F87" s="648"/>
      <c r="G87" s="648"/>
      <c r="H87" s="648"/>
      <c r="I87" s="648"/>
      <c r="J87" s="649"/>
      <c r="K87" s="230" t="s">
        <v>28</v>
      </c>
      <c r="L87" s="231">
        <f>M87+O87</f>
        <v>1318.2</v>
      </c>
      <c r="M87" s="232"/>
      <c r="N87" s="232"/>
      <c r="O87" s="233">
        <f>SUM(O84:O86)</f>
        <v>1318.2</v>
      </c>
      <c r="P87" s="403" t="s">
        <v>161</v>
      </c>
      <c r="Q87" s="402" t="s">
        <v>162</v>
      </c>
      <c r="R87" s="406">
        <v>25</v>
      </c>
    </row>
    <row r="88" spans="1:18" ht="18.75" customHeight="1">
      <c r="A88" s="779" t="s">
        <v>29</v>
      </c>
      <c r="B88" s="673" t="s">
        <v>25</v>
      </c>
      <c r="C88" s="659" t="s">
        <v>33</v>
      </c>
      <c r="D88" s="591"/>
      <c r="E88" s="608" t="s">
        <v>195</v>
      </c>
      <c r="F88" s="808" t="s">
        <v>220</v>
      </c>
      <c r="G88" s="37" t="s">
        <v>6</v>
      </c>
      <c r="H88" s="76" t="s">
        <v>26</v>
      </c>
      <c r="I88" s="590">
        <v>5</v>
      </c>
      <c r="J88" s="611" t="s">
        <v>179</v>
      </c>
      <c r="K88" s="48" t="s">
        <v>9</v>
      </c>
      <c r="L88" s="186">
        <f>M88+O88</f>
        <v>164</v>
      </c>
      <c r="M88" s="202"/>
      <c r="N88" s="187"/>
      <c r="O88" s="329">
        <v>164</v>
      </c>
      <c r="P88" s="396" t="s">
        <v>203</v>
      </c>
      <c r="Q88" s="378" t="s">
        <v>117</v>
      </c>
      <c r="R88" s="413">
        <v>1</v>
      </c>
    </row>
    <row r="89" spans="1:18" ht="16.5" customHeight="1">
      <c r="A89" s="780"/>
      <c r="B89" s="674"/>
      <c r="C89" s="659"/>
      <c r="D89" s="591"/>
      <c r="E89" s="609"/>
      <c r="F89" s="809"/>
      <c r="G89" s="37"/>
      <c r="H89" s="76"/>
      <c r="I89" s="590"/>
      <c r="J89" s="612"/>
      <c r="K89" s="542" t="s">
        <v>27</v>
      </c>
      <c r="L89" s="537">
        <f>O89+M89</f>
        <v>8.9</v>
      </c>
      <c r="M89" s="543"/>
      <c r="N89" s="523"/>
      <c r="O89" s="544">
        <v>8.9</v>
      </c>
      <c r="P89" s="397" t="s">
        <v>202</v>
      </c>
      <c r="Q89" s="383" t="s">
        <v>117</v>
      </c>
      <c r="R89" s="414">
        <v>1</v>
      </c>
    </row>
    <row r="90" spans="1:18" ht="15" customHeight="1" thickBot="1">
      <c r="A90" s="781"/>
      <c r="B90" s="675"/>
      <c r="C90" s="660"/>
      <c r="D90" s="585"/>
      <c r="E90" s="610"/>
      <c r="F90" s="585"/>
      <c r="G90" s="585"/>
      <c r="H90" s="585"/>
      <c r="I90" s="585"/>
      <c r="J90" s="613"/>
      <c r="K90" s="230" t="s">
        <v>28</v>
      </c>
      <c r="L90" s="277">
        <f>M90+O90</f>
        <v>172.9</v>
      </c>
      <c r="M90" s="278"/>
      <c r="N90" s="279"/>
      <c r="O90" s="280">
        <f>SUM(O88:O89)</f>
        <v>172.9</v>
      </c>
      <c r="P90" s="394"/>
      <c r="Q90" s="228"/>
      <c r="R90" s="411"/>
    </row>
    <row r="91" spans="1:18" ht="29.25" customHeight="1">
      <c r="A91" s="51" t="s">
        <v>29</v>
      </c>
      <c r="B91" s="60" t="s">
        <v>25</v>
      </c>
      <c r="C91" s="806" t="s">
        <v>35</v>
      </c>
      <c r="D91" s="261"/>
      <c r="E91" s="143"/>
      <c r="F91" s="124" t="s">
        <v>83</v>
      </c>
      <c r="G91" s="818" t="s">
        <v>62</v>
      </c>
      <c r="H91" s="720" t="s">
        <v>26</v>
      </c>
      <c r="I91" s="816">
        <v>2</v>
      </c>
      <c r="J91" s="611" t="s">
        <v>119</v>
      </c>
      <c r="K91" s="48"/>
      <c r="L91" s="236"/>
      <c r="M91" s="200"/>
      <c r="N91" s="200"/>
      <c r="O91" s="206"/>
      <c r="P91" s="395"/>
      <c r="Q91" s="390"/>
      <c r="R91" s="416"/>
    </row>
    <row r="92" spans="1:18" ht="54" customHeight="1">
      <c r="A92" s="61"/>
      <c r="B92" s="62"/>
      <c r="C92" s="807"/>
      <c r="D92" s="254" t="s">
        <v>25</v>
      </c>
      <c r="E92" s="237"/>
      <c r="F92" s="154" t="s">
        <v>108</v>
      </c>
      <c r="G92" s="819"/>
      <c r="H92" s="721"/>
      <c r="I92" s="817"/>
      <c r="J92" s="612"/>
      <c r="K92" s="39" t="s">
        <v>27</v>
      </c>
      <c r="L92" s="183">
        <f>M92+O92</f>
        <v>20</v>
      </c>
      <c r="M92" s="238">
        <f>20</f>
        <v>20</v>
      </c>
      <c r="N92" s="238"/>
      <c r="O92" s="239"/>
      <c r="P92" s="559" t="s">
        <v>170</v>
      </c>
      <c r="Q92" s="560" t="s">
        <v>117</v>
      </c>
      <c r="R92" s="412">
        <v>2</v>
      </c>
    </row>
    <row r="93" spans="1:18" ht="41.25" customHeight="1">
      <c r="A93" s="61"/>
      <c r="B93" s="62"/>
      <c r="C93" s="659"/>
      <c r="D93" s="263" t="s">
        <v>29</v>
      </c>
      <c r="E93" s="556"/>
      <c r="F93" s="550" t="s">
        <v>226</v>
      </c>
      <c r="G93" s="819"/>
      <c r="H93" s="721"/>
      <c r="I93" s="817"/>
      <c r="J93" s="820"/>
      <c r="K93" s="36" t="s">
        <v>27</v>
      </c>
      <c r="L93" s="557">
        <f>M93+O93</f>
        <v>30</v>
      </c>
      <c r="M93" s="558">
        <v>30</v>
      </c>
      <c r="N93" s="180"/>
      <c r="O93" s="165"/>
      <c r="P93" s="561" t="s">
        <v>227</v>
      </c>
      <c r="Q93" s="562" t="s">
        <v>162</v>
      </c>
      <c r="R93" s="563">
        <v>100</v>
      </c>
    </row>
    <row r="94" spans="1:18" ht="13.5" customHeight="1" thickBot="1">
      <c r="A94" s="64"/>
      <c r="B94" s="63"/>
      <c r="C94" s="660"/>
      <c r="D94" s="648"/>
      <c r="E94" s="648"/>
      <c r="F94" s="648"/>
      <c r="G94" s="648"/>
      <c r="H94" s="648"/>
      <c r="I94" s="648"/>
      <c r="J94" s="649"/>
      <c r="K94" s="230" t="s">
        <v>28</v>
      </c>
      <c r="L94" s="234">
        <f>M94+O94</f>
        <v>50</v>
      </c>
      <c r="M94" s="232">
        <f>SUM(M91:M93)</f>
        <v>50</v>
      </c>
      <c r="N94" s="232"/>
      <c r="O94" s="235"/>
      <c r="P94" s="437"/>
      <c r="Q94" s="240"/>
      <c r="R94" s="411"/>
    </row>
    <row r="95" spans="1:18" ht="42.75" customHeight="1">
      <c r="A95" s="51" t="s">
        <v>29</v>
      </c>
      <c r="B95" s="60" t="s">
        <v>25</v>
      </c>
      <c r="C95" s="505" t="s">
        <v>87</v>
      </c>
      <c r="D95" s="255"/>
      <c r="E95" s="140"/>
      <c r="F95" s="127" t="s">
        <v>71</v>
      </c>
      <c r="G95" s="646" t="s">
        <v>70</v>
      </c>
      <c r="H95" s="103" t="s">
        <v>26</v>
      </c>
      <c r="I95" s="77">
        <v>2</v>
      </c>
      <c r="J95" s="611" t="s">
        <v>119</v>
      </c>
      <c r="K95" s="47"/>
      <c r="L95" s="176"/>
      <c r="M95" s="160"/>
      <c r="N95" s="160"/>
      <c r="O95" s="161"/>
      <c r="P95" s="430"/>
      <c r="Q95" s="390"/>
      <c r="R95" s="416"/>
    </row>
    <row r="96" spans="1:18" ht="30.75" customHeight="1">
      <c r="A96" s="61"/>
      <c r="B96" s="62"/>
      <c r="C96" s="509"/>
      <c r="D96" s="255" t="s">
        <v>25</v>
      </c>
      <c r="E96" s="140"/>
      <c r="F96" s="125" t="s">
        <v>109</v>
      </c>
      <c r="G96" s="647"/>
      <c r="H96" s="104"/>
      <c r="I96" s="74"/>
      <c r="J96" s="820"/>
      <c r="K96" s="36" t="s">
        <v>27</v>
      </c>
      <c r="L96" s="185">
        <f>M96+O96</f>
        <v>10</v>
      </c>
      <c r="M96" s="180">
        <v>10</v>
      </c>
      <c r="N96" s="180"/>
      <c r="O96" s="165"/>
      <c r="P96" s="805" t="s">
        <v>168</v>
      </c>
      <c r="Q96" s="429" t="s">
        <v>117</v>
      </c>
      <c r="R96" s="406">
        <v>1</v>
      </c>
    </row>
    <row r="97" spans="1:18" ht="15" customHeight="1" thickBot="1">
      <c r="A97" s="61"/>
      <c r="B97" s="62"/>
      <c r="C97" s="507"/>
      <c r="D97" s="862"/>
      <c r="E97" s="862"/>
      <c r="F97" s="862"/>
      <c r="G97" s="862"/>
      <c r="H97" s="862"/>
      <c r="I97" s="862"/>
      <c r="J97" s="863"/>
      <c r="K97" s="492" t="s">
        <v>28</v>
      </c>
      <c r="L97" s="493">
        <f>M97+O97</f>
        <v>10</v>
      </c>
      <c r="M97" s="300">
        <f>SUM(M95:M96)</f>
        <v>10</v>
      </c>
      <c r="N97" s="300"/>
      <c r="O97" s="494"/>
      <c r="P97" s="805"/>
      <c r="Q97" s="489"/>
      <c r="R97" s="495"/>
    </row>
    <row r="98" spans="1:18" ht="28.5" customHeight="1">
      <c r="A98" s="51" t="s">
        <v>29</v>
      </c>
      <c r="B98" s="60" t="s">
        <v>25</v>
      </c>
      <c r="C98" s="505" t="s">
        <v>10</v>
      </c>
      <c r="D98" s="261"/>
      <c r="E98" s="143"/>
      <c r="F98" s="124" t="s">
        <v>201</v>
      </c>
      <c r="G98" s="646"/>
      <c r="H98" s="491" t="s">
        <v>26</v>
      </c>
      <c r="I98" s="77">
        <v>6</v>
      </c>
      <c r="J98" s="650" t="s">
        <v>132</v>
      </c>
      <c r="K98" s="47"/>
      <c r="L98" s="176"/>
      <c r="M98" s="160"/>
      <c r="N98" s="160"/>
      <c r="O98" s="161"/>
      <c r="P98" s="430"/>
      <c r="Q98" s="390"/>
      <c r="R98" s="416"/>
    </row>
    <row r="99" spans="1:18" ht="17.25" customHeight="1">
      <c r="A99" s="61"/>
      <c r="B99" s="62"/>
      <c r="C99" s="509"/>
      <c r="D99" s="255" t="s">
        <v>25</v>
      </c>
      <c r="E99" s="140"/>
      <c r="F99" s="125" t="s">
        <v>208</v>
      </c>
      <c r="G99" s="647"/>
      <c r="H99" s="490"/>
      <c r="I99" s="74"/>
      <c r="J99" s="651"/>
      <c r="K99" s="36" t="s">
        <v>27</v>
      </c>
      <c r="L99" s="185">
        <f>M99+O99</f>
        <v>200</v>
      </c>
      <c r="M99" s="180">
        <v>200</v>
      </c>
      <c r="N99" s="180"/>
      <c r="O99" s="165"/>
      <c r="P99" s="436" t="s">
        <v>204</v>
      </c>
      <c r="Q99" s="429" t="s">
        <v>162</v>
      </c>
      <c r="R99" s="406">
        <v>100</v>
      </c>
    </row>
    <row r="100" spans="1:18" ht="17.25" customHeight="1">
      <c r="A100" s="61"/>
      <c r="B100" s="62"/>
      <c r="C100" s="509"/>
      <c r="D100" s="255" t="s">
        <v>29</v>
      </c>
      <c r="E100" s="140"/>
      <c r="F100" s="125" t="s">
        <v>209</v>
      </c>
      <c r="G100" s="487"/>
      <c r="H100" s="490"/>
      <c r="I100" s="74"/>
      <c r="J100" s="651"/>
      <c r="K100" s="36" t="s">
        <v>27</v>
      </c>
      <c r="L100" s="185">
        <f>M100+O100</f>
        <v>200</v>
      </c>
      <c r="M100" s="180">
        <v>200</v>
      </c>
      <c r="N100" s="180"/>
      <c r="O100" s="165"/>
      <c r="P100" s="436" t="s">
        <v>204</v>
      </c>
      <c r="Q100" s="429" t="s">
        <v>162</v>
      </c>
      <c r="R100" s="406">
        <v>100</v>
      </c>
    </row>
    <row r="101" spans="1:18" ht="17.25" customHeight="1">
      <c r="A101" s="61"/>
      <c r="B101" s="62"/>
      <c r="C101" s="509"/>
      <c r="D101" s="255" t="s">
        <v>31</v>
      </c>
      <c r="E101" s="140"/>
      <c r="F101" s="125" t="s">
        <v>210</v>
      </c>
      <c r="G101" s="487"/>
      <c r="H101" s="490"/>
      <c r="I101" s="74"/>
      <c r="J101" s="651"/>
      <c r="K101" s="36" t="s">
        <v>27</v>
      </c>
      <c r="L101" s="185">
        <f>M101+O101</f>
        <v>200</v>
      </c>
      <c r="M101" s="180">
        <v>200</v>
      </c>
      <c r="N101" s="180"/>
      <c r="O101" s="165"/>
      <c r="P101" s="436" t="s">
        <v>204</v>
      </c>
      <c r="Q101" s="429" t="s">
        <v>162</v>
      </c>
      <c r="R101" s="406">
        <v>100</v>
      </c>
    </row>
    <row r="102" spans="1:18" ht="15" customHeight="1" thickBot="1">
      <c r="A102" s="64"/>
      <c r="B102" s="63"/>
      <c r="C102" s="510"/>
      <c r="D102" s="648"/>
      <c r="E102" s="648"/>
      <c r="F102" s="648"/>
      <c r="G102" s="648"/>
      <c r="H102" s="648"/>
      <c r="I102" s="648"/>
      <c r="J102" s="649"/>
      <c r="K102" s="230" t="s">
        <v>28</v>
      </c>
      <c r="L102" s="234">
        <f>M102+O102</f>
        <v>600</v>
      </c>
      <c r="M102" s="232">
        <f>SUM(M99:M101)</f>
        <v>600</v>
      </c>
      <c r="N102" s="232"/>
      <c r="O102" s="235"/>
      <c r="P102" s="437"/>
      <c r="Q102" s="240"/>
      <c r="R102" s="411"/>
    </row>
    <row r="103" spans="1:18" ht="33" customHeight="1">
      <c r="A103" s="715" t="s">
        <v>29</v>
      </c>
      <c r="B103" s="696" t="s">
        <v>25</v>
      </c>
      <c r="C103" s="655" t="s">
        <v>26</v>
      </c>
      <c r="D103" s="257"/>
      <c r="E103" s="144"/>
      <c r="F103" s="614" t="s">
        <v>221</v>
      </c>
      <c r="G103" s="619" t="s">
        <v>56</v>
      </c>
      <c r="H103" s="293" t="s">
        <v>26</v>
      </c>
      <c r="I103" s="488" t="s">
        <v>59</v>
      </c>
      <c r="J103" s="827" t="s">
        <v>179</v>
      </c>
      <c r="K103" s="546" t="s">
        <v>27</v>
      </c>
      <c r="L103" s="547">
        <f>M103+O103</f>
        <v>7.5</v>
      </c>
      <c r="M103" s="548">
        <v>7.5</v>
      </c>
      <c r="N103" s="548"/>
      <c r="O103" s="206"/>
      <c r="P103" s="431"/>
      <c r="Q103" s="432"/>
      <c r="R103" s="424"/>
    </row>
    <row r="104" spans="1:18" ht="33" customHeight="1">
      <c r="A104" s="716"/>
      <c r="B104" s="697"/>
      <c r="C104" s="656"/>
      <c r="D104" s="148"/>
      <c r="E104" s="151"/>
      <c r="F104" s="615"/>
      <c r="G104" s="620"/>
      <c r="H104" s="132"/>
      <c r="I104" s="555">
        <v>5</v>
      </c>
      <c r="J104" s="828"/>
      <c r="K104" s="22" t="s">
        <v>9</v>
      </c>
      <c r="L104" s="185">
        <f t="shared" ref="L104:L110" si="6">M104+O104</f>
        <v>280.39999999999998</v>
      </c>
      <c r="M104" s="164"/>
      <c r="N104" s="164"/>
      <c r="O104" s="165">
        <v>280.39999999999998</v>
      </c>
      <c r="P104" s="433" t="s">
        <v>169</v>
      </c>
      <c r="Q104" s="434" t="s">
        <v>162</v>
      </c>
      <c r="R104" s="435">
        <v>20</v>
      </c>
    </row>
    <row r="105" spans="1:18" ht="14.25" customHeight="1" thickBot="1">
      <c r="A105" s="717"/>
      <c r="B105" s="698"/>
      <c r="C105" s="657"/>
      <c r="D105" s="587"/>
      <c r="E105" s="587"/>
      <c r="F105" s="616"/>
      <c r="G105" s="587"/>
      <c r="H105" s="587"/>
      <c r="I105" s="587"/>
      <c r="J105" s="588"/>
      <c r="K105" s="288" t="s">
        <v>28</v>
      </c>
      <c r="L105" s="234">
        <f>M105+O105</f>
        <v>287.89999999999998</v>
      </c>
      <c r="M105" s="231">
        <f>SUM(M103:M104)</f>
        <v>7.5</v>
      </c>
      <c r="N105" s="232"/>
      <c r="O105" s="292">
        <f>SUM(O104)</f>
        <v>280.39999999999998</v>
      </c>
      <c r="P105" s="553"/>
      <c r="Q105" s="316"/>
      <c r="R105" s="554"/>
    </row>
    <row r="106" spans="1:18" ht="27.75" customHeight="1">
      <c r="A106" s="93" t="s">
        <v>29</v>
      </c>
      <c r="B106" s="60" t="s">
        <v>25</v>
      </c>
      <c r="C106" s="658" t="s">
        <v>13</v>
      </c>
      <c r="D106" s="256"/>
      <c r="E106" s="143"/>
      <c r="F106" s="617" t="s">
        <v>66</v>
      </c>
      <c r="G106" s="821"/>
      <c r="H106" s="777" t="s">
        <v>26</v>
      </c>
      <c r="I106" s="632">
        <v>5</v>
      </c>
      <c r="J106" s="602" t="s">
        <v>133</v>
      </c>
      <c r="K106" s="106" t="s">
        <v>63</v>
      </c>
      <c r="L106" s="186">
        <f t="shared" si="6"/>
        <v>75</v>
      </c>
      <c r="M106" s="202">
        <v>75</v>
      </c>
      <c r="N106" s="203"/>
      <c r="O106" s="294"/>
      <c r="P106" s="400" t="s">
        <v>165</v>
      </c>
      <c r="Q106" s="384" t="s">
        <v>117</v>
      </c>
      <c r="R106" s="424">
        <v>1</v>
      </c>
    </row>
    <row r="107" spans="1:18" ht="15.75" customHeight="1" thickBot="1">
      <c r="A107" s="50"/>
      <c r="B107" s="63"/>
      <c r="C107" s="660"/>
      <c r="D107" s="585"/>
      <c r="E107" s="585"/>
      <c r="F107" s="618"/>
      <c r="G107" s="822"/>
      <c r="H107" s="794"/>
      <c r="I107" s="633"/>
      <c r="J107" s="603"/>
      <c r="K107" s="288" t="s">
        <v>28</v>
      </c>
      <c r="L107" s="234">
        <f t="shared" si="6"/>
        <v>75</v>
      </c>
      <c r="M107" s="231">
        <f>SUM(M106)</f>
        <v>75</v>
      </c>
      <c r="N107" s="232"/>
      <c r="O107" s="292"/>
      <c r="P107" s="227"/>
      <c r="Q107" s="240"/>
      <c r="R107" s="240"/>
    </row>
    <row r="108" spans="1:18" ht="43.5" customHeight="1">
      <c r="A108" s="52" t="s">
        <v>29</v>
      </c>
      <c r="B108" s="54" t="s">
        <v>25</v>
      </c>
      <c r="C108" s="658" t="s">
        <v>78</v>
      </c>
      <c r="D108" s="256"/>
      <c r="E108" s="482" t="s">
        <v>196</v>
      </c>
      <c r="F108" s="617" t="s">
        <v>81</v>
      </c>
      <c r="G108" s="33" t="s">
        <v>91</v>
      </c>
      <c r="H108" s="75" t="s">
        <v>26</v>
      </c>
      <c r="I108" s="77">
        <v>5</v>
      </c>
      <c r="J108" s="485" t="s">
        <v>198</v>
      </c>
      <c r="K108" s="47" t="s">
        <v>27</v>
      </c>
      <c r="L108" s="191">
        <f t="shared" si="6"/>
        <v>348.5</v>
      </c>
      <c r="M108" s="192">
        <v>312.60000000000002</v>
      </c>
      <c r="N108" s="192"/>
      <c r="O108" s="193">
        <v>35.9</v>
      </c>
      <c r="P108" s="617" t="s">
        <v>167</v>
      </c>
      <c r="Q108" s="318"/>
      <c r="R108" s="310"/>
    </row>
    <row r="109" spans="1:18" ht="43.5" customHeight="1">
      <c r="A109" s="57"/>
      <c r="B109" s="56"/>
      <c r="C109" s="659"/>
      <c r="D109" s="252"/>
      <c r="E109" s="483" t="s">
        <v>197</v>
      </c>
      <c r="F109" s="671"/>
      <c r="G109" s="37" t="s">
        <v>6</v>
      </c>
      <c r="H109" s="76"/>
      <c r="I109" s="74"/>
      <c r="J109" s="484" t="s">
        <v>199</v>
      </c>
      <c r="K109" s="36" t="s">
        <v>8</v>
      </c>
      <c r="L109" s="198">
        <f t="shared" si="6"/>
        <v>1976</v>
      </c>
      <c r="M109" s="204">
        <v>1773.1</v>
      </c>
      <c r="N109" s="204"/>
      <c r="O109" s="205">
        <v>202.9</v>
      </c>
      <c r="P109" s="884"/>
      <c r="Q109" s="319"/>
      <c r="R109" s="242"/>
    </row>
    <row r="110" spans="1:18" ht="15" customHeight="1" thickBot="1">
      <c r="A110" s="59"/>
      <c r="B110" s="55"/>
      <c r="C110" s="660"/>
      <c r="D110" s="764"/>
      <c r="E110" s="764"/>
      <c r="F110" s="764"/>
      <c r="G110" s="764"/>
      <c r="H110" s="764"/>
      <c r="I110" s="764"/>
      <c r="J110" s="765"/>
      <c r="K110" s="230" t="s">
        <v>28</v>
      </c>
      <c r="L110" s="275">
        <f t="shared" si="6"/>
        <v>2324.5</v>
      </c>
      <c r="M110" s="279">
        <f>SUM(M108:M109)</f>
        <v>2085.6999999999998</v>
      </c>
      <c r="N110" s="278"/>
      <c r="O110" s="289">
        <f>SUM(O108:O109)</f>
        <v>238.8</v>
      </c>
      <c r="P110" s="320"/>
      <c r="Q110" s="324"/>
      <c r="R110" s="320"/>
    </row>
    <row r="111" spans="1:18" ht="16.5" customHeight="1" thickBot="1">
      <c r="A111" s="50" t="s">
        <v>29</v>
      </c>
      <c r="B111" s="53" t="s">
        <v>25</v>
      </c>
      <c r="C111" s="676" t="s">
        <v>32</v>
      </c>
      <c r="D111" s="677"/>
      <c r="E111" s="677"/>
      <c r="F111" s="677"/>
      <c r="G111" s="677"/>
      <c r="H111" s="677"/>
      <c r="I111" s="677"/>
      <c r="J111" s="677"/>
      <c r="K111" s="677"/>
      <c r="L111" s="110">
        <f>M111+O111</f>
        <v>20040.900000000001</v>
      </c>
      <c r="M111" s="111">
        <f>M110+M107+M105+M97+M94+M87+M90+M83+M102+M80</f>
        <v>2842.7</v>
      </c>
      <c r="N111" s="111"/>
      <c r="O111" s="112">
        <f>O110+O107+O105+O97+O94+O90+O87+O83+O80</f>
        <v>17198.2</v>
      </c>
      <c r="P111" s="678"/>
      <c r="Q111" s="679"/>
      <c r="R111" s="680"/>
    </row>
    <row r="112" spans="1:18" ht="16.5" customHeight="1" thickBot="1">
      <c r="A112" s="92" t="s">
        <v>29</v>
      </c>
      <c r="B112" s="109" t="s">
        <v>29</v>
      </c>
      <c r="C112" s="667" t="s">
        <v>74</v>
      </c>
      <c r="D112" s="668"/>
      <c r="E112" s="668"/>
      <c r="F112" s="668"/>
      <c r="G112" s="668"/>
      <c r="H112" s="668"/>
      <c r="I112" s="668"/>
      <c r="J112" s="668"/>
      <c r="K112" s="668"/>
      <c r="L112" s="668"/>
      <c r="M112" s="668"/>
      <c r="N112" s="668"/>
      <c r="O112" s="668"/>
      <c r="P112" s="668"/>
      <c r="Q112" s="669"/>
      <c r="R112" s="670"/>
    </row>
    <row r="113" spans="1:20" ht="29.25" customHeight="1">
      <c r="A113" s="829" t="s">
        <v>29</v>
      </c>
      <c r="B113" s="54" t="s">
        <v>29</v>
      </c>
      <c r="C113" s="505" t="s">
        <v>29</v>
      </c>
      <c r="D113" s="270"/>
      <c r="E113" s="592"/>
      <c r="F113" s="661" t="s">
        <v>75</v>
      </c>
      <c r="G113" s="663" t="s">
        <v>49</v>
      </c>
      <c r="H113" s="628" t="s">
        <v>26</v>
      </c>
      <c r="I113" s="823" t="s">
        <v>58</v>
      </c>
      <c r="J113" s="825" t="s">
        <v>131</v>
      </c>
      <c r="K113" s="8" t="s">
        <v>30</v>
      </c>
      <c r="L113" s="189">
        <f>M113+O113</f>
        <v>20</v>
      </c>
      <c r="M113" s="162"/>
      <c r="N113" s="190"/>
      <c r="O113" s="163">
        <v>20</v>
      </c>
      <c r="P113" s="310"/>
      <c r="Q113" s="311"/>
      <c r="R113" s="310"/>
    </row>
    <row r="114" spans="1:20" ht="14.25" customHeight="1" thickBot="1">
      <c r="A114" s="830"/>
      <c r="B114" s="55"/>
      <c r="C114" s="506"/>
      <c r="D114" s="585"/>
      <c r="E114" s="585"/>
      <c r="F114" s="662"/>
      <c r="G114" s="664"/>
      <c r="H114" s="629"/>
      <c r="I114" s="824"/>
      <c r="J114" s="826"/>
      <c r="K114" s="288" t="s">
        <v>28</v>
      </c>
      <c r="L114" s="234">
        <f>M114+O114</f>
        <v>20</v>
      </c>
      <c r="M114" s="232"/>
      <c r="N114" s="232"/>
      <c r="O114" s="235">
        <f>SUM(O113)</f>
        <v>20</v>
      </c>
      <c r="P114" s="227"/>
      <c r="Q114" s="240"/>
      <c r="R114" s="227"/>
    </row>
    <row r="115" spans="1:20" ht="28.5" customHeight="1">
      <c r="A115" s="715" t="s">
        <v>29</v>
      </c>
      <c r="B115" s="696" t="s">
        <v>29</v>
      </c>
      <c r="C115" s="831" t="s">
        <v>31</v>
      </c>
      <c r="D115" s="257"/>
      <c r="E115" s="144"/>
      <c r="F115" s="124" t="s">
        <v>115</v>
      </c>
      <c r="G115" s="681" t="s">
        <v>51</v>
      </c>
      <c r="H115" s="628" t="s">
        <v>26</v>
      </c>
      <c r="I115" s="833">
        <v>2</v>
      </c>
      <c r="J115" s="790" t="s">
        <v>119</v>
      </c>
      <c r="K115" s="42"/>
      <c r="L115" s="236"/>
      <c r="M115" s="200"/>
      <c r="N115" s="200"/>
      <c r="O115" s="206"/>
      <c r="P115" s="12"/>
      <c r="Q115" s="11"/>
      <c r="R115" s="379"/>
      <c r="S115" s="373"/>
    </row>
    <row r="116" spans="1:20" ht="18" customHeight="1">
      <c r="A116" s="716"/>
      <c r="B116" s="697"/>
      <c r="C116" s="832"/>
      <c r="D116" s="251" t="s">
        <v>25</v>
      </c>
      <c r="E116" s="249"/>
      <c r="F116" s="154" t="s">
        <v>110</v>
      </c>
      <c r="G116" s="682"/>
      <c r="H116" s="645"/>
      <c r="I116" s="834"/>
      <c r="J116" s="835"/>
      <c r="K116" s="40" t="s">
        <v>27</v>
      </c>
      <c r="L116" s="273">
        <f t="shared" ref="L116:L123" si="7">M116+O116</f>
        <v>27</v>
      </c>
      <c r="M116" s="179">
        <v>27</v>
      </c>
      <c r="N116" s="179"/>
      <c r="O116" s="239"/>
      <c r="P116" s="392" t="s">
        <v>116</v>
      </c>
      <c r="Q116" s="20" t="s">
        <v>117</v>
      </c>
      <c r="R116" s="374">
        <v>67</v>
      </c>
    </row>
    <row r="117" spans="1:20" ht="18" customHeight="1">
      <c r="A117" s="716"/>
      <c r="B117" s="697"/>
      <c r="C117" s="832"/>
      <c r="D117" s="252" t="s">
        <v>29</v>
      </c>
      <c r="E117" s="145"/>
      <c r="F117" s="126" t="s">
        <v>111</v>
      </c>
      <c r="G117" s="682"/>
      <c r="H117" s="645"/>
      <c r="I117" s="834"/>
      <c r="J117" s="835"/>
      <c r="K117" s="271" t="s">
        <v>27</v>
      </c>
      <c r="L117" s="189">
        <f t="shared" si="7"/>
        <v>30</v>
      </c>
      <c r="M117" s="162">
        <v>30</v>
      </c>
      <c r="N117" s="162"/>
      <c r="O117" s="163"/>
      <c r="P117" s="392" t="s">
        <v>116</v>
      </c>
      <c r="Q117" s="20" t="s">
        <v>117</v>
      </c>
      <c r="R117" s="375">
        <v>74</v>
      </c>
    </row>
    <row r="118" spans="1:20" ht="18" customHeight="1">
      <c r="A118" s="716"/>
      <c r="B118" s="697"/>
      <c r="C118" s="832"/>
      <c r="D118" s="251" t="s">
        <v>31</v>
      </c>
      <c r="E118" s="249"/>
      <c r="F118" s="154" t="s">
        <v>112</v>
      </c>
      <c r="G118" s="682"/>
      <c r="H118" s="645"/>
      <c r="I118" s="834"/>
      <c r="J118" s="835"/>
      <c r="K118" s="40" t="s">
        <v>27</v>
      </c>
      <c r="L118" s="273">
        <f t="shared" si="7"/>
        <v>34</v>
      </c>
      <c r="M118" s="179">
        <v>34</v>
      </c>
      <c r="N118" s="179"/>
      <c r="O118" s="239"/>
      <c r="P118" s="392" t="s">
        <v>116</v>
      </c>
      <c r="Q118" s="20" t="s">
        <v>117</v>
      </c>
      <c r="R118" s="374">
        <v>84</v>
      </c>
    </row>
    <row r="119" spans="1:20" ht="18" customHeight="1">
      <c r="A119" s="716"/>
      <c r="B119" s="697"/>
      <c r="C119" s="832"/>
      <c r="D119" s="252" t="s">
        <v>33</v>
      </c>
      <c r="E119" s="145"/>
      <c r="F119" s="126" t="s">
        <v>113</v>
      </c>
      <c r="G119" s="682"/>
      <c r="H119" s="645"/>
      <c r="I119" s="834"/>
      <c r="J119" s="835"/>
      <c r="K119" s="271" t="s">
        <v>27</v>
      </c>
      <c r="L119" s="189">
        <f t="shared" si="7"/>
        <v>18</v>
      </c>
      <c r="M119" s="162">
        <v>18</v>
      </c>
      <c r="N119" s="162"/>
      <c r="O119" s="163"/>
      <c r="P119" s="392" t="s">
        <v>116</v>
      </c>
      <c r="Q119" s="20" t="s">
        <v>117</v>
      </c>
      <c r="R119" s="375">
        <v>44</v>
      </c>
    </row>
    <row r="120" spans="1:20" ht="18" customHeight="1">
      <c r="A120" s="716"/>
      <c r="B120" s="697"/>
      <c r="C120" s="832"/>
      <c r="D120" s="253" t="s">
        <v>34</v>
      </c>
      <c r="E120" s="549"/>
      <c r="F120" s="207" t="s">
        <v>114</v>
      </c>
      <c r="G120" s="682"/>
      <c r="H120" s="645"/>
      <c r="I120" s="834"/>
      <c r="J120" s="835"/>
      <c r="K120" s="272" t="s">
        <v>27</v>
      </c>
      <c r="L120" s="274">
        <f t="shared" si="7"/>
        <v>16</v>
      </c>
      <c r="M120" s="167">
        <v>16</v>
      </c>
      <c r="N120" s="167"/>
      <c r="O120" s="197"/>
      <c r="P120" s="393" t="s">
        <v>116</v>
      </c>
      <c r="Q120" s="41" t="s">
        <v>117</v>
      </c>
      <c r="R120" s="405">
        <v>40</v>
      </c>
      <c r="T120" s="373"/>
    </row>
    <row r="121" spans="1:20" ht="18" customHeight="1">
      <c r="A121" s="716"/>
      <c r="B121" s="697"/>
      <c r="C121" s="507"/>
      <c r="D121" s="253" t="s">
        <v>35</v>
      </c>
      <c r="E121" s="549"/>
      <c r="F121" s="550" t="s">
        <v>224</v>
      </c>
      <c r="G121" s="682"/>
      <c r="H121" s="645"/>
      <c r="I121" s="834"/>
      <c r="J121" s="835"/>
      <c r="K121" s="552" t="s">
        <v>27</v>
      </c>
      <c r="L121" s="551">
        <f t="shared" si="7"/>
        <v>20.399999999999999</v>
      </c>
      <c r="M121" s="520">
        <v>20.399999999999999</v>
      </c>
      <c r="N121" s="167"/>
      <c r="O121" s="197"/>
      <c r="P121" s="393" t="s">
        <v>116</v>
      </c>
      <c r="Q121" s="41" t="s">
        <v>117</v>
      </c>
      <c r="R121" s="566">
        <v>84</v>
      </c>
      <c r="T121" s="373"/>
    </row>
    <row r="122" spans="1:20" ht="18" customHeight="1">
      <c r="A122" s="716"/>
      <c r="B122" s="697"/>
      <c r="C122" s="507"/>
      <c r="D122" s="253" t="s">
        <v>87</v>
      </c>
      <c r="E122" s="549"/>
      <c r="F122" s="550" t="s">
        <v>222</v>
      </c>
      <c r="G122" s="682"/>
      <c r="H122" s="645"/>
      <c r="I122" s="834"/>
      <c r="J122" s="835"/>
      <c r="K122" s="552" t="s">
        <v>27</v>
      </c>
      <c r="L122" s="551">
        <f t="shared" si="7"/>
        <v>23.7</v>
      </c>
      <c r="M122" s="520">
        <v>23.7</v>
      </c>
      <c r="N122" s="167"/>
      <c r="O122" s="197"/>
      <c r="P122" s="393" t="s">
        <v>116</v>
      </c>
      <c r="Q122" s="41" t="s">
        <v>117</v>
      </c>
      <c r="R122" s="565">
        <v>60</v>
      </c>
      <c r="T122" s="373"/>
    </row>
    <row r="123" spans="1:20" ht="18" customHeight="1">
      <c r="A123" s="716"/>
      <c r="B123" s="697"/>
      <c r="C123" s="507"/>
      <c r="D123" s="253" t="s">
        <v>10</v>
      </c>
      <c r="E123" s="549"/>
      <c r="F123" s="550" t="s">
        <v>223</v>
      </c>
      <c r="G123" s="682"/>
      <c r="H123" s="645"/>
      <c r="I123" s="834"/>
      <c r="J123" s="835"/>
      <c r="K123" s="552" t="s">
        <v>27</v>
      </c>
      <c r="L123" s="551">
        <f t="shared" si="7"/>
        <v>5</v>
      </c>
      <c r="M123" s="520">
        <v>5</v>
      </c>
      <c r="N123" s="167"/>
      <c r="O123" s="197"/>
      <c r="P123" s="393" t="s">
        <v>116</v>
      </c>
      <c r="Q123" s="41" t="s">
        <v>117</v>
      </c>
      <c r="R123" s="564">
        <v>15</v>
      </c>
      <c r="T123" s="373"/>
    </row>
    <row r="124" spans="1:20" ht="15" customHeight="1" thickBot="1">
      <c r="A124" s="717"/>
      <c r="B124" s="698"/>
      <c r="C124" s="510"/>
      <c r="D124" s="508"/>
      <c r="E124" s="511"/>
      <c r="F124" s="243"/>
      <c r="G124" s="244"/>
      <c r="H124" s="245"/>
      <c r="I124" s="246"/>
      <c r="J124" s="339"/>
      <c r="K124" s="247" t="s">
        <v>28</v>
      </c>
      <c r="L124" s="275">
        <f>M124+O124</f>
        <v>174.1</v>
      </c>
      <c r="M124" s="232">
        <f>SUM(M116:M123)</f>
        <v>174.1</v>
      </c>
      <c r="N124" s="232"/>
      <c r="O124" s="235"/>
      <c r="P124" s="227"/>
      <c r="Q124" s="228"/>
      <c r="R124" s="227"/>
    </row>
    <row r="125" spans="1:20" ht="16.5" customHeight="1" thickBot="1">
      <c r="A125" s="65" t="s">
        <v>29</v>
      </c>
      <c r="B125" s="53" t="s">
        <v>29</v>
      </c>
      <c r="C125" s="676"/>
      <c r="D125" s="677"/>
      <c r="E125" s="677"/>
      <c r="F125" s="677"/>
      <c r="G125" s="677"/>
      <c r="H125" s="677"/>
      <c r="I125" s="677"/>
      <c r="J125" s="677"/>
      <c r="K125" s="677"/>
      <c r="L125" s="110">
        <f>M125+O125</f>
        <v>194.1</v>
      </c>
      <c r="M125" s="111">
        <f>M124+M114</f>
        <v>174.1</v>
      </c>
      <c r="N125" s="111"/>
      <c r="O125" s="112">
        <f>O120+O114</f>
        <v>20</v>
      </c>
      <c r="P125" s="678"/>
      <c r="Q125" s="679"/>
      <c r="R125" s="680"/>
      <c r="S125" s="373"/>
    </row>
    <row r="126" spans="1:20" ht="16.5" customHeight="1" thickBot="1">
      <c r="A126" s="93" t="s">
        <v>29</v>
      </c>
      <c r="B126" s="108" t="s">
        <v>31</v>
      </c>
      <c r="C126" s="882" t="s">
        <v>73</v>
      </c>
      <c r="D126" s="882"/>
      <c r="E126" s="882"/>
      <c r="F126" s="882"/>
      <c r="G126" s="882"/>
      <c r="H126" s="882"/>
      <c r="I126" s="882"/>
      <c r="J126" s="882"/>
      <c r="K126" s="882"/>
      <c r="L126" s="882"/>
      <c r="M126" s="882"/>
      <c r="N126" s="882"/>
      <c r="O126" s="882"/>
      <c r="P126" s="882"/>
      <c r="Q126" s="882"/>
      <c r="R126" s="883"/>
    </row>
    <row r="127" spans="1:20" ht="26.25" customHeight="1">
      <c r="A127" s="567" t="s">
        <v>29</v>
      </c>
      <c r="B127" s="569" t="s">
        <v>31</v>
      </c>
      <c r="C127" s="573" t="s">
        <v>25</v>
      </c>
      <c r="D127" s="256"/>
      <c r="E127" s="143"/>
      <c r="F127" s="124" t="s">
        <v>76</v>
      </c>
      <c r="G127" s="105"/>
      <c r="H127" s="83" t="s">
        <v>26</v>
      </c>
      <c r="I127" s="574">
        <v>6</v>
      </c>
      <c r="J127" s="665" t="s">
        <v>132</v>
      </c>
      <c r="K127" s="48"/>
      <c r="L127" s="202"/>
      <c r="M127" s="187"/>
      <c r="N127" s="201"/>
      <c r="O127" s="188"/>
      <c r="P127" s="133"/>
      <c r="Q127" s="153"/>
      <c r="R127" s="133"/>
    </row>
    <row r="128" spans="1:20" ht="27.75" customHeight="1">
      <c r="A128" s="577"/>
      <c r="B128" s="580"/>
      <c r="C128" s="578"/>
      <c r="D128" s="251" t="s">
        <v>25</v>
      </c>
      <c r="E128" s="237"/>
      <c r="F128" s="154" t="s">
        <v>36</v>
      </c>
      <c r="G128" s="584"/>
      <c r="H128" s="87"/>
      <c r="I128" s="579"/>
      <c r="J128" s="666"/>
      <c r="K128" s="39" t="s">
        <v>27</v>
      </c>
      <c r="L128" s="175">
        <f t="shared" ref="L128:L138" si="8">M128+O128</f>
        <v>351</v>
      </c>
      <c r="M128" s="157">
        <v>351</v>
      </c>
      <c r="N128" s="175"/>
      <c r="O128" s="157"/>
      <c r="P128" s="593" t="s">
        <v>134</v>
      </c>
      <c r="Q128" s="581" t="s">
        <v>117</v>
      </c>
      <c r="R128" s="594" t="s">
        <v>228</v>
      </c>
    </row>
    <row r="129" spans="1:18" ht="27" customHeight="1">
      <c r="A129" s="61"/>
      <c r="B129" s="62"/>
      <c r="C129" s="507"/>
      <c r="D129" s="252" t="s">
        <v>29</v>
      </c>
      <c r="E129" s="145"/>
      <c r="F129" s="501" t="s">
        <v>79</v>
      </c>
      <c r="G129" s="107"/>
      <c r="H129" s="87"/>
      <c r="I129" s="128"/>
      <c r="J129" s="666"/>
      <c r="K129" s="38" t="s">
        <v>27</v>
      </c>
      <c r="L129" s="519">
        <f t="shared" si="8"/>
        <v>284.90000000000003</v>
      </c>
      <c r="M129" s="521">
        <f>270.6+14.3</f>
        <v>284.90000000000003</v>
      </c>
      <c r="N129" s="166"/>
      <c r="O129" s="168"/>
      <c r="P129" s="399" t="s">
        <v>135</v>
      </c>
      <c r="Q129" s="583" t="s">
        <v>117</v>
      </c>
      <c r="R129" s="406">
        <v>97</v>
      </c>
    </row>
    <row r="130" spans="1:18" s="13" customFormat="1" ht="14.25" customHeight="1">
      <c r="A130" s="568"/>
      <c r="B130" s="570"/>
      <c r="C130" s="571"/>
      <c r="D130" s="254" t="s">
        <v>31</v>
      </c>
      <c r="E130" s="248"/>
      <c r="F130" s="154" t="s">
        <v>11</v>
      </c>
      <c r="G130" s="584"/>
      <c r="H130" s="87"/>
      <c r="I130" s="575"/>
      <c r="J130" s="499"/>
      <c r="K130" s="39" t="s">
        <v>27</v>
      </c>
      <c r="L130" s="175">
        <f t="shared" si="8"/>
        <v>43.5</v>
      </c>
      <c r="M130" s="157">
        <v>43.5</v>
      </c>
      <c r="N130" s="175"/>
      <c r="O130" s="157"/>
      <c r="P130" s="341" t="s">
        <v>136</v>
      </c>
      <c r="Q130" s="572" t="s">
        <v>137</v>
      </c>
      <c r="R130" s="308">
        <v>38.1</v>
      </c>
    </row>
    <row r="131" spans="1:18" s="13" customFormat="1" ht="28.5" customHeight="1">
      <c r="A131" s="61"/>
      <c r="B131" s="62"/>
      <c r="C131" s="507"/>
      <c r="D131" s="255" t="s">
        <v>34</v>
      </c>
      <c r="E131" s="147"/>
      <c r="F131" s="126" t="s">
        <v>55</v>
      </c>
      <c r="G131" s="336"/>
      <c r="H131" s="87"/>
      <c r="I131" s="128"/>
      <c r="J131" s="499"/>
      <c r="K131" s="38" t="s">
        <v>27</v>
      </c>
      <c r="L131" s="166">
        <f t="shared" si="8"/>
        <v>311.39999999999998</v>
      </c>
      <c r="M131" s="168">
        <v>311.39999999999998</v>
      </c>
      <c r="N131" s="166"/>
      <c r="O131" s="168"/>
      <c r="P131" s="399" t="s">
        <v>138</v>
      </c>
      <c r="Q131" s="342" t="s">
        <v>117</v>
      </c>
      <c r="R131" s="242" t="s">
        <v>139</v>
      </c>
    </row>
    <row r="132" spans="1:18" ht="15.75" customHeight="1">
      <c r="A132" s="61"/>
      <c r="B132" s="62"/>
      <c r="C132" s="507"/>
      <c r="D132" s="254" t="s">
        <v>35</v>
      </c>
      <c r="E132" s="248"/>
      <c r="F132" s="154" t="s">
        <v>48</v>
      </c>
      <c r="G132" s="35"/>
      <c r="H132" s="87"/>
      <c r="I132" s="128"/>
      <c r="J132" s="499"/>
      <c r="K132" s="39" t="s">
        <v>27</v>
      </c>
      <c r="L132" s="175">
        <f t="shared" si="8"/>
        <v>2306</v>
      </c>
      <c r="M132" s="157">
        <v>2306</v>
      </c>
      <c r="N132" s="377"/>
      <c r="O132" s="210"/>
      <c r="P132" s="341" t="s">
        <v>141</v>
      </c>
      <c r="Q132" s="26" t="s">
        <v>142</v>
      </c>
      <c r="R132" s="412">
        <v>99</v>
      </c>
    </row>
    <row r="133" spans="1:18" ht="29.25" customHeight="1">
      <c r="A133" s="61"/>
      <c r="B133" s="62"/>
      <c r="C133" s="507"/>
      <c r="D133" s="251" t="s">
        <v>87</v>
      </c>
      <c r="E133" s="249"/>
      <c r="F133" s="154" t="s">
        <v>118</v>
      </c>
      <c r="G133" s="250"/>
      <c r="H133" s="87"/>
      <c r="I133" s="128"/>
      <c r="J133" s="500"/>
      <c r="K133" s="39" t="s">
        <v>27</v>
      </c>
      <c r="L133" s="175">
        <f t="shared" si="8"/>
        <v>40</v>
      </c>
      <c r="M133" s="157">
        <v>40</v>
      </c>
      <c r="N133" s="175"/>
      <c r="O133" s="157"/>
      <c r="P133" s="341" t="s">
        <v>140</v>
      </c>
      <c r="Q133" s="26" t="s">
        <v>117</v>
      </c>
      <c r="R133" s="412">
        <v>3</v>
      </c>
    </row>
    <row r="134" spans="1:18" ht="27" customHeight="1">
      <c r="A134" s="61"/>
      <c r="B134" s="62"/>
      <c r="C134" s="507"/>
      <c r="D134" s="251" t="s">
        <v>10</v>
      </c>
      <c r="E134" s="249"/>
      <c r="F134" s="545" t="s">
        <v>92</v>
      </c>
      <c r="G134" s="337"/>
      <c r="H134" s="87"/>
      <c r="I134" s="128"/>
      <c r="J134" s="343" t="s">
        <v>143</v>
      </c>
      <c r="K134" s="39" t="s">
        <v>27</v>
      </c>
      <c r="L134" s="543">
        <f t="shared" si="8"/>
        <v>11200.7</v>
      </c>
      <c r="M134" s="523">
        <f>10300.7+900</f>
        <v>11200.7</v>
      </c>
      <c r="N134" s="175"/>
      <c r="O134" s="157"/>
      <c r="P134" s="576" t="s">
        <v>135</v>
      </c>
      <c r="Q134" s="595" t="s">
        <v>117</v>
      </c>
      <c r="R134" s="391">
        <v>97</v>
      </c>
    </row>
    <row r="135" spans="1:18" ht="15" customHeight="1" thickBot="1">
      <c r="A135" s="64"/>
      <c r="B135" s="63"/>
      <c r="C135" s="510"/>
      <c r="D135" s="691"/>
      <c r="E135" s="691"/>
      <c r="F135" s="691"/>
      <c r="G135" s="691"/>
      <c r="H135" s="691"/>
      <c r="I135" s="691"/>
      <c r="J135" s="692"/>
      <c r="K135" s="230" t="s">
        <v>28</v>
      </c>
      <c r="L135" s="231">
        <f t="shared" si="8"/>
        <v>14537.5</v>
      </c>
      <c r="M135" s="232">
        <f>SUM(M127:M134)</f>
        <v>14537.5</v>
      </c>
      <c r="N135" s="232"/>
      <c r="O135" s="233"/>
      <c r="P135" s="227"/>
      <c r="Q135" s="240"/>
      <c r="R135" s="227"/>
    </row>
    <row r="136" spans="1:18" ht="41.25" customHeight="1">
      <c r="A136" s="810" t="s">
        <v>29</v>
      </c>
      <c r="B136" s="771" t="s">
        <v>31</v>
      </c>
      <c r="C136" s="298" t="s">
        <v>29</v>
      </c>
      <c r="D136" s="296"/>
      <c r="E136" s="297"/>
      <c r="F136" s="82" t="s">
        <v>95</v>
      </c>
      <c r="G136" s="122"/>
      <c r="H136" s="241" t="s">
        <v>26</v>
      </c>
      <c r="I136" s="137">
        <v>2</v>
      </c>
      <c r="J136" s="340" t="s">
        <v>119</v>
      </c>
      <c r="K136" s="1" t="s">
        <v>27</v>
      </c>
      <c r="L136" s="159">
        <f t="shared" si="8"/>
        <v>108</v>
      </c>
      <c r="M136" s="160">
        <v>108</v>
      </c>
      <c r="N136" s="160"/>
      <c r="O136" s="161"/>
      <c r="P136" s="361" t="s">
        <v>152</v>
      </c>
      <c r="Q136" s="309" t="s">
        <v>142</v>
      </c>
      <c r="R136" s="372">
        <v>428</v>
      </c>
    </row>
    <row r="137" spans="1:18" ht="15.75" customHeight="1" thickBot="1">
      <c r="A137" s="811"/>
      <c r="B137" s="788"/>
      <c r="C137" s="285"/>
      <c r="D137" s="691"/>
      <c r="E137" s="691"/>
      <c r="F137" s="691"/>
      <c r="G137" s="691"/>
      <c r="H137" s="691"/>
      <c r="I137" s="691"/>
      <c r="J137" s="692"/>
      <c r="K137" s="282" t="s">
        <v>28</v>
      </c>
      <c r="L137" s="299">
        <f t="shared" si="8"/>
        <v>108</v>
      </c>
      <c r="M137" s="300">
        <f>SUM(M136)</f>
        <v>108</v>
      </c>
      <c r="N137" s="300"/>
      <c r="O137" s="235"/>
      <c r="P137" s="227"/>
      <c r="Q137" s="228"/>
      <c r="R137" s="227"/>
    </row>
    <row r="138" spans="1:18" ht="15" customHeight="1" thickBot="1">
      <c r="A138" s="123" t="s">
        <v>29</v>
      </c>
      <c r="B138" s="129" t="s">
        <v>31</v>
      </c>
      <c r="C138" s="676" t="s">
        <v>32</v>
      </c>
      <c r="D138" s="677"/>
      <c r="E138" s="677"/>
      <c r="F138" s="677"/>
      <c r="G138" s="677"/>
      <c r="H138" s="677"/>
      <c r="I138" s="677"/>
      <c r="J138" s="677"/>
      <c r="K138" s="868"/>
      <c r="L138" s="119">
        <f t="shared" si="8"/>
        <v>14645.5</v>
      </c>
      <c r="M138" s="120">
        <f>M137+M135</f>
        <v>14645.5</v>
      </c>
      <c r="N138" s="120"/>
      <c r="O138" s="121"/>
      <c r="P138" s="9"/>
      <c r="Q138" s="16"/>
      <c r="R138" s="388"/>
    </row>
    <row r="139" spans="1:18" ht="15.75" customHeight="1" thickBot="1">
      <c r="A139" s="123" t="s">
        <v>29</v>
      </c>
      <c r="B139" s="684" t="s">
        <v>14</v>
      </c>
      <c r="C139" s="684"/>
      <c r="D139" s="684"/>
      <c r="E139" s="684"/>
      <c r="F139" s="684"/>
      <c r="G139" s="684"/>
      <c r="H139" s="684"/>
      <c r="I139" s="684"/>
      <c r="J139" s="684"/>
      <c r="K139" s="685"/>
      <c r="L139" s="114">
        <f>L138+L125+L111</f>
        <v>34880.5</v>
      </c>
      <c r="M139" s="115">
        <f>M138+M125+M111</f>
        <v>17662.3</v>
      </c>
      <c r="N139" s="115"/>
      <c r="O139" s="116">
        <f>O138+O125+O111</f>
        <v>17218.2</v>
      </c>
      <c r="P139" s="865"/>
      <c r="Q139" s="866"/>
      <c r="R139" s="867"/>
    </row>
    <row r="140" spans="1:18" ht="14.25" customHeight="1" thickBot="1">
      <c r="A140" s="130" t="s">
        <v>13</v>
      </c>
      <c r="B140" s="686" t="s">
        <v>15</v>
      </c>
      <c r="C140" s="686"/>
      <c r="D140" s="686"/>
      <c r="E140" s="686"/>
      <c r="F140" s="686"/>
      <c r="G140" s="686"/>
      <c r="H140" s="686"/>
      <c r="I140" s="686"/>
      <c r="J140" s="686"/>
      <c r="K140" s="687"/>
      <c r="L140" s="117">
        <f>M140+O140</f>
        <v>221447.80000000002</v>
      </c>
      <c r="M140" s="113">
        <f>M139+M53</f>
        <v>203866.2</v>
      </c>
      <c r="N140" s="113">
        <f>N139+N53</f>
        <v>124112</v>
      </c>
      <c r="O140" s="118">
        <f>O139+O53</f>
        <v>17581.600000000002</v>
      </c>
      <c r="P140" s="385"/>
      <c r="Q140" s="869"/>
      <c r="R140" s="870"/>
    </row>
    <row r="141" spans="1:18" s="14" customFormat="1" ht="15.75" customHeight="1">
      <c r="I141" s="376"/>
      <c r="R141" s="376"/>
    </row>
    <row r="142" spans="1:18" s="14" customFormat="1" ht="14.25" customHeight="1" thickBot="1">
      <c r="A142" s="707" t="s">
        <v>4</v>
      </c>
      <c r="B142" s="707"/>
      <c r="C142" s="707"/>
      <c r="D142" s="707"/>
      <c r="E142" s="707"/>
      <c r="F142" s="707"/>
      <c r="G142" s="707"/>
      <c r="H142" s="707"/>
      <c r="I142" s="707"/>
      <c r="J142" s="707"/>
      <c r="K142" s="707"/>
      <c r="L142" s="707"/>
      <c r="M142" s="707"/>
      <c r="N142" s="707"/>
      <c r="O142" s="707"/>
      <c r="P142" s="707"/>
      <c r="Q142" s="707"/>
      <c r="R142" s="707"/>
    </row>
    <row r="143" spans="1:18" s="15" customFormat="1" ht="40.5" customHeight="1" thickBot="1">
      <c r="A143" s="838" t="s">
        <v>5</v>
      </c>
      <c r="B143" s="839"/>
      <c r="C143" s="839"/>
      <c r="D143" s="839"/>
      <c r="E143" s="839"/>
      <c r="F143" s="839"/>
      <c r="G143" s="839"/>
      <c r="H143" s="839"/>
      <c r="I143" s="839"/>
      <c r="J143" s="839"/>
      <c r="K143" s="840"/>
      <c r="L143" s="838" t="s">
        <v>100</v>
      </c>
      <c r="M143" s="839"/>
      <c r="N143" s="839"/>
      <c r="O143" s="840"/>
      <c r="P143" s="301" t="s">
        <v>171</v>
      </c>
      <c r="Q143" s="710" t="s">
        <v>123</v>
      </c>
      <c r="R143" s="711"/>
    </row>
    <row r="144" spans="1:18" s="15" customFormat="1" ht="12" customHeight="1">
      <c r="A144" s="847" t="s">
        <v>39</v>
      </c>
      <c r="B144" s="848"/>
      <c r="C144" s="848"/>
      <c r="D144" s="848"/>
      <c r="E144" s="848"/>
      <c r="F144" s="848"/>
      <c r="G144" s="848"/>
      <c r="H144" s="848"/>
      <c r="I144" s="848"/>
      <c r="J144" s="848"/>
      <c r="K144" s="849"/>
      <c r="L144" s="841">
        <f ca="1">SUM(L145:O150)</f>
        <v>206299.59999999998</v>
      </c>
      <c r="M144" s="842"/>
      <c r="N144" s="842"/>
      <c r="O144" s="843"/>
      <c r="P144" s="427">
        <f>SUM(P145:P150)</f>
        <v>206299.6</v>
      </c>
      <c r="Q144" s="712">
        <f ca="1">SUM(Q145:R150)</f>
        <v>0</v>
      </c>
      <c r="R144" s="713"/>
    </row>
    <row r="145" spans="1:18" s="15" customFormat="1" ht="12" customHeight="1">
      <c r="A145" s="812" t="s">
        <v>43</v>
      </c>
      <c r="B145" s="813"/>
      <c r="C145" s="813"/>
      <c r="D145" s="813"/>
      <c r="E145" s="813"/>
      <c r="F145" s="813"/>
      <c r="G145" s="813"/>
      <c r="H145" s="813"/>
      <c r="I145" s="813"/>
      <c r="J145" s="814"/>
      <c r="K145" s="815"/>
      <c r="L145" s="702">
        <f>SUMIF(K15:K137,"sb",L15:L137)</f>
        <v>80775.699999999968</v>
      </c>
      <c r="M145" s="636"/>
      <c r="N145" s="636"/>
      <c r="O145" s="637"/>
      <c r="P145" s="308">
        <v>80775.7</v>
      </c>
      <c r="Q145" s="636">
        <f t="shared" ref="Q145:Q150" si="9">L145-P145</f>
        <v>0</v>
      </c>
      <c r="R145" s="637"/>
    </row>
    <row r="146" spans="1:18" s="15" customFormat="1" ht="14.25" customHeight="1">
      <c r="A146" s="812" t="s">
        <v>60</v>
      </c>
      <c r="B146" s="813"/>
      <c r="C146" s="813"/>
      <c r="D146" s="813"/>
      <c r="E146" s="813"/>
      <c r="F146" s="813"/>
      <c r="G146" s="813"/>
      <c r="H146" s="813"/>
      <c r="I146" s="813"/>
      <c r="J146" s="814"/>
      <c r="K146" s="815"/>
      <c r="L146" s="702">
        <f>SUMIF(K13:K137,"sb(sp)",L13:L137)</f>
        <v>16558.699999999997</v>
      </c>
      <c r="M146" s="636"/>
      <c r="N146" s="636"/>
      <c r="O146" s="637"/>
      <c r="P146" s="305">
        <v>16558.7</v>
      </c>
      <c r="Q146" s="636">
        <f t="shared" si="9"/>
        <v>0</v>
      </c>
      <c r="R146" s="637"/>
    </row>
    <row r="147" spans="1:18" s="15" customFormat="1" ht="14.25" customHeight="1">
      <c r="A147" s="812" t="s">
        <v>44</v>
      </c>
      <c r="B147" s="813"/>
      <c r="C147" s="813"/>
      <c r="D147" s="813"/>
      <c r="E147" s="813"/>
      <c r="F147" s="813"/>
      <c r="G147" s="813"/>
      <c r="H147" s="813"/>
      <c r="I147" s="813"/>
      <c r="J147" s="814"/>
      <c r="K147" s="815"/>
      <c r="L147" s="702">
        <f>SUMIF(K15:K137,"sb(vb)",L15:L137)</f>
        <v>106258.80000000002</v>
      </c>
      <c r="M147" s="636"/>
      <c r="N147" s="636"/>
      <c r="O147" s="637"/>
      <c r="P147" s="306">
        <v>106258.8</v>
      </c>
      <c r="Q147" s="636">
        <f t="shared" si="9"/>
        <v>0</v>
      </c>
      <c r="R147" s="637"/>
    </row>
    <row r="148" spans="1:18" s="15" customFormat="1" ht="15.75" customHeight="1">
      <c r="A148" s="812" t="s">
        <v>1</v>
      </c>
      <c r="B148" s="813"/>
      <c r="C148" s="813"/>
      <c r="D148" s="813"/>
      <c r="E148" s="813"/>
      <c r="F148" s="813"/>
      <c r="G148" s="813"/>
      <c r="H148" s="813"/>
      <c r="I148" s="813"/>
      <c r="J148" s="814"/>
      <c r="K148" s="815"/>
      <c r="L148" s="702">
        <f>SUMIF(K15:K137,"sb(mk)",L15:L137)</f>
        <v>200</v>
      </c>
      <c r="M148" s="636"/>
      <c r="N148" s="636"/>
      <c r="O148" s="637"/>
      <c r="P148" s="242">
        <v>200</v>
      </c>
      <c r="Q148" s="636">
        <f t="shared" si="9"/>
        <v>0</v>
      </c>
      <c r="R148" s="637"/>
    </row>
    <row r="149" spans="1:18" s="15" customFormat="1" ht="12.75" customHeight="1">
      <c r="A149" s="812" t="s">
        <v>85</v>
      </c>
      <c r="B149" s="813"/>
      <c r="C149" s="813"/>
      <c r="D149" s="813"/>
      <c r="E149" s="813"/>
      <c r="F149" s="813"/>
      <c r="G149" s="813"/>
      <c r="H149" s="813"/>
      <c r="I149" s="813"/>
      <c r="J149" s="814"/>
      <c r="K149" s="815"/>
      <c r="L149" s="879">
        <f>SUMIF(K15:K137,"sb(p)",L15:L137)</f>
        <v>2062</v>
      </c>
      <c r="M149" s="880"/>
      <c r="N149" s="880"/>
      <c r="O149" s="881"/>
      <c r="P149" s="302">
        <v>2062</v>
      </c>
      <c r="Q149" s="636">
        <f t="shared" si="9"/>
        <v>0</v>
      </c>
      <c r="R149" s="637"/>
    </row>
    <row r="150" spans="1:18" s="15" customFormat="1" ht="12.75" customHeight="1" thickBot="1">
      <c r="A150" s="652" t="s">
        <v>2</v>
      </c>
      <c r="B150" s="653"/>
      <c r="C150" s="653"/>
      <c r="D150" s="653"/>
      <c r="E150" s="653"/>
      <c r="F150" s="653"/>
      <c r="G150" s="653"/>
      <c r="H150" s="653"/>
      <c r="I150" s="653"/>
      <c r="J150" s="653"/>
      <c r="K150" s="654"/>
      <c r="L150" s="854">
        <f ca="1">SUMIF(K13:K140,"pf",L13:L137)</f>
        <v>444.4</v>
      </c>
      <c r="M150" s="855"/>
      <c r="N150" s="855"/>
      <c r="O150" s="856"/>
      <c r="P150" s="303">
        <v>444.4</v>
      </c>
      <c r="Q150" s="636">
        <f t="shared" ca="1" si="9"/>
        <v>0</v>
      </c>
      <c r="R150" s="637"/>
    </row>
    <row r="151" spans="1:18" s="15" customFormat="1" ht="12.75" customHeight="1" thickBot="1">
      <c r="A151" s="850" t="s">
        <v>40</v>
      </c>
      <c r="B151" s="851"/>
      <c r="C151" s="851"/>
      <c r="D151" s="851"/>
      <c r="E151" s="851"/>
      <c r="F151" s="851"/>
      <c r="G151" s="851"/>
      <c r="H151" s="851"/>
      <c r="I151" s="851"/>
      <c r="J151" s="852"/>
      <c r="K151" s="853"/>
      <c r="L151" s="844">
        <f>SUM(L152:O154)</f>
        <v>15148.2</v>
      </c>
      <c r="M151" s="845"/>
      <c r="N151" s="845"/>
      <c r="O151" s="846"/>
      <c r="P151" s="304">
        <f>SUM(P152:P154)</f>
        <v>15148.199999999999</v>
      </c>
      <c r="Q151" s="836">
        <f>SUM(Q152:R154)</f>
        <v>0</v>
      </c>
      <c r="R151" s="837"/>
    </row>
    <row r="152" spans="1:18" s="15" customFormat="1" ht="12.75" customHeight="1">
      <c r="A152" s="875" t="s">
        <v>45</v>
      </c>
      <c r="B152" s="876"/>
      <c r="C152" s="876"/>
      <c r="D152" s="876"/>
      <c r="E152" s="876"/>
      <c r="F152" s="876"/>
      <c r="G152" s="876"/>
      <c r="H152" s="876"/>
      <c r="I152" s="876"/>
      <c r="J152" s="877"/>
      <c r="K152" s="878"/>
      <c r="L152" s="879">
        <f>SUMIF(K13:K137,"es",L13:L137)</f>
        <v>14345.300000000001</v>
      </c>
      <c r="M152" s="880"/>
      <c r="N152" s="880"/>
      <c r="O152" s="880"/>
      <c r="P152" s="381">
        <v>14345.3</v>
      </c>
      <c r="Q152" s="634">
        <f>L152-P152</f>
        <v>0</v>
      </c>
      <c r="R152" s="635"/>
    </row>
    <row r="153" spans="1:18" s="15" customFormat="1" ht="12.75" customHeight="1">
      <c r="A153" s="871" t="s">
        <v>3</v>
      </c>
      <c r="B153" s="872"/>
      <c r="C153" s="872"/>
      <c r="D153" s="872"/>
      <c r="E153" s="872"/>
      <c r="F153" s="872"/>
      <c r="G153" s="872"/>
      <c r="H153" s="872"/>
      <c r="I153" s="872"/>
      <c r="J153" s="873"/>
      <c r="K153" s="874"/>
      <c r="L153" s="702">
        <f>SUMIF(K13:K137,"lrvb",L13:L137)</f>
        <v>727.9</v>
      </c>
      <c r="M153" s="636"/>
      <c r="N153" s="636"/>
      <c r="O153" s="636"/>
      <c r="P153" s="382">
        <v>727.9</v>
      </c>
      <c r="Q153" s="703">
        <f>L153-P153</f>
        <v>0</v>
      </c>
      <c r="R153" s="704"/>
    </row>
    <row r="154" spans="1:18" s="15" customFormat="1" ht="12.75" customHeight="1" thickBot="1">
      <c r="A154" s="688" t="s">
        <v>93</v>
      </c>
      <c r="B154" s="689"/>
      <c r="C154" s="689"/>
      <c r="D154" s="689"/>
      <c r="E154" s="689"/>
      <c r="F154" s="689"/>
      <c r="G154" s="689"/>
      <c r="H154" s="689"/>
      <c r="I154" s="689"/>
      <c r="J154" s="689"/>
      <c r="K154" s="690"/>
      <c r="L154" s="702">
        <f>SUMIF(K15:K137,"KVJUD",L15:L137)</f>
        <v>75</v>
      </c>
      <c r="M154" s="636"/>
      <c r="N154" s="636"/>
      <c r="O154" s="636"/>
      <c r="P154" s="155">
        <v>75</v>
      </c>
      <c r="Q154" s="705">
        <f>L154-P154</f>
        <v>0</v>
      </c>
      <c r="R154" s="706"/>
    </row>
    <row r="155" spans="1:18" ht="12.75" customHeight="1" thickBot="1">
      <c r="A155" s="858" t="s">
        <v>41</v>
      </c>
      <c r="B155" s="859"/>
      <c r="C155" s="859"/>
      <c r="D155" s="859"/>
      <c r="E155" s="859"/>
      <c r="F155" s="859"/>
      <c r="G155" s="859"/>
      <c r="H155" s="859"/>
      <c r="I155" s="859"/>
      <c r="J155" s="859"/>
      <c r="K155" s="860"/>
      <c r="L155" s="718">
        <f ca="1">L151+L144</f>
        <v>221447.8</v>
      </c>
      <c r="M155" s="861"/>
      <c r="N155" s="861"/>
      <c r="O155" s="861"/>
      <c r="P155" s="307">
        <f>P144+P151</f>
        <v>221447.80000000002</v>
      </c>
      <c r="Q155" s="718">
        <f ca="1">Q144+Q151</f>
        <v>0</v>
      </c>
      <c r="R155" s="719"/>
    </row>
    <row r="156" spans="1:18">
      <c r="A156" s="683" t="s">
        <v>225</v>
      </c>
      <c r="B156" s="683"/>
      <c r="C156" s="683"/>
      <c r="D156" s="683"/>
      <c r="E156" s="683"/>
      <c r="F156" s="683"/>
      <c r="G156" s="683"/>
      <c r="H156" s="683"/>
      <c r="I156" s="683"/>
      <c r="J156" s="683"/>
      <c r="K156" s="683"/>
      <c r="L156" s="683"/>
      <c r="M156" s="683"/>
      <c r="N156" s="683"/>
      <c r="O156" s="683"/>
      <c r="P156" s="683"/>
      <c r="Q156" s="683"/>
      <c r="R156" s="683"/>
    </row>
    <row r="157" spans="1:18">
      <c r="F157" s="4"/>
      <c r="G157" s="17"/>
      <c r="H157" s="4"/>
      <c r="I157" s="331"/>
      <c r="J157" s="70"/>
      <c r="K157" s="17"/>
      <c r="L157" s="4"/>
      <c r="M157" s="71"/>
      <c r="N157" s="4"/>
      <c r="O157" s="4"/>
    </row>
    <row r="158" spans="1:18">
      <c r="F158" s="4"/>
      <c r="G158" s="17"/>
      <c r="H158" s="4"/>
      <c r="I158" s="331"/>
      <c r="J158" s="70"/>
      <c r="K158" s="17"/>
      <c r="L158" s="4"/>
      <c r="M158" s="4"/>
      <c r="N158" s="4"/>
      <c r="O158" s="4"/>
    </row>
    <row r="159" spans="1:18">
      <c r="F159" s="4"/>
      <c r="G159" s="17"/>
      <c r="H159" s="4"/>
      <c r="I159" s="331"/>
      <c r="J159" s="70"/>
      <c r="K159" s="17"/>
      <c r="L159" s="4"/>
      <c r="M159" s="4"/>
      <c r="N159" s="4"/>
      <c r="O159" s="4"/>
    </row>
    <row r="160" spans="1:18">
      <c r="F160" s="4"/>
      <c r="G160" s="17"/>
      <c r="H160" s="4"/>
      <c r="I160" s="331"/>
      <c r="J160" s="70"/>
      <c r="K160" s="17"/>
      <c r="L160" s="4"/>
      <c r="M160" s="4"/>
      <c r="N160" s="4"/>
      <c r="O160" s="4"/>
    </row>
    <row r="161" spans="6:15">
      <c r="F161" s="4"/>
      <c r="G161" s="17"/>
      <c r="H161" s="4"/>
      <c r="I161" s="331"/>
      <c r="J161" s="70"/>
      <c r="K161" s="17"/>
      <c r="L161" s="4"/>
      <c r="M161" s="4"/>
      <c r="N161" s="4"/>
      <c r="O161" s="4"/>
    </row>
    <row r="162" spans="6:15">
      <c r="F162" s="4"/>
      <c r="G162" s="17"/>
      <c r="H162" s="4"/>
      <c r="I162" s="331"/>
      <c r="J162" s="70"/>
      <c r="K162" s="17"/>
      <c r="L162" s="4"/>
      <c r="M162" s="4"/>
      <c r="N162" s="4"/>
      <c r="O162" s="4"/>
    </row>
    <row r="163" spans="6:15">
      <c r="F163" s="4"/>
      <c r="G163" s="17"/>
      <c r="H163" s="4"/>
      <c r="I163" s="331"/>
      <c r="J163" s="70"/>
      <c r="K163" s="17"/>
      <c r="L163" s="4"/>
      <c r="M163" s="4"/>
      <c r="N163" s="4"/>
      <c r="O163" s="4"/>
    </row>
    <row r="164" spans="6:15">
      <c r="F164" s="4"/>
      <c r="G164" s="17"/>
      <c r="H164" s="4"/>
      <c r="I164" s="331"/>
      <c r="J164" s="70"/>
      <c r="K164" s="17"/>
      <c r="L164" s="4"/>
      <c r="M164" s="4"/>
      <c r="N164" s="4"/>
      <c r="O164" s="4"/>
    </row>
    <row r="165" spans="6:15">
      <c r="F165" s="4"/>
      <c r="G165" s="17"/>
      <c r="H165" s="4"/>
      <c r="I165" s="331"/>
      <c r="J165" s="70"/>
      <c r="K165" s="17"/>
      <c r="L165" s="4"/>
      <c r="M165" s="4"/>
      <c r="N165" s="4"/>
      <c r="O165" s="4"/>
    </row>
    <row r="166" spans="6:15">
      <c r="F166" s="4"/>
      <c r="G166" s="17"/>
      <c r="H166" s="4"/>
      <c r="I166" s="331"/>
      <c r="J166" s="70"/>
      <c r="K166" s="17"/>
      <c r="L166" s="4"/>
      <c r="M166" s="4"/>
      <c r="N166" s="4"/>
      <c r="O166" s="4"/>
    </row>
    <row r="167" spans="6:15">
      <c r="F167" s="4"/>
      <c r="G167" s="17"/>
      <c r="H167" s="4"/>
      <c r="I167" s="331"/>
      <c r="J167" s="70"/>
      <c r="K167" s="17"/>
      <c r="L167" s="4"/>
      <c r="M167" s="4"/>
      <c r="N167" s="4"/>
      <c r="O167" s="4"/>
    </row>
    <row r="168" spans="6:15">
      <c r="F168" s="4"/>
      <c r="G168" s="17"/>
      <c r="H168" s="4"/>
      <c r="I168" s="331"/>
      <c r="J168" s="70"/>
      <c r="K168" s="17"/>
      <c r="L168" s="4"/>
      <c r="M168" s="4"/>
      <c r="N168" s="4"/>
      <c r="O168" s="4"/>
    </row>
    <row r="169" spans="6:15">
      <c r="F169" s="4"/>
      <c r="G169" s="17"/>
      <c r="H169" s="4"/>
      <c r="I169" s="331"/>
      <c r="J169" s="70"/>
      <c r="K169" s="17"/>
      <c r="L169" s="4"/>
      <c r="M169" s="4"/>
      <c r="N169" s="4"/>
      <c r="O169" s="4"/>
    </row>
    <row r="170" spans="6:15">
      <c r="F170" s="4"/>
      <c r="G170" s="17"/>
      <c r="H170" s="4"/>
      <c r="I170" s="331"/>
      <c r="J170" s="70"/>
      <c r="K170" s="17"/>
      <c r="L170" s="4"/>
      <c r="M170" s="4"/>
      <c r="N170" s="4"/>
      <c r="O170" s="4"/>
    </row>
    <row r="171" spans="6:15">
      <c r="F171" s="4"/>
      <c r="G171" s="17"/>
      <c r="H171" s="4"/>
      <c r="I171" s="331"/>
      <c r="J171" s="70"/>
      <c r="K171" s="17"/>
      <c r="L171" s="4"/>
      <c r="M171" s="4"/>
      <c r="N171" s="4"/>
      <c r="O171" s="4"/>
    </row>
    <row r="172" spans="6:15">
      <c r="F172" s="4"/>
      <c r="G172" s="17"/>
      <c r="H172" s="4"/>
      <c r="I172" s="331"/>
      <c r="J172" s="70"/>
      <c r="K172" s="17"/>
      <c r="L172" s="4"/>
      <c r="M172" s="4"/>
      <c r="N172" s="4"/>
      <c r="O172" s="4"/>
    </row>
    <row r="173" spans="6:15">
      <c r="F173" s="4"/>
      <c r="G173" s="17"/>
      <c r="H173" s="4"/>
      <c r="I173" s="331"/>
      <c r="J173" s="70"/>
      <c r="K173" s="17"/>
      <c r="L173" s="4"/>
      <c r="M173" s="4"/>
      <c r="N173" s="4"/>
      <c r="O173" s="4"/>
    </row>
    <row r="174" spans="6:15">
      <c r="F174" s="4"/>
      <c r="G174" s="17"/>
      <c r="H174" s="4"/>
      <c r="I174" s="331"/>
      <c r="J174" s="70"/>
      <c r="K174" s="17"/>
      <c r="L174" s="4"/>
      <c r="M174" s="4"/>
      <c r="N174" s="4"/>
      <c r="O174" s="4"/>
    </row>
    <row r="175" spans="6:15">
      <c r="F175" s="4"/>
      <c r="G175" s="17"/>
      <c r="H175" s="4"/>
      <c r="I175" s="331"/>
      <c r="J175" s="70"/>
      <c r="K175" s="17"/>
      <c r="L175" s="4"/>
      <c r="M175" s="4"/>
      <c r="N175" s="4"/>
      <c r="O175" s="4"/>
    </row>
    <row r="176" spans="6:15">
      <c r="F176" s="4"/>
      <c r="G176" s="17"/>
      <c r="H176" s="4"/>
      <c r="I176" s="331"/>
      <c r="J176" s="70"/>
      <c r="K176" s="17"/>
      <c r="L176" s="4"/>
      <c r="M176" s="4"/>
      <c r="N176" s="4"/>
      <c r="O176" s="4"/>
    </row>
    <row r="177" spans="6:15">
      <c r="F177" s="4"/>
      <c r="G177" s="17"/>
      <c r="H177" s="4"/>
      <c r="I177" s="331"/>
      <c r="J177" s="70"/>
      <c r="K177" s="17"/>
      <c r="L177" s="4"/>
      <c r="M177" s="4"/>
      <c r="N177" s="4"/>
      <c r="O177" s="4"/>
    </row>
    <row r="178" spans="6:15">
      <c r="F178" s="4"/>
      <c r="G178" s="17"/>
      <c r="H178" s="4"/>
      <c r="I178" s="331"/>
      <c r="J178" s="70"/>
      <c r="K178" s="17"/>
      <c r="L178" s="4"/>
      <c r="M178" s="4"/>
      <c r="N178" s="4"/>
      <c r="O178" s="4"/>
    </row>
    <row r="179" spans="6:15">
      <c r="F179" s="4"/>
      <c r="G179" s="17"/>
      <c r="H179" s="4"/>
      <c r="I179" s="331"/>
      <c r="J179" s="70"/>
      <c r="K179" s="17"/>
      <c r="L179" s="4"/>
      <c r="M179" s="4"/>
      <c r="N179" s="4"/>
      <c r="O179" s="4"/>
    </row>
    <row r="180" spans="6:15">
      <c r="F180" s="4"/>
      <c r="G180" s="17"/>
      <c r="H180" s="4"/>
      <c r="I180" s="331"/>
      <c r="J180" s="70"/>
      <c r="K180" s="17"/>
      <c r="L180" s="4"/>
      <c r="M180" s="4"/>
      <c r="N180" s="4"/>
      <c r="O180" s="4"/>
    </row>
  </sheetData>
  <mergeCells count="233">
    <mergeCell ref="A50:A51"/>
    <mergeCell ref="B53:K53"/>
    <mergeCell ref="C52:K52"/>
    <mergeCell ref="D38:J38"/>
    <mergeCell ref="P64:P65"/>
    <mergeCell ref="P70:P73"/>
    <mergeCell ref="D80:J80"/>
    <mergeCell ref="D28:J28"/>
    <mergeCell ref="C55:R55"/>
    <mergeCell ref="F70:F72"/>
    <mergeCell ref="F57:F58"/>
    <mergeCell ref="F75:F77"/>
    <mergeCell ref="P61:P62"/>
    <mergeCell ref="P57:P59"/>
    <mergeCell ref="C35:C38"/>
    <mergeCell ref="D45:J45"/>
    <mergeCell ref="D42:J42"/>
    <mergeCell ref="C50:C51"/>
    <mergeCell ref="F61:F63"/>
    <mergeCell ref="J58:J60"/>
    <mergeCell ref="F39:F41"/>
    <mergeCell ref="C29:C31"/>
    <mergeCell ref="F43:F44"/>
    <mergeCell ref="F67:F68"/>
    <mergeCell ref="O2:R2"/>
    <mergeCell ref="J35:J37"/>
    <mergeCell ref="J39:J41"/>
    <mergeCell ref="J43:J44"/>
    <mergeCell ref="A35:A38"/>
    <mergeCell ref="A43:A45"/>
    <mergeCell ref="H23:H27"/>
    <mergeCell ref="I23:I27"/>
    <mergeCell ref="J23:J27"/>
    <mergeCell ref="B13:R13"/>
    <mergeCell ref="A11:R11"/>
    <mergeCell ref="C19:C22"/>
    <mergeCell ref="C23:C27"/>
    <mergeCell ref="D18:J18"/>
    <mergeCell ref="F23:F27"/>
    <mergeCell ref="G23:G27"/>
    <mergeCell ref="C34:R34"/>
    <mergeCell ref="J29:J31"/>
    <mergeCell ref="P35:P36"/>
    <mergeCell ref="F8:F10"/>
    <mergeCell ref="G8:G10"/>
    <mergeCell ref="C14:R14"/>
    <mergeCell ref="C15:C18"/>
    <mergeCell ref="F15:F17"/>
    <mergeCell ref="O1:R1"/>
    <mergeCell ref="A155:K155"/>
    <mergeCell ref="L155:O155"/>
    <mergeCell ref="G95:G96"/>
    <mergeCell ref="D83:J83"/>
    <mergeCell ref="J95:J96"/>
    <mergeCell ref="D97:J97"/>
    <mergeCell ref="L1:M1"/>
    <mergeCell ref="P139:R139"/>
    <mergeCell ref="C138:K138"/>
    <mergeCell ref="Q140:R140"/>
    <mergeCell ref="A153:K153"/>
    <mergeCell ref="L153:O153"/>
    <mergeCell ref="A148:K148"/>
    <mergeCell ref="L148:O148"/>
    <mergeCell ref="A152:K152"/>
    <mergeCell ref="L152:O152"/>
    <mergeCell ref="L149:O149"/>
    <mergeCell ref="D137:J137"/>
    <mergeCell ref="C126:R126"/>
    <mergeCell ref="P108:P109"/>
    <mergeCell ref="D135:J135"/>
    <mergeCell ref="A48:A49"/>
    <mergeCell ref="B48:B49"/>
    <mergeCell ref="Q151:R151"/>
    <mergeCell ref="A143:K143"/>
    <mergeCell ref="L144:O144"/>
    <mergeCell ref="L143:O143"/>
    <mergeCell ref="A146:K146"/>
    <mergeCell ref="L151:O151"/>
    <mergeCell ref="Q148:R148"/>
    <mergeCell ref="A149:K149"/>
    <mergeCell ref="A144:K144"/>
    <mergeCell ref="A151:K151"/>
    <mergeCell ref="L150:O150"/>
    <mergeCell ref="L147:O147"/>
    <mergeCell ref="Q146:R146"/>
    <mergeCell ref="L145:O145"/>
    <mergeCell ref="A136:A137"/>
    <mergeCell ref="A147:K147"/>
    <mergeCell ref="C125:K125"/>
    <mergeCell ref="B136:B137"/>
    <mergeCell ref="H91:H93"/>
    <mergeCell ref="I91:I93"/>
    <mergeCell ref="G91:G93"/>
    <mergeCell ref="J91:J93"/>
    <mergeCell ref="G106:G107"/>
    <mergeCell ref="H106:H107"/>
    <mergeCell ref="I106:I107"/>
    <mergeCell ref="H113:H114"/>
    <mergeCell ref="I113:I114"/>
    <mergeCell ref="J113:J114"/>
    <mergeCell ref="D94:J94"/>
    <mergeCell ref="J103:J104"/>
    <mergeCell ref="A145:K145"/>
    <mergeCell ref="A113:A114"/>
    <mergeCell ref="C115:C120"/>
    <mergeCell ref="D110:J110"/>
    <mergeCell ref="I115:I123"/>
    <mergeCell ref="J115:J123"/>
    <mergeCell ref="P111:R111"/>
    <mergeCell ref="P81:P82"/>
    <mergeCell ref="P85:P86"/>
    <mergeCell ref="P75:P79"/>
    <mergeCell ref="F85:F86"/>
    <mergeCell ref="P96:P97"/>
    <mergeCell ref="C106:C107"/>
    <mergeCell ref="A115:A124"/>
    <mergeCell ref="B115:B124"/>
    <mergeCell ref="D87:J87"/>
    <mergeCell ref="C91:C94"/>
    <mergeCell ref="A88:A90"/>
    <mergeCell ref="F88:F89"/>
    <mergeCell ref="C88:C90"/>
    <mergeCell ref="C46:C47"/>
    <mergeCell ref="D22:J22"/>
    <mergeCell ref="J19:J21"/>
    <mergeCell ref="F19:F21"/>
    <mergeCell ref="A29:A31"/>
    <mergeCell ref="B29:B31"/>
    <mergeCell ref="I29:I31"/>
    <mergeCell ref="F29:F31"/>
    <mergeCell ref="H29:H31"/>
    <mergeCell ref="A19:A22"/>
    <mergeCell ref="A23:A27"/>
    <mergeCell ref="F35:F37"/>
    <mergeCell ref="G35:G37"/>
    <mergeCell ref="G29:G31"/>
    <mergeCell ref="B46:B47"/>
    <mergeCell ref="H35:H37"/>
    <mergeCell ref="J46:J47"/>
    <mergeCell ref="F46:F47"/>
    <mergeCell ref="G46:G47"/>
    <mergeCell ref="H46:H47"/>
    <mergeCell ref="I46:I47"/>
    <mergeCell ref="A3:R3"/>
    <mergeCell ref="A4:R4"/>
    <mergeCell ref="A5:R5"/>
    <mergeCell ref="A6:R6"/>
    <mergeCell ref="C7:R7"/>
    <mergeCell ref="H8:H10"/>
    <mergeCell ref="I8:I10"/>
    <mergeCell ref="P8:R8"/>
    <mergeCell ref="D8:D10"/>
    <mergeCell ref="E8:E10"/>
    <mergeCell ref="J15:J17"/>
    <mergeCell ref="A12:R12"/>
    <mergeCell ref="A8:A10"/>
    <mergeCell ref="P9:P10"/>
    <mergeCell ref="O9:O10"/>
    <mergeCell ref="R9:R10"/>
    <mergeCell ref="K8:K10"/>
    <mergeCell ref="Q9:Q10"/>
    <mergeCell ref="M9:N9"/>
    <mergeCell ref="C8:C10"/>
    <mergeCell ref="B8:B10"/>
    <mergeCell ref="L9:L10"/>
    <mergeCell ref="J8:J10"/>
    <mergeCell ref="L8:O8"/>
    <mergeCell ref="A156:R156"/>
    <mergeCell ref="B139:K139"/>
    <mergeCell ref="B140:K140"/>
    <mergeCell ref="A154:K154"/>
    <mergeCell ref="D32:J32"/>
    <mergeCell ref="B43:B45"/>
    <mergeCell ref="B35:B38"/>
    <mergeCell ref="C33:K33"/>
    <mergeCell ref="G43:G44"/>
    <mergeCell ref="L146:O146"/>
    <mergeCell ref="Q145:R145"/>
    <mergeCell ref="Q153:R153"/>
    <mergeCell ref="Q154:R154"/>
    <mergeCell ref="A142:R142"/>
    <mergeCell ref="C43:C45"/>
    <mergeCell ref="Q143:R143"/>
    <mergeCell ref="Q144:R144"/>
    <mergeCell ref="C48:C49"/>
    <mergeCell ref="A103:A105"/>
    <mergeCell ref="B103:B105"/>
    <mergeCell ref="Q155:R155"/>
    <mergeCell ref="Q150:R150"/>
    <mergeCell ref="L154:O154"/>
    <mergeCell ref="Q147:R147"/>
    <mergeCell ref="Q152:R152"/>
    <mergeCell ref="Q149:R149"/>
    <mergeCell ref="E57:E58"/>
    <mergeCell ref="E61:E62"/>
    <mergeCell ref="E67:E68"/>
    <mergeCell ref="E70:E72"/>
    <mergeCell ref="E75:E78"/>
    <mergeCell ref="H115:H123"/>
    <mergeCell ref="G98:G99"/>
    <mergeCell ref="D102:J102"/>
    <mergeCell ref="J98:J101"/>
    <mergeCell ref="A150:K150"/>
    <mergeCell ref="C103:C105"/>
    <mergeCell ref="C108:C110"/>
    <mergeCell ref="F113:F114"/>
    <mergeCell ref="G113:G114"/>
    <mergeCell ref="J127:J129"/>
    <mergeCell ref="C112:R112"/>
    <mergeCell ref="F108:F109"/>
    <mergeCell ref="J78:J79"/>
    <mergeCell ref="B88:B90"/>
    <mergeCell ref="C111:K111"/>
    <mergeCell ref="P125:R125"/>
    <mergeCell ref="G115:G123"/>
    <mergeCell ref="J48:J49"/>
    <mergeCell ref="F48:F49"/>
    <mergeCell ref="J50:J51"/>
    <mergeCell ref="F50:F51"/>
    <mergeCell ref="G50:G51"/>
    <mergeCell ref="E88:E90"/>
    <mergeCell ref="J88:J90"/>
    <mergeCell ref="F103:F105"/>
    <mergeCell ref="F106:F107"/>
    <mergeCell ref="J106:J107"/>
    <mergeCell ref="G103:G104"/>
    <mergeCell ref="J75:J76"/>
    <mergeCell ref="B54:R54"/>
    <mergeCell ref="G48:G49"/>
    <mergeCell ref="H48:H49"/>
    <mergeCell ref="I48:I49"/>
    <mergeCell ref="H50:H51"/>
    <mergeCell ref="I50:I51"/>
  </mergeCells>
  <phoneticPr fontId="1" type="noConversion"/>
  <printOptions horizontalCentered="1"/>
  <pageMargins left="0" right="0" top="0.19685039370078741" bottom="0.19685039370078741" header="0" footer="0"/>
  <pageSetup paperSize="9" scale="91" orientation="landscape" r:id="rId1"/>
  <headerFooter alignWithMargins="0">
    <oddFooter>Puslapių &amp;P</oddFooter>
  </headerFooter>
  <rowBreaks count="7" manualBreakCount="7">
    <brk id="32" max="17" man="1"/>
    <brk id="54" max="16383" man="1"/>
    <brk id="66" max="16383" man="1"/>
    <brk id="80" max="16383" man="1"/>
    <brk id="90" max="16383" man="1"/>
    <brk id="107" max="16383" man="1"/>
    <brk id="12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D16" sqref="D16"/>
    </sheetView>
  </sheetViews>
  <sheetFormatPr defaultRowHeight="12.75"/>
  <cols>
    <col min="1" max="1" width="4.7109375" style="131" customWidth="1"/>
    <col min="2" max="3" width="10.7109375" style="131" customWidth="1"/>
    <col min="4" max="4" width="34.28515625" style="131" customWidth="1"/>
    <col min="5" max="16384" width="9.140625" style="131"/>
  </cols>
  <sheetData>
    <row r="1" spans="1:4">
      <c r="A1" s="924" t="s">
        <v>124</v>
      </c>
      <c r="B1" s="924"/>
      <c r="C1" s="924"/>
      <c r="D1" s="924"/>
    </row>
    <row r="2" spans="1:4">
      <c r="A2" s="924" t="s">
        <v>125</v>
      </c>
      <c r="B2" s="924"/>
      <c r="C2" s="924"/>
      <c r="D2" s="924"/>
    </row>
    <row r="3" spans="1:4">
      <c r="A3" s="924" t="s">
        <v>46</v>
      </c>
      <c r="B3" s="924"/>
      <c r="C3" s="924"/>
      <c r="D3" s="924"/>
    </row>
    <row r="5" spans="1:4">
      <c r="A5" s="925" t="s">
        <v>126</v>
      </c>
      <c r="B5" s="926" t="s">
        <v>127</v>
      </c>
      <c r="C5" s="926"/>
      <c r="D5" s="927" t="s">
        <v>128</v>
      </c>
    </row>
    <row r="6" spans="1:4">
      <c r="A6" s="926"/>
      <c r="B6" s="325" t="s">
        <v>129</v>
      </c>
      <c r="C6" s="325" t="s">
        <v>130</v>
      </c>
      <c r="D6" s="927"/>
    </row>
    <row r="7" spans="1:4">
      <c r="A7" s="326">
        <v>1</v>
      </c>
      <c r="B7" s="486">
        <v>40994</v>
      </c>
      <c r="C7" s="325" t="s">
        <v>200</v>
      </c>
      <c r="D7" s="327" t="s">
        <v>206</v>
      </c>
    </row>
    <row r="8" spans="1:4">
      <c r="A8" s="326">
        <v>2</v>
      </c>
      <c r="B8" s="486">
        <v>41037</v>
      </c>
      <c r="C8" s="325" t="s">
        <v>205</v>
      </c>
      <c r="D8" s="327" t="s">
        <v>207</v>
      </c>
    </row>
    <row r="9" spans="1:4">
      <c r="A9" s="326">
        <v>3</v>
      </c>
      <c r="B9" s="486">
        <v>41134</v>
      </c>
      <c r="C9" s="325" t="s">
        <v>211</v>
      </c>
      <c r="D9" s="327" t="s">
        <v>207</v>
      </c>
    </row>
    <row r="10" spans="1:4">
      <c r="A10" s="326">
        <v>4</v>
      </c>
      <c r="B10" s="486">
        <v>41164</v>
      </c>
      <c r="C10" s="325" t="s">
        <v>212</v>
      </c>
      <c r="D10" s="327" t="s">
        <v>207</v>
      </c>
    </row>
    <row r="11" spans="1:4">
      <c r="A11" s="326">
        <v>5</v>
      </c>
      <c r="B11" s="486">
        <v>41260</v>
      </c>
      <c r="C11" s="597" t="s">
        <v>230</v>
      </c>
      <c r="D11" s="327" t="s">
        <v>231</v>
      </c>
    </row>
    <row r="12" spans="1:4">
      <c r="A12" s="326">
        <v>6</v>
      </c>
      <c r="B12" s="325"/>
      <c r="C12" s="325"/>
      <c r="D12" s="327"/>
    </row>
    <row r="13" spans="1:4">
      <c r="A13" s="326">
        <v>7</v>
      </c>
      <c r="B13" s="325"/>
      <c r="C13" s="325"/>
      <c r="D13" s="327"/>
    </row>
    <row r="14" spans="1:4">
      <c r="A14" s="326">
        <v>8</v>
      </c>
      <c r="B14" s="325"/>
      <c r="C14" s="325"/>
      <c r="D14" s="327"/>
    </row>
    <row r="15" spans="1:4">
      <c r="A15" s="326">
        <v>9</v>
      </c>
      <c r="B15" s="325"/>
      <c r="C15" s="325"/>
      <c r="D15" s="327"/>
    </row>
    <row r="16" spans="1:4">
      <c r="A16" s="326">
        <v>10</v>
      </c>
      <c r="B16" s="325"/>
      <c r="C16" s="325"/>
      <c r="D16" s="327"/>
    </row>
    <row r="17" spans="1:4">
      <c r="A17" s="326">
        <v>11</v>
      </c>
      <c r="B17" s="325"/>
      <c r="C17" s="325"/>
      <c r="D17" s="327"/>
    </row>
    <row r="18" spans="1:4">
      <c r="A18" s="326">
        <v>12</v>
      </c>
      <c r="B18" s="325"/>
      <c r="C18" s="325"/>
      <c r="D18" s="327"/>
    </row>
    <row r="19" spans="1:4">
      <c r="A19" s="326">
        <v>13</v>
      </c>
      <c r="B19" s="325"/>
      <c r="C19" s="325"/>
      <c r="D19" s="327"/>
    </row>
    <row r="20" spans="1:4">
      <c r="A20" s="326">
        <v>14</v>
      </c>
      <c r="B20" s="325"/>
      <c r="C20" s="325"/>
      <c r="D20" s="327"/>
    </row>
    <row r="21" spans="1:4">
      <c r="A21" s="326">
        <v>15</v>
      </c>
      <c r="B21" s="325"/>
      <c r="C21" s="325"/>
      <c r="D21" s="327"/>
    </row>
    <row r="22" spans="1:4">
      <c r="A22" s="326">
        <v>16</v>
      </c>
      <c r="B22" s="325"/>
      <c r="C22" s="325"/>
      <c r="D22" s="327"/>
    </row>
    <row r="23" spans="1:4">
      <c r="A23" s="326">
        <v>17</v>
      </c>
      <c r="B23" s="325"/>
      <c r="C23" s="325"/>
      <c r="D23" s="327"/>
    </row>
    <row r="24" spans="1:4">
      <c r="A24" s="326">
        <v>18</v>
      </c>
      <c r="B24" s="325"/>
      <c r="C24" s="325"/>
      <c r="D24" s="327"/>
    </row>
    <row r="25" spans="1:4">
      <c r="A25" s="326">
        <v>19</v>
      </c>
      <c r="B25" s="325"/>
      <c r="C25" s="325"/>
      <c r="D25" s="327"/>
    </row>
    <row r="26" spans="1:4">
      <c r="A26" s="326">
        <v>20</v>
      </c>
      <c r="B26" s="325"/>
      <c r="C26" s="325"/>
      <c r="D26" s="327"/>
    </row>
  </sheetData>
  <mergeCells count="6">
    <mergeCell ref="A1:D1"/>
    <mergeCell ref="A2:D2"/>
    <mergeCell ref="A3:D3"/>
    <mergeCell ref="A5:A6"/>
    <mergeCell ref="B5:C5"/>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1</vt:i4>
      </vt:variant>
    </vt:vector>
  </HeadingPairs>
  <TitlesOfParts>
    <vt:vector size="3" baseType="lpstr">
      <vt:lpstr>3 lentelė</vt:lpstr>
      <vt:lpstr>dir. įsakymai</vt:lpstr>
      <vt:lpstr>'3 lentelė'!Print_Titles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G.Uzkuriene</dc:creator>
  <cp:lastModifiedBy>Snieguole Kacerauskaite</cp:lastModifiedBy>
  <cp:lastPrinted>2012-12-10T09:17:41Z</cp:lastPrinted>
  <dcterms:created xsi:type="dcterms:W3CDTF">2006-05-12T05:50:12Z</dcterms:created>
  <dcterms:modified xsi:type="dcterms:W3CDTF">2012-12-17T14:06:10Z</dcterms:modified>
</cp:coreProperties>
</file>