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255" windowWidth="15480" windowHeight="11640"/>
  </bookViews>
  <sheets>
    <sheet name="Tarybai" sheetId="7" r:id="rId1"/>
    <sheet name="Aiškinamoji lentelė" sheetId="5" r:id="rId2"/>
    <sheet name="Asignavimų valdytojų kodai" sheetId="3" r:id="rId3"/>
  </sheets>
  <definedNames>
    <definedName name="_xlnm.Print_Area" localSheetId="1">'Aiškinamoji lentelė'!$A$1:$AA$122</definedName>
    <definedName name="_xlnm.Print_Area" localSheetId="0">Tarybai!$A$1:$R$96</definedName>
    <definedName name="_xlnm.Print_Titles" localSheetId="1">'Aiškinamoji lentelė'!$5:$7</definedName>
    <definedName name="_xlnm.Print_Titles" localSheetId="0">Tarybai!$5:$7</definedName>
  </definedNames>
  <calcPr calcId="114210" fullCalcOnLoad="1"/>
</workbook>
</file>

<file path=xl/calcChain.xml><?xml version="1.0" encoding="utf-8"?>
<calcChain xmlns="http://schemas.openxmlformats.org/spreadsheetml/2006/main">
  <c r="V74" i="5"/>
  <c r="I55" i="7"/>
  <c r="I48"/>
  <c r="K89" i="5"/>
  <c r="L89"/>
  <c r="M89"/>
  <c r="N89"/>
  <c r="O89"/>
  <c r="P89"/>
  <c r="Q89"/>
  <c r="R89"/>
  <c r="S89"/>
  <c r="T89"/>
  <c r="U89"/>
  <c r="V89"/>
  <c r="W89"/>
  <c r="J89"/>
  <c r="W73"/>
  <c r="V73"/>
  <c r="U73"/>
  <c r="T73"/>
  <c r="S73"/>
  <c r="Q73"/>
  <c r="P73"/>
  <c r="O73"/>
  <c r="M73"/>
  <c r="L73"/>
  <c r="K73"/>
  <c r="R72"/>
  <c r="N72"/>
  <c r="J72"/>
  <c r="R71"/>
  <c r="R73"/>
  <c r="N71"/>
  <c r="N73"/>
  <c r="J71"/>
  <c r="J70"/>
  <c r="J73"/>
  <c r="M87" i="7"/>
  <c r="N86"/>
  <c r="M86"/>
  <c r="N85"/>
  <c r="M85"/>
  <c r="M84"/>
  <c r="N83"/>
  <c r="M83"/>
  <c r="N82"/>
  <c r="M82"/>
  <c r="N81"/>
  <c r="M81"/>
  <c r="N72"/>
  <c r="M72"/>
  <c r="L72"/>
  <c r="K72"/>
  <c r="J72"/>
  <c r="I71"/>
  <c r="I70"/>
  <c r="I69"/>
  <c r="I68"/>
  <c r="I67"/>
  <c r="N65"/>
  <c r="M65"/>
  <c r="L65"/>
  <c r="K65"/>
  <c r="J65"/>
  <c r="I64"/>
  <c r="I63"/>
  <c r="I83"/>
  <c r="N60"/>
  <c r="M60"/>
  <c r="L60"/>
  <c r="K60"/>
  <c r="J60"/>
  <c r="I58"/>
  <c r="I57"/>
  <c r="N55"/>
  <c r="N61"/>
  <c r="M55"/>
  <c r="L55"/>
  <c r="L61"/>
  <c r="K55"/>
  <c r="J55"/>
  <c r="J61"/>
  <c r="I86"/>
  <c r="I47"/>
  <c r="I46"/>
  <c r="N43"/>
  <c r="N44"/>
  <c r="M43"/>
  <c r="L43"/>
  <c r="L44"/>
  <c r="K43"/>
  <c r="J43"/>
  <c r="J44"/>
  <c r="I42"/>
  <c r="I41"/>
  <c r="I43"/>
  <c r="N40"/>
  <c r="M40"/>
  <c r="L40"/>
  <c r="K40"/>
  <c r="J40"/>
  <c r="I39"/>
  <c r="I37"/>
  <c r="N34"/>
  <c r="M34"/>
  <c r="L34"/>
  <c r="K34"/>
  <c r="J34"/>
  <c r="I33"/>
  <c r="I34"/>
  <c r="N32"/>
  <c r="M32"/>
  <c r="L32"/>
  <c r="K32"/>
  <c r="J32"/>
  <c r="I31"/>
  <c r="I30"/>
  <c r="N29"/>
  <c r="M29"/>
  <c r="L29"/>
  <c r="K29"/>
  <c r="J29"/>
  <c r="I28"/>
  <c r="I29"/>
  <c r="N27"/>
  <c r="M27"/>
  <c r="L27"/>
  <c r="K27"/>
  <c r="J27"/>
  <c r="I26"/>
  <c r="I27"/>
  <c r="N25"/>
  <c r="M25"/>
  <c r="L25"/>
  <c r="K25"/>
  <c r="J25"/>
  <c r="I24"/>
  <c r="I85"/>
  <c r="I23"/>
  <c r="N22"/>
  <c r="M22"/>
  <c r="L22"/>
  <c r="K22"/>
  <c r="J22"/>
  <c r="I18"/>
  <c r="I82"/>
  <c r="I17"/>
  <c r="L15"/>
  <c r="K15"/>
  <c r="N13"/>
  <c r="N15"/>
  <c r="M13"/>
  <c r="M80"/>
  <c r="J13"/>
  <c r="I13"/>
  <c r="K61"/>
  <c r="M61"/>
  <c r="I65"/>
  <c r="N84"/>
  <c r="M79"/>
  <c r="M88"/>
  <c r="I81"/>
  <c r="L35"/>
  <c r="J73"/>
  <c r="L73"/>
  <c r="N73"/>
  <c r="I25"/>
  <c r="I32"/>
  <c r="K35"/>
  <c r="I40"/>
  <c r="I44"/>
  <c r="K44"/>
  <c r="M44"/>
  <c r="I60"/>
  <c r="I72"/>
  <c r="I73"/>
  <c r="K73"/>
  <c r="M73"/>
  <c r="I15"/>
  <c r="I80"/>
  <c r="N35"/>
  <c r="N74"/>
  <c r="N75"/>
  <c r="N80"/>
  <c r="N79"/>
  <c r="N88"/>
  <c r="J15"/>
  <c r="J35"/>
  <c r="J74"/>
  <c r="J75"/>
  <c r="M15"/>
  <c r="M35"/>
  <c r="M74"/>
  <c r="M75"/>
  <c r="I22"/>
  <c r="R45" i="5"/>
  <c r="I35" i="7"/>
  <c r="I61"/>
  <c r="L74"/>
  <c r="L75"/>
  <c r="I75"/>
  <c r="I79"/>
  <c r="K74"/>
  <c r="K75"/>
  <c r="I74"/>
  <c r="I87"/>
  <c r="I84"/>
  <c r="I88"/>
  <c r="R97" i="5"/>
  <c r="V119"/>
  <c r="V120"/>
  <c r="V121"/>
  <c r="V27"/>
  <c r="W27"/>
  <c r="U27"/>
  <c r="T27"/>
  <c r="S27"/>
  <c r="Q27"/>
  <c r="P27"/>
  <c r="O27"/>
  <c r="M27"/>
  <c r="L27"/>
  <c r="K27"/>
  <c r="J27"/>
  <c r="R26"/>
  <c r="N26"/>
  <c r="R25"/>
  <c r="N25"/>
  <c r="J87"/>
  <c r="N66"/>
  <c r="S13"/>
  <c r="R13"/>
  <c r="N13"/>
  <c r="J13"/>
  <c r="Q99"/>
  <c r="N97"/>
  <c r="W103"/>
  <c r="V103"/>
  <c r="U103"/>
  <c r="T103"/>
  <c r="S103"/>
  <c r="Q103"/>
  <c r="P103"/>
  <c r="O103"/>
  <c r="M103"/>
  <c r="L103"/>
  <c r="K103"/>
  <c r="R102"/>
  <c r="N102"/>
  <c r="J102"/>
  <c r="R101"/>
  <c r="N101"/>
  <c r="J101"/>
  <c r="R100"/>
  <c r="N100"/>
  <c r="J100"/>
  <c r="J86"/>
  <c r="J88"/>
  <c r="N86"/>
  <c r="R86"/>
  <c r="N87"/>
  <c r="R87"/>
  <c r="K88"/>
  <c r="L88"/>
  <c r="M88"/>
  <c r="O88"/>
  <c r="P88"/>
  <c r="Q88"/>
  <c r="S88"/>
  <c r="T88"/>
  <c r="U88"/>
  <c r="V88"/>
  <c r="W88"/>
  <c r="W35"/>
  <c r="V35"/>
  <c r="U35"/>
  <c r="T35"/>
  <c r="S35"/>
  <c r="Q35"/>
  <c r="P35"/>
  <c r="O35"/>
  <c r="R34"/>
  <c r="R33"/>
  <c r="N33"/>
  <c r="N35"/>
  <c r="N88"/>
  <c r="R95"/>
  <c r="N95"/>
  <c r="J95"/>
  <c r="W99"/>
  <c r="V99"/>
  <c r="U99"/>
  <c r="T99"/>
  <c r="S99"/>
  <c r="P99"/>
  <c r="O99"/>
  <c r="M99"/>
  <c r="L99"/>
  <c r="K99"/>
  <c r="R98"/>
  <c r="N98"/>
  <c r="J98"/>
  <c r="J96"/>
  <c r="W69"/>
  <c r="V69"/>
  <c r="U69"/>
  <c r="T69"/>
  <c r="S69"/>
  <c r="Q69"/>
  <c r="P69"/>
  <c r="O69"/>
  <c r="M69"/>
  <c r="L69"/>
  <c r="K69"/>
  <c r="R68"/>
  <c r="R69"/>
  <c r="N68"/>
  <c r="J68"/>
  <c r="J69"/>
  <c r="N69"/>
  <c r="W50"/>
  <c r="V50"/>
  <c r="U50"/>
  <c r="T50"/>
  <c r="S50"/>
  <c r="Q50"/>
  <c r="P50"/>
  <c r="O50"/>
  <c r="M50"/>
  <c r="L50"/>
  <c r="K50"/>
  <c r="R49"/>
  <c r="N49"/>
  <c r="J49"/>
  <c r="R48"/>
  <c r="N48"/>
  <c r="J48"/>
  <c r="R47"/>
  <c r="N47"/>
  <c r="J47"/>
  <c r="W93"/>
  <c r="V93"/>
  <c r="U93"/>
  <c r="T93"/>
  <c r="S93"/>
  <c r="Q93"/>
  <c r="P93"/>
  <c r="O93"/>
  <c r="M93"/>
  <c r="L93"/>
  <c r="K93"/>
  <c r="R92"/>
  <c r="N92"/>
  <c r="J92"/>
  <c r="N91"/>
  <c r="J91"/>
  <c r="W80"/>
  <c r="V80"/>
  <c r="U80"/>
  <c r="T80"/>
  <c r="S80"/>
  <c r="Q80"/>
  <c r="P80"/>
  <c r="O80"/>
  <c r="M80"/>
  <c r="L80"/>
  <c r="K80"/>
  <c r="R79"/>
  <c r="N79"/>
  <c r="J79"/>
  <c r="R78"/>
  <c r="N78"/>
  <c r="J78"/>
  <c r="R77"/>
  <c r="N77"/>
  <c r="J77"/>
  <c r="W64"/>
  <c r="V64"/>
  <c r="U64"/>
  <c r="T64"/>
  <c r="S64"/>
  <c r="Q64"/>
  <c r="P64"/>
  <c r="O64"/>
  <c r="M64"/>
  <c r="L64"/>
  <c r="K64"/>
  <c r="N63"/>
  <c r="J63"/>
  <c r="R62"/>
  <c r="R64"/>
  <c r="N62"/>
  <c r="J62"/>
  <c r="W67"/>
  <c r="V67"/>
  <c r="U67"/>
  <c r="T67"/>
  <c r="S67"/>
  <c r="Q67"/>
  <c r="P67"/>
  <c r="O67"/>
  <c r="M67"/>
  <c r="L67"/>
  <c r="K67"/>
  <c r="J66"/>
  <c r="R66"/>
  <c r="N65"/>
  <c r="J65"/>
  <c r="R65"/>
  <c r="W20"/>
  <c r="V20"/>
  <c r="U20"/>
  <c r="T20"/>
  <c r="S20"/>
  <c r="Q20"/>
  <c r="P20"/>
  <c r="O20"/>
  <c r="M20"/>
  <c r="L20"/>
  <c r="K20"/>
  <c r="R19"/>
  <c r="N19"/>
  <c r="J19"/>
  <c r="R18"/>
  <c r="N18"/>
  <c r="J18"/>
  <c r="N17"/>
  <c r="J17"/>
  <c r="W23"/>
  <c r="V23"/>
  <c r="U23"/>
  <c r="T23"/>
  <c r="S23"/>
  <c r="Q23"/>
  <c r="P23"/>
  <c r="O23"/>
  <c r="M23"/>
  <c r="L23"/>
  <c r="K23"/>
  <c r="R22"/>
  <c r="R23"/>
  <c r="N22"/>
  <c r="N23"/>
  <c r="J22"/>
  <c r="J21"/>
  <c r="W46"/>
  <c r="V46"/>
  <c r="U46"/>
  <c r="T46"/>
  <c r="S46"/>
  <c r="Q46"/>
  <c r="P46"/>
  <c r="O46"/>
  <c r="M46"/>
  <c r="L46"/>
  <c r="K46"/>
  <c r="R46"/>
  <c r="N45"/>
  <c r="J45"/>
  <c r="W32"/>
  <c r="V32"/>
  <c r="U32"/>
  <c r="T32"/>
  <c r="S32"/>
  <c r="Q32"/>
  <c r="P32"/>
  <c r="O32"/>
  <c r="M32"/>
  <c r="L32"/>
  <c r="K32"/>
  <c r="R31"/>
  <c r="N31"/>
  <c r="J31"/>
  <c r="R30"/>
  <c r="N30"/>
  <c r="J30"/>
  <c r="W29"/>
  <c r="V29"/>
  <c r="U29"/>
  <c r="T29"/>
  <c r="S29"/>
  <c r="Q29"/>
  <c r="P29"/>
  <c r="O29"/>
  <c r="M29"/>
  <c r="L29"/>
  <c r="K29"/>
  <c r="R28"/>
  <c r="R29"/>
  <c r="N28"/>
  <c r="J28"/>
  <c r="J29"/>
  <c r="N29"/>
  <c r="W84"/>
  <c r="W85"/>
  <c r="V84"/>
  <c r="V85"/>
  <c r="U84"/>
  <c r="U85"/>
  <c r="T84"/>
  <c r="T85"/>
  <c r="S84"/>
  <c r="S85"/>
  <c r="Q84"/>
  <c r="Q85"/>
  <c r="P84"/>
  <c r="P85"/>
  <c r="O84"/>
  <c r="O85"/>
  <c r="M84"/>
  <c r="M85"/>
  <c r="L84"/>
  <c r="L85"/>
  <c r="K84"/>
  <c r="K85"/>
  <c r="R83"/>
  <c r="N83"/>
  <c r="J83"/>
  <c r="R82"/>
  <c r="N82"/>
  <c r="J82"/>
  <c r="N81"/>
  <c r="J81"/>
  <c r="W52"/>
  <c r="V52"/>
  <c r="U52"/>
  <c r="T52"/>
  <c r="S52"/>
  <c r="Q52"/>
  <c r="P52"/>
  <c r="O52"/>
  <c r="M52"/>
  <c r="L52"/>
  <c r="K52"/>
  <c r="J51"/>
  <c r="J52"/>
  <c r="R51"/>
  <c r="R52"/>
  <c r="N51"/>
  <c r="N52"/>
  <c r="W44"/>
  <c r="V44"/>
  <c r="U44"/>
  <c r="T44"/>
  <c r="S44"/>
  <c r="Q44"/>
  <c r="P44"/>
  <c r="O44"/>
  <c r="M44"/>
  <c r="L44"/>
  <c r="K44"/>
  <c r="R43"/>
  <c r="N43"/>
  <c r="J43"/>
  <c r="N42"/>
  <c r="J42"/>
  <c r="R41"/>
  <c r="N41"/>
  <c r="J41"/>
  <c r="W120"/>
  <c r="W119"/>
  <c r="W117"/>
  <c r="V117"/>
  <c r="R117"/>
  <c r="N117"/>
  <c r="J117"/>
  <c r="W116"/>
  <c r="V116"/>
  <c r="R116"/>
  <c r="N116"/>
  <c r="J116"/>
  <c r="W115"/>
  <c r="V115"/>
  <c r="W114"/>
  <c r="V114"/>
  <c r="W113"/>
  <c r="V113"/>
  <c r="W61"/>
  <c r="V61"/>
  <c r="U61"/>
  <c r="T61"/>
  <c r="S61"/>
  <c r="Q61"/>
  <c r="P61"/>
  <c r="O61"/>
  <c r="M61"/>
  <c r="L61"/>
  <c r="K61"/>
  <c r="N60"/>
  <c r="J60"/>
  <c r="R59"/>
  <c r="N59"/>
  <c r="J59"/>
  <c r="W58"/>
  <c r="V58"/>
  <c r="U58"/>
  <c r="T58"/>
  <c r="S58"/>
  <c r="Q58"/>
  <c r="P58"/>
  <c r="O58"/>
  <c r="M58"/>
  <c r="L58"/>
  <c r="K58"/>
  <c r="N57"/>
  <c r="J57"/>
  <c r="J115"/>
  <c r="R56"/>
  <c r="N56"/>
  <c r="J56"/>
  <c r="W38"/>
  <c r="V38"/>
  <c r="U38"/>
  <c r="T38"/>
  <c r="S38"/>
  <c r="Q38"/>
  <c r="P38"/>
  <c r="O38"/>
  <c r="M38"/>
  <c r="L38"/>
  <c r="K38"/>
  <c r="R37"/>
  <c r="N37"/>
  <c r="J37"/>
  <c r="R36"/>
  <c r="N36"/>
  <c r="J36"/>
  <c r="W15"/>
  <c r="V15"/>
  <c r="U15"/>
  <c r="T15"/>
  <c r="S15"/>
  <c r="Q15"/>
  <c r="P15"/>
  <c r="O15"/>
  <c r="M15"/>
  <c r="L15"/>
  <c r="K15"/>
  <c r="R14"/>
  <c r="N14"/>
  <c r="N113"/>
  <c r="J14"/>
  <c r="J15"/>
  <c r="N115"/>
  <c r="N114"/>
  <c r="N15"/>
  <c r="Q104"/>
  <c r="T104"/>
  <c r="V104"/>
  <c r="K104"/>
  <c r="K105"/>
  <c r="M104"/>
  <c r="M105"/>
  <c r="P104"/>
  <c r="P105"/>
  <c r="S104"/>
  <c r="S105"/>
  <c r="U104"/>
  <c r="U105"/>
  <c r="W104"/>
  <c r="W105"/>
  <c r="L104"/>
  <c r="L105"/>
  <c r="O104"/>
  <c r="O105"/>
  <c r="Q105"/>
  <c r="T105"/>
  <c r="V105"/>
  <c r="R113"/>
  <c r="N58"/>
  <c r="K74"/>
  <c r="M74"/>
  <c r="P74"/>
  <c r="S74"/>
  <c r="U74"/>
  <c r="W74"/>
  <c r="L74"/>
  <c r="O74"/>
  <c r="Q74"/>
  <c r="T74"/>
  <c r="N67"/>
  <c r="J50"/>
  <c r="W118"/>
  <c r="J120"/>
  <c r="R119"/>
  <c r="J38"/>
  <c r="L24"/>
  <c r="O24"/>
  <c r="Q24"/>
  <c r="T24"/>
  <c r="V24"/>
  <c r="R44"/>
  <c r="R32"/>
  <c r="K24"/>
  <c r="M24"/>
  <c r="P24"/>
  <c r="S24"/>
  <c r="U24"/>
  <c r="W24"/>
  <c r="N20"/>
  <c r="N24"/>
  <c r="R80"/>
  <c r="R99"/>
  <c r="M53"/>
  <c r="W112"/>
  <c r="W122"/>
  <c r="J113"/>
  <c r="R38"/>
  <c r="T39"/>
  <c r="J61"/>
  <c r="N61"/>
  <c r="R114"/>
  <c r="O39"/>
  <c r="M39"/>
  <c r="L53"/>
  <c r="Q53"/>
  <c r="T53"/>
  <c r="U39"/>
  <c r="K53"/>
  <c r="P53"/>
  <c r="U53"/>
  <c r="S53"/>
  <c r="R50"/>
  <c r="R15"/>
  <c r="R27"/>
  <c r="R121"/>
  <c r="S39"/>
  <c r="O53"/>
  <c r="R115"/>
  <c r="R20"/>
  <c r="R24"/>
  <c r="V112"/>
  <c r="R61"/>
  <c r="J114"/>
  <c r="R53"/>
  <c r="N120"/>
  <c r="R67"/>
  <c r="J67"/>
  <c r="J64"/>
  <c r="N64"/>
  <c r="N80"/>
  <c r="J80"/>
  <c r="J93"/>
  <c r="R93"/>
  <c r="N93"/>
  <c r="R35"/>
  <c r="J103"/>
  <c r="R103"/>
  <c r="R104"/>
  <c r="R105"/>
  <c r="N103"/>
  <c r="R120"/>
  <c r="K39"/>
  <c r="P39"/>
  <c r="N38"/>
  <c r="L39"/>
  <c r="J58"/>
  <c r="R58"/>
  <c r="J44"/>
  <c r="N44"/>
  <c r="V53"/>
  <c r="J84"/>
  <c r="R84"/>
  <c r="R85"/>
  <c r="N84"/>
  <c r="N32"/>
  <c r="J32"/>
  <c r="J46"/>
  <c r="J53"/>
  <c r="N46"/>
  <c r="W53"/>
  <c r="J23"/>
  <c r="V39"/>
  <c r="J20"/>
  <c r="N50"/>
  <c r="J99"/>
  <c r="V118"/>
  <c r="N99"/>
  <c r="N112"/>
  <c r="J119"/>
  <c r="N119"/>
  <c r="Q39"/>
  <c r="W39"/>
  <c r="R88"/>
  <c r="N121"/>
  <c r="N27"/>
  <c r="N85"/>
  <c r="R112"/>
  <c r="R39"/>
  <c r="J74"/>
  <c r="J85"/>
  <c r="N104"/>
  <c r="N105"/>
  <c r="J104"/>
  <c r="J105"/>
  <c r="M106"/>
  <c r="M107"/>
  <c r="K106"/>
  <c r="K107"/>
  <c r="S106"/>
  <c r="S107"/>
  <c r="N74"/>
  <c r="R74"/>
  <c r="J112"/>
  <c r="J39"/>
  <c r="J118"/>
  <c r="J24"/>
  <c r="W106"/>
  <c r="W107"/>
  <c r="T106"/>
  <c r="T107"/>
  <c r="V106"/>
  <c r="V107"/>
  <c r="O106"/>
  <c r="O107"/>
  <c r="L106"/>
  <c r="L107"/>
  <c r="R118"/>
  <c r="R122"/>
  <c r="V122"/>
  <c r="N53"/>
  <c r="P106"/>
  <c r="P107"/>
  <c r="J107"/>
  <c r="U106"/>
  <c r="U107"/>
  <c r="R107"/>
  <c r="N118"/>
  <c r="N122"/>
  <c r="N39"/>
  <c r="Q106"/>
  <c r="Q107"/>
  <c r="N107"/>
  <c r="R106"/>
  <c r="J122"/>
  <c r="J106"/>
  <c r="N106"/>
</calcChain>
</file>

<file path=xl/comments1.xml><?xml version="1.0" encoding="utf-8"?>
<comments xmlns="http://schemas.openxmlformats.org/spreadsheetml/2006/main">
  <authors>
    <author>Snieguole Kacerauskaite</author>
  </authors>
  <commentList>
    <comment ref="D57" authorId="0">
      <text>
        <r>
          <rPr>
            <sz val="9"/>
            <color indexed="81"/>
            <rFont val="Tahoma"/>
            <family val="2"/>
            <charset val="186"/>
          </rPr>
          <t xml:space="preserve">100 tūkst. Lt skiriama miesto gatvių, skverų želdinių atkūrimui (Liepų g., Lietuvininkų a., H.Manto g., Šimkaus g.), 25 tūkst. Lt - nuo dviračių takų eismo saugumui, matomumui trukdančių želdinių pašalinimui (Šiaurės rage, Taikos pr. nuo Baltijos žiedo iki Debreceno g., Kretingos g., Pilies g. nuo Pilies tilto iki Sausio 15-osios, Minijos g.) 
</t>
        </r>
      </text>
    </comment>
  </commentList>
</comments>
</file>

<file path=xl/sharedStrings.xml><?xml version="1.0" encoding="utf-8"?>
<sst xmlns="http://schemas.openxmlformats.org/spreadsheetml/2006/main" count="596" uniqueCount="176">
  <si>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</si>
  <si>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</si>
  <si>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</si>
  <si>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</si>
  <si>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</si>
  <si>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</si>
  <si>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</si>
  <si>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</si>
  <si>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</si>
  <si>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</si>
  <si>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</si>
  <si>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</si>
  <si>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</si>
  <si>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</si>
  <si>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</si>
  <si>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</si>
  <si>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</si>
  <si>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</si>
  <si>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</si>
  <si>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</si>
  <si>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</si>
  <si>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</si>
  <si>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</si>
  <si>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</si>
  <si>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</si>
  <si>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</si>
  <si>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</si>
  <si>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</si>
  <si>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</si>
  <si>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</si>
  <si>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</si>
  <si>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</si>
  <si>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</si>
  <si>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</si>
  <si>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</si>
  <si>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</si>
  <si>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</si>
  <si>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</si>
  <si>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</si>
  <si>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</si>
  <si>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Asignavimai 2012-iesiems metams</t>
  </si>
  <si>
    <t>Lėšų poreikis biudžetiniams 2013-iesiems metams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</si>
  <si>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</si>
  <si>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</si>
  <si>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</si>
  <si>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</si>
  <si>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</si>
  <si>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</si>
  <si>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</si>
  <si>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</si>
  <si>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</si>
  <si>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</si>
  <si>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</si>
  <si>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</si>
  <si>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</si>
  <si>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</si>
  <si>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</si>
  <si>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</si>
  <si>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Lėšų poreikis biudžetiniams 
2013-iesiems metams</t>
  </si>
  <si>
    <t>Strateginis tikslas</t>
  </si>
  <si>
    <t>Papriemonės kodas</t>
  </si>
  <si>
    <t>03</t>
  </si>
  <si>
    <t>6</t>
  </si>
  <si>
    <t>06</t>
  </si>
  <si>
    <t>APLINKOS APSAUGOS PROGRAMOS (NR. 05)</t>
  </si>
  <si>
    <t>Komunalinių atliekų surinkimas ir tvarkymas</t>
  </si>
  <si>
    <t>05</t>
  </si>
  <si>
    <t>04</t>
  </si>
  <si>
    <t>Klaipėdos miesto savivaldybės atliekų tvarkymo plano 2013-2020 m. parengimas</t>
  </si>
  <si>
    <t>Parengta planų, vnt.</t>
  </si>
  <si>
    <t>Asbesto turinčių gaminių atliekų šalinimas</t>
  </si>
  <si>
    <t>Priimtų į savartyną asbesto turinčių atliekų kiekis, t</t>
  </si>
  <si>
    <t>Klaipėdos miesto savivaldybės aplinkos monitoringo vykdymas</t>
  </si>
  <si>
    <t>Visuomenės ekologinis švietimas</t>
  </si>
  <si>
    <t>SB(AA)</t>
  </si>
  <si>
    <t>SB(AAL)</t>
  </si>
  <si>
    <t>5</t>
  </si>
  <si>
    <t>Įgyvendinta švietimo priemonių, vnt.</t>
  </si>
  <si>
    <t>1</t>
  </si>
  <si>
    <t>Savavališkai užterštų teritorijų sutvarkymas</t>
  </si>
  <si>
    <t>Pavojingų atliekų šalinimas</t>
  </si>
  <si>
    <t>Išvežta padangų, t</t>
  </si>
  <si>
    <t>100</t>
  </si>
  <si>
    <t>Surinkta gyvsidabrio, kg</t>
  </si>
  <si>
    <t>50</t>
  </si>
  <si>
    <t>Tobulinti atliekų tvarkymo sistemą</t>
  </si>
  <si>
    <t>Sanitarinis vandens telkinių valymas</t>
  </si>
  <si>
    <t>Mumlaukio ežero išvalymas ir aplinkos sutvarkymas</t>
  </si>
  <si>
    <t>Draugystės parko tvenkinių valymas ir aplinkos sutvarkymas</t>
  </si>
  <si>
    <t>Sutvarkyto kranto ilgis, m</t>
  </si>
  <si>
    <t>Išvalyto tvenkinio ir pakrantės plotas, ha</t>
  </si>
  <si>
    <t>Pasodinta medžių, krūmų, vnt.</t>
  </si>
  <si>
    <t>Želdynų ir želdinių inventorizavimas, įrašymas į Nekilnojamojo turto kadastrą, apskaita ir jų duomenų bazių sukūrimas ir tvarkymas</t>
  </si>
  <si>
    <t>Medinių laiptų ir takų, vedančių per apsauginį kopagūbrį, priežiūra</t>
  </si>
  <si>
    <t>Siekti subalansuotos ir kokybiškos aplinkos Klaipėdos mieste</t>
  </si>
  <si>
    <t xml:space="preserve">Vykdyti gamtinės aplinkos stebėsenos ir gyventojų ekologinio švietimo priemones </t>
  </si>
  <si>
    <t>Prižiūrėti, saugoti  ir gausinti miesto gamtinę aplinką</t>
  </si>
  <si>
    <t>Prižiūrėti ir vystyti poilsio gamtoje infrastruktūrą</t>
  </si>
  <si>
    <t>Išvalytos užterštos teritorijos plotas, m2</t>
  </si>
  <si>
    <t>Parengta ataskaitų, vnt.</t>
  </si>
  <si>
    <t>2007–2013 m. Baltijos jūros regiono programos projekto „Klimato kaita: poveikis, kaštai ir prisitaikymas Baltijos jūros regione“ vykdymas</t>
  </si>
  <si>
    <t>Strateginio triukšmo žemėlapio rengimas</t>
  </si>
  <si>
    <t>SB(VB)</t>
  </si>
  <si>
    <t>05 Aplinkos apsaugos programa</t>
  </si>
  <si>
    <t>Išvalyta Mumlaukio ežero ploto, ha</t>
  </si>
  <si>
    <t>Išvalyta upė, ha</t>
  </si>
  <si>
    <t>Sutvarkyta pakrantė, ha</t>
  </si>
  <si>
    <t>ES</t>
  </si>
  <si>
    <t>LRVB</t>
  </si>
  <si>
    <t>07</t>
  </si>
  <si>
    <t>Kuršių marių akvatorijos prie Ledų rago („laivų kapinių“) išvalymas</t>
  </si>
  <si>
    <t>08</t>
  </si>
  <si>
    <t>Sąjūdžio parko reprezentacinės dalies ir prieigų techninio projekto parengimas</t>
  </si>
  <si>
    <t>4</t>
  </si>
  <si>
    <t>Valoma vandens telkinių (paviršiai ir priekrantė), vnt.</t>
  </si>
  <si>
    <t>SB(P)</t>
  </si>
  <si>
    <t>Įrengta požeminių ar pusiau požeminių konteinerių aikštelių, vnt.</t>
  </si>
  <si>
    <t xml:space="preserve">Visuomenės švietimo atliekų tvarkymo klausimais vykdymas </t>
  </si>
  <si>
    <t>Informuotų asmenų skaičius, tūkst.</t>
  </si>
  <si>
    <t xml:space="preserve">Žardės tvenkinio išvalymas nuo helofitų </t>
  </si>
  <si>
    <t>Asfalto dangos įrengimas suformuojant dviračių taką palei Danės upės krantinę nuo Jono kalnelio tiltelio iki Gluosnių skersgatvio</t>
  </si>
  <si>
    <t>Dviračių–pėsčiųjų tako dalies nuo Biržos tilto iki Klaipėdos g. tilto įrengimas Danės upės slėnio teritorijoje</t>
  </si>
  <si>
    <t>Pakeista medinių takų ir laiptų, tūkst. m2</t>
  </si>
  <si>
    <t>Įrengta dviračių ir pėsčiųjų tako, km</t>
  </si>
  <si>
    <t>Išvalytas tvenkinio plotas, ha</t>
  </si>
  <si>
    <t>Danės upės valymas ir pakrančių sutvarkymas</t>
  </si>
  <si>
    <t>Išvežta komunalinių, statybinių, biodegraduo-jančių šiukšlių, tūkst. t</t>
  </si>
  <si>
    <t>I</t>
  </si>
  <si>
    <t>Požeminių ar pusiau požeminių konteinerių ir aikštelių įrengimas</t>
  </si>
  <si>
    <t>Tiriamų aplinkos kompo-nentų (oro, triukšmo, dirvožemio, vandens, biologinės įvairovės) kiekis, vnt.</t>
  </si>
  <si>
    <t>Asignavimai 2012-iesiems metams**</t>
  </si>
  <si>
    <t>** pagal Klaipėdos miesto savivaldybės tarybos 2012-02-28 sprendimą Nr. T2-35</t>
  </si>
  <si>
    <t xml:space="preserve"> 2012–2015 M. KLAIPĖDOS MIESTO SAVIVALDYBĖS</t>
  </si>
  <si>
    <t>Komunalinių atliekų tvarkymo organizavimas:</t>
  </si>
  <si>
    <t>Komunalinių atliekų surinkimas ir tvarkymas Lėbartų kapinėse</t>
  </si>
  <si>
    <t>Priimtų į savartyną  atliekų kiekis, tūkst. t</t>
  </si>
  <si>
    <t>Aplinkosaugos gerinimas Lietuvos – Rusijos pasienyje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</si>
  <si>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</si>
  <si>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</si>
  <si>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 xml:space="preserve"> 2013–2015 M. KLAIPĖDOS MIESTO SAVIVALDYBĖS</t>
  </si>
  <si>
    <t>Produkto vertinimo kriterijaus</t>
  </si>
  <si>
    <r>
      <t>Išvalyta Kuršių marių akvatorija 1,8 ha, iškasta grunto 19000 m</t>
    </r>
    <r>
      <rPr>
        <vertAlign val="superscript"/>
        <sz val="9"/>
        <rFont val="Times New Roman"/>
        <family val="1"/>
        <charset val="186"/>
      </rPr>
      <t>3</t>
    </r>
    <r>
      <rPr>
        <sz val="9"/>
        <rFont val="Times New Roman"/>
        <family val="1"/>
        <charset val="186"/>
      </rPr>
      <t xml:space="preserve">.                              </t>
    </r>
    <r>
      <rPr>
        <b/>
        <sz val="9"/>
        <rFont val="Times New Roman"/>
        <family val="1"/>
        <charset val="186"/>
      </rPr>
      <t>Užbaigtumas, proc.</t>
    </r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</si>
  <si>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 (Aktuali redakcija 2010 m. kovo 26 d. įsakymo Nr. 1K-085 redakcija)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</si>
  <si>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</si>
  <si>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2015 m. poreikis</t>
  </si>
  <si>
    <t>2014 m. poreikis</t>
  </si>
  <si>
    <t>Įrengta dviračių pėsčiųjų tako dalis nuo Biržos tilto iki Klaipėdos g. tilto – 7,237 km.
Užbaigtumas, proc.</t>
  </si>
  <si>
    <t>Suprojektuoti ir pastatyti valymo įrenginiai Klaipėdos regioniniame sąvartyne Dumpiuose. Įvykdymas procentais</t>
  </si>
  <si>
    <t>Nutiesta dangos, m</t>
  </si>
  <si>
    <t>Atliekų, kurių turėtojo nustatyti neįmanoma arba kuris nebeegzistuoja, tvarkymas:</t>
  </si>
  <si>
    <t>Komunalinių atliekų surinkimas ir tvarkymas;</t>
  </si>
  <si>
    <t>Savavališkai užterštų teritorijų sutvarkymas;</t>
  </si>
  <si>
    <t>Naujų ir esamų želdynų tvarkymas ir kūrimas</t>
  </si>
  <si>
    <r>
      <t>Išvalytos užterštos teritorijos plotas, m</t>
    </r>
    <r>
      <rPr>
        <vertAlign val="superscript"/>
        <sz val="10"/>
        <rFont val="Times New Roman"/>
        <family val="1"/>
        <charset val="186"/>
      </rPr>
      <t>2</t>
    </r>
  </si>
  <si>
    <r>
      <t>Pakeista medinių takų ir laiptų, tūkst. m</t>
    </r>
    <r>
      <rPr>
        <vertAlign val="superscript"/>
        <sz val="10"/>
        <rFont val="Times New Roman"/>
        <family val="1"/>
        <charset val="186"/>
      </rPr>
      <t>2</t>
    </r>
  </si>
  <si>
    <t>Strateginis tikslas. Kurti mieste patrauklią, švarią ir saugią gyvenamąją aplinką</t>
  </si>
  <si>
    <t>Suprojektuoti ir pastatyti valymo įrenginiai Klaipėdos regioniniame sąvartyne Dumpiuose, proc.</t>
  </si>
  <si>
    <t>P2.3.3.2</t>
  </si>
  <si>
    <t>P2.1.3.16</t>
  </si>
  <si>
    <t>Tiriamų aplinkos komponentų (oro, triukšmo, dirvožemio, vandens, biologinės įvairovės) kiekis, vnt.</t>
  </si>
  <si>
    <t xml:space="preserve">P2.3.3.2. </t>
  </si>
  <si>
    <t>Miesto vandens telkinių valymas:</t>
  </si>
  <si>
    <t>Sanitarinis vandens telkinių valymas;</t>
  </si>
  <si>
    <t>P2.3.1.4</t>
  </si>
  <si>
    <t>Mumlaukio ežero išvalymas ir aplinkos sutvarkymas;</t>
  </si>
  <si>
    <t>Draugystės parko tvenkinių valymas ir aplinkos sutvarkymas;</t>
  </si>
  <si>
    <t>Danės upės valymas ir pakrančių sutvarkymas;</t>
  </si>
  <si>
    <t>Miesto želdynų tvarkymas ir kūrimas:</t>
  </si>
  <si>
    <t>P2.3.1.1</t>
  </si>
  <si>
    <t>Naujų ir esamų želdynų tvarkymas ir kūrimas;</t>
  </si>
  <si>
    <t>Dviračių takų priežiūra ir plėtra:</t>
  </si>
  <si>
    <t>Dviračių–pėsčiųjų tako dalies nuo Biržos tilto iki Klaipėdos g. tilto įrengimas Danės upės slėnio teritorijoje;</t>
  </si>
  <si>
    <t>P2.1.2.7.</t>
  </si>
  <si>
    <t>Išvežta komunalinių, statybinių, biodegraduojančių šiukšlių, tūkst. t</t>
  </si>
  <si>
    <t>Žardės tvenkinio išvalymas nuo helofitų;</t>
  </si>
  <si>
    <t>Išvalyta vandens telkinių, sk.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</si>
</sst>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vertAlign val="superscript"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7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2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164" fontId="5" fillId="2" borderId="8" xfId="0" applyNumberFormat="1" applyFont="1" applyFill="1" applyBorder="1" applyAlignment="1">
      <alignment horizontal="right" vertical="top"/>
    </xf>
    <xf numFmtId="164" fontId="5" fillId="2" borderId="9" xfId="0" applyNumberFormat="1" applyFont="1" applyFill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6" borderId="10" xfId="0" applyNumberFormat="1" applyFont="1" applyFill="1" applyBorder="1" applyAlignment="1">
      <alignment horizontal="right" vertical="top"/>
    </xf>
    <xf numFmtId="164" fontId="3" fillId="6" borderId="11" xfId="0" applyNumberFormat="1" applyFont="1" applyFill="1" applyBorder="1" applyAlignment="1">
      <alignment horizontal="right" vertical="top"/>
    </xf>
    <xf numFmtId="164" fontId="3" fillId="6" borderId="12" xfId="0" applyNumberFormat="1" applyFont="1" applyFill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6" borderId="14" xfId="0" applyNumberFormat="1" applyFont="1" applyFill="1" applyBorder="1" applyAlignment="1">
      <alignment horizontal="right" vertical="top"/>
    </xf>
    <xf numFmtId="164" fontId="3" fillId="6" borderId="15" xfId="0" applyNumberFormat="1" applyFont="1" applyFill="1" applyBorder="1" applyAlignment="1">
      <alignment horizontal="right" vertical="top"/>
    </xf>
    <xf numFmtId="164" fontId="3" fillId="6" borderId="18" xfId="0" applyNumberFormat="1" applyFont="1" applyFill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6" borderId="19" xfId="0" applyNumberFormat="1" applyFont="1" applyFill="1" applyBorder="1" applyAlignment="1">
      <alignment horizontal="right" vertical="top"/>
    </xf>
    <xf numFmtId="164" fontId="3" fillId="6" borderId="20" xfId="0" applyNumberFormat="1" applyFont="1" applyFill="1" applyBorder="1" applyAlignment="1">
      <alignment horizontal="right" vertical="top"/>
    </xf>
    <xf numFmtId="164" fontId="3" fillId="6" borderId="22" xfId="0" applyNumberFormat="1" applyFont="1" applyFill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/>
    </xf>
    <xf numFmtId="164" fontId="5" fillId="6" borderId="24" xfId="0" applyNumberFormat="1" applyFont="1" applyFill="1" applyBorder="1" applyAlignment="1">
      <alignment horizontal="right" vertical="top"/>
    </xf>
    <xf numFmtId="164" fontId="5" fillId="6" borderId="2" xfId="0" applyNumberFormat="1" applyFont="1" applyFill="1" applyBorder="1" applyAlignment="1">
      <alignment horizontal="right" vertical="top"/>
    </xf>
    <xf numFmtId="164" fontId="5" fillId="6" borderId="3" xfId="0" applyNumberFormat="1" applyFont="1" applyFill="1" applyBorder="1" applyAlignment="1">
      <alignment horizontal="right" vertical="top"/>
    </xf>
    <xf numFmtId="164" fontId="5" fillId="6" borderId="25" xfId="0" applyNumberFormat="1" applyFont="1" applyFill="1" applyBorder="1" applyAlignment="1">
      <alignment horizontal="right" vertical="top"/>
    </xf>
    <xf numFmtId="164" fontId="5" fillId="3" borderId="8" xfId="0" applyNumberFormat="1" applyFont="1" applyFill="1" applyBorder="1" applyAlignment="1">
      <alignment horizontal="right" vertical="top"/>
    </xf>
    <xf numFmtId="164" fontId="5" fillId="3" borderId="9" xfId="0" applyNumberFormat="1" applyFont="1" applyFill="1" applyBorder="1" applyAlignment="1">
      <alignment horizontal="right" vertical="top"/>
    </xf>
    <xf numFmtId="164" fontId="5" fillId="4" borderId="26" xfId="0" applyNumberFormat="1" applyFont="1" applyFill="1" applyBorder="1" applyAlignment="1">
      <alignment horizontal="right" vertical="top"/>
    </xf>
    <xf numFmtId="164" fontId="5" fillId="4" borderId="24" xfId="0" applyNumberFormat="1" applyFont="1" applyFill="1" applyBorder="1" applyAlignment="1">
      <alignment horizontal="right" vertical="top"/>
    </xf>
    <xf numFmtId="164" fontId="5" fillId="4" borderId="4" xfId="0" applyNumberFormat="1" applyFont="1" applyFill="1" applyBorder="1" applyAlignment="1">
      <alignment horizontal="right" vertical="top"/>
    </xf>
    <xf numFmtId="164" fontId="5" fillId="4" borderId="5" xfId="0" applyNumberFormat="1" applyFont="1" applyFill="1" applyBorder="1" applyAlignment="1">
      <alignment horizontal="right" vertical="top"/>
    </xf>
    <xf numFmtId="0" fontId="3" fillId="0" borderId="6" xfId="0" applyFont="1" applyBorder="1" applyAlignment="1">
      <alignment vertical="top" wrapText="1"/>
    </xf>
    <xf numFmtId="164" fontId="3" fillId="0" borderId="27" xfId="0" applyNumberFormat="1" applyFont="1" applyBorder="1" applyAlignment="1">
      <alignment horizontal="right" vertical="top"/>
    </xf>
    <xf numFmtId="0" fontId="7" fillId="0" borderId="0" xfId="0" applyFont="1"/>
    <xf numFmtId="164" fontId="5" fillId="6" borderId="28" xfId="0" applyNumberFormat="1" applyFont="1" applyFill="1" applyBorder="1" applyAlignment="1">
      <alignment horizontal="right" vertical="top"/>
    </xf>
    <xf numFmtId="164" fontId="5" fillId="4" borderId="29" xfId="0" applyNumberFormat="1" applyFont="1" applyFill="1" applyBorder="1" applyAlignment="1">
      <alignment horizontal="right" vertical="top"/>
    </xf>
    <xf numFmtId="164" fontId="5" fillId="4" borderId="27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30" xfId="0" applyNumberFormat="1" applyFont="1" applyFill="1" applyBorder="1" applyAlignment="1">
      <alignment horizontal="center"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65" fontId="3" fillId="0" borderId="32" xfId="0" applyNumberFormat="1" applyFont="1" applyFill="1" applyBorder="1" applyAlignment="1">
      <alignment horizontal="center" vertical="top"/>
    </xf>
    <xf numFmtId="165" fontId="3" fillId="0" borderId="33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right" vertical="top" wrapText="1"/>
    </xf>
    <xf numFmtId="165" fontId="3" fillId="0" borderId="32" xfId="0" applyNumberFormat="1" applyFont="1" applyFill="1" applyBorder="1" applyAlignment="1">
      <alignment vertical="top"/>
    </xf>
    <xf numFmtId="3" fontId="3" fillId="0" borderId="15" xfId="0" applyNumberFormat="1" applyFont="1" applyFill="1" applyBorder="1" applyAlignment="1">
      <alignment vertical="top"/>
    </xf>
    <xf numFmtId="165" fontId="3" fillId="0" borderId="17" xfId="0" applyNumberFormat="1" applyFont="1" applyFill="1" applyBorder="1" applyAlignment="1">
      <alignment horizontal="center" vertical="top"/>
    </xf>
    <xf numFmtId="165" fontId="3" fillId="0" borderId="31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vertical="top"/>
    </xf>
    <xf numFmtId="164" fontId="3" fillId="0" borderId="15" xfId="0" applyNumberFormat="1" applyFont="1" applyFill="1" applyBorder="1" applyAlignment="1">
      <alignment horizontal="right" vertical="top"/>
    </xf>
    <xf numFmtId="165" fontId="3" fillId="0" borderId="15" xfId="0" applyNumberFormat="1" applyFont="1" applyFill="1" applyBorder="1" applyAlignment="1">
      <alignment horizontal="center" vertical="top"/>
    </xf>
    <xf numFmtId="164" fontId="3" fillId="0" borderId="36" xfId="0" applyNumberFormat="1" applyFont="1" applyBorder="1" applyAlignment="1">
      <alignment horizontal="right" vertical="top"/>
    </xf>
    <xf numFmtId="164" fontId="3" fillId="0" borderId="17" xfId="0" applyNumberFormat="1" applyFont="1" applyFill="1" applyBorder="1" applyAlignment="1">
      <alignment horizontal="right" vertical="top"/>
    </xf>
    <xf numFmtId="164" fontId="3" fillId="0" borderId="35" xfId="0" applyNumberFormat="1" applyFont="1" applyFill="1" applyBorder="1" applyAlignment="1">
      <alignment horizontal="right" vertical="top"/>
    </xf>
    <xf numFmtId="164" fontId="3" fillId="0" borderId="37" xfId="0" applyNumberFormat="1" applyFont="1" applyBorder="1" applyAlignment="1">
      <alignment horizontal="right" vertical="top"/>
    </xf>
    <xf numFmtId="164" fontId="3" fillId="6" borderId="37" xfId="0" applyNumberFormat="1" applyFont="1" applyFill="1" applyBorder="1" applyAlignment="1">
      <alignment horizontal="right" vertical="top"/>
    </xf>
    <xf numFmtId="164" fontId="3" fillId="6" borderId="38" xfId="0" applyNumberFormat="1" applyFont="1" applyFill="1" applyBorder="1" applyAlignment="1">
      <alignment horizontal="right" vertical="top"/>
    </xf>
    <xf numFmtId="164" fontId="3" fillId="5" borderId="27" xfId="0" applyNumberFormat="1" applyFont="1" applyFill="1" applyBorder="1" applyAlignment="1">
      <alignment horizontal="right" vertical="top" wrapText="1"/>
    </xf>
    <xf numFmtId="3" fontId="3" fillId="0" borderId="33" xfId="0" applyNumberFormat="1" applyFont="1" applyFill="1" applyBorder="1" applyAlignment="1">
      <alignment vertical="top"/>
    </xf>
    <xf numFmtId="3" fontId="3" fillId="0" borderId="17" xfId="0" applyNumberFormat="1" applyFont="1" applyFill="1" applyBorder="1" applyAlignment="1">
      <alignment vertical="top"/>
    </xf>
    <xf numFmtId="3" fontId="3" fillId="0" borderId="31" xfId="0" applyNumberFormat="1" applyFont="1" applyFill="1" applyBorder="1" applyAlignment="1">
      <alignment vertical="top" textRotation="90"/>
    </xf>
    <xf numFmtId="164" fontId="3" fillId="5" borderId="36" xfId="0" applyNumberFormat="1" applyFont="1" applyFill="1" applyBorder="1" applyAlignment="1">
      <alignment horizontal="right" vertical="top"/>
    </xf>
    <xf numFmtId="0" fontId="3" fillId="5" borderId="39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left" vertical="top" wrapText="1"/>
    </xf>
    <xf numFmtId="0" fontId="3" fillId="5" borderId="40" xfId="0" applyFont="1" applyFill="1" applyBorder="1" applyAlignment="1">
      <alignment horizontal="left" vertical="top" wrapText="1"/>
    </xf>
    <xf numFmtId="3" fontId="3" fillId="0" borderId="30" xfId="0" applyNumberFormat="1" applyFont="1" applyFill="1" applyBorder="1" applyAlignment="1">
      <alignment vertical="top"/>
    </xf>
    <xf numFmtId="3" fontId="3" fillId="0" borderId="31" xfId="0" applyNumberFormat="1" applyFont="1" applyFill="1" applyBorder="1" applyAlignment="1">
      <alignment vertical="top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3" fontId="3" fillId="5" borderId="15" xfId="0" applyNumberFormat="1" applyFont="1" applyFill="1" applyBorder="1" applyAlignment="1">
      <alignment horizontal="center" vertical="top" wrapText="1"/>
    </xf>
    <xf numFmtId="3" fontId="3" fillId="5" borderId="17" xfId="0" applyNumberFormat="1" applyFont="1" applyFill="1" applyBorder="1" applyAlignment="1">
      <alignment horizontal="center" vertical="top" wrapText="1"/>
    </xf>
    <xf numFmtId="164" fontId="3" fillId="5" borderId="15" xfId="0" applyNumberFormat="1" applyFont="1" applyFill="1" applyBorder="1" applyAlignment="1">
      <alignment horizontal="right" vertical="top"/>
    </xf>
    <xf numFmtId="164" fontId="3" fillId="5" borderId="11" xfId="0" applyNumberFormat="1" applyFont="1" applyFill="1" applyBorder="1" applyAlignment="1">
      <alignment horizontal="right" vertical="top"/>
    </xf>
    <xf numFmtId="165" fontId="2" fillId="0" borderId="32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top"/>
    </xf>
    <xf numFmtId="164" fontId="3" fillId="5" borderId="16" xfId="0" applyNumberFormat="1" applyFont="1" applyFill="1" applyBorder="1" applyAlignment="1">
      <alignment horizontal="right" vertical="top"/>
    </xf>
    <xf numFmtId="164" fontId="3" fillId="6" borderId="4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3" fillId="6" borderId="42" xfId="0" applyNumberFormat="1" applyFont="1" applyFill="1" applyBorder="1" applyAlignment="1">
      <alignment horizontal="right" vertical="top"/>
    </xf>
    <xf numFmtId="164" fontId="3" fillId="5" borderId="43" xfId="0" applyNumberFormat="1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6" borderId="25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9" fillId="6" borderId="28" xfId="0" applyFont="1" applyFill="1" applyBorder="1" applyAlignment="1">
      <alignment horizontal="center" vertical="top"/>
    </xf>
    <xf numFmtId="0" fontId="8" fillId="0" borderId="29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164" fontId="3" fillId="5" borderId="10" xfId="0" applyNumberFormat="1" applyFont="1" applyFill="1" applyBorder="1" applyAlignment="1">
      <alignment horizontal="right" vertical="top"/>
    </xf>
    <xf numFmtId="164" fontId="3" fillId="5" borderId="29" xfId="0" applyNumberFormat="1" applyFont="1" applyFill="1" applyBorder="1" applyAlignment="1">
      <alignment horizontal="right" vertical="top" wrapText="1"/>
    </xf>
    <xf numFmtId="164" fontId="3" fillId="5" borderId="20" xfId="0" applyNumberFormat="1" applyFont="1" applyFill="1" applyBorder="1" applyAlignment="1">
      <alignment horizontal="right" vertical="top"/>
    </xf>
    <xf numFmtId="164" fontId="3" fillId="0" borderId="44" xfId="0" applyNumberFormat="1" applyFont="1" applyBorder="1" applyAlignment="1">
      <alignment horizontal="right" vertical="top"/>
    </xf>
    <xf numFmtId="164" fontId="3" fillId="6" borderId="44" xfId="0" applyNumberFormat="1" applyFont="1" applyFill="1" applyBorder="1" applyAlignment="1">
      <alignment horizontal="right" vertical="top"/>
    </xf>
    <xf numFmtId="49" fontId="5" fillId="2" borderId="45" xfId="0" applyNumberFormat="1" applyFont="1" applyFill="1" applyBorder="1" applyAlignment="1">
      <alignment vertical="top"/>
    </xf>
    <xf numFmtId="49" fontId="5" fillId="3" borderId="32" xfId="0" applyNumberFormat="1" applyFont="1" applyFill="1" applyBorder="1" applyAlignment="1">
      <alignment vertical="top"/>
    </xf>
    <xf numFmtId="49" fontId="5" fillId="0" borderId="32" xfId="0" applyNumberFormat="1" applyFont="1" applyBorder="1" applyAlignment="1">
      <alignment vertical="top"/>
    </xf>
    <xf numFmtId="49" fontId="5" fillId="2" borderId="46" xfId="0" applyNumberFormat="1" applyFont="1" applyFill="1" applyBorder="1" applyAlignment="1">
      <alignment vertical="top"/>
    </xf>
    <xf numFmtId="49" fontId="5" fillId="3" borderId="15" xfId="0" applyNumberFormat="1" applyFont="1" applyFill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5" fillId="2" borderId="6" xfId="0" applyNumberFormat="1" applyFont="1" applyFill="1" applyBorder="1" applyAlignment="1">
      <alignment vertical="top"/>
    </xf>
    <xf numFmtId="49" fontId="5" fillId="3" borderId="30" xfId="0" applyNumberFormat="1" applyFont="1" applyFill="1" applyBorder="1" applyAlignment="1">
      <alignment vertical="top"/>
    </xf>
    <xf numFmtId="49" fontId="5" fillId="0" borderId="30" xfId="0" applyNumberFormat="1" applyFont="1" applyBorder="1" applyAlignment="1">
      <alignment vertical="top"/>
    </xf>
    <xf numFmtId="0" fontId="3" fillId="5" borderId="45" xfId="0" applyFont="1" applyFill="1" applyBorder="1" applyAlignment="1">
      <alignment vertical="top" wrapText="1"/>
    </xf>
    <xf numFmtId="3" fontId="3" fillId="5" borderId="32" xfId="0" applyNumberFormat="1" applyFont="1" applyFill="1" applyBorder="1" applyAlignment="1">
      <alignment vertical="top"/>
    </xf>
    <xf numFmtId="3" fontId="3" fillId="5" borderId="33" xfId="0" applyNumberFormat="1" applyFont="1" applyFill="1" applyBorder="1" applyAlignment="1">
      <alignment vertical="top"/>
    </xf>
    <xf numFmtId="2" fontId="5" fillId="0" borderId="0" xfId="0" applyNumberFormat="1" applyFont="1" applyBorder="1" applyAlignment="1">
      <alignment vertical="top" wrapText="1"/>
    </xf>
    <xf numFmtId="0" fontId="8" fillId="0" borderId="47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164" fontId="3" fillId="0" borderId="45" xfId="0" applyNumberFormat="1" applyFont="1" applyBorder="1" applyAlignment="1">
      <alignment horizontal="right" vertical="top"/>
    </xf>
    <xf numFmtId="164" fontId="3" fillId="0" borderId="32" xfId="0" applyNumberFormat="1" applyFont="1" applyBorder="1" applyAlignment="1">
      <alignment horizontal="right" vertical="top"/>
    </xf>
    <xf numFmtId="164" fontId="3" fillId="0" borderId="39" xfId="0" applyNumberFormat="1" applyFont="1" applyBorder="1" applyAlignment="1">
      <alignment horizontal="right" vertical="top"/>
    </xf>
    <xf numFmtId="164" fontId="3" fillId="0" borderId="33" xfId="0" applyNumberFormat="1" applyFont="1" applyBorder="1" applyAlignment="1">
      <alignment horizontal="right" vertical="top"/>
    </xf>
    <xf numFmtId="164" fontId="3" fillId="6" borderId="45" xfId="0" applyNumberFormat="1" applyFont="1" applyFill="1" applyBorder="1" applyAlignment="1">
      <alignment horizontal="right" vertical="top"/>
    </xf>
    <xf numFmtId="164" fontId="3" fillId="6" borderId="32" xfId="0" applyNumberFormat="1" applyFont="1" applyFill="1" applyBorder="1" applyAlignment="1">
      <alignment horizontal="right" vertical="top"/>
    </xf>
    <xf numFmtId="164" fontId="3" fillId="6" borderId="39" xfId="0" applyNumberFormat="1" applyFont="1" applyFill="1" applyBorder="1" applyAlignment="1">
      <alignment horizontal="right" vertical="top"/>
    </xf>
    <xf numFmtId="164" fontId="3" fillId="5" borderId="47" xfId="0" applyNumberFormat="1" applyFont="1" applyFill="1" applyBorder="1" applyAlignment="1">
      <alignment horizontal="right" vertical="top" wrapText="1"/>
    </xf>
    <xf numFmtId="0" fontId="8" fillId="0" borderId="27" xfId="0" applyFont="1" applyBorder="1" applyAlignment="1">
      <alignment horizontal="center" vertical="top"/>
    </xf>
    <xf numFmtId="164" fontId="3" fillId="0" borderId="42" xfId="0" applyNumberFormat="1" applyFont="1" applyBorder="1" applyAlignment="1">
      <alignment horizontal="right" vertical="top"/>
    </xf>
    <xf numFmtId="0" fontId="3" fillId="5" borderId="14" xfId="0" applyFont="1" applyFill="1" applyBorder="1" applyAlignment="1">
      <alignment vertical="top" wrapText="1"/>
    </xf>
    <xf numFmtId="3" fontId="3" fillId="5" borderId="1" xfId="0" applyNumberFormat="1" applyFont="1" applyFill="1" applyBorder="1" applyAlignment="1">
      <alignment horizontal="center" vertical="top"/>
    </xf>
    <xf numFmtId="3" fontId="3" fillId="5" borderId="16" xfId="0" applyNumberFormat="1" applyFont="1" applyFill="1" applyBorder="1" applyAlignment="1">
      <alignment horizontal="center" vertical="top"/>
    </xf>
    <xf numFmtId="164" fontId="3" fillId="5" borderId="14" xfId="0" applyNumberFormat="1" applyFont="1" applyFill="1" applyBorder="1" applyAlignment="1">
      <alignment horizontal="right" vertical="top"/>
    </xf>
    <xf numFmtId="164" fontId="3" fillId="5" borderId="19" xfId="0" applyNumberFormat="1" applyFont="1" applyFill="1" applyBorder="1" applyAlignment="1">
      <alignment horizontal="right" vertical="top"/>
    </xf>
    <xf numFmtId="0" fontId="3" fillId="5" borderId="15" xfId="0" applyNumberFormat="1" applyFont="1" applyFill="1" applyBorder="1" applyAlignment="1">
      <alignment horizontal="center" vertical="top"/>
    </xf>
    <xf numFmtId="0" fontId="3" fillId="5" borderId="17" xfId="0" applyNumberFormat="1" applyFont="1" applyFill="1" applyBorder="1" applyAlignment="1">
      <alignment horizontal="center" vertical="top"/>
    </xf>
    <xf numFmtId="0" fontId="3" fillId="5" borderId="30" xfId="0" applyNumberFormat="1" applyFont="1" applyFill="1" applyBorder="1" applyAlignment="1">
      <alignment vertical="top"/>
    </xf>
    <xf numFmtId="0" fontId="3" fillId="5" borderId="31" xfId="0" applyNumberFormat="1" applyFont="1" applyFill="1" applyBorder="1" applyAlignment="1">
      <alignment vertical="top"/>
    </xf>
    <xf numFmtId="164" fontId="3" fillId="5" borderId="13" xfId="0" applyNumberFormat="1" applyFont="1" applyFill="1" applyBorder="1" applyAlignment="1">
      <alignment horizontal="right" vertical="top"/>
    </xf>
    <xf numFmtId="164" fontId="3" fillId="0" borderId="48" xfId="0" applyNumberFormat="1" applyFont="1" applyBorder="1" applyAlignment="1">
      <alignment horizontal="right" vertical="top"/>
    </xf>
    <xf numFmtId="164" fontId="3" fillId="0" borderId="41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left" vertical="top"/>
    </xf>
    <xf numFmtId="0" fontId="3" fillId="0" borderId="43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164" fontId="3" fillId="5" borderId="17" xfId="0" applyNumberFormat="1" applyFont="1" applyFill="1" applyBorder="1" applyAlignment="1">
      <alignment horizontal="right" vertical="top"/>
    </xf>
    <xf numFmtId="164" fontId="3" fillId="0" borderId="43" xfId="0" applyNumberFormat="1" applyFont="1" applyFill="1" applyBorder="1" applyAlignment="1">
      <alignment horizontal="right" vertical="top"/>
    </xf>
    <xf numFmtId="0" fontId="5" fillId="6" borderId="28" xfId="0" applyFont="1" applyFill="1" applyBorder="1" applyAlignment="1">
      <alignment horizontal="center" vertical="top"/>
    </xf>
    <xf numFmtId="164" fontId="3" fillId="5" borderId="43" xfId="0" applyNumberFormat="1" applyFont="1" applyFill="1" applyBorder="1" applyAlignment="1">
      <alignment horizontal="right" vertical="top"/>
    </xf>
    <xf numFmtId="3" fontId="3" fillId="5" borderId="32" xfId="0" applyNumberFormat="1" applyFont="1" applyFill="1" applyBorder="1" applyAlignment="1">
      <alignment horizontal="center" vertical="top"/>
    </xf>
    <xf numFmtId="164" fontId="3" fillId="5" borderId="35" xfId="0" applyNumberFormat="1" applyFont="1" applyFill="1" applyBorder="1" applyAlignment="1">
      <alignment horizontal="right" vertical="top" wrapText="1"/>
    </xf>
    <xf numFmtId="164" fontId="3" fillId="0" borderId="43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165" fontId="8" fillId="6" borderId="1" xfId="0" applyNumberFormat="1" applyFont="1" applyFill="1" applyBorder="1" applyAlignment="1">
      <alignment vertical="top" wrapText="1"/>
    </xf>
    <xf numFmtId="164" fontId="3" fillId="6" borderId="36" xfId="0" applyNumberFormat="1" applyFont="1" applyFill="1" applyBorder="1" applyAlignment="1">
      <alignment horizontal="right" vertical="top"/>
    </xf>
    <xf numFmtId="164" fontId="3" fillId="6" borderId="16" xfId="0" applyNumberFormat="1" applyFont="1" applyFill="1" applyBorder="1" applyAlignment="1">
      <alignment horizontal="right" vertical="top"/>
    </xf>
    <xf numFmtId="164" fontId="3" fillId="6" borderId="17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vertical="top"/>
    </xf>
    <xf numFmtId="3" fontId="3" fillId="5" borderId="15" xfId="0" applyNumberFormat="1" applyFont="1" applyFill="1" applyBorder="1" applyAlignment="1">
      <alignment horizontal="center" vertical="top"/>
    </xf>
    <xf numFmtId="3" fontId="3" fillId="5" borderId="30" xfId="0" applyNumberFormat="1" applyFont="1" applyFill="1" applyBorder="1" applyAlignment="1">
      <alignment horizontal="center" vertical="top"/>
    </xf>
    <xf numFmtId="3" fontId="3" fillId="5" borderId="34" xfId="0" applyNumberFormat="1" applyFont="1" applyFill="1" applyBorder="1" applyAlignment="1">
      <alignment horizontal="center" vertical="top"/>
    </xf>
    <xf numFmtId="3" fontId="3" fillId="5" borderId="31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49" fontId="5" fillId="3" borderId="30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50" xfId="0" applyFont="1" applyFill="1" applyBorder="1" applyAlignment="1">
      <alignment horizontal="center" vertical="top" wrapText="1"/>
    </xf>
    <xf numFmtId="0" fontId="3" fillId="3" borderId="51" xfId="0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0" fontId="3" fillId="5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vertical="top" wrapText="1"/>
    </xf>
    <xf numFmtId="0" fontId="3" fillId="0" borderId="46" xfId="0" applyFont="1" applyFill="1" applyBorder="1" applyAlignment="1">
      <alignment vertical="top" wrapText="1"/>
    </xf>
    <xf numFmtId="164" fontId="3" fillId="7" borderId="11" xfId="0" applyNumberFormat="1" applyFont="1" applyFill="1" applyBorder="1" applyAlignment="1">
      <alignment horizontal="right" vertical="top"/>
    </xf>
    <xf numFmtId="164" fontId="3" fillId="7" borderId="15" xfId="0" applyNumberFormat="1" applyFont="1" applyFill="1" applyBorder="1" applyAlignment="1">
      <alignment horizontal="right" vertical="top"/>
    </xf>
    <xf numFmtId="0" fontId="13" fillId="0" borderId="52" xfId="0" applyFont="1" applyBorder="1" applyAlignment="1">
      <alignment horizontal="center" vertical="center" wrapText="1"/>
    </xf>
    <xf numFmtId="164" fontId="5" fillId="6" borderId="53" xfId="0" applyNumberFormat="1" applyFont="1" applyFill="1" applyBorder="1" applyAlignment="1">
      <alignment horizontal="right" vertical="top"/>
    </xf>
    <xf numFmtId="164" fontId="5" fillId="6" borderId="20" xfId="0" applyNumberFormat="1" applyFont="1" applyFill="1" applyBorder="1" applyAlignment="1">
      <alignment horizontal="right" vertical="top"/>
    </xf>
    <xf numFmtId="0" fontId="7" fillId="0" borderId="0" xfId="0" applyFont="1" applyBorder="1"/>
    <xf numFmtId="0" fontId="9" fillId="5" borderId="47" xfId="0" applyFont="1" applyFill="1" applyBorder="1" applyAlignment="1">
      <alignment horizontal="center" vertical="top"/>
    </xf>
    <xf numFmtId="164" fontId="5" fillId="6" borderId="54" xfId="0" applyNumberFormat="1" applyFont="1" applyFill="1" applyBorder="1" applyAlignment="1">
      <alignment horizontal="right" vertical="top"/>
    </xf>
    <xf numFmtId="164" fontId="5" fillId="6" borderId="32" xfId="0" applyNumberFormat="1" applyFont="1" applyFill="1" applyBorder="1" applyAlignment="1">
      <alignment horizontal="right" vertical="top"/>
    </xf>
    <xf numFmtId="164" fontId="5" fillId="6" borderId="39" xfId="0" applyNumberFormat="1" applyFont="1" applyFill="1" applyBorder="1" applyAlignment="1">
      <alignment horizontal="right" vertical="top"/>
    </xf>
    <xf numFmtId="164" fontId="5" fillId="5" borderId="47" xfId="0" applyNumberFormat="1" applyFont="1" applyFill="1" applyBorder="1" applyAlignment="1">
      <alignment horizontal="right" vertical="top"/>
    </xf>
    <xf numFmtId="0" fontId="8" fillId="0" borderId="27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164" fontId="3" fillId="6" borderId="46" xfId="0" applyNumberFormat="1" applyFont="1" applyFill="1" applyBorder="1" applyAlignment="1">
      <alignment horizontal="right" vertical="top"/>
    </xf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5" borderId="0" xfId="0" applyFont="1" applyFill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33" xfId="0" applyNumberFormat="1" applyFont="1" applyFill="1" applyBorder="1" applyAlignment="1">
      <alignment vertical="top"/>
    </xf>
    <xf numFmtId="49" fontId="5" fillId="2" borderId="45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32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2" borderId="46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 vertical="top" wrapText="1"/>
    </xf>
    <xf numFmtId="0" fontId="15" fillId="0" borderId="3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9" fontId="5" fillId="3" borderId="32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0" fontId="3" fillId="0" borderId="32" xfId="0" applyNumberFormat="1" applyFont="1" applyFill="1" applyBorder="1" applyAlignment="1">
      <alignment vertical="top"/>
    </xf>
    <xf numFmtId="0" fontId="3" fillId="0" borderId="4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vertical="top" wrapText="1"/>
    </xf>
    <xf numFmtId="0" fontId="9" fillId="5" borderId="23" xfId="0" applyFont="1" applyFill="1" applyBorder="1" applyAlignment="1">
      <alignment horizontal="center" vertical="top"/>
    </xf>
    <xf numFmtId="164" fontId="5" fillId="5" borderId="23" xfId="0" applyNumberFormat="1" applyFont="1" applyFill="1" applyBorder="1" applyAlignment="1">
      <alignment horizontal="right" vertical="top"/>
    </xf>
    <xf numFmtId="164" fontId="5" fillId="3" borderId="50" xfId="0" applyNumberFormat="1" applyFont="1" applyFill="1" applyBorder="1" applyAlignment="1">
      <alignment horizontal="right" vertical="top"/>
    </xf>
    <xf numFmtId="164" fontId="5" fillId="3" borderId="52" xfId="0" applyNumberFormat="1" applyFont="1" applyFill="1" applyBorder="1" applyAlignment="1">
      <alignment horizontal="right" vertical="top"/>
    </xf>
    <xf numFmtId="0" fontId="8" fillId="0" borderId="47" xfId="0" applyFont="1" applyFill="1" applyBorder="1" applyAlignment="1">
      <alignment horizontal="center" vertical="top"/>
    </xf>
    <xf numFmtId="164" fontId="3" fillId="6" borderId="56" xfId="0" applyNumberFormat="1" applyFont="1" applyFill="1" applyBorder="1" applyAlignment="1">
      <alignment horizontal="right" vertical="top"/>
    </xf>
    <xf numFmtId="164" fontId="3" fillId="5" borderId="55" xfId="0" applyNumberFormat="1" applyFont="1" applyFill="1" applyBorder="1" applyAlignment="1">
      <alignment horizontal="right" vertical="top" wrapText="1"/>
    </xf>
    <xf numFmtId="164" fontId="3" fillId="5" borderId="57" xfId="0" applyNumberFormat="1" applyFont="1" applyFill="1" applyBorder="1" applyAlignment="1">
      <alignment horizontal="right" vertical="top" wrapText="1"/>
    </xf>
    <xf numFmtId="164" fontId="3" fillId="5" borderId="58" xfId="0" applyNumberFormat="1" applyFont="1" applyFill="1" applyBorder="1" applyAlignment="1">
      <alignment horizontal="right" vertical="top" wrapText="1"/>
    </xf>
    <xf numFmtId="164" fontId="3" fillId="6" borderId="59" xfId="0" applyNumberFormat="1" applyFont="1" applyFill="1" applyBorder="1" applyAlignment="1">
      <alignment horizontal="right" vertical="top"/>
    </xf>
    <xf numFmtId="164" fontId="3" fillId="0" borderId="27" xfId="0" applyNumberFormat="1" applyFont="1" applyFill="1" applyBorder="1" applyAlignment="1">
      <alignment horizontal="right" vertical="top" wrapText="1"/>
    </xf>
    <xf numFmtId="49" fontId="3" fillId="5" borderId="15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/>
    </xf>
    <xf numFmtId="164" fontId="3" fillId="0" borderId="43" xfId="0" applyNumberFormat="1" applyFont="1" applyFill="1" applyBorder="1" applyAlignment="1">
      <alignment horizontal="right" vertical="top" wrapText="1"/>
    </xf>
    <xf numFmtId="164" fontId="3" fillId="5" borderId="60" xfId="0" applyNumberFormat="1" applyFont="1" applyFill="1" applyBorder="1" applyAlignment="1">
      <alignment horizontal="right" vertical="top" wrapText="1"/>
    </xf>
    <xf numFmtId="0" fontId="8" fillId="0" borderId="23" xfId="0" applyFont="1" applyFill="1" applyBorder="1" applyAlignment="1">
      <alignment horizontal="center" vertical="top"/>
    </xf>
    <xf numFmtId="0" fontId="9" fillId="0" borderId="47" xfId="0" applyFont="1" applyFill="1" applyBorder="1" applyAlignment="1">
      <alignment horizontal="center" vertical="top"/>
    </xf>
    <xf numFmtId="164" fontId="5" fillId="0" borderId="47" xfId="0" applyNumberFormat="1" applyFont="1" applyFill="1" applyBorder="1" applyAlignment="1">
      <alignment horizontal="right" vertical="top"/>
    </xf>
    <xf numFmtId="3" fontId="3" fillId="0" borderId="36" xfId="0" applyNumberFormat="1" applyFont="1" applyFill="1" applyBorder="1" applyAlignment="1">
      <alignment horizontal="center" vertical="top"/>
    </xf>
    <xf numFmtId="164" fontId="3" fillId="5" borderId="27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center" vertical="top"/>
    </xf>
    <xf numFmtId="0" fontId="5" fillId="5" borderId="33" xfId="0" applyFont="1" applyFill="1" applyBorder="1" applyAlignment="1">
      <alignment horizontal="left" vertical="top" wrapText="1"/>
    </xf>
    <xf numFmtId="0" fontId="3" fillId="5" borderId="61" xfId="0" applyFont="1" applyFill="1" applyBorder="1" applyAlignment="1">
      <alignment horizontal="left" vertical="top" wrapText="1"/>
    </xf>
    <xf numFmtId="3" fontId="3" fillId="5" borderId="17" xfId="0" applyNumberFormat="1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right" vertical="top"/>
    </xf>
    <xf numFmtId="164" fontId="3" fillId="7" borderId="37" xfId="0" applyNumberFormat="1" applyFont="1" applyFill="1" applyBorder="1" applyAlignment="1">
      <alignment horizontal="right" vertical="top"/>
    </xf>
    <xf numFmtId="164" fontId="5" fillId="5" borderId="54" xfId="0" applyNumberFormat="1" applyFont="1" applyFill="1" applyBorder="1" applyAlignment="1">
      <alignment horizontal="right" vertical="top"/>
    </xf>
    <xf numFmtId="164" fontId="5" fillId="5" borderId="32" xfId="0" applyNumberFormat="1" applyFont="1" applyFill="1" applyBorder="1" applyAlignment="1">
      <alignment horizontal="right" vertical="top"/>
    </xf>
    <xf numFmtId="164" fontId="5" fillId="5" borderId="39" xfId="0" applyNumberFormat="1" applyFont="1" applyFill="1" applyBorder="1" applyAlignment="1">
      <alignment horizontal="right" vertical="top"/>
    </xf>
    <xf numFmtId="164" fontId="5" fillId="5" borderId="45" xfId="0" applyNumberFormat="1" applyFont="1" applyFill="1" applyBorder="1" applyAlignment="1">
      <alignment horizontal="right" vertical="top"/>
    </xf>
    <xf numFmtId="164" fontId="5" fillId="5" borderId="33" xfId="0" applyNumberFormat="1" applyFont="1" applyFill="1" applyBorder="1" applyAlignment="1">
      <alignment horizontal="right" vertical="top"/>
    </xf>
    <xf numFmtId="0" fontId="3" fillId="5" borderId="32" xfId="0" applyNumberFormat="1" applyFont="1" applyFill="1" applyBorder="1" applyAlignment="1">
      <alignment vertical="top"/>
    </xf>
    <xf numFmtId="0" fontId="3" fillId="5" borderId="33" xfId="0" applyNumberFormat="1" applyFont="1" applyFill="1" applyBorder="1" applyAlignment="1">
      <alignment vertical="top"/>
    </xf>
    <xf numFmtId="164" fontId="3" fillId="0" borderId="37" xfId="0" applyNumberFormat="1" applyFont="1" applyFill="1" applyBorder="1" applyAlignment="1">
      <alignment horizontal="right" vertical="top"/>
    </xf>
    <xf numFmtId="0" fontId="9" fillId="8" borderId="52" xfId="0" applyFont="1" applyFill="1" applyBorder="1" applyAlignment="1">
      <alignment horizontal="center" vertical="top"/>
    </xf>
    <xf numFmtId="164" fontId="5" fillId="8" borderId="8" xfId="0" applyNumberFormat="1" applyFont="1" applyFill="1" applyBorder="1" applyAlignment="1">
      <alignment horizontal="right" vertical="top"/>
    </xf>
    <xf numFmtId="164" fontId="5" fillId="8" borderId="51" xfId="0" applyNumberFormat="1" applyFont="1" applyFill="1" applyBorder="1" applyAlignment="1">
      <alignment horizontal="right" vertical="top"/>
    </xf>
    <xf numFmtId="0" fontId="3" fillId="5" borderId="46" xfId="0" applyFont="1" applyFill="1" applyBorder="1" applyAlignment="1">
      <alignment vertical="top" wrapText="1"/>
    </xf>
    <xf numFmtId="3" fontId="3" fillId="5" borderId="17" xfId="0" applyNumberFormat="1" applyFont="1" applyFill="1" applyBorder="1" applyAlignment="1">
      <alignment horizontal="center" vertical="top"/>
    </xf>
    <xf numFmtId="0" fontId="3" fillId="5" borderId="0" xfId="0" applyFont="1" applyFill="1" applyBorder="1" applyAlignment="1">
      <alignment vertical="top"/>
    </xf>
    <xf numFmtId="0" fontId="3" fillId="5" borderId="0" xfId="0" applyFont="1" applyFill="1" applyBorder="1" applyAlignment="1">
      <alignment horizontal="left" vertical="top"/>
    </xf>
    <xf numFmtId="0" fontId="15" fillId="0" borderId="33" xfId="0" applyFont="1" applyFill="1" applyBorder="1" applyAlignment="1">
      <alignment vertical="top" wrapText="1"/>
    </xf>
    <xf numFmtId="164" fontId="3" fillId="0" borderId="21" xfId="0" applyNumberFormat="1" applyFont="1" applyBorder="1" applyAlignment="1">
      <alignment horizontal="right" vertical="top"/>
    </xf>
    <xf numFmtId="164" fontId="3" fillId="0" borderId="56" xfId="0" applyNumberFormat="1" applyFont="1" applyBorder="1" applyAlignment="1">
      <alignment horizontal="right" vertical="top"/>
    </xf>
    <xf numFmtId="164" fontId="3" fillId="7" borderId="1" xfId="0" applyNumberFormat="1" applyFont="1" applyFill="1" applyBorder="1" applyAlignment="1">
      <alignment horizontal="right" vertical="top"/>
    </xf>
    <xf numFmtId="0" fontId="15" fillId="5" borderId="33" xfId="0" applyFont="1" applyFill="1" applyBorder="1" applyAlignment="1">
      <alignment horizontal="left" vertical="top" wrapText="1"/>
    </xf>
    <xf numFmtId="0" fontId="8" fillId="0" borderId="47" xfId="0" applyFont="1" applyBorder="1" applyAlignment="1">
      <alignment horizontal="center" vertical="top" wrapText="1"/>
    </xf>
    <xf numFmtId="3" fontId="3" fillId="5" borderId="20" xfId="0" applyNumberFormat="1" applyFont="1" applyFill="1" applyBorder="1" applyAlignment="1">
      <alignment horizontal="center" vertical="top"/>
    </xf>
    <xf numFmtId="3" fontId="3" fillId="5" borderId="21" xfId="0" applyNumberFormat="1" applyFont="1" applyFill="1" applyBorder="1" applyAlignment="1">
      <alignment horizontal="center" vertical="top"/>
    </xf>
    <xf numFmtId="0" fontId="9" fillId="6" borderId="27" xfId="0" applyFont="1" applyFill="1" applyBorder="1" applyAlignment="1">
      <alignment horizontal="center" vertical="top"/>
    </xf>
    <xf numFmtId="164" fontId="5" fillId="6" borderId="41" xfId="0" applyNumberFormat="1" applyFont="1" applyFill="1" applyBorder="1" applyAlignment="1">
      <alignment horizontal="right" vertical="top"/>
    </xf>
    <xf numFmtId="164" fontId="5" fillId="6" borderId="1" xfId="0" applyNumberFormat="1" applyFont="1" applyFill="1" applyBorder="1" applyAlignment="1">
      <alignment horizontal="right" vertical="top"/>
    </xf>
    <xf numFmtId="164" fontId="5" fillId="6" borderId="16" xfId="0" applyNumberFormat="1" applyFont="1" applyFill="1" applyBorder="1" applyAlignment="1">
      <alignment horizontal="right" vertical="top"/>
    </xf>
    <xf numFmtId="164" fontId="5" fillId="6" borderId="43" xfId="0" applyNumberFormat="1" applyFont="1" applyFill="1" applyBorder="1" applyAlignment="1">
      <alignment horizontal="right" vertical="top"/>
    </xf>
    <xf numFmtId="3" fontId="3" fillId="0" borderId="37" xfId="0" applyNumberFormat="1" applyFont="1" applyFill="1" applyBorder="1" applyAlignment="1">
      <alignment horizontal="center" vertical="top"/>
    </xf>
    <xf numFmtId="3" fontId="3" fillId="0" borderId="62" xfId="0" applyNumberFormat="1" applyFont="1" applyFill="1" applyBorder="1" applyAlignment="1">
      <alignment horizontal="center" vertical="top"/>
    </xf>
    <xf numFmtId="164" fontId="3" fillId="7" borderId="42" xfId="0" applyNumberFormat="1" applyFont="1" applyFill="1" applyBorder="1" applyAlignment="1">
      <alignment horizontal="right" vertical="top"/>
    </xf>
    <xf numFmtId="0" fontId="3" fillId="7" borderId="1" xfId="0" applyFont="1" applyFill="1" applyBorder="1" applyAlignment="1">
      <alignment vertical="top"/>
    </xf>
    <xf numFmtId="49" fontId="5" fillId="0" borderId="39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164" fontId="3" fillId="6" borderId="53" xfId="0" applyNumberFormat="1" applyFont="1" applyFill="1" applyBorder="1" applyAlignment="1">
      <alignment horizontal="right" vertical="top"/>
    </xf>
    <xf numFmtId="0" fontId="3" fillId="7" borderId="41" xfId="0" applyFont="1" applyFill="1" applyBorder="1" applyAlignment="1">
      <alignment vertical="top"/>
    </xf>
    <xf numFmtId="164" fontId="3" fillId="7" borderId="41" xfId="0" applyNumberFormat="1" applyFont="1" applyFill="1" applyBorder="1" applyAlignment="1">
      <alignment horizontal="right" vertical="top"/>
    </xf>
    <xf numFmtId="0" fontId="3" fillId="8" borderId="46" xfId="0" applyFont="1" applyFill="1" applyBorder="1" applyAlignment="1">
      <alignment vertical="top" wrapText="1"/>
    </xf>
    <xf numFmtId="3" fontId="3" fillId="8" borderId="15" xfId="0" applyNumberFormat="1" applyFont="1" applyFill="1" applyBorder="1" applyAlignment="1">
      <alignment horizontal="center" vertical="top"/>
    </xf>
    <xf numFmtId="3" fontId="3" fillId="8" borderId="17" xfId="0" applyNumberFormat="1" applyFont="1" applyFill="1" applyBorder="1" applyAlignment="1">
      <alignment horizontal="center" vertical="top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60" xfId="0" applyNumberFormat="1" applyFont="1" applyBorder="1" applyAlignment="1">
      <alignment horizontal="center" vertical="center" textRotation="90" wrapText="1"/>
    </xf>
    <xf numFmtId="0" fontId="3" fillId="0" borderId="55" xfId="0" applyNumberFormat="1" applyFont="1" applyBorder="1" applyAlignment="1">
      <alignment horizontal="center" vertical="center" textRotation="90" wrapText="1"/>
    </xf>
    <xf numFmtId="0" fontId="3" fillId="0" borderId="69" xfId="0" applyNumberFormat="1" applyFont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15" xfId="0" applyNumberFormat="1" applyFont="1" applyFill="1" applyBorder="1" applyAlignment="1">
      <alignment horizontal="center" vertical="top" textRotation="1"/>
    </xf>
    <xf numFmtId="0" fontId="3" fillId="0" borderId="17" xfId="0" applyNumberFormat="1" applyFont="1" applyFill="1" applyBorder="1" applyAlignment="1">
      <alignment horizontal="center" vertical="top" textRotation="1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5" fillId="9" borderId="65" xfId="0" applyNumberFormat="1" applyFont="1" applyFill="1" applyBorder="1" applyAlignment="1">
      <alignment horizontal="left" vertical="top" wrapText="1"/>
    </xf>
    <xf numFmtId="49" fontId="5" fillId="9" borderId="66" xfId="0" applyNumberFormat="1" applyFont="1" applyFill="1" applyBorder="1" applyAlignment="1">
      <alignment horizontal="left" vertical="top" wrapText="1"/>
    </xf>
    <xf numFmtId="49" fontId="5" fillId="9" borderId="64" xfId="0" applyNumberFormat="1" applyFont="1" applyFill="1" applyBorder="1" applyAlignment="1">
      <alignment horizontal="left" vertical="top" wrapText="1"/>
    </xf>
    <xf numFmtId="0" fontId="5" fillId="4" borderId="70" xfId="0" applyFont="1" applyFill="1" applyBorder="1" applyAlignment="1">
      <alignment horizontal="left" vertical="top" wrapText="1"/>
    </xf>
    <xf numFmtId="0" fontId="5" fillId="4" borderId="71" xfId="0" applyFont="1" applyFill="1" applyBorder="1" applyAlignment="1">
      <alignment horizontal="left" vertical="top" wrapText="1"/>
    </xf>
    <xf numFmtId="0" fontId="5" fillId="4" borderId="57" xfId="0" applyFont="1" applyFill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2" borderId="46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49" fontId="5" fillId="3" borderId="32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49" fontId="5" fillId="3" borderId="30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0" fontId="3" fillId="5" borderId="45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56" xfId="0" applyFont="1" applyFill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0" fontId="5" fillId="2" borderId="40" xfId="0" applyFont="1" applyFill="1" applyBorder="1" applyAlignment="1">
      <alignment horizontal="left" vertical="top"/>
    </xf>
    <xf numFmtId="0" fontId="5" fillId="2" borderId="34" xfId="0" applyFont="1" applyFill="1" applyBorder="1" applyAlignment="1">
      <alignment horizontal="left" vertical="top"/>
    </xf>
    <xf numFmtId="0" fontId="5" fillId="2" borderId="69" xfId="0" applyFont="1" applyFill="1" applyBorder="1" applyAlignment="1">
      <alignment horizontal="left" vertical="top"/>
    </xf>
    <xf numFmtId="0" fontId="5" fillId="3" borderId="63" xfId="0" applyFont="1" applyFill="1" applyBorder="1" applyAlignment="1">
      <alignment horizontal="left" vertical="top" wrapText="1"/>
    </xf>
    <xf numFmtId="0" fontId="5" fillId="3" borderId="50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49" fontId="5" fillId="0" borderId="22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3" fillId="0" borderId="33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center" vertical="top" textRotation="90" wrapText="1"/>
    </xf>
    <xf numFmtId="0" fontId="16" fillId="0" borderId="6" xfId="0" applyFont="1" applyFill="1" applyBorder="1" applyAlignment="1">
      <alignment horizontal="center" vertical="top" textRotation="90" wrapText="1"/>
    </xf>
    <xf numFmtId="49" fontId="5" fillId="0" borderId="32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0" fontId="8" fillId="0" borderId="45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3" fontId="3" fillId="0" borderId="32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3" borderId="63" xfId="0" applyNumberFormat="1" applyFont="1" applyFill="1" applyBorder="1" applyAlignment="1">
      <alignment horizontal="left" vertical="top"/>
    </xf>
    <xf numFmtId="49" fontId="5" fillId="3" borderId="50" xfId="0" applyNumberFormat="1" applyFont="1" applyFill="1" applyBorder="1" applyAlignment="1">
      <alignment horizontal="left" vertical="top"/>
    </xf>
    <xf numFmtId="49" fontId="5" fillId="3" borderId="51" xfId="0" applyNumberFormat="1" applyFont="1" applyFill="1" applyBorder="1" applyAlignment="1">
      <alignment horizontal="left" vertical="top"/>
    </xf>
    <xf numFmtId="0" fontId="3" fillId="0" borderId="45" xfId="0" applyFont="1" applyFill="1" applyBorder="1" applyAlignment="1">
      <alignment vertical="top" wrapText="1"/>
    </xf>
    <xf numFmtId="0" fontId="3" fillId="0" borderId="46" xfId="0" applyFont="1" applyFill="1" applyBorder="1" applyAlignment="1">
      <alignment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6" fillId="0" borderId="56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49" fontId="5" fillId="2" borderId="73" xfId="0" applyNumberFormat="1" applyFont="1" applyFill="1" applyBorder="1" applyAlignment="1">
      <alignment horizontal="center" vertical="top"/>
    </xf>
    <xf numFmtId="49" fontId="5" fillId="2" borderId="68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49" fontId="5" fillId="3" borderId="50" xfId="0" applyNumberFormat="1" applyFont="1" applyFill="1" applyBorder="1" applyAlignment="1">
      <alignment horizontal="right" vertical="top"/>
    </xf>
    <xf numFmtId="49" fontId="5" fillId="3" borderId="51" xfId="0" applyNumberFormat="1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center" vertical="top" wrapText="1"/>
    </xf>
    <xf numFmtId="0" fontId="3" fillId="3" borderId="50" xfId="0" applyFont="1" applyFill="1" applyBorder="1" applyAlignment="1">
      <alignment horizontal="center" vertical="top" wrapText="1"/>
    </xf>
    <xf numFmtId="0" fontId="3" fillId="3" borderId="5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72" xfId="0" applyFont="1" applyFill="1" applyBorder="1" applyAlignment="1">
      <alignment horizontal="left" vertical="top" wrapText="1"/>
    </xf>
    <xf numFmtId="0" fontId="15" fillId="0" borderId="33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top" textRotation="90" wrapText="1"/>
    </xf>
    <xf numFmtId="0" fontId="3" fillId="0" borderId="46" xfId="0" applyFont="1" applyFill="1" applyBorder="1" applyAlignment="1">
      <alignment horizontal="center" vertical="top" textRotation="90" wrapText="1"/>
    </xf>
    <xf numFmtId="0" fontId="3" fillId="0" borderId="6" xfId="0" applyFont="1" applyFill="1" applyBorder="1" applyAlignment="1">
      <alignment horizontal="center" vertical="top" textRotation="90" wrapText="1"/>
    </xf>
    <xf numFmtId="0" fontId="3" fillId="5" borderId="17" xfId="0" applyFont="1" applyFill="1" applyBorder="1" applyAlignment="1">
      <alignment horizontal="left" vertical="top" wrapText="1"/>
    </xf>
    <xf numFmtId="0" fontId="3" fillId="5" borderId="31" xfId="0" applyFont="1" applyFill="1" applyBorder="1" applyAlignment="1">
      <alignment horizontal="left" vertical="top" wrapText="1"/>
    </xf>
    <xf numFmtId="0" fontId="3" fillId="0" borderId="32" xfId="0" applyNumberFormat="1" applyFont="1" applyFill="1" applyBorder="1" applyAlignment="1">
      <alignment vertical="top"/>
    </xf>
    <xf numFmtId="0" fontId="3" fillId="0" borderId="15" xfId="0" applyNumberFormat="1" applyFont="1" applyFill="1" applyBorder="1" applyAlignment="1">
      <alignment vertical="top"/>
    </xf>
    <xf numFmtId="0" fontId="3" fillId="0" borderId="33" xfId="0" applyNumberFormat="1" applyFont="1" applyFill="1" applyBorder="1" applyAlignment="1">
      <alignment vertical="top"/>
    </xf>
    <xf numFmtId="0" fontId="3" fillId="0" borderId="17" xfId="0" applyNumberFormat="1" applyFont="1" applyFill="1" applyBorder="1" applyAlignment="1">
      <alignment vertical="top"/>
    </xf>
    <xf numFmtId="0" fontId="3" fillId="0" borderId="45" xfId="0" applyFont="1" applyFill="1" applyBorder="1" applyAlignment="1">
      <alignment horizontal="center" vertical="center" textRotation="90" wrapText="1"/>
    </xf>
    <xf numFmtId="49" fontId="5" fillId="2" borderId="45" xfId="0" applyNumberFormat="1" applyFont="1" applyFill="1" applyBorder="1" applyAlignment="1">
      <alignment horizontal="center" vertical="top" wrapText="1"/>
    </xf>
    <xf numFmtId="49" fontId="5" fillId="2" borderId="46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5" fillId="3" borderId="32" xfId="0" applyNumberFormat="1" applyFont="1" applyFill="1" applyBorder="1" applyAlignment="1">
      <alignment horizontal="center" vertical="top" wrapText="1"/>
    </xf>
    <xf numFmtId="49" fontId="5" fillId="3" borderId="15" xfId="0" applyNumberFormat="1" applyFont="1" applyFill="1" applyBorder="1" applyAlignment="1">
      <alignment horizontal="center" vertical="top" wrapText="1"/>
    </xf>
    <xf numFmtId="49" fontId="5" fillId="3" borderId="30" xfId="0" applyNumberFormat="1" applyFont="1" applyFill="1" applyBorder="1" applyAlignment="1">
      <alignment horizontal="center" vertical="top" wrapText="1"/>
    </xf>
    <xf numFmtId="0" fontId="3" fillId="5" borderId="33" xfId="0" applyFont="1" applyFill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49" fontId="5" fillId="0" borderId="34" xfId="0" applyNumberFormat="1" applyFont="1" applyFill="1" applyBorder="1" applyAlignment="1">
      <alignment horizontal="center" vertical="top" wrapText="1"/>
    </xf>
    <xf numFmtId="49" fontId="5" fillId="3" borderId="63" xfId="0" applyNumberFormat="1" applyFont="1" applyFill="1" applyBorder="1" applyAlignment="1">
      <alignment horizontal="right" vertical="top"/>
    </xf>
    <xf numFmtId="0" fontId="3" fillId="0" borderId="70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165" fontId="3" fillId="0" borderId="70" xfId="0" applyNumberFormat="1" applyFont="1" applyBorder="1" applyAlignment="1">
      <alignment horizontal="center" vertical="top" wrapText="1"/>
    </xf>
    <xf numFmtId="165" fontId="3" fillId="0" borderId="71" xfId="0" applyNumberFormat="1" applyFont="1" applyBorder="1" applyAlignment="1">
      <alignment horizontal="center" vertical="top" wrapText="1"/>
    </xf>
    <xf numFmtId="165" fontId="3" fillId="0" borderId="57" xfId="0" applyNumberFormat="1" applyFont="1" applyBorder="1" applyAlignment="1">
      <alignment horizontal="center" vertical="top" wrapText="1"/>
    </xf>
    <xf numFmtId="49" fontId="5" fillId="2" borderId="63" xfId="0" applyNumberFormat="1" applyFont="1" applyFill="1" applyBorder="1" applyAlignment="1">
      <alignment horizontal="right" vertical="top"/>
    </xf>
    <xf numFmtId="49" fontId="5" fillId="2" borderId="50" xfId="0" applyNumberFormat="1" applyFont="1" applyFill="1" applyBorder="1" applyAlignment="1">
      <alignment horizontal="right" vertical="top"/>
    </xf>
    <xf numFmtId="49" fontId="5" fillId="2" borderId="51" xfId="0" applyNumberFormat="1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center" vertical="top"/>
    </xf>
    <xf numFmtId="0" fontId="3" fillId="2" borderId="50" xfId="0" applyFont="1" applyFill="1" applyBorder="1" applyAlignment="1">
      <alignment horizontal="center" vertical="top"/>
    </xf>
    <xf numFmtId="0" fontId="3" fillId="2" borderId="51" xfId="0" applyFont="1" applyFill="1" applyBorder="1" applyAlignment="1">
      <alignment horizontal="center" vertical="top"/>
    </xf>
    <xf numFmtId="49" fontId="5" fillId="4" borderId="63" xfId="0" applyNumberFormat="1" applyFont="1" applyFill="1" applyBorder="1" applyAlignment="1">
      <alignment horizontal="right" vertical="top"/>
    </xf>
    <xf numFmtId="49" fontId="5" fillId="4" borderId="50" xfId="0" applyNumberFormat="1" applyFont="1" applyFill="1" applyBorder="1" applyAlignment="1">
      <alignment horizontal="right" vertical="top"/>
    </xf>
    <xf numFmtId="49" fontId="5" fillId="4" borderId="51" xfId="0" applyNumberFormat="1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center" vertical="top"/>
    </xf>
    <xf numFmtId="0" fontId="3" fillId="4" borderId="50" xfId="0" applyFont="1" applyFill="1" applyBorder="1" applyAlignment="1">
      <alignment horizontal="center" vertical="top"/>
    </xf>
    <xf numFmtId="0" fontId="3" fillId="4" borderId="51" xfId="0" applyFont="1" applyFill="1" applyBorder="1" applyAlignment="1">
      <alignment horizontal="center" vertical="top"/>
    </xf>
    <xf numFmtId="0" fontId="2" fillId="0" borderId="61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right" vertical="top" wrapText="1"/>
    </xf>
    <xf numFmtId="0" fontId="5" fillId="4" borderId="66" xfId="0" applyFont="1" applyFill="1" applyBorder="1" applyAlignment="1">
      <alignment horizontal="right" vertical="top" wrapText="1"/>
    </xf>
    <xf numFmtId="0" fontId="5" fillId="4" borderId="64" xfId="0" applyFont="1" applyFill="1" applyBorder="1" applyAlignment="1">
      <alignment horizontal="right" vertical="top" wrapText="1"/>
    </xf>
    <xf numFmtId="165" fontId="5" fillId="4" borderId="65" xfId="0" applyNumberFormat="1" applyFont="1" applyFill="1" applyBorder="1" applyAlignment="1">
      <alignment horizontal="center" vertical="top" wrapText="1"/>
    </xf>
    <xf numFmtId="165" fontId="5" fillId="4" borderId="66" xfId="0" applyNumberFormat="1" applyFont="1" applyFill="1" applyBorder="1" applyAlignment="1">
      <alignment horizontal="center" vertical="top" wrapText="1"/>
    </xf>
    <xf numFmtId="165" fontId="5" fillId="4" borderId="64" xfId="0" applyNumberFormat="1" applyFont="1" applyFill="1" applyBorder="1" applyAlignment="1">
      <alignment horizontal="center" vertical="top" wrapText="1"/>
    </xf>
    <xf numFmtId="0" fontId="3" fillId="0" borderId="67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/>
    </xf>
    <xf numFmtId="0" fontId="5" fillId="6" borderId="68" xfId="0" applyFont="1" applyFill="1" applyBorder="1" applyAlignment="1">
      <alignment horizontal="right" vertical="top" wrapText="1"/>
    </xf>
    <xf numFmtId="0" fontId="5" fillId="6" borderId="34" xfId="0" applyFont="1" applyFill="1" applyBorder="1" applyAlignment="1">
      <alignment horizontal="right" vertical="top" wrapText="1"/>
    </xf>
    <xf numFmtId="0" fontId="5" fillId="6" borderId="69" xfId="0" applyFont="1" applyFill="1" applyBorder="1" applyAlignment="1">
      <alignment horizontal="right" vertical="top" wrapText="1"/>
    </xf>
    <xf numFmtId="165" fontId="5" fillId="6" borderId="68" xfId="0" applyNumberFormat="1" applyFont="1" applyFill="1" applyBorder="1" applyAlignment="1">
      <alignment horizontal="center" vertical="top" wrapText="1"/>
    </xf>
    <xf numFmtId="165" fontId="5" fillId="6" borderId="34" xfId="0" applyNumberFormat="1" applyFont="1" applyFill="1" applyBorder="1" applyAlignment="1">
      <alignment horizontal="center" vertical="top" wrapText="1"/>
    </xf>
    <xf numFmtId="165" fontId="5" fillId="6" borderId="69" xfId="0" applyNumberFormat="1" applyFont="1" applyFill="1" applyBorder="1" applyAlignment="1">
      <alignment horizontal="center" vertical="top" wrapText="1"/>
    </xf>
    <xf numFmtId="0" fontId="5" fillId="4" borderId="70" xfId="0" applyFont="1" applyFill="1" applyBorder="1" applyAlignment="1">
      <alignment horizontal="right" vertical="top" wrapText="1"/>
    </xf>
    <xf numFmtId="0" fontId="5" fillId="4" borderId="71" xfId="0" applyFont="1" applyFill="1" applyBorder="1" applyAlignment="1">
      <alignment horizontal="right" vertical="top" wrapText="1"/>
    </xf>
    <xf numFmtId="0" fontId="5" fillId="4" borderId="57" xfId="0" applyFont="1" applyFill="1" applyBorder="1" applyAlignment="1">
      <alignment horizontal="right" vertical="top" wrapText="1"/>
    </xf>
    <xf numFmtId="165" fontId="5" fillId="4" borderId="70" xfId="0" applyNumberFormat="1" applyFont="1" applyFill="1" applyBorder="1" applyAlignment="1">
      <alignment horizontal="center" vertical="top" wrapText="1"/>
    </xf>
    <xf numFmtId="165" fontId="5" fillId="4" borderId="71" xfId="0" applyNumberFormat="1" applyFont="1" applyFill="1" applyBorder="1" applyAlignment="1">
      <alignment horizontal="center" vertical="top" wrapText="1"/>
    </xf>
    <xf numFmtId="165" fontId="5" fillId="4" borderId="57" xfId="0" applyNumberFormat="1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165" fontId="3" fillId="0" borderId="14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5" borderId="21" xfId="0" applyFont="1" applyFill="1" applyBorder="1" applyAlignment="1">
      <alignment vertical="top" wrapText="1"/>
    </xf>
    <xf numFmtId="0" fontId="3" fillId="5" borderId="17" xfId="0" applyFont="1" applyFill="1" applyBorder="1" applyAlignment="1">
      <alignment vertical="top" wrapText="1"/>
    </xf>
    <xf numFmtId="0" fontId="3" fillId="0" borderId="56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0" fontId="3" fillId="5" borderId="46" xfId="0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top" wrapText="1"/>
    </xf>
    <xf numFmtId="0" fontId="3" fillId="0" borderId="36" xfId="0" applyFont="1" applyFill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center" vertical="top"/>
    </xf>
    <xf numFmtId="0" fontId="3" fillId="0" borderId="56" xfId="0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5" borderId="20" xfId="0" applyNumberFormat="1" applyFont="1" applyFill="1" applyBorder="1" applyAlignment="1">
      <alignment horizontal="center" vertical="top" wrapText="1"/>
    </xf>
    <xf numFmtId="49" fontId="3" fillId="5" borderId="37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49" fontId="3" fillId="0" borderId="30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49" fontId="5" fillId="8" borderId="7" xfId="0" applyNumberFormat="1" applyFont="1" applyFill="1" applyBorder="1" applyAlignment="1">
      <alignment horizontal="center" vertical="top"/>
    </xf>
    <xf numFmtId="49" fontId="5" fillId="8" borderId="50" xfId="0" applyNumberFormat="1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15" fillId="5" borderId="33" xfId="0" applyFont="1" applyFill="1" applyBorder="1" applyAlignment="1">
      <alignment vertical="top" wrapText="1"/>
    </xf>
    <xf numFmtId="0" fontId="15" fillId="5" borderId="17" xfId="0" applyFont="1" applyFill="1" applyBorder="1" applyAlignment="1">
      <alignment vertical="top" wrapText="1"/>
    </xf>
    <xf numFmtId="49" fontId="5" fillId="2" borderId="72" xfId="0" applyNumberFormat="1" applyFont="1" applyFill="1" applyBorder="1" applyAlignment="1">
      <alignment horizontal="center" vertical="top"/>
    </xf>
    <xf numFmtId="0" fontId="8" fillId="0" borderId="56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tabSelected="1" zoomScaleNormal="100" workbookViewId="0">
      <selection sqref="A1:R1"/>
    </sheetView>
  </sheetViews>
  <sheetFormatPr defaultRowHeight="12.75"/>
  <cols>
    <col min="1" max="3" width="2.7109375" style="11" customWidth="1"/>
    <col min="4" max="4" width="38.85546875" style="11" customWidth="1"/>
    <col min="5" max="5" width="3.5703125" style="11" customWidth="1"/>
    <col min="6" max="6" width="3.85546875" style="11" customWidth="1"/>
    <col min="7" max="7" width="3.85546875" style="185" customWidth="1"/>
    <col min="8" max="8" width="7.28515625" style="113" customWidth="1"/>
    <col min="9" max="11" width="7.7109375" style="11" customWidth="1"/>
    <col min="12" max="12" width="8.85546875" style="11" customWidth="1"/>
    <col min="13" max="13" width="7.7109375" style="11" customWidth="1"/>
    <col min="14" max="14" width="8.140625" style="11" customWidth="1"/>
    <col min="15" max="15" width="26.28515625" style="11" customWidth="1"/>
    <col min="16" max="16" width="4.7109375" style="11" customWidth="1"/>
    <col min="17" max="18" width="3.7109375" style="11" customWidth="1"/>
    <col min="19" max="19" width="6.85546875" style="6" customWidth="1"/>
    <col min="20" max="16384" width="9.140625" style="6"/>
  </cols>
  <sheetData>
    <row r="1" spans="1:22" ht="15.75">
      <c r="A1" s="345" t="s">
        <v>139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22" ht="15.75">
      <c r="A2" s="346" t="s">
        <v>64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22" ht="15.75">
      <c r="A3" s="347" t="s">
        <v>38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14"/>
      <c r="T3" s="14"/>
      <c r="U3" s="14"/>
      <c r="V3" s="14"/>
    </row>
    <row r="4" spans="1:22" ht="13.5" thickBot="1">
      <c r="P4" s="348" t="s">
        <v>0</v>
      </c>
      <c r="Q4" s="348"/>
      <c r="R4" s="348"/>
    </row>
    <row r="5" spans="1:22" ht="12.75" customHeight="1">
      <c r="A5" s="355" t="s">
        <v>39</v>
      </c>
      <c r="B5" s="320" t="s">
        <v>1</v>
      </c>
      <c r="C5" s="320" t="s">
        <v>2</v>
      </c>
      <c r="D5" s="385" t="s">
        <v>16</v>
      </c>
      <c r="E5" s="98"/>
      <c r="F5" s="320" t="s">
        <v>53</v>
      </c>
      <c r="G5" s="336" t="s">
        <v>4</v>
      </c>
      <c r="H5" s="400" t="s">
        <v>5</v>
      </c>
      <c r="I5" s="349" t="s">
        <v>42</v>
      </c>
      <c r="J5" s="350"/>
      <c r="K5" s="350"/>
      <c r="L5" s="351"/>
      <c r="M5" s="328" t="s">
        <v>51</v>
      </c>
      <c r="N5" s="328" t="s">
        <v>52</v>
      </c>
      <c r="O5" s="331" t="s">
        <v>140</v>
      </c>
      <c r="P5" s="332"/>
      <c r="Q5" s="332"/>
      <c r="R5" s="333"/>
    </row>
    <row r="6" spans="1:22" ht="12.75" customHeight="1">
      <c r="A6" s="356"/>
      <c r="B6" s="321"/>
      <c r="C6" s="321"/>
      <c r="D6" s="386"/>
      <c r="E6" s="99"/>
      <c r="F6" s="321"/>
      <c r="G6" s="337"/>
      <c r="H6" s="401"/>
      <c r="I6" s="334" t="s">
        <v>6</v>
      </c>
      <c r="J6" s="325" t="s">
        <v>7</v>
      </c>
      <c r="K6" s="352"/>
      <c r="L6" s="353" t="s">
        <v>23</v>
      </c>
      <c r="M6" s="329"/>
      <c r="N6" s="329"/>
      <c r="O6" s="323" t="s">
        <v>16</v>
      </c>
      <c r="P6" s="325" t="s">
        <v>8</v>
      </c>
      <c r="Q6" s="326"/>
      <c r="R6" s="327"/>
    </row>
    <row r="7" spans="1:22" ht="117" customHeight="1" thickBot="1">
      <c r="A7" s="335"/>
      <c r="B7" s="322"/>
      <c r="C7" s="322"/>
      <c r="D7" s="387"/>
      <c r="E7" s="100" t="s">
        <v>3</v>
      </c>
      <c r="F7" s="322"/>
      <c r="G7" s="338"/>
      <c r="H7" s="402"/>
      <c r="I7" s="335"/>
      <c r="J7" s="8" t="s">
        <v>6</v>
      </c>
      <c r="K7" s="7" t="s">
        <v>17</v>
      </c>
      <c r="L7" s="354"/>
      <c r="M7" s="330"/>
      <c r="N7" s="330"/>
      <c r="O7" s="324"/>
      <c r="P7" s="9" t="s">
        <v>54</v>
      </c>
      <c r="Q7" s="9" t="s">
        <v>55</v>
      </c>
      <c r="R7" s="10" t="s">
        <v>56</v>
      </c>
    </row>
    <row r="8" spans="1:22" s="205" customFormat="1">
      <c r="A8" s="362" t="s">
        <v>155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4"/>
    </row>
    <row r="9" spans="1:22" s="205" customFormat="1">
      <c r="A9" s="365" t="s">
        <v>103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7"/>
    </row>
    <row r="10" spans="1:22" ht="15.75" customHeight="1" thickBot="1">
      <c r="A10" s="196" t="s">
        <v>9</v>
      </c>
      <c r="B10" s="394" t="s">
        <v>94</v>
      </c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6"/>
    </row>
    <row r="11" spans="1:22" ht="13.5" thickBot="1">
      <c r="A11" s="12" t="s">
        <v>9</v>
      </c>
      <c r="B11" s="13" t="s">
        <v>9</v>
      </c>
      <c r="C11" s="397" t="s">
        <v>85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9"/>
    </row>
    <row r="12" spans="1:22" ht="16.5" customHeight="1">
      <c r="A12" s="128" t="s">
        <v>9</v>
      </c>
      <c r="B12" s="129" t="s">
        <v>9</v>
      </c>
      <c r="C12" s="130" t="s">
        <v>9</v>
      </c>
      <c r="D12" s="219" t="s">
        <v>133</v>
      </c>
      <c r="E12" s="388"/>
      <c r="F12" s="391" t="s">
        <v>66</v>
      </c>
      <c r="G12" s="368" t="s">
        <v>62</v>
      </c>
      <c r="H12" s="141"/>
      <c r="I12" s="148"/>
      <c r="J12" s="149"/>
      <c r="K12" s="149"/>
      <c r="L12" s="150"/>
      <c r="M12" s="151"/>
      <c r="N12" s="151"/>
      <c r="O12" s="137"/>
      <c r="P12" s="138"/>
      <c r="Q12" s="138"/>
      <c r="R12" s="139"/>
    </row>
    <row r="13" spans="1:22" ht="25.5">
      <c r="A13" s="131"/>
      <c r="B13" s="132"/>
      <c r="C13" s="133"/>
      <c r="D13" s="143" t="s">
        <v>150</v>
      </c>
      <c r="E13" s="389"/>
      <c r="F13" s="392"/>
      <c r="G13" s="369"/>
      <c r="H13" s="142" t="s">
        <v>57</v>
      </c>
      <c r="I13" s="34">
        <f>J13+L13</f>
        <v>13876.8</v>
      </c>
      <c r="J13" s="109">
        <f>13876.8</f>
        <v>13876.8</v>
      </c>
      <c r="K13" s="109"/>
      <c r="L13" s="110"/>
      <c r="M13" s="111">
        <f>15900+153</f>
        <v>16053</v>
      </c>
      <c r="N13" s="111">
        <f>15900+153</f>
        <v>16053</v>
      </c>
      <c r="O13" s="154" t="s">
        <v>135</v>
      </c>
      <c r="P13" s="155">
        <v>68</v>
      </c>
      <c r="Q13" s="155">
        <v>66</v>
      </c>
      <c r="R13" s="156">
        <v>66</v>
      </c>
      <c r="T13" s="166"/>
    </row>
    <row r="14" spans="1:22">
      <c r="A14" s="131"/>
      <c r="B14" s="132"/>
      <c r="C14" s="133"/>
      <c r="D14" s="371" t="s">
        <v>134</v>
      </c>
      <c r="E14" s="389"/>
      <c r="F14" s="392"/>
      <c r="G14" s="369"/>
      <c r="H14" s="152"/>
      <c r="I14" s="127"/>
      <c r="J14" s="35"/>
      <c r="K14" s="35"/>
      <c r="L14" s="36"/>
      <c r="M14" s="177"/>
      <c r="N14" s="177"/>
      <c r="O14" s="384" t="s">
        <v>135</v>
      </c>
      <c r="P14" s="159">
        <v>1.6</v>
      </c>
      <c r="Q14" s="159">
        <v>1.6</v>
      </c>
      <c r="R14" s="160">
        <v>1.6</v>
      </c>
    </row>
    <row r="15" spans="1:22" ht="13.5" thickBot="1">
      <c r="A15" s="134"/>
      <c r="B15" s="135"/>
      <c r="C15" s="136"/>
      <c r="D15" s="372"/>
      <c r="E15" s="390"/>
      <c r="F15" s="393"/>
      <c r="G15" s="370"/>
      <c r="H15" s="114" t="s">
        <v>10</v>
      </c>
      <c r="I15" s="44">
        <f t="shared" ref="I15:N15" si="0">SUM(I12:I14)</f>
        <v>13876.8</v>
      </c>
      <c r="J15" s="45">
        <f t="shared" si="0"/>
        <v>13876.8</v>
      </c>
      <c r="K15" s="45">
        <f t="shared" si="0"/>
        <v>0</v>
      </c>
      <c r="L15" s="45">
        <f t="shared" si="0"/>
        <v>0</v>
      </c>
      <c r="M15" s="47">
        <f t="shared" si="0"/>
        <v>16053</v>
      </c>
      <c r="N15" s="47">
        <f t="shared" si="0"/>
        <v>16053</v>
      </c>
      <c r="O15" s="383"/>
      <c r="P15" s="161"/>
      <c r="Q15" s="161"/>
      <c r="R15" s="162"/>
      <c r="S15" s="15"/>
      <c r="U15" s="14"/>
    </row>
    <row r="16" spans="1:22" ht="15.75" customHeight="1">
      <c r="A16" s="128" t="s">
        <v>9</v>
      </c>
      <c r="B16" s="129" t="s">
        <v>9</v>
      </c>
      <c r="C16" s="130" t="s">
        <v>11</v>
      </c>
      <c r="D16" s="448" t="s">
        <v>149</v>
      </c>
      <c r="E16" s="246"/>
      <c r="F16" s="242"/>
      <c r="G16" s="223"/>
      <c r="H16" s="206"/>
      <c r="I16" s="207"/>
      <c r="J16" s="208"/>
      <c r="K16" s="208"/>
      <c r="L16" s="209"/>
      <c r="M16" s="210"/>
      <c r="N16" s="210"/>
      <c r="O16" s="198" t="s">
        <v>81</v>
      </c>
      <c r="P16" s="64">
        <v>130</v>
      </c>
      <c r="Q16" s="64">
        <v>130</v>
      </c>
      <c r="R16" s="65">
        <v>130</v>
      </c>
      <c r="S16" s="15"/>
      <c r="U16" s="14"/>
    </row>
    <row r="17" spans="1:21" ht="12.75" customHeight="1">
      <c r="A17" s="374"/>
      <c r="B17" s="377"/>
      <c r="C17" s="405"/>
      <c r="D17" s="449"/>
      <c r="E17" s="389"/>
      <c r="F17" s="392" t="s">
        <v>66</v>
      </c>
      <c r="G17" s="369" t="s">
        <v>62</v>
      </c>
      <c r="H17" s="211" t="s">
        <v>74</v>
      </c>
      <c r="I17" s="127">
        <f>J17+L17</f>
        <v>94.7</v>
      </c>
      <c r="J17" s="86">
        <v>94.7</v>
      </c>
      <c r="K17" s="86"/>
      <c r="L17" s="87"/>
      <c r="M17" s="88"/>
      <c r="N17" s="88"/>
      <c r="O17" s="360" t="s">
        <v>173</v>
      </c>
      <c r="P17" s="6">
        <v>0.3</v>
      </c>
      <c r="Q17" s="212">
        <v>2</v>
      </c>
      <c r="R17" s="213">
        <v>2</v>
      </c>
      <c r="U17" s="14"/>
    </row>
    <row r="18" spans="1:21" ht="12.75" customHeight="1">
      <c r="A18" s="374"/>
      <c r="B18" s="377"/>
      <c r="C18" s="405"/>
      <c r="D18" s="449"/>
      <c r="E18" s="389"/>
      <c r="F18" s="392"/>
      <c r="G18" s="369"/>
      <c r="H18" s="118" t="s">
        <v>75</v>
      </c>
      <c r="I18" s="34">
        <f>J18+L18</f>
        <v>50</v>
      </c>
      <c r="J18" s="35">
        <v>50</v>
      </c>
      <c r="K18" s="35"/>
      <c r="L18" s="36"/>
      <c r="M18" s="74">
        <v>250</v>
      </c>
      <c r="N18" s="74">
        <v>250</v>
      </c>
      <c r="O18" s="360"/>
      <c r="P18" s="357"/>
      <c r="Q18" s="357"/>
      <c r="R18" s="358"/>
      <c r="U18" s="14"/>
    </row>
    <row r="19" spans="1:21" ht="14.25" customHeight="1">
      <c r="A19" s="374"/>
      <c r="B19" s="377"/>
      <c r="C19" s="405"/>
      <c r="D19" s="446" t="s">
        <v>151</v>
      </c>
      <c r="E19" s="389"/>
      <c r="F19" s="392"/>
      <c r="G19" s="369"/>
      <c r="H19" s="119"/>
      <c r="I19" s="40"/>
      <c r="J19" s="41"/>
      <c r="K19" s="41"/>
      <c r="L19" s="42"/>
      <c r="M19" s="43"/>
      <c r="N19" s="43"/>
      <c r="O19" s="360"/>
      <c r="P19" s="357"/>
      <c r="Q19" s="357"/>
      <c r="R19" s="358"/>
      <c r="U19" s="14"/>
    </row>
    <row r="20" spans="1:21" ht="14.25" customHeight="1">
      <c r="A20" s="374"/>
      <c r="B20" s="377"/>
      <c r="C20" s="405"/>
      <c r="D20" s="446"/>
      <c r="E20" s="389"/>
      <c r="F20" s="392"/>
      <c r="G20" s="369"/>
      <c r="H20" s="253"/>
      <c r="I20" s="203"/>
      <c r="J20" s="204"/>
      <c r="K20" s="204"/>
      <c r="L20" s="204"/>
      <c r="M20" s="254"/>
      <c r="N20" s="254"/>
      <c r="O20" s="447" t="s">
        <v>153</v>
      </c>
      <c r="P20" s="66">
        <v>100</v>
      </c>
      <c r="Q20" s="66">
        <v>100</v>
      </c>
      <c r="R20" s="67">
        <v>100</v>
      </c>
      <c r="U20" s="14"/>
    </row>
    <row r="21" spans="1:21" ht="16.5" customHeight="1">
      <c r="A21" s="234"/>
      <c r="B21" s="235"/>
      <c r="C21" s="248"/>
      <c r="D21" s="249" t="s">
        <v>80</v>
      </c>
      <c r="E21" s="251"/>
      <c r="F21" s="243"/>
      <c r="G21" s="224"/>
      <c r="H21" s="119"/>
      <c r="I21" s="214"/>
      <c r="J21" s="35"/>
      <c r="K21" s="35"/>
      <c r="L21" s="36"/>
      <c r="M21" s="74"/>
      <c r="N21" s="74"/>
      <c r="O21" s="447"/>
      <c r="P21" s="215"/>
      <c r="Q21" s="216"/>
      <c r="R21" s="217"/>
      <c r="U21" s="14"/>
    </row>
    <row r="22" spans="1:21" ht="15.75" customHeight="1" thickBot="1">
      <c r="A22" s="190"/>
      <c r="B22" s="191"/>
      <c r="C22" s="233"/>
      <c r="D22" s="250"/>
      <c r="E22" s="247"/>
      <c r="F22" s="244"/>
      <c r="G22" s="225"/>
      <c r="H22" s="114" t="s">
        <v>10</v>
      </c>
      <c r="I22" s="44">
        <f t="shared" ref="I22:N22" si="1">SUM(I17:I21)</f>
        <v>144.69999999999999</v>
      </c>
      <c r="J22" s="44">
        <f t="shared" si="1"/>
        <v>144.69999999999999</v>
      </c>
      <c r="K22" s="44">
        <f t="shared" si="1"/>
        <v>0</v>
      </c>
      <c r="L22" s="44">
        <f t="shared" si="1"/>
        <v>0</v>
      </c>
      <c r="M22" s="44">
        <f t="shared" si="1"/>
        <v>250</v>
      </c>
      <c r="N22" s="44">
        <f t="shared" si="1"/>
        <v>250</v>
      </c>
      <c r="O22" s="192" t="s">
        <v>83</v>
      </c>
      <c r="P22" s="68">
        <v>50</v>
      </c>
      <c r="Q22" s="68">
        <v>50</v>
      </c>
      <c r="R22" s="69">
        <v>50</v>
      </c>
      <c r="U22" s="14"/>
    </row>
    <row r="23" spans="1:21" ht="13.5" customHeight="1">
      <c r="A23" s="373" t="s">
        <v>9</v>
      </c>
      <c r="B23" s="376" t="s">
        <v>9</v>
      </c>
      <c r="C23" s="379" t="s">
        <v>11</v>
      </c>
      <c r="D23" s="339" t="s">
        <v>136</v>
      </c>
      <c r="E23" s="342" t="s">
        <v>127</v>
      </c>
      <c r="F23" s="411" t="s">
        <v>66</v>
      </c>
      <c r="G23" s="368" t="s">
        <v>76</v>
      </c>
      <c r="H23" s="170" t="s">
        <v>137</v>
      </c>
      <c r="I23" s="108">
        <f>J23+L23</f>
        <v>580.1</v>
      </c>
      <c r="J23" s="109"/>
      <c r="K23" s="109"/>
      <c r="L23" s="110">
        <v>580.1</v>
      </c>
      <c r="M23" s="175">
        <v>14.3</v>
      </c>
      <c r="N23" s="124"/>
      <c r="O23" s="359" t="s">
        <v>156</v>
      </c>
      <c r="P23" s="64"/>
      <c r="Q23" s="176"/>
      <c r="R23" s="65"/>
      <c r="U23" s="14"/>
    </row>
    <row r="24" spans="1:21" ht="13.5" customHeight="1">
      <c r="A24" s="374"/>
      <c r="B24" s="377"/>
      <c r="C24" s="380"/>
      <c r="D24" s="340"/>
      <c r="E24" s="343"/>
      <c r="F24" s="412"/>
      <c r="G24" s="369"/>
      <c r="H24" s="171" t="s">
        <v>107</v>
      </c>
      <c r="I24" s="127">
        <f>J24+L24</f>
        <v>5221.2</v>
      </c>
      <c r="J24" s="35"/>
      <c r="K24" s="35"/>
      <c r="L24" s="36">
        <v>5221.2</v>
      </c>
      <c r="M24" s="177">
        <v>128.80000000000001</v>
      </c>
      <c r="N24" s="173"/>
      <c r="O24" s="360"/>
      <c r="P24" s="66"/>
      <c r="Q24" s="71"/>
      <c r="R24" s="67"/>
      <c r="U24" s="14"/>
    </row>
    <row r="25" spans="1:21" ht="13.5" customHeight="1" thickBot="1">
      <c r="A25" s="375"/>
      <c r="B25" s="378"/>
      <c r="C25" s="381"/>
      <c r="D25" s="341"/>
      <c r="E25" s="344"/>
      <c r="F25" s="413"/>
      <c r="G25" s="370"/>
      <c r="H25" s="174" t="s">
        <v>10</v>
      </c>
      <c r="I25" s="44">
        <f t="shared" ref="I25:N25" si="2">SUM(I23:I24)</f>
        <v>5801.3</v>
      </c>
      <c r="J25" s="45">
        <f t="shared" si="2"/>
        <v>0</v>
      </c>
      <c r="K25" s="45">
        <f t="shared" si="2"/>
        <v>0</v>
      </c>
      <c r="L25" s="45">
        <f t="shared" si="2"/>
        <v>5801.3</v>
      </c>
      <c r="M25" s="47">
        <f>SUM(M23:M24)</f>
        <v>143.10000000000002</v>
      </c>
      <c r="N25" s="47">
        <f t="shared" si="2"/>
        <v>0</v>
      </c>
      <c r="O25" s="361"/>
      <c r="P25" s="187">
        <v>98</v>
      </c>
      <c r="Q25" s="188">
        <v>100</v>
      </c>
      <c r="R25" s="189"/>
      <c r="U25" s="14"/>
    </row>
    <row r="26" spans="1:21" ht="15.75" customHeight="1">
      <c r="A26" s="373" t="s">
        <v>9</v>
      </c>
      <c r="B26" s="376" t="s">
        <v>9</v>
      </c>
      <c r="C26" s="409" t="s">
        <v>61</v>
      </c>
      <c r="D26" s="406" t="s">
        <v>117</v>
      </c>
      <c r="E26" s="407" t="s">
        <v>157</v>
      </c>
      <c r="F26" s="391" t="s">
        <v>66</v>
      </c>
      <c r="G26" s="368" t="s">
        <v>62</v>
      </c>
      <c r="H26" s="115" t="s">
        <v>57</v>
      </c>
      <c r="I26" s="27">
        <f>J26+L26</f>
        <v>100</v>
      </c>
      <c r="J26" s="28">
        <v>100</v>
      </c>
      <c r="K26" s="28"/>
      <c r="L26" s="29"/>
      <c r="M26" s="124">
        <v>100</v>
      </c>
      <c r="N26" s="124">
        <v>100</v>
      </c>
      <c r="O26" s="382" t="s">
        <v>118</v>
      </c>
      <c r="P26" s="101">
        <v>100</v>
      </c>
      <c r="Q26" s="101">
        <v>100</v>
      </c>
      <c r="R26" s="102">
        <v>100</v>
      </c>
    </row>
    <row r="27" spans="1:21" ht="13.5" thickBot="1">
      <c r="A27" s="374"/>
      <c r="B27" s="378"/>
      <c r="C27" s="410"/>
      <c r="D27" s="372"/>
      <c r="E27" s="408"/>
      <c r="F27" s="393"/>
      <c r="G27" s="370"/>
      <c r="H27" s="114" t="s">
        <v>10</v>
      </c>
      <c r="I27" s="44">
        <f t="shared" ref="I27:N27" si="3">SUM(I26:I26)</f>
        <v>100</v>
      </c>
      <c r="J27" s="45">
        <f t="shared" si="3"/>
        <v>100</v>
      </c>
      <c r="K27" s="45">
        <f t="shared" si="3"/>
        <v>0</v>
      </c>
      <c r="L27" s="45">
        <f t="shared" si="3"/>
        <v>0</v>
      </c>
      <c r="M27" s="47">
        <f t="shared" si="3"/>
        <v>100</v>
      </c>
      <c r="N27" s="47">
        <f t="shared" si="3"/>
        <v>100</v>
      </c>
      <c r="O27" s="383"/>
      <c r="P27" s="62"/>
      <c r="Q27" s="62"/>
      <c r="R27" s="63"/>
    </row>
    <row r="28" spans="1:21" ht="12.75" customHeight="1">
      <c r="A28" s="437" t="s">
        <v>9</v>
      </c>
      <c r="B28" s="376" t="s">
        <v>9</v>
      </c>
      <c r="C28" s="409" t="s">
        <v>67</v>
      </c>
      <c r="D28" s="406" t="s">
        <v>68</v>
      </c>
      <c r="E28" s="388"/>
      <c r="F28" s="391" t="s">
        <v>66</v>
      </c>
      <c r="G28" s="368" t="s">
        <v>62</v>
      </c>
      <c r="H28" s="115" t="s">
        <v>57</v>
      </c>
      <c r="I28" s="27">
        <f>J28+L28</f>
        <v>23.2</v>
      </c>
      <c r="J28" s="28">
        <v>23.2</v>
      </c>
      <c r="K28" s="28"/>
      <c r="L28" s="29"/>
      <c r="M28" s="124"/>
      <c r="N28" s="124"/>
      <c r="O28" s="198" t="s">
        <v>69</v>
      </c>
      <c r="P28" s="60">
        <v>1</v>
      </c>
      <c r="Q28" s="60"/>
      <c r="R28" s="61"/>
    </row>
    <row r="29" spans="1:21" ht="13.5" thickBot="1">
      <c r="A29" s="438"/>
      <c r="B29" s="378"/>
      <c r="C29" s="410"/>
      <c r="D29" s="372"/>
      <c r="E29" s="390"/>
      <c r="F29" s="393"/>
      <c r="G29" s="370"/>
      <c r="H29" s="114" t="s">
        <v>10</v>
      </c>
      <c r="I29" s="44">
        <f t="shared" ref="I29:N29" si="4">SUM(I28:I28)</f>
        <v>23.2</v>
      </c>
      <c r="J29" s="45">
        <f t="shared" si="4"/>
        <v>23.2</v>
      </c>
      <c r="K29" s="45">
        <f t="shared" si="4"/>
        <v>0</v>
      </c>
      <c r="L29" s="45">
        <f t="shared" si="4"/>
        <v>0</v>
      </c>
      <c r="M29" s="47">
        <f t="shared" si="4"/>
        <v>0</v>
      </c>
      <c r="N29" s="47">
        <f t="shared" si="4"/>
        <v>0</v>
      </c>
      <c r="O29" s="16"/>
      <c r="P29" s="62"/>
      <c r="Q29" s="62"/>
      <c r="R29" s="63"/>
    </row>
    <row r="30" spans="1:21" ht="12" customHeight="1">
      <c r="A30" s="373" t="s">
        <v>9</v>
      </c>
      <c r="B30" s="376" t="s">
        <v>9</v>
      </c>
      <c r="C30" s="409" t="s">
        <v>66</v>
      </c>
      <c r="D30" s="434" t="s">
        <v>128</v>
      </c>
      <c r="E30" s="220" t="s">
        <v>127</v>
      </c>
      <c r="F30" s="391" t="s">
        <v>66</v>
      </c>
      <c r="G30" s="368" t="s">
        <v>76</v>
      </c>
      <c r="H30" s="117" t="s">
        <v>57</v>
      </c>
      <c r="I30" s="27">
        <f>J30+L30</f>
        <v>350</v>
      </c>
      <c r="J30" s="28"/>
      <c r="K30" s="28"/>
      <c r="L30" s="29">
        <v>350</v>
      </c>
      <c r="M30" s="124">
        <v>1000</v>
      </c>
      <c r="N30" s="124">
        <v>1750</v>
      </c>
      <c r="O30" s="359" t="s">
        <v>116</v>
      </c>
      <c r="P30" s="66">
        <v>10</v>
      </c>
      <c r="Q30" s="66">
        <v>40</v>
      </c>
      <c r="R30" s="67">
        <v>50</v>
      </c>
      <c r="U30" s="14"/>
    </row>
    <row r="31" spans="1:21" ht="19.5" customHeight="1">
      <c r="A31" s="374"/>
      <c r="B31" s="377"/>
      <c r="C31" s="405"/>
      <c r="D31" s="435"/>
      <c r="E31" s="432" t="s">
        <v>158</v>
      </c>
      <c r="F31" s="392"/>
      <c r="G31" s="369"/>
      <c r="H31" s="118"/>
      <c r="I31" s="34">
        <f>J31+L31</f>
        <v>0</v>
      </c>
      <c r="J31" s="35"/>
      <c r="K31" s="35"/>
      <c r="L31" s="36"/>
      <c r="M31" s="74"/>
      <c r="N31" s="74"/>
      <c r="O31" s="360"/>
      <c r="P31" s="66"/>
      <c r="Q31" s="66"/>
      <c r="R31" s="67"/>
      <c r="U31" s="14"/>
    </row>
    <row r="32" spans="1:21" ht="13.5" thickBot="1">
      <c r="A32" s="375"/>
      <c r="B32" s="378"/>
      <c r="C32" s="410"/>
      <c r="D32" s="436"/>
      <c r="E32" s="433"/>
      <c r="F32" s="393"/>
      <c r="G32" s="370"/>
      <c r="H32" s="114" t="s">
        <v>10</v>
      </c>
      <c r="I32" s="44">
        <f t="shared" ref="I32:N32" si="5">SUM(I30:I31)</f>
        <v>350</v>
      </c>
      <c r="J32" s="45">
        <f t="shared" si="5"/>
        <v>0</v>
      </c>
      <c r="K32" s="45">
        <f t="shared" si="5"/>
        <v>0</v>
      </c>
      <c r="L32" s="45">
        <f t="shared" si="5"/>
        <v>350</v>
      </c>
      <c r="M32" s="47">
        <f t="shared" si="5"/>
        <v>1000</v>
      </c>
      <c r="N32" s="47">
        <f t="shared" si="5"/>
        <v>1750</v>
      </c>
      <c r="O32" s="361"/>
      <c r="P32" s="68"/>
      <c r="Q32" s="68"/>
      <c r="R32" s="69"/>
      <c r="U32" s="14"/>
    </row>
    <row r="33" spans="1:21" ht="12.75" customHeight="1">
      <c r="A33" s="374" t="s">
        <v>9</v>
      </c>
      <c r="B33" s="376" t="s">
        <v>9</v>
      </c>
      <c r="C33" s="409" t="s">
        <v>63</v>
      </c>
      <c r="D33" s="406" t="s">
        <v>70</v>
      </c>
      <c r="E33" s="388"/>
      <c r="F33" s="391" t="s">
        <v>66</v>
      </c>
      <c r="G33" s="368" t="s">
        <v>62</v>
      </c>
      <c r="H33" s="116" t="s">
        <v>74</v>
      </c>
      <c r="I33" s="34">
        <f>J33+L33</f>
        <v>9.9</v>
      </c>
      <c r="J33" s="35">
        <v>9.9</v>
      </c>
      <c r="K33" s="28"/>
      <c r="L33" s="29"/>
      <c r="M33" s="124"/>
      <c r="N33" s="124"/>
      <c r="O33" s="382" t="s">
        <v>71</v>
      </c>
      <c r="P33" s="60">
        <v>589</v>
      </c>
      <c r="Q33" s="60"/>
      <c r="R33" s="61"/>
    </row>
    <row r="34" spans="1:21" ht="13.5" thickBot="1">
      <c r="A34" s="375"/>
      <c r="B34" s="378"/>
      <c r="C34" s="410"/>
      <c r="D34" s="372"/>
      <c r="E34" s="390"/>
      <c r="F34" s="393"/>
      <c r="G34" s="370"/>
      <c r="H34" s="114" t="s">
        <v>10</v>
      </c>
      <c r="I34" s="44">
        <f t="shared" ref="I34:N34" si="6">SUM(I33:I33)</f>
        <v>9.9</v>
      </c>
      <c r="J34" s="45">
        <f t="shared" si="6"/>
        <v>9.9</v>
      </c>
      <c r="K34" s="45">
        <f t="shared" si="6"/>
        <v>0</v>
      </c>
      <c r="L34" s="45">
        <f t="shared" si="6"/>
        <v>0</v>
      </c>
      <c r="M34" s="47">
        <f t="shared" si="6"/>
        <v>0</v>
      </c>
      <c r="N34" s="47">
        <f t="shared" si="6"/>
        <v>0</v>
      </c>
      <c r="O34" s="383"/>
      <c r="P34" s="60"/>
      <c r="Q34" s="60"/>
      <c r="R34" s="61"/>
    </row>
    <row r="35" spans="1:21" ht="13.5" thickBot="1">
      <c r="A35" s="12" t="s">
        <v>9</v>
      </c>
      <c r="B35" s="13" t="s">
        <v>9</v>
      </c>
      <c r="C35" s="441" t="s">
        <v>12</v>
      </c>
      <c r="D35" s="441"/>
      <c r="E35" s="441"/>
      <c r="F35" s="441"/>
      <c r="G35" s="441"/>
      <c r="H35" s="442"/>
      <c r="I35" s="48">
        <f t="shared" ref="I35:N35" si="7">I34+I32+I29+I27+I25+I22+I15</f>
        <v>20305.900000000001</v>
      </c>
      <c r="J35" s="48">
        <f t="shared" si="7"/>
        <v>14154.599999999999</v>
      </c>
      <c r="K35" s="48">
        <f t="shared" si="7"/>
        <v>0</v>
      </c>
      <c r="L35" s="255">
        <f t="shared" si="7"/>
        <v>6151.3</v>
      </c>
      <c r="M35" s="256">
        <f t="shared" si="7"/>
        <v>17546.099999999999</v>
      </c>
      <c r="N35" s="48">
        <f t="shared" si="7"/>
        <v>18153</v>
      </c>
      <c r="O35" s="193"/>
      <c r="P35" s="194"/>
      <c r="Q35" s="194"/>
      <c r="R35" s="195"/>
    </row>
    <row r="36" spans="1:21" ht="13.5" thickBot="1">
      <c r="A36" s="12" t="s">
        <v>9</v>
      </c>
      <c r="B36" s="13" t="s">
        <v>11</v>
      </c>
      <c r="C36" s="421" t="s">
        <v>95</v>
      </c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3"/>
    </row>
    <row r="37" spans="1:21" ht="17.25" customHeight="1">
      <c r="A37" s="373" t="s">
        <v>9</v>
      </c>
      <c r="B37" s="376" t="s">
        <v>11</v>
      </c>
      <c r="C37" s="409" t="s">
        <v>9</v>
      </c>
      <c r="D37" s="439" t="s">
        <v>72</v>
      </c>
      <c r="E37" s="388"/>
      <c r="F37" s="391" t="s">
        <v>66</v>
      </c>
      <c r="G37" s="368" t="s">
        <v>62</v>
      </c>
      <c r="H37" s="117" t="s">
        <v>74</v>
      </c>
      <c r="I37" s="27">
        <f>J37+L37</f>
        <v>167</v>
      </c>
      <c r="J37" s="28">
        <v>167</v>
      </c>
      <c r="K37" s="28"/>
      <c r="L37" s="29"/>
      <c r="M37" s="124">
        <v>140</v>
      </c>
      <c r="N37" s="124">
        <v>165</v>
      </c>
      <c r="O37" s="424" t="s">
        <v>159</v>
      </c>
      <c r="P37" s="64">
        <v>2</v>
      </c>
      <c r="Q37" s="64" t="s">
        <v>76</v>
      </c>
      <c r="R37" s="65">
        <v>4</v>
      </c>
      <c r="U37" s="14"/>
    </row>
    <row r="38" spans="1:21" ht="17.25" customHeight="1">
      <c r="A38" s="374"/>
      <c r="B38" s="377"/>
      <c r="C38" s="405"/>
      <c r="D38" s="429"/>
      <c r="E38" s="389"/>
      <c r="F38" s="392"/>
      <c r="G38" s="369"/>
      <c r="H38" s="118" t="s">
        <v>75</v>
      </c>
      <c r="I38" s="34"/>
      <c r="J38" s="35"/>
      <c r="K38" s="35"/>
      <c r="L38" s="36"/>
      <c r="M38" s="177"/>
      <c r="N38" s="177"/>
      <c r="O38" s="425"/>
      <c r="P38" s="66"/>
      <c r="Q38" s="66"/>
      <c r="R38" s="67"/>
      <c r="U38" s="14"/>
    </row>
    <row r="39" spans="1:21" ht="17.25" customHeight="1">
      <c r="A39" s="374"/>
      <c r="B39" s="377"/>
      <c r="C39" s="405"/>
      <c r="D39" s="429"/>
      <c r="E39" s="389"/>
      <c r="F39" s="392"/>
      <c r="G39" s="369"/>
      <c r="H39" s="119"/>
      <c r="I39" s="40">
        <f>J39+L39</f>
        <v>0</v>
      </c>
      <c r="J39" s="41"/>
      <c r="K39" s="41"/>
      <c r="L39" s="42"/>
      <c r="M39" s="43"/>
      <c r="N39" s="43"/>
      <c r="O39" s="425"/>
      <c r="P39" s="66"/>
      <c r="Q39" s="66"/>
      <c r="R39" s="67"/>
      <c r="U39" s="14"/>
    </row>
    <row r="40" spans="1:21" ht="17.25" customHeight="1" thickBot="1">
      <c r="A40" s="375"/>
      <c r="B40" s="378"/>
      <c r="C40" s="410"/>
      <c r="D40" s="440"/>
      <c r="E40" s="390"/>
      <c r="F40" s="393"/>
      <c r="G40" s="370"/>
      <c r="H40" s="114" t="s">
        <v>10</v>
      </c>
      <c r="I40" s="44">
        <f t="shared" ref="I40:N40" si="8">SUM(I37:I39)</f>
        <v>167</v>
      </c>
      <c r="J40" s="45">
        <f t="shared" si="8"/>
        <v>167</v>
      </c>
      <c r="K40" s="45">
        <f t="shared" si="8"/>
        <v>0</v>
      </c>
      <c r="L40" s="45">
        <f t="shared" si="8"/>
        <v>0</v>
      </c>
      <c r="M40" s="47">
        <f t="shared" si="8"/>
        <v>140</v>
      </c>
      <c r="N40" s="47">
        <f t="shared" si="8"/>
        <v>165</v>
      </c>
      <c r="O40" s="16" t="s">
        <v>99</v>
      </c>
      <c r="P40" s="68">
        <v>1</v>
      </c>
      <c r="Q40" s="68">
        <v>1</v>
      </c>
      <c r="R40" s="69">
        <v>1</v>
      </c>
      <c r="U40" s="14"/>
    </row>
    <row r="41" spans="1:21" ht="12.75" customHeight="1">
      <c r="A41" s="373" t="s">
        <v>9</v>
      </c>
      <c r="B41" s="376" t="s">
        <v>11</v>
      </c>
      <c r="C41" s="409" t="s">
        <v>11</v>
      </c>
      <c r="D41" s="439" t="s">
        <v>73</v>
      </c>
      <c r="E41" s="450" t="s">
        <v>160</v>
      </c>
      <c r="F41" s="391" t="s">
        <v>66</v>
      </c>
      <c r="G41" s="368" t="s">
        <v>62</v>
      </c>
      <c r="H41" s="118" t="s">
        <v>74</v>
      </c>
      <c r="I41" s="27">
        <f>J41+L41</f>
        <v>7.5</v>
      </c>
      <c r="J41" s="28">
        <v>7.5</v>
      </c>
      <c r="K41" s="28"/>
      <c r="L41" s="29"/>
      <c r="M41" s="124">
        <v>40</v>
      </c>
      <c r="N41" s="124">
        <v>40</v>
      </c>
      <c r="O41" s="359" t="s">
        <v>77</v>
      </c>
      <c r="P41" s="64" t="s">
        <v>78</v>
      </c>
      <c r="Q41" s="64" t="s">
        <v>76</v>
      </c>
      <c r="R41" s="65" t="s">
        <v>76</v>
      </c>
      <c r="U41" s="14"/>
    </row>
    <row r="42" spans="1:21">
      <c r="A42" s="374"/>
      <c r="B42" s="377"/>
      <c r="C42" s="405"/>
      <c r="D42" s="429"/>
      <c r="E42" s="451"/>
      <c r="F42" s="392"/>
      <c r="G42" s="369"/>
      <c r="H42" s="118"/>
      <c r="I42" s="34">
        <f>J42+L42</f>
        <v>0</v>
      </c>
      <c r="J42" s="35"/>
      <c r="K42" s="35"/>
      <c r="L42" s="36"/>
      <c r="M42" s="177"/>
      <c r="N42" s="177"/>
      <c r="O42" s="360"/>
      <c r="P42" s="66"/>
      <c r="Q42" s="66"/>
      <c r="R42" s="67"/>
      <c r="U42" s="14"/>
    </row>
    <row r="43" spans="1:21" ht="13.5" thickBot="1">
      <c r="A43" s="375"/>
      <c r="B43" s="378"/>
      <c r="C43" s="410"/>
      <c r="D43" s="440"/>
      <c r="E43" s="452"/>
      <c r="F43" s="393"/>
      <c r="G43" s="370"/>
      <c r="H43" s="114" t="s">
        <v>10</v>
      </c>
      <c r="I43" s="44">
        <f t="shared" ref="I43:N43" si="9">SUM(I41:I42)</f>
        <v>7.5</v>
      </c>
      <c r="J43" s="45">
        <f t="shared" si="9"/>
        <v>7.5</v>
      </c>
      <c r="K43" s="45">
        <f t="shared" si="9"/>
        <v>0</v>
      </c>
      <c r="L43" s="45">
        <f t="shared" si="9"/>
        <v>0</v>
      </c>
      <c r="M43" s="47">
        <f t="shared" si="9"/>
        <v>40</v>
      </c>
      <c r="N43" s="47">
        <f t="shared" si="9"/>
        <v>40</v>
      </c>
      <c r="O43" s="16"/>
      <c r="P43" s="68"/>
      <c r="Q43" s="68"/>
      <c r="R43" s="69"/>
      <c r="U43" s="14"/>
    </row>
    <row r="44" spans="1:21" ht="13.5" thickBot="1">
      <c r="A44" s="17" t="s">
        <v>9</v>
      </c>
      <c r="B44" s="13" t="s">
        <v>11</v>
      </c>
      <c r="C44" s="441" t="s">
        <v>12</v>
      </c>
      <c r="D44" s="441"/>
      <c r="E44" s="441"/>
      <c r="F44" s="441"/>
      <c r="G44" s="441"/>
      <c r="H44" s="442"/>
      <c r="I44" s="48">
        <f t="shared" ref="I44:N44" si="10">I43+I40</f>
        <v>174.5</v>
      </c>
      <c r="J44" s="48">
        <f t="shared" si="10"/>
        <v>174.5</v>
      </c>
      <c r="K44" s="48">
        <f t="shared" si="10"/>
        <v>0</v>
      </c>
      <c r="L44" s="48">
        <f t="shared" si="10"/>
        <v>0</v>
      </c>
      <c r="M44" s="48">
        <f t="shared" si="10"/>
        <v>180</v>
      </c>
      <c r="N44" s="48">
        <f t="shared" si="10"/>
        <v>205</v>
      </c>
      <c r="O44" s="443"/>
      <c r="P44" s="444"/>
      <c r="Q44" s="444"/>
      <c r="R44" s="445"/>
    </row>
    <row r="45" spans="1:21" ht="13.5" thickBot="1">
      <c r="A45" s="12" t="s">
        <v>9</v>
      </c>
      <c r="B45" s="13" t="s">
        <v>61</v>
      </c>
      <c r="C45" s="421" t="s">
        <v>96</v>
      </c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3"/>
    </row>
    <row r="46" spans="1:21" ht="12.75" customHeight="1">
      <c r="A46" s="230" t="s">
        <v>9</v>
      </c>
      <c r="B46" s="231" t="s">
        <v>61</v>
      </c>
      <c r="C46" s="232" t="s">
        <v>9</v>
      </c>
      <c r="D46" s="252" t="s">
        <v>161</v>
      </c>
      <c r="E46" s="246"/>
      <c r="F46" s="242" t="s">
        <v>66</v>
      </c>
      <c r="G46" s="312" t="s">
        <v>62</v>
      </c>
      <c r="H46" s="257" t="s">
        <v>74</v>
      </c>
      <c r="I46" s="314">
        <f>J46+L46</f>
        <v>628.4</v>
      </c>
      <c r="J46" s="35">
        <v>628.4</v>
      </c>
      <c r="K46" s="35"/>
      <c r="L46" s="36"/>
      <c r="M46" s="151">
        <v>495.9</v>
      </c>
      <c r="N46" s="259">
        <v>61</v>
      </c>
      <c r="O46" s="414" t="s">
        <v>175</v>
      </c>
      <c r="P46" s="417">
        <v>20</v>
      </c>
      <c r="Q46" s="417">
        <v>17</v>
      </c>
      <c r="R46" s="426">
        <v>16</v>
      </c>
      <c r="U46" s="14"/>
    </row>
    <row r="47" spans="1:21" ht="16.5" customHeight="1">
      <c r="A47" s="234"/>
      <c r="B47" s="235"/>
      <c r="C47" s="248"/>
      <c r="D47" s="249" t="s">
        <v>162</v>
      </c>
      <c r="E47" s="430" t="s">
        <v>163</v>
      </c>
      <c r="F47" s="243"/>
      <c r="G47" s="313"/>
      <c r="H47" s="118" t="s">
        <v>107</v>
      </c>
      <c r="I47" s="108">
        <f>J47+L52</f>
        <v>2618.4</v>
      </c>
      <c r="J47" s="109">
        <v>2618.4</v>
      </c>
      <c r="K47" s="109"/>
      <c r="L47" s="110"/>
      <c r="M47" s="43">
        <v>3914.1</v>
      </c>
      <c r="N47" s="260"/>
      <c r="O47" s="415"/>
      <c r="P47" s="418"/>
      <c r="Q47" s="418"/>
      <c r="R47" s="427"/>
      <c r="U47" s="14"/>
    </row>
    <row r="48" spans="1:21" ht="12.75" customHeight="1">
      <c r="A48" s="374"/>
      <c r="B48" s="377"/>
      <c r="C48" s="405"/>
      <c r="D48" s="429" t="s">
        <v>164</v>
      </c>
      <c r="E48" s="430"/>
      <c r="F48" s="392"/>
      <c r="G48" s="420"/>
      <c r="H48" s="211" t="s">
        <v>108</v>
      </c>
      <c r="I48" s="108">
        <f>J48+L48</f>
        <v>87.7</v>
      </c>
      <c r="J48" s="86">
        <v>87.7</v>
      </c>
      <c r="K48" s="109"/>
      <c r="L48" s="110"/>
      <c r="M48" s="111"/>
      <c r="N48" s="260"/>
      <c r="O48" s="415"/>
      <c r="P48" s="418"/>
      <c r="Q48" s="418"/>
      <c r="R48" s="427"/>
      <c r="U48" s="14"/>
    </row>
    <row r="49" spans="1:21">
      <c r="A49" s="374"/>
      <c r="B49" s="377"/>
      <c r="C49" s="405"/>
      <c r="D49" s="429"/>
      <c r="E49" s="430"/>
      <c r="F49" s="392"/>
      <c r="G49" s="420"/>
      <c r="H49" s="119"/>
      <c r="I49" s="40"/>
      <c r="J49" s="109"/>
      <c r="K49" s="86"/>
      <c r="L49" s="87"/>
      <c r="M49" s="88"/>
      <c r="N49" s="261"/>
      <c r="O49" s="415"/>
      <c r="P49" s="418"/>
      <c r="Q49" s="418"/>
      <c r="R49" s="427"/>
      <c r="U49" s="14"/>
    </row>
    <row r="50" spans="1:21" ht="13.5" customHeight="1">
      <c r="A50" s="374"/>
      <c r="B50" s="377"/>
      <c r="C50" s="405"/>
      <c r="D50" s="429" t="s">
        <v>165</v>
      </c>
      <c r="E50" s="430"/>
      <c r="F50" s="392"/>
      <c r="G50" s="420"/>
      <c r="H50" s="118"/>
      <c r="I50" s="108"/>
      <c r="J50" s="35"/>
      <c r="K50" s="86"/>
      <c r="L50" s="87"/>
      <c r="M50" s="88"/>
      <c r="N50" s="261"/>
      <c r="O50" s="415"/>
      <c r="P50" s="418"/>
      <c r="Q50" s="418"/>
      <c r="R50" s="427"/>
      <c r="U50" s="14"/>
    </row>
    <row r="51" spans="1:21">
      <c r="A51" s="374"/>
      <c r="B51" s="377"/>
      <c r="C51" s="405"/>
      <c r="D51" s="429"/>
      <c r="E51" s="430"/>
      <c r="F51" s="392"/>
      <c r="G51" s="420"/>
      <c r="H51" s="119"/>
      <c r="I51" s="262"/>
      <c r="J51" s="41"/>
      <c r="K51" s="35"/>
      <c r="L51" s="36"/>
      <c r="M51" s="177"/>
      <c r="N51" s="259"/>
      <c r="O51" s="415"/>
      <c r="P51" s="418"/>
      <c r="Q51" s="418"/>
      <c r="R51" s="427"/>
      <c r="U51" s="14"/>
    </row>
    <row r="52" spans="1:21" ht="12.75" customHeight="1">
      <c r="A52" s="234"/>
      <c r="B52" s="235"/>
      <c r="C52" s="248"/>
      <c r="D52" s="249" t="s">
        <v>166</v>
      </c>
      <c r="E52" s="430"/>
      <c r="F52" s="243"/>
      <c r="G52" s="313"/>
      <c r="H52" s="142"/>
      <c r="I52" s="315"/>
      <c r="J52" s="311"/>
      <c r="K52" s="109"/>
      <c r="L52" s="110"/>
      <c r="M52" s="111"/>
      <c r="N52" s="260"/>
      <c r="O52" s="415"/>
      <c r="P52" s="418"/>
      <c r="Q52" s="418"/>
      <c r="R52" s="427"/>
      <c r="U52" s="14"/>
    </row>
    <row r="53" spans="1:21" ht="15.75" customHeight="1">
      <c r="A53" s="234"/>
      <c r="B53" s="235"/>
      <c r="C53" s="248"/>
      <c r="D53" s="240" t="s">
        <v>174</v>
      </c>
      <c r="E53" s="430"/>
      <c r="F53" s="264"/>
      <c r="G53" s="313"/>
      <c r="H53" s="112"/>
      <c r="I53" s="40"/>
      <c r="J53" s="35"/>
      <c r="K53" s="35"/>
      <c r="L53" s="36"/>
      <c r="M53" s="177"/>
      <c r="N53" s="111"/>
      <c r="O53" s="415"/>
      <c r="P53" s="418"/>
      <c r="Q53" s="418"/>
      <c r="R53" s="427"/>
      <c r="U53" s="14"/>
    </row>
    <row r="54" spans="1:21" ht="15.75" customHeight="1">
      <c r="A54" s="374"/>
      <c r="B54" s="377"/>
      <c r="C54" s="405"/>
      <c r="D54" s="453" t="s">
        <v>110</v>
      </c>
      <c r="E54" s="430"/>
      <c r="F54" s="412"/>
      <c r="G54" s="403" t="s">
        <v>76</v>
      </c>
      <c r="H54" s="116"/>
      <c r="I54" s="316"/>
      <c r="J54" s="298"/>
      <c r="K54" s="298"/>
      <c r="L54" s="310"/>
      <c r="M54" s="266"/>
      <c r="N54" s="261"/>
      <c r="O54" s="415"/>
      <c r="P54" s="418"/>
      <c r="Q54" s="418"/>
      <c r="R54" s="427"/>
      <c r="S54" s="169"/>
      <c r="U54" s="14"/>
    </row>
    <row r="55" spans="1:21" ht="12.75" customHeight="1" thickBot="1">
      <c r="A55" s="375"/>
      <c r="B55" s="378"/>
      <c r="C55" s="410"/>
      <c r="D55" s="454"/>
      <c r="E55" s="431"/>
      <c r="F55" s="413"/>
      <c r="G55" s="404"/>
      <c r="H55" s="114" t="s">
        <v>10</v>
      </c>
      <c r="I55" s="44">
        <f t="shared" ref="I55:N55" si="11">SUM(I46:I54)</f>
        <v>3334.5</v>
      </c>
      <c r="J55" s="44">
        <f t="shared" si="11"/>
        <v>3334.5</v>
      </c>
      <c r="K55" s="44">
        <f t="shared" si="11"/>
        <v>0</v>
      </c>
      <c r="L55" s="184">
        <f t="shared" si="11"/>
        <v>0</v>
      </c>
      <c r="M55" s="47">
        <f t="shared" si="11"/>
        <v>4410</v>
      </c>
      <c r="N55" s="44">
        <f t="shared" si="11"/>
        <v>61</v>
      </c>
      <c r="O55" s="416"/>
      <c r="P55" s="419"/>
      <c r="Q55" s="419"/>
      <c r="R55" s="428"/>
      <c r="S55" s="168"/>
      <c r="U55" s="14"/>
    </row>
    <row r="56" spans="1:21" ht="16.5" customHeight="1">
      <c r="A56" s="230" t="s">
        <v>9</v>
      </c>
      <c r="B56" s="231" t="s">
        <v>61</v>
      </c>
      <c r="C56" s="232" t="s">
        <v>11</v>
      </c>
      <c r="D56" s="252" t="s">
        <v>167</v>
      </c>
      <c r="E56" s="459" t="s">
        <v>168</v>
      </c>
      <c r="F56" s="242" t="s">
        <v>66</v>
      </c>
      <c r="G56" s="223" t="s">
        <v>62</v>
      </c>
      <c r="H56" s="257"/>
      <c r="I56" s="148"/>
      <c r="J56" s="149"/>
      <c r="K56" s="149"/>
      <c r="L56" s="150"/>
      <c r="M56" s="151"/>
      <c r="N56" s="267"/>
      <c r="O56" s="226"/>
      <c r="P56" s="64"/>
      <c r="Q56" s="64"/>
      <c r="R56" s="65"/>
      <c r="U56" s="14"/>
    </row>
    <row r="57" spans="1:21" ht="15" customHeight="1">
      <c r="A57" s="374"/>
      <c r="B57" s="377"/>
      <c r="C57" s="405"/>
      <c r="D57" s="249" t="s">
        <v>169</v>
      </c>
      <c r="E57" s="430"/>
      <c r="F57" s="392"/>
      <c r="G57" s="369"/>
      <c r="H57" s="211" t="s">
        <v>75</v>
      </c>
      <c r="I57" s="127">
        <f>J57+L57</f>
        <v>125</v>
      </c>
      <c r="J57" s="86">
        <v>125</v>
      </c>
      <c r="K57" s="86"/>
      <c r="L57" s="87"/>
      <c r="M57" s="88"/>
      <c r="N57" s="261"/>
      <c r="O57" s="360" t="s">
        <v>91</v>
      </c>
      <c r="P57" s="66">
        <v>135</v>
      </c>
      <c r="Q57" s="66">
        <v>215</v>
      </c>
      <c r="R57" s="67">
        <v>351</v>
      </c>
      <c r="U57" s="14"/>
    </row>
    <row r="58" spans="1:21" ht="15" customHeight="1">
      <c r="A58" s="374"/>
      <c r="B58" s="377"/>
      <c r="C58" s="405"/>
      <c r="D58" s="446" t="s">
        <v>92</v>
      </c>
      <c r="E58" s="430"/>
      <c r="F58" s="392"/>
      <c r="G58" s="369"/>
      <c r="H58" s="268" t="s">
        <v>74</v>
      </c>
      <c r="I58" s="258">
        <f>J58+L58</f>
        <v>184.5</v>
      </c>
      <c r="J58" s="35">
        <v>184.5</v>
      </c>
      <c r="K58" s="35"/>
      <c r="L58" s="36"/>
      <c r="M58" s="177">
        <v>120</v>
      </c>
      <c r="N58" s="259">
        <v>194</v>
      </c>
      <c r="O58" s="360"/>
      <c r="P58" s="66"/>
      <c r="Q58" s="66"/>
      <c r="R58" s="67"/>
      <c r="U58" s="14"/>
    </row>
    <row r="59" spans="1:21" ht="13.5" customHeight="1">
      <c r="A59" s="374"/>
      <c r="B59" s="377"/>
      <c r="C59" s="405"/>
      <c r="D59" s="446"/>
      <c r="E59" s="389"/>
      <c r="F59" s="392"/>
      <c r="G59" s="369"/>
      <c r="H59" s="118"/>
      <c r="I59" s="34"/>
      <c r="J59" s="109"/>
      <c r="K59" s="109"/>
      <c r="L59" s="110"/>
      <c r="M59" s="111"/>
      <c r="N59" s="260"/>
      <c r="O59" s="199"/>
      <c r="P59" s="66"/>
      <c r="Q59" s="66"/>
      <c r="R59" s="67"/>
      <c r="U59" s="14"/>
    </row>
    <row r="60" spans="1:21" ht="13.5" customHeight="1" thickBot="1">
      <c r="A60" s="375"/>
      <c r="B60" s="378"/>
      <c r="C60" s="410"/>
      <c r="D60" s="372"/>
      <c r="E60" s="390"/>
      <c r="F60" s="393"/>
      <c r="G60" s="370"/>
      <c r="H60" s="114" t="s">
        <v>10</v>
      </c>
      <c r="I60" s="44">
        <f t="shared" ref="I60:N60" si="12">SUM(I57:I59)</f>
        <v>309.5</v>
      </c>
      <c r="J60" s="44">
        <f t="shared" si="12"/>
        <v>309.5</v>
      </c>
      <c r="K60" s="44">
        <f t="shared" si="12"/>
        <v>0</v>
      </c>
      <c r="L60" s="184">
        <f t="shared" si="12"/>
        <v>0</v>
      </c>
      <c r="M60" s="47">
        <f t="shared" si="12"/>
        <v>120</v>
      </c>
      <c r="N60" s="44">
        <f t="shared" si="12"/>
        <v>194</v>
      </c>
      <c r="O60" s="16"/>
      <c r="P60" s="68"/>
      <c r="Q60" s="68"/>
      <c r="R60" s="69"/>
      <c r="U60" s="14"/>
    </row>
    <row r="61" spans="1:21" ht="13.5" thickBot="1">
      <c r="A61" s="17" t="s">
        <v>9</v>
      </c>
      <c r="B61" s="13" t="s">
        <v>61</v>
      </c>
      <c r="C61" s="441" t="s">
        <v>12</v>
      </c>
      <c r="D61" s="441"/>
      <c r="E61" s="441"/>
      <c r="F61" s="441"/>
      <c r="G61" s="441"/>
      <c r="H61" s="442"/>
      <c r="I61" s="48">
        <f t="shared" ref="I61:N61" si="13">I60+I55</f>
        <v>3644</v>
      </c>
      <c r="J61" s="48">
        <f t="shared" si="13"/>
        <v>3644</v>
      </c>
      <c r="K61" s="48">
        <f t="shared" si="13"/>
        <v>0</v>
      </c>
      <c r="L61" s="48">
        <f t="shared" si="13"/>
        <v>0</v>
      </c>
      <c r="M61" s="48">
        <f t="shared" si="13"/>
        <v>4530</v>
      </c>
      <c r="N61" s="48">
        <f t="shared" si="13"/>
        <v>255</v>
      </c>
      <c r="O61" s="443"/>
      <c r="P61" s="444"/>
      <c r="Q61" s="444"/>
      <c r="R61" s="445"/>
    </row>
    <row r="62" spans="1:21" ht="13.5" thickBot="1">
      <c r="A62" s="12" t="s">
        <v>9</v>
      </c>
      <c r="B62" s="13" t="s">
        <v>67</v>
      </c>
      <c r="C62" s="397" t="s">
        <v>97</v>
      </c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9"/>
    </row>
    <row r="63" spans="1:21" ht="12" customHeight="1">
      <c r="A63" s="460" t="s">
        <v>9</v>
      </c>
      <c r="B63" s="463" t="s">
        <v>67</v>
      </c>
      <c r="C63" s="379" t="s">
        <v>9</v>
      </c>
      <c r="D63" s="466" t="s">
        <v>93</v>
      </c>
      <c r="E63" s="93"/>
      <c r="F63" s="391" t="s">
        <v>67</v>
      </c>
      <c r="G63" s="467" t="s">
        <v>62</v>
      </c>
      <c r="H63" s="121" t="s">
        <v>75</v>
      </c>
      <c r="I63" s="27">
        <f>J63+L63</f>
        <v>0</v>
      </c>
      <c r="J63" s="28"/>
      <c r="K63" s="28"/>
      <c r="L63" s="29"/>
      <c r="M63" s="124"/>
      <c r="N63" s="124"/>
      <c r="O63" s="359" t="s">
        <v>154</v>
      </c>
      <c r="P63" s="455">
        <v>0.4</v>
      </c>
      <c r="Q63" s="455">
        <v>1</v>
      </c>
      <c r="R63" s="457">
        <v>1</v>
      </c>
    </row>
    <row r="64" spans="1:21" ht="12" customHeight="1">
      <c r="A64" s="461"/>
      <c r="B64" s="464"/>
      <c r="C64" s="380"/>
      <c r="D64" s="453"/>
      <c r="E64" s="94"/>
      <c r="F64" s="392"/>
      <c r="G64" s="468"/>
      <c r="H64" s="122" t="s">
        <v>74</v>
      </c>
      <c r="I64" s="34">
        <f>J64+L64</f>
        <v>100</v>
      </c>
      <c r="J64" s="35">
        <v>100</v>
      </c>
      <c r="K64" s="35"/>
      <c r="L64" s="36"/>
      <c r="M64" s="177">
        <v>300</v>
      </c>
      <c r="N64" s="177">
        <v>300</v>
      </c>
      <c r="O64" s="360"/>
      <c r="P64" s="456"/>
      <c r="Q64" s="456"/>
      <c r="R64" s="458"/>
    </row>
    <row r="65" spans="1:40" ht="12" customHeight="1" thickBot="1">
      <c r="A65" s="462"/>
      <c r="B65" s="465"/>
      <c r="C65" s="381"/>
      <c r="D65" s="454"/>
      <c r="E65" s="95"/>
      <c r="F65" s="393"/>
      <c r="G65" s="469"/>
      <c r="H65" s="114" t="s">
        <v>10</v>
      </c>
      <c r="I65" s="44">
        <f t="shared" ref="I65:N65" si="14">SUM(I63:I64)</f>
        <v>100</v>
      </c>
      <c r="J65" s="45">
        <f t="shared" si="14"/>
        <v>100</v>
      </c>
      <c r="K65" s="45">
        <f t="shared" si="14"/>
        <v>0</v>
      </c>
      <c r="L65" s="45">
        <f t="shared" si="14"/>
        <v>0</v>
      </c>
      <c r="M65" s="47">
        <f t="shared" si="14"/>
        <v>300</v>
      </c>
      <c r="N65" s="47">
        <f t="shared" si="14"/>
        <v>300</v>
      </c>
      <c r="O65" s="361"/>
      <c r="P65" s="96"/>
      <c r="Q65" s="96"/>
      <c r="R65" s="97"/>
      <c r="U65" s="14"/>
    </row>
    <row r="66" spans="1:40" ht="14.25" customHeight="1">
      <c r="A66" s="229" t="s">
        <v>9</v>
      </c>
      <c r="B66" s="241" t="s">
        <v>67</v>
      </c>
      <c r="C66" s="236" t="s">
        <v>11</v>
      </c>
      <c r="D66" s="274" t="s">
        <v>170</v>
      </c>
      <c r="E66" s="275"/>
      <c r="F66" s="242"/>
      <c r="G66" s="238"/>
      <c r="H66" s="269"/>
      <c r="I66" s="207"/>
      <c r="J66" s="208"/>
      <c r="K66" s="208"/>
      <c r="L66" s="209"/>
      <c r="M66" s="270"/>
      <c r="N66" s="270"/>
      <c r="O66" s="226"/>
      <c r="P66" s="79"/>
      <c r="Q66" s="79"/>
      <c r="R66" s="89"/>
      <c r="U66" s="14"/>
    </row>
    <row r="67" spans="1:40" ht="12.75" customHeight="1">
      <c r="A67" s="234"/>
      <c r="B67" s="235"/>
      <c r="C67" s="237"/>
      <c r="D67" s="446" t="s">
        <v>171</v>
      </c>
      <c r="E67" s="221" t="s">
        <v>127</v>
      </c>
      <c r="F67" s="222" t="s">
        <v>67</v>
      </c>
      <c r="G67" s="224" t="s">
        <v>76</v>
      </c>
      <c r="H67" s="112" t="s">
        <v>115</v>
      </c>
      <c r="I67" s="262">
        <f>J67+L67</f>
        <v>700</v>
      </c>
      <c r="J67" s="86"/>
      <c r="K67" s="86"/>
      <c r="L67" s="181">
        <v>700</v>
      </c>
      <c r="M67" s="263">
        <v>750.8</v>
      </c>
      <c r="N67" s="263"/>
      <c r="O67" s="360" t="s">
        <v>123</v>
      </c>
      <c r="P67" s="186">
        <v>90</v>
      </c>
      <c r="Q67" s="186">
        <v>100</v>
      </c>
      <c r="R67" s="276"/>
      <c r="U67" s="14"/>
    </row>
    <row r="68" spans="1:40" ht="12.75" customHeight="1">
      <c r="A68" s="234"/>
      <c r="B68" s="235"/>
      <c r="C68" s="237"/>
      <c r="D68" s="446"/>
      <c r="E68" s="430" t="s">
        <v>172</v>
      </c>
      <c r="F68" s="222"/>
      <c r="G68" s="224"/>
      <c r="H68" s="277" t="s">
        <v>75</v>
      </c>
      <c r="I68" s="108">
        <f>J68+L68</f>
        <v>925.7</v>
      </c>
      <c r="J68" s="41"/>
      <c r="K68" s="41"/>
      <c r="L68" s="182">
        <v>925.7</v>
      </c>
      <c r="M68" s="266"/>
      <c r="N68" s="74"/>
      <c r="O68" s="360"/>
      <c r="P68" s="66"/>
      <c r="Q68" s="71"/>
      <c r="R68" s="67"/>
      <c r="U68" s="14"/>
    </row>
    <row r="69" spans="1:40" ht="12.75" customHeight="1">
      <c r="A69" s="234"/>
      <c r="B69" s="235"/>
      <c r="C69" s="237"/>
      <c r="D69" s="446"/>
      <c r="E69" s="430"/>
      <c r="F69" s="222"/>
      <c r="G69" s="224"/>
      <c r="H69" s="116" t="s">
        <v>107</v>
      </c>
      <c r="I69" s="40">
        <f>J69+L69</f>
        <v>5629.9</v>
      </c>
      <c r="J69" s="109"/>
      <c r="K69" s="109"/>
      <c r="L69" s="183">
        <v>5629.9</v>
      </c>
      <c r="M69" s="84"/>
      <c r="N69" s="266"/>
      <c r="O69" s="227"/>
      <c r="P69" s="66"/>
      <c r="Q69" s="71"/>
      <c r="R69" s="67"/>
      <c r="U69" s="14"/>
    </row>
    <row r="70" spans="1:40" ht="13.5" customHeight="1">
      <c r="A70" s="374"/>
      <c r="B70" s="377"/>
      <c r="C70" s="380"/>
      <c r="D70" s="446" t="s">
        <v>120</v>
      </c>
      <c r="E70" s="430"/>
      <c r="F70" s="412"/>
      <c r="G70" s="369"/>
      <c r="H70" s="112" t="s">
        <v>74</v>
      </c>
      <c r="I70" s="40">
        <f>J70+L70</f>
        <v>0</v>
      </c>
      <c r="J70" s="86"/>
      <c r="K70" s="86"/>
      <c r="L70" s="110"/>
      <c r="M70" s="111">
        <v>120</v>
      </c>
      <c r="N70" s="88"/>
      <c r="O70" s="360" t="s">
        <v>148</v>
      </c>
      <c r="P70" s="186"/>
      <c r="Q70" s="186">
        <v>360</v>
      </c>
      <c r="R70" s="276"/>
      <c r="U70" s="14"/>
    </row>
    <row r="71" spans="1:40" ht="13.5" customHeight="1">
      <c r="A71" s="374"/>
      <c r="B71" s="377"/>
      <c r="C71" s="380"/>
      <c r="D71" s="446"/>
      <c r="E71" s="430"/>
      <c r="F71" s="412"/>
      <c r="G71" s="369"/>
      <c r="H71" s="112" t="s">
        <v>115</v>
      </c>
      <c r="I71" s="108">
        <f>J71+L71</f>
        <v>0</v>
      </c>
      <c r="J71" s="35"/>
      <c r="K71" s="35"/>
      <c r="L71" s="36"/>
      <c r="M71" s="177"/>
      <c r="N71" s="177"/>
      <c r="O71" s="360"/>
      <c r="P71" s="66"/>
      <c r="Q71" s="71"/>
      <c r="R71" s="67"/>
      <c r="U71" s="14"/>
    </row>
    <row r="72" spans="1:40" ht="13.5" customHeight="1" thickBot="1">
      <c r="A72" s="375"/>
      <c r="B72" s="378"/>
      <c r="C72" s="381"/>
      <c r="D72" s="372"/>
      <c r="E72" s="431"/>
      <c r="F72" s="413"/>
      <c r="G72" s="370"/>
      <c r="H72" s="120" t="s">
        <v>10</v>
      </c>
      <c r="I72" s="44">
        <f t="shared" ref="I72:N72" si="15">SUM(I67:I71)</f>
        <v>7255.5999999999995</v>
      </c>
      <c r="J72" s="44">
        <f t="shared" si="15"/>
        <v>0</v>
      </c>
      <c r="K72" s="44">
        <f t="shared" si="15"/>
        <v>0</v>
      </c>
      <c r="L72" s="44">
        <f t="shared" si="15"/>
        <v>7255.5999999999995</v>
      </c>
      <c r="M72" s="44">
        <f t="shared" si="15"/>
        <v>870.8</v>
      </c>
      <c r="N72" s="44">
        <f t="shared" si="15"/>
        <v>0</v>
      </c>
      <c r="O72" s="54"/>
      <c r="P72" s="68"/>
      <c r="Q72" s="70"/>
      <c r="R72" s="69"/>
      <c r="U72" s="14"/>
    </row>
    <row r="73" spans="1:40" ht="13.5" thickBot="1">
      <c r="A73" s="190" t="s">
        <v>11</v>
      </c>
      <c r="B73" s="191" t="s">
        <v>67</v>
      </c>
      <c r="C73" s="471" t="s">
        <v>12</v>
      </c>
      <c r="D73" s="441"/>
      <c r="E73" s="441"/>
      <c r="F73" s="441"/>
      <c r="G73" s="441"/>
      <c r="H73" s="442"/>
      <c r="I73" s="48">
        <f t="shared" ref="I73:N73" si="16">I72+I65</f>
        <v>7355.5999999999995</v>
      </c>
      <c r="J73" s="48">
        <f t="shared" si="16"/>
        <v>100</v>
      </c>
      <c r="K73" s="48">
        <f t="shared" si="16"/>
        <v>0</v>
      </c>
      <c r="L73" s="48">
        <f t="shared" si="16"/>
        <v>7255.5999999999995</v>
      </c>
      <c r="M73" s="48">
        <f t="shared" si="16"/>
        <v>1170.8</v>
      </c>
      <c r="N73" s="48">
        <f t="shared" si="16"/>
        <v>300</v>
      </c>
      <c r="O73" s="443"/>
      <c r="P73" s="444"/>
      <c r="Q73" s="444"/>
      <c r="R73" s="445"/>
    </row>
    <row r="74" spans="1:40" ht="14.25" customHeight="1" thickBot="1">
      <c r="A74" s="17" t="s">
        <v>9</v>
      </c>
      <c r="B74" s="478" t="s">
        <v>13</v>
      </c>
      <c r="C74" s="479"/>
      <c r="D74" s="479"/>
      <c r="E74" s="479"/>
      <c r="F74" s="479"/>
      <c r="G74" s="479"/>
      <c r="H74" s="480"/>
      <c r="I74" s="21">
        <f t="shared" ref="I74:N74" si="17">SUM(I35,I44,I61,I73)</f>
        <v>31480</v>
      </c>
      <c r="J74" s="21">
        <f t="shared" si="17"/>
        <v>18073.099999999999</v>
      </c>
      <c r="K74" s="21">
        <f t="shared" si="17"/>
        <v>0</v>
      </c>
      <c r="L74" s="22">
        <f t="shared" si="17"/>
        <v>13406.9</v>
      </c>
      <c r="M74" s="22">
        <f t="shared" si="17"/>
        <v>23426.899999999998</v>
      </c>
      <c r="N74" s="21">
        <f t="shared" si="17"/>
        <v>18913</v>
      </c>
      <c r="O74" s="481"/>
      <c r="P74" s="482"/>
      <c r="Q74" s="482"/>
      <c r="R74" s="483"/>
    </row>
    <row r="75" spans="1:40" ht="14.25" customHeight="1" thickBot="1">
      <c r="A75" s="18" t="s">
        <v>9</v>
      </c>
      <c r="B75" s="484" t="s">
        <v>37</v>
      </c>
      <c r="C75" s="485"/>
      <c r="D75" s="485"/>
      <c r="E75" s="485"/>
      <c r="F75" s="485"/>
      <c r="G75" s="485"/>
      <c r="H75" s="486"/>
      <c r="I75" s="52">
        <f>J75+L75</f>
        <v>31480</v>
      </c>
      <c r="J75" s="53">
        <f>J74</f>
        <v>18073.099999999999</v>
      </c>
      <c r="K75" s="53">
        <f>K74</f>
        <v>0</v>
      </c>
      <c r="L75" s="51">
        <f>L74</f>
        <v>13406.9</v>
      </c>
      <c r="M75" s="50">
        <f>M74</f>
        <v>23426.899999999998</v>
      </c>
      <c r="N75" s="50">
        <f>N74</f>
        <v>18913</v>
      </c>
      <c r="O75" s="487"/>
      <c r="P75" s="488"/>
      <c r="Q75" s="488"/>
      <c r="R75" s="489"/>
    </row>
    <row r="76" spans="1:40" s="218" customFormat="1" ht="27" customHeight="1">
      <c r="A76" s="490" t="s">
        <v>143</v>
      </c>
      <c r="B76" s="490"/>
      <c r="C76" s="490"/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  <c r="Q76" s="490"/>
      <c r="R76" s="490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s="218" customFormat="1" ht="14.25" customHeight="1" thickBot="1">
      <c r="A77" s="470" t="s">
        <v>18</v>
      </c>
      <c r="B77" s="470"/>
      <c r="C77" s="470"/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470"/>
      <c r="O77" s="5"/>
      <c r="P77" s="5"/>
      <c r="Q77" s="5"/>
      <c r="R77" s="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30" customHeight="1" thickBot="1">
      <c r="A78" s="494" t="s">
        <v>14</v>
      </c>
      <c r="B78" s="495"/>
      <c r="C78" s="495"/>
      <c r="D78" s="495"/>
      <c r="E78" s="495"/>
      <c r="F78" s="495"/>
      <c r="G78" s="495"/>
      <c r="H78" s="496"/>
      <c r="I78" s="494" t="s">
        <v>42</v>
      </c>
      <c r="J78" s="495"/>
      <c r="K78" s="495"/>
      <c r="L78" s="496"/>
      <c r="M78" s="202" t="s">
        <v>145</v>
      </c>
      <c r="N78" s="202" t="s">
        <v>144</v>
      </c>
      <c r="T78" s="166"/>
    </row>
    <row r="79" spans="1:40" ht="14.25" customHeight="1">
      <c r="A79" s="497" t="s">
        <v>19</v>
      </c>
      <c r="B79" s="498"/>
      <c r="C79" s="498"/>
      <c r="D79" s="498"/>
      <c r="E79" s="498"/>
      <c r="F79" s="498"/>
      <c r="G79" s="498"/>
      <c r="H79" s="499"/>
      <c r="I79" s="500">
        <f>SUM(I80:L83)</f>
        <v>17342.7</v>
      </c>
      <c r="J79" s="501"/>
      <c r="K79" s="501"/>
      <c r="L79" s="502"/>
      <c r="M79" s="58">
        <f>SUM(M80:M83)</f>
        <v>19369.7</v>
      </c>
      <c r="N79" s="58">
        <f>SUM(N80:N83)</f>
        <v>18913</v>
      </c>
    </row>
    <row r="80" spans="1:40" ht="14.25" customHeight="1">
      <c r="A80" s="503" t="s">
        <v>44</v>
      </c>
      <c r="B80" s="504"/>
      <c r="C80" s="504"/>
      <c r="D80" s="504"/>
      <c r="E80" s="504"/>
      <c r="F80" s="504"/>
      <c r="G80" s="504"/>
      <c r="H80" s="505"/>
      <c r="I80" s="475">
        <f>SUMIF(H12:H75,"SB",I12:I75)</f>
        <v>14350</v>
      </c>
      <c r="J80" s="476"/>
      <c r="K80" s="476"/>
      <c r="L80" s="477"/>
      <c r="M80" s="55">
        <f>SUMIF(H12:H75,"SB",M12:M75)</f>
        <v>17153</v>
      </c>
      <c r="N80" s="55">
        <f>SUMIF(H12:H75,"SB",N12:N75)</f>
        <v>17903</v>
      </c>
    </row>
    <row r="81" spans="1:18" ht="15.75" customHeight="1">
      <c r="A81" s="472" t="s">
        <v>45</v>
      </c>
      <c r="B81" s="473"/>
      <c r="C81" s="473"/>
      <c r="D81" s="473"/>
      <c r="E81" s="473"/>
      <c r="F81" s="473"/>
      <c r="G81" s="473"/>
      <c r="H81" s="474"/>
      <c r="I81" s="475">
        <f>SUMIF(H12:H75,"SB(AA)",I12:I75)</f>
        <v>1192</v>
      </c>
      <c r="J81" s="476"/>
      <c r="K81" s="476"/>
      <c r="L81" s="477"/>
      <c r="M81" s="55">
        <f>SUMIF(H12:H75,"SB(AA)",M12:M75)</f>
        <v>1215.9000000000001</v>
      </c>
      <c r="N81" s="55">
        <f>SUMIF(H12:H75,"SB(AA)",N12:N75)</f>
        <v>760</v>
      </c>
    </row>
    <row r="82" spans="1:18" ht="27.75" customHeight="1">
      <c r="A82" s="472" t="s">
        <v>46</v>
      </c>
      <c r="B82" s="473"/>
      <c r="C82" s="473"/>
      <c r="D82" s="473"/>
      <c r="E82" s="473"/>
      <c r="F82" s="473"/>
      <c r="G82" s="473"/>
      <c r="H82" s="474"/>
      <c r="I82" s="475">
        <f>SUMIF(H12:H75,"SB(AAL)",I12:I75)</f>
        <v>1100.7</v>
      </c>
      <c r="J82" s="476"/>
      <c r="K82" s="476"/>
      <c r="L82" s="477"/>
      <c r="M82" s="55">
        <f>SUMIF(H12:H75,"SB(AAL)",M12:M75)</f>
        <v>250</v>
      </c>
      <c r="N82" s="55">
        <f>SUMIF(H12:H75,"SB(AAL)",N12:N75)</f>
        <v>250</v>
      </c>
    </row>
    <row r="83" spans="1:18" ht="14.25" customHeight="1">
      <c r="A83" s="472" t="s">
        <v>48</v>
      </c>
      <c r="B83" s="473"/>
      <c r="C83" s="473"/>
      <c r="D83" s="473"/>
      <c r="E83" s="473"/>
      <c r="F83" s="473"/>
      <c r="G83" s="473"/>
      <c r="H83" s="474"/>
      <c r="I83" s="475">
        <f>SUMIF(H12:H75,"SB(P)",I12:I75)</f>
        <v>700</v>
      </c>
      <c r="J83" s="476"/>
      <c r="K83" s="476"/>
      <c r="L83" s="477"/>
      <c r="M83" s="55">
        <f>SUMIF(H12:H75,"SB(P)",M12:M75)</f>
        <v>750.8</v>
      </c>
      <c r="N83" s="55">
        <f>SUMIF(H12:H75,"SB(P)",N12:N75)</f>
        <v>0</v>
      </c>
      <c r="O83" s="167"/>
    </row>
    <row r="84" spans="1:18" ht="14.25" customHeight="1">
      <c r="A84" s="512" t="s">
        <v>20</v>
      </c>
      <c r="B84" s="513"/>
      <c r="C84" s="513"/>
      <c r="D84" s="513"/>
      <c r="E84" s="513"/>
      <c r="F84" s="513"/>
      <c r="G84" s="513"/>
      <c r="H84" s="514"/>
      <c r="I84" s="515">
        <f ca="1">SUM(I85:L87)</f>
        <v>14137.300000000001</v>
      </c>
      <c r="J84" s="516"/>
      <c r="K84" s="516"/>
      <c r="L84" s="517"/>
      <c r="M84" s="59">
        <f>SUM(M85:M87)</f>
        <v>4057.2000000000003</v>
      </c>
      <c r="N84" s="59">
        <f>SUM(N85:N86)</f>
        <v>0</v>
      </c>
      <c r="O84" s="179"/>
    </row>
    <row r="85" spans="1:18" ht="14.25" customHeight="1">
      <c r="A85" s="518" t="s">
        <v>49</v>
      </c>
      <c r="B85" s="519"/>
      <c r="C85" s="519"/>
      <c r="D85" s="519"/>
      <c r="E85" s="519"/>
      <c r="F85" s="519"/>
      <c r="G85" s="519"/>
      <c r="H85" s="520"/>
      <c r="I85" s="521">
        <f>SUMIF(H12:H75,"ES",I12:I75)</f>
        <v>13469.5</v>
      </c>
      <c r="J85" s="522"/>
      <c r="K85" s="522"/>
      <c r="L85" s="523"/>
      <c r="M85" s="178">
        <f>SUMIF(H12:H75,"ES",M12:M75)</f>
        <v>4042.9</v>
      </c>
      <c r="N85" s="178">
        <f>SUMIF(H12:H75,"ES",N12:N75)</f>
        <v>0</v>
      </c>
    </row>
    <row r="86" spans="1:18" ht="14.25" customHeight="1">
      <c r="A86" s="491" t="s">
        <v>50</v>
      </c>
      <c r="B86" s="492"/>
      <c r="C86" s="492"/>
      <c r="D86" s="492"/>
      <c r="E86" s="492"/>
      <c r="F86" s="492"/>
      <c r="G86" s="492"/>
      <c r="H86" s="493"/>
      <c r="I86" s="521">
        <f>SUMIF(H12:H75,"LRVB",I12:I75)</f>
        <v>87.7</v>
      </c>
      <c r="J86" s="522"/>
      <c r="K86" s="522"/>
      <c r="L86" s="523"/>
      <c r="M86" s="178">
        <f>SUMIF(H12:H75,"LRVB",M12:M75)</f>
        <v>0</v>
      </c>
      <c r="N86" s="178">
        <f>SUMIF(H12:H75,"LRVB",N12:N75)</f>
        <v>0</v>
      </c>
    </row>
    <row r="87" spans="1:18" ht="14.25" customHeight="1">
      <c r="A87" s="491" t="s">
        <v>138</v>
      </c>
      <c r="B87" s="492"/>
      <c r="C87" s="492"/>
      <c r="D87" s="492"/>
      <c r="E87" s="492"/>
      <c r="F87" s="492"/>
      <c r="G87" s="492"/>
      <c r="H87" s="493"/>
      <c r="I87" s="475">
        <f ca="1">SUMIF(H13:I71,"kt",I13:I71)</f>
        <v>580.1</v>
      </c>
      <c r="J87" s="476"/>
      <c r="K87" s="476"/>
      <c r="L87" s="477"/>
      <c r="M87" s="178">
        <f>SUMIF(H14:H76,"Kt",M14:M76)</f>
        <v>14.3</v>
      </c>
      <c r="N87" s="178"/>
    </row>
    <row r="88" spans="1:18" ht="13.5" thickBot="1">
      <c r="A88" s="506" t="s">
        <v>21</v>
      </c>
      <c r="B88" s="507"/>
      <c r="C88" s="507"/>
      <c r="D88" s="507"/>
      <c r="E88" s="507"/>
      <c r="F88" s="507"/>
      <c r="G88" s="507"/>
      <c r="H88" s="508"/>
      <c r="I88" s="509">
        <f ca="1">SUM(I79,I84)</f>
        <v>31480</v>
      </c>
      <c r="J88" s="510"/>
      <c r="K88" s="510"/>
      <c r="L88" s="511"/>
      <c r="M88" s="57">
        <f>SUM(M79,M84)</f>
        <v>23426.9</v>
      </c>
      <c r="N88" s="57">
        <f>SUM(N79,N84)</f>
        <v>18913</v>
      </c>
      <c r="O88" s="6"/>
      <c r="P88" s="6"/>
      <c r="Q88" s="6"/>
      <c r="R88" s="6"/>
    </row>
    <row r="90" spans="1:18">
      <c r="O90" s="6"/>
      <c r="P90" s="6"/>
      <c r="Q90" s="6"/>
      <c r="R90" s="6"/>
    </row>
    <row r="92" spans="1:18">
      <c r="O92" s="6"/>
      <c r="P92" s="6"/>
      <c r="Q92" s="6"/>
      <c r="R92" s="6"/>
    </row>
    <row r="96" spans="1:18">
      <c r="O96" s="6"/>
      <c r="P96" s="6"/>
      <c r="Q96" s="6"/>
      <c r="R96" s="6"/>
    </row>
  </sheetData>
  <mergeCells count="192">
    <mergeCell ref="A88:H88"/>
    <mergeCell ref="I88:L88"/>
    <mergeCell ref="A83:H83"/>
    <mergeCell ref="I83:L83"/>
    <mergeCell ref="A84:H84"/>
    <mergeCell ref="I84:L84"/>
    <mergeCell ref="A85:H85"/>
    <mergeCell ref="I85:L85"/>
    <mergeCell ref="A86:H86"/>
    <mergeCell ref="I86:L86"/>
    <mergeCell ref="A87:H87"/>
    <mergeCell ref="I87:L87"/>
    <mergeCell ref="A78:H78"/>
    <mergeCell ref="I78:L78"/>
    <mergeCell ref="A79:H79"/>
    <mergeCell ref="I79:L79"/>
    <mergeCell ref="A80:H80"/>
    <mergeCell ref="I80:L80"/>
    <mergeCell ref="A81:H81"/>
    <mergeCell ref="I81:L81"/>
    <mergeCell ref="A82:H82"/>
    <mergeCell ref="I82:L82"/>
    <mergeCell ref="O67:O68"/>
    <mergeCell ref="E68:E72"/>
    <mergeCell ref="O70:O71"/>
    <mergeCell ref="B74:H74"/>
    <mergeCell ref="O74:R74"/>
    <mergeCell ref="B75:H75"/>
    <mergeCell ref="O75:R75"/>
    <mergeCell ref="A76:R76"/>
    <mergeCell ref="A77:N77"/>
    <mergeCell ref="O73:R73"/>
    <mergeCell ref="C73:H73"/>
    <mergeCell ref="G70:G72"/>
    <mergeCell ref="C70:C72"/>
    <mergeCell ref="A70:A72"/>
    <mergeCell ref="B70:B72"/>
    <mergeCell ref="O57:O58"/>
    <mergeCell ref="A59:A60"/>
    <mergeCell ref="O61:R61"/>
    <mergeCell ref="C62:R62"/>
    <mergeCell ref="A63:A65"/>
    <mergeCell ref="B63:B65"/>
    <mergeCell ref="C63:C65"/>
    <mergeCell ref="D63:D65"/>
    <mergeCell ref="F63:F65"/>
    <mergeCell ref="G63:G65"/>
    <mergeCell ref="E56:E58"/>
    <mergeCell ref="A57:A58"/>
    <mergeCell ref="B57:B58"/>
    <mergeCell ref="C57:C58"/>
    <mergeCell ref="F57:F58"/>
    <mergeCell ref="G57:G58"/>
    <mergeCell ref="B59:B60"/>
    <mergeCell ref="C59:C60"/>
    <mergeCell ref="E59:E60"/>
    <mergeCell ref="F59:F60"/>
    <mergeCell ref="Q63:Q64"/>
    <mergeCell ref="R63:R64"/>
    <mergeCell ref="O63:O65"/>
    <mergeCell ref="P63:P64"/>
    <mergeCell ref="G59:G60"/>
    <mergeCell ref="A48:A49"/>
    <mergeCell ref="B48:B49"/>
    <mergeCell ref="C48:C49"/>
    <mergeCell ref="D48:D49"/>
    <mergeCell ref="A54:A55"/>
    <mergeCell ref="B54:B55"/>
    <mergeCell ref="C54:C55"/>
    <mergeCell ref="D54:D55"/>
    <mergeCell ref="F54:F55"/>
    <mergeCell ref="A50:A51"/>
    <mergeCell ref="A41:A43"/>
    <mergeCell ref="B41:B43"/>
    <mergeCell ref="D16:D18"/>
    <mergeCell ref="C36:R36"/>
    <mergeCell ref="C41:C43"/>
    <mergeCell ref="D41:D43"/>
    <mergeCell ref="E41:E43"/>
    <mergeCell ref="F41:F43"/>
    <mergeCell ref="G41:G43"/>
    <mergeCell ref="O17:O19"/>
    <mergeCell ref="D19:D20"/>
    <mergeCell ref="O20:O21"/>
    <mergeCell ref="F70:F72"/>
    <mergeCell ref="D70:D72"/>
    <mergeCell ref="C61:H61"/>
    <mergeCell ref="D67:D69"/>
    <mergeCell ref="D58:D60"/>
    <mergeCell ref="O33:O34"/>
    <mergeCell ref="C35:H35"/>
    <mergeCell ref="E28:E29"/>
    <mergeCell ref="F28:F29"/>
    <mergeCell ref="O41:O42"/>
    <mergeCell ref="B50:B51"/>
    <mergeCell ref="A37:A40"/>
    <mergeCell ref="B37:B40"/>
    <mergeCell ref="C37:C40"/>
    <mergeCell ref="D37:D40"/>
    <mergeCell ref="E37:E40"/>
    <mergeCell ref="F37:F40"/>
    <mergeCell ref="A33:A34"/>
    <mergeCell ref="C30:C32"/>
    <mergeCell ref="D30:D32"/>
    <mergeCell ref="A28:A29"/>
    <mergeCell ref="B28:B29"/>
    <mergeCell ref="A30:A32"/>
    <mergeCell ref="B30:B32"/>
    <mergeCell ref="C28:C29"/>
    <mergeCell ref="D28:D29"/>
    <mergeCell ref="D50:D51"/>
    <mergeCell ref="E47:E55"/>
    <mergeCell ref="F30:F32"/>
    <mergeCell ref="B33:B34"/>
    <mergeCell ref="C33:C34"/>
    <mergeCell ref="D33:D34"/>
    <mergeCell ref="E33:E34"/>
    <mergeCell ref="F33:F34"/>
    <mergeCell ref="E31:E32"/>
    <mergeCell ref="C44:H44"/>
    <mergeCell ref="F50:F51"/>
    <mergeCell ref="G50:G51"/>
    <mergeCell ref="C45:R45"/>
    <mergeCell ref="F48:F49"/>
    <mergeCell ref="G48:G49"/>
    <mergeCell ref="G37:G40"/>
    <mergeCell ref="O37:O39"/>
    <mergeCell ref="Q46:Q55"/>
    <mergeCell ref="R46:R55"/>
    <mergeCell ref="C50:C51"/>
    <mergeCell ref="O46:O55"/>
    <mergeCell ref="P46:P55"/>
    <mergeCell ref="O30:O32"/>
    <mergeCell ref="G30:G32"/>
    <mergeCell ref="G33:G34"/>
    <mergeCell ref="G28:G29"/>
    <mergeCell ref="O44:R44"/>
    <mergeCell ref="A26:A27"/>
    <mergeCell ref="C26:C27"/>
    <mergeCell ref="F23:F25"/>
    <mergeCell ref="G23:G25"/>
    <mergeCell ref="F26:F27"/>
    <mergeCell ref="G26:G27"/>
    <mergeCell ref="P18:P19"/>
    <mergeCell ref="E17:E20"/>
    <mergeCell ref="F17:F20"/>
    <mergeCell ref="G17:G20"/>
    <mergeCell ref="G54:G55"/>
    <mergeCell ref="A17:A20"/>
    <mergeCell ref="B17:B20"/>
    <mergeCell ref="C17:C20"/>
    <mergeCell ref="D26:D27"/>
    <mergeCell ref="E26:E27"/>
    <mergeCell ref="O26:O27"/>
    <mergeCell ref="O14:O15"/>
    <mergeCell ref="D5:D7"/>
    <mergeCell ref="F5:F7"/>
    <mergeCell ref="E12:E15"/>
    <mergeCell ref="F12:F15"/>
    <mergeCell ref="B10:R10"/>
    <mergeCell ref="C11:R11"/>
    <mergeCell ref="H5:H7"/>
    <mergeCell ref="B26:B27"/>
    <mergeCell ref="Q18:Q19"/>
    <mergeCell ref="R18:R19"/>
    <mergeCell ref="O23:O25"/>
    <mergeCell ref="A8:R8"/>
    <mergeCell ref="A9:R9"/>
    <mergeCell ref="G12:G15"/>
    <mergeCell ref="D14:D15"/>
    <mergeCell ref="A23:A25"/>
    <mergeCell ref="B23:B25"/>
    <mergeCell ref="C23:C25"/>
    <mergeCell ref="D23:D25"/>
    <mergeCell ref="E23:E25"/>
    <mergeCell ref="A1:R1"/>
    <mergeCell ref="A2:R2"/>
    <mergeCell ref="A3:R3"/>
    <mergeCell ref="P4:R4"/>
    <mergeCell ref="I5:L5"/>
    <mergeCell ref="J6:K6"/>
    <mergeCell ref="L6:L7"/>
    <mergeCell ref="A5:A7"/>
    <mergeCell ref="B5:B7"/>
    <mergeCell ref="C5:C7"/>
    <mergeCell ref="O6:O7"/>
    <mergeCell ref="P6:R6"/>
    <mergeCell ref="M5:M7"/>
    <mergeCell ref="N5:N7"/>
    <mergeCell ref="O5:R5"/>
    <mergeCell ref="I6:I7"/>
    <mergeCell ref="G5:G7"/>
  </mergeCells>
  <phoneticPr fontId="12" type="noConversion"/>
  <printOptions horizontalCentered="1"/>
  <pageMargins left="0" right="0" top="0" bottom="0" header="0.31496062992125984" footer="0.31496062992125984"/>
  <pageSetup paperSize="9" scale="95" orientation="landscape" r:id="rId1"/>
  <rowBreaks count="2" manualBreakCount="2">
    <brk id="35" max="17" man="1"/>
    <brk id="65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30"/>
  <sheetViews>
    <sheetView zoomScaleNormal="100" zoomScaleSheetLayoutView="70" workbookViewId="0">
      <selection sqref="A1:AA1"/>
    </sheetView>
  </sheetViews>
  <sheetFormatPr defaultRowHeight="12.75"/>
  <cols>
    <col min="1" max="4" width="2.7109375" style="11" customWidth="1"/>
    <col min="5" max="5" width="30.28515625" style="11" customWidth="1"/>
    <col min="6" max="7" width="2.7109375" style="11" customWidth="1"/>
    <col min="8" max="8" width="2.7109375" style="185" customWidth="1"/>
    <col min="9" max="9" width="7.5703125" style="113" customWidth="1"/>
    <col min="10" max="23" width="7.7109375" style="11" customWidth="1"/>
    <col min="24" max="24" width="20.7109375" style="11" customWidth="1"/>
    <col min="25" max="27" width="3.7109375" style="11" customWidth="1"/>
    <col min="28" max="28" width="6.85546875" style="6" customWidth="1"/>
    <col min="29" max="16384" width="9.140625" style="6"/>
  </cols>
  <sheetData>
    <row r="1" spans="1:31" ht="18" customHeight="1">
      <c r="A1" s="345" t="s">
        <v>132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</row>
    <row r="2" spans="1:31" ht="18" customHeight="1">
      <c r="A2" s="346" t="s">
        <v>64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</row>
    <row r="3" spans="1:31" ht="18" customHeight="1">
      <c r="A3" s="347" t="s">
        <v>38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4"/>
      <c r="AC3" s="4"/>
      <c r="AD3" s="4"/>
      <c r="AE3" s="4"/>
    </row>
    <row r="4" spans="1:31" ht="15" customHeight="1" thickBot="1">
      <c r="Y4" s="348" t="s">
        <v>0</v>
      </c>
      <c r="Z4" s="348"/>
      <c r="AA4" s="348"/>
    </row>
    <row r="5" spans="1:31" ht="30" customHeight="1">
      <c r="A5" s="355" t="s">
        <v>39</v>
      </c>
      <c r="B5" s="320" t="s">
        <v>1</v>
      </c>
      <c r="C5" s="320" t="s">
        <v>2</v>
      </c>
      <c r="D5" s="320" t="s">
        <v>60</v>
      </c>
      <c r="E5" s="385" t="s">
        <v>16</v>
      </c>
      <c r="F5" s="98"/>
      <c r="G5" s="320" t="s">
        <v>53</v>
      </c>
      <c r="H5" s="336" t="s">
        <v>4</v>
      </c>
      <c r="I5" s="400" t="s">
        <v>5</v>
      </c>
      <c r="J5" s="349" t="s">
        <v>130</v>
      </c>
      <c r="K5" s="350"/>
      <c r="L5" s="350"/>
      <c r="M5" s="351"/>
      <c r="N5" s="349" t="s">
        <v>58</v>
      </c>
      <c r="O5" s="350"/>
      <c r="P5" s="350"/>
      <c r="Q5" s="351"/>
      <c r="R5" s="349" t="s">
        <v>42</v>
      </c>
      <c r="S5" s="350"/>
      <c r="T5" s="350"/>
      <c r="U5" s="351"/>
      <c r="V5" s="328" t="s">
        <v>51</v>
      </c>
      <c r="W5" s="328" t="s">
        <v>52</v>
      </c>
      <c r="X5" s="331" t="s">
        <v>15</v>
      </c>
      <c r="Y5" s="332"/>
      <c r="Z5" s="332"/>
      <c r="AA5" s="333"/>
    </row>
    <row r="6" spans="1:31" ht="14.25" customHeight="1">
      <c r="A6" s="356"/>
      <c r="B6" s="321"/>
      <c r="C6" s="321"/>
      <c r="D6" s="321"/>
      <c r="E6" s="386"/>
      <c r="F6" s="99"/>
      <c r="G6" s="321"/>
      <c r="H6" s="337"/>
      <c r="I6" s="401"/>
      <c r="J6" s="334" t="s">
        <v>6</v>
      </c>
      <c r="K6" s="325" t="s">
        <v>7</v>
      </c>
      <c r="L6" s="352"/>
      <c r="M6" s="353" t="s">
        <v>23</v>
      </c>
      <c r="N6" s="334" t="s">
        <v>6</v>
      </c>
      <c r="O6" s="325" t="s">
        <v>7</v>
      </c>
      <c r="P6" s="352"/>
      <c r="Q6" s="353" t="s">
        <v>23</v>
      </c>
      <c r="R6" s="334" t="s">
        <v>6</v>
      </c>
      <c r="S6" s="325" t="s">
        <v>7</v>
      </c>
      <c r="T6" s="352"/>
      <c r="U6" s="353" t="s">
        <v>23</v>
      </c>
      <c r="V6" s="329"/>
      <c r="W6" s="329"/>
      <c r="X6" s="323" t="s">
        <v>16</v>
      </c>
      <c r="Y6" s="325" t="s">
        <v>8</v>
      </c>
      <c r="Z6" s="326"/>
      <c r="AA6" s="327"/>
    </row>
    <row r="7" spans="1:31" ht="99" customHeight="1" thickBot="1">
      <c r="A7" s="335"/>
      <c r="B7" s="322"/>
      <c r="C7" s="322"/>
      <c r="D7" s="322"/>
      <c r="E7" s="387"/>
      <c r="F7" s="100" t="s">
        <v>3</v>
      </c>
      <c r="G7" s="322"/>
      <c r="H7" s="338"/>
      <c r="I7" s="402"/>
      <c r="J7" s="335"/>
      <c r="K7" s="8" t="s">
        <v>6</v>
      </c>
      <c r="L7" s="7" t="s">
        <v>17</v>
      </c>
      <c r="M7" s="354"/>
      <c r="N7" s="335"/>
      <c r="O7" s="8" t="s">
        <v>6</v>
      </c>
      <c r="P7" s="7" t="s">
        <v>17</v>
      </c>
      <c r="Q7" s="354"/>
      <c r="R7" s="335"/>
      <c r="S7" s="8" t="s">
        <v>6</v>
      </c>
      <c r="T7" s="7" t="s">
        <v>17</v>
      </c>
      <c r="U7" s="354"/>
      <c r="V7" s="330"/>
      <c r="W7" s="330"/>
      <c r="X7" s="324"/>
      <c r="Y7" s="9" t="s">
        <v>54</v>
      </c>
      <c r="Z7" s="9" t="s">
        <v>55</v>
      </c>
      <c r="AA7" s="10" t="s">
        <v>56</v>
      </c>
    </row>
    <row r="8" spans="1:31" s="56" customFormat="1" ht="14.25" customHeight="1">
      <c r="A8" s="362" t="s">
        <v>59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4"/>
    </row>
    <row r="9" spans="1:31" s="56" customFormat="1" ht="14.25" customHeight="1">
      <c r="A9" s="365" t="s">
        <v>103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7"/>
    </row>
    <row r="10" spans="1:31" ht="14.25" customHeight="1" thickBot="1">
      <c r="A10" s="196" t="s">
        <v>9</v>
      </c>
      <c r="B10" s="394" t="s">
        <v>94</v>
      </c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6"/>
    </row>
    <row r="11" spans="1:31" ht="14.25" customHeight="1" thickBot="1">
      <c r="A11" s="12" t="s">
        <v>9</v>
      </c>
      <c r="B11" s="13" t="s">
        <v>9</v>
      </c>
      <c r="C11" s="397" t="s">
        <v>85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9"/>
    </row>
    <row r="12" spans="1:31" ht="30" customHeight="1">
      <c r="A12" s="128" t="s">
        <v>9</v>
      </c>
      <c r="B12" s="129" t="s">
        <v>9</v>
      </c>
      <c r="C12" s="130" t="s">
        <v>9</v>
      </c>
      <c r="D12" s="130"/>
      <c r="E12" s="140" t="s">
        <v>133</v>
      </c>
      <c r="F12" s="388"/>
      <c r="G12" s="391" t="s">
        <v>66</v>
      </c>
      <c r="H12" s="368" t="s">
        <v>62</v>
      </c>
      <c r="I12" s="141"/>
      <c r="J12" s="144"/>
      <c r="K12" s="145"/>
      <c r="L12" s="145"/>
      <c r="M12" s="146"/>
      <c r="N12" s="144"/>
      <c r="O12" s="145"/>
      <c r="P12" s="145"/>
      <c r="Q12" s="147"/>
      <c r="R12" s="148"/>
      <c r="S12" s="149"/>
      <c r="T12" s="149"/>
      <c r="U12" s="150"/>
      <c r="V12" s="151"/>
      <c r="W12" s="151"/>
      <c r="X12" s="137"/>
      <c r="Y12" s="138"/>
      <c r="Z12" s="138"/>
      <c r="AA12" s="139"/>
    </row>
    <row r="13" spans="1:31" ht="28.5" customHeight="1">
      <c r="A13" s="131"/>
      <c r="B13" s="132"/>
      <c r="C13" s="133"/>
      <c r="D13" s="133"/>
      <c r="E13" s="143" t="s">
        <v>65</v>
      </c>
      <c r="F13" s="389"/>
      <c r="G13" s="392"/>
      <c r="H13" s="369"/>
      <c r="I13" s="142" t="s">
        <v>57</v>
      </c>
      <c r="J13" s="30">
        <f>K13+M13</f>
        <v>15920</v>
      </c>
      <c r="K13" s="106">
        <v>15920</v>
      </c>
      <c r="L13" s="106"/>
      <c r="M13" s="153"/>
      <c r="N13" s="30">
        <f>O13+Q13</f>
        <v>13723.8</v>
      </c>
      <c r="O13" s="106">
        <v>13723.8</v>
      </c>
      <c r="P13" s="106"/>
      <c r="Q13" s="32"/>
      <c r="R13" s="34">
        <f>S13+U13</f>
        <v>13723.8</v>
      </c>
      <c r="S13" s="109">
        <f>13876.8-153</f>
        <v>13723.8</v>
      </c>
      <c r="T13" s="109"/>
      <c r="U13" s="110"/>
      <c r="V13" s="111">
        <v>15900</v>
      </c>
      <c r="W13" s="111">
        <v>15900</v>
      </c>
      <c r="X13" s="154" t="s">
        <v>135</v>
      </c>
      <c r="Y13" s="155">
        <v>68</v>
      </c>
      <c r="Z13" s="155">
        <v>66</v>
      </c>
      <c r="AA13" s="156">
        <v>66</v>
      </c>
      <c r="AC13" s="166"/>
    </row>
    <row r="14" spans="1:31" ht="14.25" customHeight="1">
      <c r="A14" s="131"/>
      <c r="B14" s="132"/>
      <c r="C14" s="133"/>
      <c r="D14" s="133"/>
      <c r="E14" s="371" t="s">
        <v>134</v>
      </c>
      <c r="F14" s="389"/>
      <c r="G14" s="392"/>
      <c r="H14" s="369"/>
      <c r="I14" s="152" t="s">
        <v>57</v>
      </c>
      <c r="J14" s="126">
        <f>K14+M14</f>
        <v>0</v>
      </c>
      <c r="K14" s="31"/>
      <c r="L14" s="31"/>
      <c r="M14" s="82"/>
      <c r="N14" s="126">
        <f>O14+Q14</f>
        <v>153</v>
      </c>
      <c r="O14" s="31">
        <v>153</v>
      </c>
      <c r="P14" s="31"/>
      <c r="Q14" s="33"/>
      <c r="R14" s="127">
        <f>S14+U14</f>
        <v>153</v>
      </c>
      <c r="S14" s="35">
        <v>153</v>
      </c>
      <c r="T14" s="35"/>
      <c r="U14" s="36"/>
      <c r="V14" s="177">
        <v>153</v>
      </c>
      <c r="W14" s="177">
        <v>153</v>
      </c>
      <c r="X14" s="384" t="s">
        <v>135</v>
      </c>
      <c r="Y14" s="159">
        <v>1.6</v>
      </c>
      <c r="Z14" s="159">
        <v>1.6</v>
      </c>
      <c r="AA14" s="160">
        <v>1.6</v>
      </c>
    </row>
    <row r="15" spans="1:31" ht="14.25" customHeight="1" thickBot="1">
      <c r="A15" s="134"/>
      <c r="B15" s="135"/>
      <c r="C15" s="136"/>
      <c r="D15" s="136"/>
      <c r="E15" s="372"/>
      <c r="F15" s="390"/>
      <c r="G15" s="393"/>
      <c r="H15" s="370"/>
      <c r="I15" s="114" t="s">
        <v>10</v>
      </c>
      <c r="J15" s="44">
        <f t="shared" ref="J15:W15" si="0">SUM(J12:J14)</f>
        <v>15920</v>
      </c>
      <c r="K15" s="45">
        <f t="shared" si="0"/>
        <v>15920</v>
      </c>
      <c r="L15" s="45">
        <f t="shared" si="0"/>
        <v>0</v>
      </c>
      <c r="M15" s="46">
        <f t="shared" si="0"/>
        <v>0</v>
      </c>
      <c r="N15" s="44">
        <f t="shared" si="0"/>
        <v>13876.8</v>
      </c>
      <c r="O15" s="45">
        <f t="shared" si="0"/>
        <v>13876.8</v>
      </c>
      <c r="P15" s="45">
        <f t="shared" si="0"/>
        <v>0</v>
      </c>
      <c r="Q15" s="46">
        <f t="shared" si="0"/>
        <v>0</v>
      </c>
      <c r="R15" s="44">
        <f>SUM(R12:R14)</f>
        <v>13876.8</v>
      </c>
      <c r="S15" s="45">
        <f t="shared" si="0"/>
        <v>13876.8</v>
      </c>
      <c r="T15" s="45">
        <f t="shared" si="0"/>
        <v>0</v>
      </c>
      <c r="U15" s="45">
        <f t="shared" si="0"/>
        <v>0</v>
      </c>
      <c r="V15" s="47">
        <f t="shared" si="0"/>
        <v>16053</v>
      </c>
      <c r="W15" s="47">
        <f t="shared" si="0"/>
        <v>16053</v>
      </c>
      <c r="X15" s="383"/>
      <c r="Y15" s="161"/>
      <c r="Z15" s="161"/>
      <c r="AA15" s="162"/>
      <c r="AB15" s="15"/>
      <c r="AD15" s="14"/>
    </row>
    <row r="16" spans="1:31" ht="44.25" customHeight="1">
      <c r="A16" s="128" t="s">
        <v>9</v>
      </c>
      <c r="B16" s="129" t="s">
        <v>9</v>
      </c>
      <c r="C16" s="130" t="s">
        <v>11</v>
      </c>
      <c r="D16" s="130"/>
      <c r="E16" s="239" t="s">
        <v>149</v>
      </c>
      <c r="F16" s="246"/>
      <c r="G16" s="242"/>
      <c r="H16" s="223"/>
      <c r="I16" s="206"/>
      <c r="J16" s="280"/>
      <c r="K16" s="281"/>
      <c r="L16" s="281"/>
      <c r="M16" s="282"/>
      <c r="N16" s="283"/>
      <c r="O16" s="281"/>
      <c r="P16" s="281"/>
      <c r="Q16" s="284"/>
      <c r="R16" s="207"/>
      <c r="S16" s="208"/>
      <c r="T16" s="208"/>
      <c r="U16" s="209"/>
      <c r="V16" s="210"/>
      <c r="W16" s="210"/>
      <c r="X16" s="197"/>
      <c r="Y16" s="285"/>
      <c r="Z16" s="285"/>
      <c r="AA16" s="286"/>
      <c r="AB16" s="15"/>
      <c r="AD16" s="14"/>
    </row>
    <row r="17" spans="1:30" ht="14.25" customHeight="1">
      <c r="A17" s="374"/>
      <c r="B17" s="377"/>
      <c r="C17" s="405"/>
      <c r="D17" s="525" t="s">
        <v>9</v>
      </c>
      <c r="E17" s="429" t="s">
        <v>79</v>
      </c>
      <c r="F17" s="389"/>
      <c r="G17" s="392" t="s">
        <v>66</v>
      </c>
      <c r="H17" s="369" t="s">
        <v>62</v>
      </c>
      <c r="I17" s="211" t="s">
        <v>75</v>
      </c>
      <c r="J17" s="126">
        <f>K17+M17</f>
        <v>0</v>
      </c>
      <c r="K17" s="85"/>
      <c r="L17" s="85"/>
      <c r="M17" s="278"/>
      <c r="N17" s="126">
        <f>O17+Q17</f>
        <v>0</v>
      </c>
      <c r="O17" s="85"/>
      <c r="P17" s="85"/>
      <c r="Q17" s="82"/>
      <c r="R17" s="127"/>
      <c r="S17" s="279"/>
      <c r="T17" s="86"/>
      <c r="U17" s="87"/>
      <c r="V17" s="88"/>
      <c r="W17" s="88"/>
      <c r="X17" s="199" t="s">
        <v>81</v>
      </c>
      <c r="Y17" s="66">
        <v>130</v>
      </c>
      <c r="Z17" s="66">
        <v>130</v>
      </c>
      <c r="AA17" s="67">
        <v>130</v>
      </c>
      <c r="AD17" s="14"/>
    </row>
    <row r="18" spans="1:30" ht="14.25" customHeight="1">
      <c r="A18" s="374"/>
      <c r="B18" s="377"/>
      <c r="C18" s="405"/>
      <c r="D18" s="525"/>
      <c r="E18" s="429"/>
      <c r="F18" s="389"/>
      <c r="G18" s="392"/>
      <c r="H18" s="369"/>
      <c r="I18" s="118" t="s">
        <v>74</v>
      </c>
      <c r="J18" s="30">
        <f>K18+M18</f>
        <v>50.5</v>
      </c>
      <c r="K18" s="31">
        <v>50.5</v>
      </c>
      <c r="L18" s="31"/>
      <c r="M18" s="32"/>
      <c r="N18" s="30">
        <f>O18+Q18</f>
        <v>40</v>
      </c>
      <c r="O18" s="103">
        <v>40</v>
      </c>
      <c r="P18" s="31"/>
      <c r="Q18" s="33"/>
      <c r="R18" s="34">
        <f>S18+U18</f>
        <v>94.7</v>
      </c>
      <c r="S18" s="201">
        <v>94.7</v>
      </c>
      <c r="T18" s="35"/>
      <c r="U18" s="36"/>
      <c r="V18" s="74">
        <v>200</v>
      </c>
      <c r="W18" s="74">
        <v>200</v>
      </c>
      <c r="X18" s="360" t="s">
        <v>126</v>
      </c>
      <c r="Y18" s="357">
        <v>0.3</v>
      </c>
      <c r="Z18" s="357">
        <v>2</v>
      </c>
      <c r="AA18" s="358">
        <v>2</v>
      </c>
      <c r="AD18" s="14"/>
    </row>
    <row r="19" spans="1:30" ht="14.25" customHeight="1">
      <c r="A19" s="374"/>
      <c r="B19" s="377"/>
      <c r="C19" s="405"/>
      <c r="D19" s="525"/>
      <c r="E19" s="429"/>
      <c r="F19" s="389"/>
      <c r="G19" s="392"/>
      <c r="H19" s="369"/>
      <c r="I19" s="119"/>
      <c r="J19" s="37">
        <f>K19+M19</f>
        <v>0</v>
      </c>
      <c r="K19" s="38"/>
      <c r="L19" s="38"/>
      <c r="M19" s="32"/>
      <c r="N19" s="37">
        <f>O19+Q19</f>
        <v>0</v>
      </c>
      <c r="O19" s="38"/>
      <c r="P19" s="38"/>
      <c r="Q19" s="39"/>
      <c r="R19" s="40">
        <f>S19+U19</f>
        <v>0</v>
      </c>
      <c r="S19" s="41"/>
      <c r="T19" s="41"/>
      <c r="U19" s="42"/>
      <c r="V19" s="43"/>
      <c r="W19" s="43"/>
      <c r="X19" s="360"/>
      <c r="Y19" s="357"/>
      <c r="Z19" s="357"/>
      <c r="AA19" s="358"/>
      <c r="AD19" s="14"/>
    </row>
    <row r="20" spans="1:30" ht="14.25" customHeight="1" thickBot="1">
      <c r="A20" s="374"/>
      <c r="B20" s="377"/>
      <c r="C20" s="405"/>
      <c r="D20" s="525"/>
      <c r="E20" s="429"/>
      <c r="F20" s="389"/>
      <c r="G20" s="392"/>
      <c r="H20" s="369"/>
      <c r="I20" s="114" t="s">
        <v>10</v>
      </c>
      <c r="J20" s="44">
        <f t="shared" ref="J20:W20" si="1">SUM(J17:J19)</f>
        <v>50.5</v>
      </c>
      <c r="K20" s="45">
        <f t="shared" si="1"/>
        <v>50.5</v>
      </c>
      <c r="L20" s="45">
        <f t="shared" si="1"/>
        <v>0</v>
      </c>
      <c r="M20" s="46">
        <f t="shared" si="1"/>
        <v>0</v>
      </c>
      <c r="N20" s="44">
        <f t="shared" si="1"/>
        <v>40</v>
      </c>
      <c r="O20" s="45">
        <f t="shared" si="1"/>
        <v>40</v>
      </c>
      <c r="P20" s="45">
        <f t="shared" si="1"/>
        <v>0</v>
      </c>
      <c r="Q20" s="46">
        <f t="shared" si="1"/>
        <v>0</v>
      </c>
      <c r="R20" s="44">
        <f t="shared" si="1"/>
        <v>94.7</v>
      </c>
      <c r="S20" s="45">
        <f t="shared" si="1"/>
        <v>94.7</v>
      </c>
      <c r="T20" s="45">
        <f t="shared" si="1"/>
        <v>0</v>
      </c>
      <c r="U20" s="45">
        <f t="shared" si="1"/>
        <v>0</v>
      </c>
      <c r="V20" s="47">
        <f t="shared" si="1"/>
        <v>200</v>
      </c>
      <c r="W20" s="47">
        <f t="shared" si="1"/>
        <v>200</v>
      </c>
      <c r="X20" s="361"/>
      <c r="Y20" s="68"/>
      <c r="Z20" s="68"/>
      <c r="AA20" s="69"/>
      <c r="AD20" s="14"/>
    </row>
    <row r="21" spans="1:30" ht="14.25" customHeight="1">
      <c r="A21" s="374"/>
      <c r="B21" s="377"/>
      <c r="C21" s="405"/>
      <c r="D21" s="524" t="s">
        <v>11</v>
      </c>
      <c r="E21" s="541" t="s">
        <v>80</v>
      </c>
      <c r="F21" s="528"/>
      <c r="G21" s="536" t="s">
        <v>66</v>
      </c>
      <c r="H21" s="529" t="s">
        <v>62</v>
      </c>
      <c r="I21" s="118" t="s">
        <v>74</v>
      </c>
      <c r="J21" s="30">
        <f>K21+M21</f>
        <v>0</v>
      </c>
      <c r="K21" s="31"/>
      <c r="L21" s="31"/>
      <c r="M21" s="32"/>
      <c r="N21" s="30"/>
      <c r="O21" s="103"/>
      <c r="P21" s="31"/>
      <c r="Q21" s="33"/>
      <c r="R21" s="34"/>
      <c r="S21" s="35"/>
      <c r="T21" s="35"/>
      <c r="U21" s="36"/>
      <c r="V21" s="74">
        <v>50</v>
      </c>
      <c r="W21" s="74">
        <v>50</v>
      </c>
      <c r="X21" s="359" t="s">
        <v>98</v>
      </c>
      <c r="Y21" s="66" t="s">
        <v>82</v>
      </c>
      <c r="Z21" s="66" t="s">
        <v>82</v>
      </c>
      <c r="AA21" s="67" t="s">
        <v>82</v>
      </c>
      <c r="AD21" s="14"/>
    </row>
    <row r="22" spans="1:30" ht="14.25" customHeight="1">
      <c r="A22" s="374"/>
      <c r="B22" s="377"/>
      <c r="C22" s="405"/>
      <c r="D22" s="525"/>
      <c r="E22" s="429"/>
      <c r="F22" s="389"/>
      <c r="G22" s="392"/>
      <c r="H22" s="369"/>
      <c r="I22" s="119" t="s">
        <v>75</v>
      </c>
      <c r="J22" s="37">
        <f>K22+M22</f>
        <v>50</v>
      </c>
      <c r="K22" s="38">
        <v>50</v>
      </c>
      <c r="L22" s="38"/>
      <c r="M22" s="32"/>
      <c r="N22" s="37">
        <f>O22+Q22</f>
        <v>50</v>
      </c>
      <c r="O22" s="38">
        <v>50</v>
      </c>
      <c r="P22" s="38"/>
      <c r="Q22" s="39"/>
      <c r="R22" s="40">
        <f>S22+U22</f>
        <v>50</v>
      </c>
      <c r="S22" s="41">
        <v>50</v>
      </c>
      <c r="T22" s="41"/>
      <c r="U22" s="42"/>
      <c r="V22" s="43"/>
      <c r="W22" s="43"/>
      <c r="X22" s="360"/>
      <c r="Y22" s="66"/>
      <c r="Z22" s="66"/>
      <c r="AA22" s="67"/>
      <c r="AD22" s="14"/>
    </row>
    <row r="23" spans="1:30" ht="14.25" customHeight="1" thickBot="1">
      <c r="A23" s="375"/>
      <c r="B23" s="378"/>
      <c r="C23" s="410"/>
      <c r="D23" s="543"/>
      <c r="E23" s="440"/>
      <c r="F23" s="390"/>
      <c r="G23" s="393"/>
      <c r="H23" s="370"/>
      <c r="I23" s="114" t="s">
        <v>10</v>
      </c>
      <c r="J23" s="44">
        <f t="shared" ref="J23:W23" si="2">SUM(J21:J22)</f>
        <v>50</v>
      </c>
      <c r="K23" s="45">
        <f t="shared" si="2"/>
        <v>50</v>
      </c>
      <c r="L23" s="45">
        <f t="shared" si="2"/>
        <v>0</v>
      </c>
      <c r="M23" s="46">
        <f t="shared" si="2"/>
        <v>0</v>
      </c>
      <c r="N23" s="44">
        <f t="shared" si="2"/>
        <v>50</v>
      </c>
      <c r="O23" s="45">
        <f t="shared" si="2"/>
        <v>50</v>
      </c>
      <c r="P23" s="45">
        <f t="shared" si="2"/>
        <v>0</v>
      </c>
      <c r="Q23" s="46">
        <f t="shared" si="2"/>
        <v>0</v>
      </c>
      <c r="R23" s="44">
        <f t="shared" si="2"/>
        <v>50</v>
      </c>
      <c r="S23" s="45">
        <f t="shared" si="2"/>
        <v>50</v>
      </c>
      <c r="T23" s="45">
        <f t="shared" si="2"/>
        <v>0</v>
      </c>
      <c r="U23" s="45">
        <f t="shared" si="2"/>
        <v>0</v>
      </c>
      <c r="V23" s="47">
        <f t="shared" si="2"/>
        <v>50</v>
      </c>
      <c r="W23" s="47">
        <f t="shared" si="2"/>
        <v>50</v>
      </c>
      <c r="X23" s="199" t="s">
        <v>83</v>
      </c>
      <c r="Y23" s="66" t="s">
        <v>84</v>
      </c>
      <c r="Z23" s="66" t="s">
        <v>84</v>
      </c>
      <c r="AA23" s="67" t="s">
        <v>84</v>
      </c>
      <c r="AD23" s="14"/>
    </row>
    <row r="24" spans="1:30" s="293" customFormat="1" ht="14.25" customHeight="1" thickBot="1">
      <c r="A24" s="547"/>
      <c r="B24" s="548"/>
      <c r="C24" s="548"/>
      <c r="D24" s="548"/>
      <c r="E24" s="548"/>
      <c r="F24" s="548"/>
      <c r="G24" s="548"/>
      <c r="H24" s="548"/>
      <c r="I24" s="288" t="s">
        <v>10</v>
      </c>
      <c r="J24" s="289">
        <f>J23+J20</f>
        <v>100.5</v>
      </c>
      <c r="K24" s="289">
        <f t="shared" ref="K24:W24" si="3">K23+K20</f>
        <v>100.5</v>
      </c>
      <c r="L24" s="289">
        <f t="shared" si="3"/>
        <v>0</v>
      </c>
      <c r="M24" s="289">
        <f t="shared" si="3"/>
        <v>0</v>
      </c>
      <c r="N24" s="289">
        <f t="shared" si="3"/>
        <v>90</v>
      </c>
      <c r="O24" s="289">
        <f t="shared" si="3"/>
        <v>90</v>
      </c>
      <c r="P24" s="289">
        <f t="shared" si="3"/>
        <v>0</v>
      </c>
      <c r="Q24" s="289">
        <f t="shared" si="3"/>
        <v>0</v>
      </c>
      <c r="R24" s="289">
        <f t="shared" si="3"/>
        <v>144.69999999999999</v>
      </c>
      <c r="S24" s="289">
        <f t="shared" si="3"/>
        <v>144.69999999999999</v>
      </c>
      <c r="T24" s="289">
        <f t="shared" si="3"/>
        <v>0</v>
      </c>
      <c r="U24" s="289">
        <f t="shared" si="3"/>
        <v>0</v>
      </c>
      <c r="V24" s="289">
        <f t="shared" si="3"/>
        <v>250</v>
      </c>
      <c r="W24" s="290">
        <f t="shared" si="3"/>
        <v>250</v>
      </c>
      <c r="X24" s="291"/>
      <c r="Y24" s="186"/>
      <c r="Z24" s="186"/>
      <c r="AA24" s="292"/>
      <c r="AD24" s="294"/>
    </row>
    <row r="25" spans="1:30" ht="14.25" customHeight="1">
      <c r="A25" s="374" t="s">
        <v>9</v>
      </c>
      <c r="B25" s="377" t="s">
        <v>9</v>
      </c>
      <c r="C25" s="380" t="s">
        <v>67</v>
      </c>
      <c r="D25" s="380"/>
      <c r="E25" s="340" t="s">
        <v>136</v>
      </c>
      <c r="F25" s="343" t="s">
        <v>127</v>
      </c>
      <c r="G25" s="412" t="s">
        <v>66</v>
      </c>
      <c r="H25" s="369" t="s">
        <v>76</v>
      </c>
      <c r="I25" s="171" t="s">
        <v>137</v>
      </c>
      <c r="J25" s="37"/>
      <c r="K25" s="287"/>
      <c r="L25" s="287"/>
      <c r="M25" s="82"/>
      <c r="N25" s="37">
        <f>O25+Q25</f>
        <v>580.1</v>
      </c>
      <c r="O25" s="287"/>
      <c r="P25" s="287"/>
      <c r="Q25" s="92">
        <v>580.1</v>
      </c>
      <c r="R25" s="40">
        <f>S25+U25</f>
        <v>580.1</v>
      </c>
      <c r="S25" s="86"/>
      <c r="T25" s="86"/>
      <c r="U25" s="87">
        <v>580.1</v>
      </c>
      <c r="V25" s="272">
        <v>14.3</v>
      </c>
      <c r="W25" s="88"/>
      <c r="X25" s="359" t="s">
        <v>147</v>
      </c>
      <c r="Y25" s="64"/>
      <c r="Z25" s="176"/>
      <c r="AA25" s="65"/>
      <c r="AD25" s="14"/>
    </row>
    <row r="26" spans="1:30" ht="35.25" customHeight="1">
      <c r="A26" s="374"/>
      <c r="B26" s="377"/>
      <c r="C26" s="380"/>
      <c r="D26" s="380"/>
      <c r="E26" s="340"/>
      <c r="F26" s="343"/>
      <c r="G26" s="412"/>
      <c r="H26" s="369"/>
      <c r="I26" s="171" t="s">
        <v>107</v>
      </c>
      <c r="J26" s="126"/>
      <c r="K26" s="31"/>
      <c r="L26" s="31"/>
      <c r="M26" s="82"/>
      <c r="N26" s="126">
        <f>O26+Q26</f>
        <v>5221.2</v>
      </c>
      <c r="O26" s="31"/>
      <c r="P26" s="31"/>
      <c r="Q26" s="172">
        <v>5221.2</v>
      </c>
      <c r="R26" s="127">
        <f>S26+U26</f>
        <v>5221.2</v>
      </c>
      <c r="S26" s="35"/>
      <c r="T26" s="35"/>
      <c r="U26" s="36">
        <v>5221.2</v>
      </c>
      <c r="V26" s="177">
        <v>128.80000000000001</v>
      </c>
      <c r="W26" s="173"/>
      <c r="X26" s="360"/>
      <c r="Y26" s="66"/>
      <c r="Z26" s="71"/>
      <c r="AA26" s="67"/>
      <c r="AD26" s="14"/>
    </row>
    <row r="27" spans="1:30" ht="23.25" customHeight="1" thickBot="1">
      <c r="A27" s="375"/>
      <c r="B27" s="378"/>
      <c r="C27" s="381"/>
      <c r="D27" s="381"/>
      <c r="E27" s="341"/>
      <c r="F27" s="344"/>
      <c r="G27" s="413"/>
      <c r="H27" s="370"/>
      <c r="I27" s="174" t="s">
        <v>10</v>
      </c>
      <c r="J27" s="44">
        <f t="shared" ref="J27:W27" si="4">SUM(J25:J26)</f>
        <v>0</v>
      </c>
      <c r="K27" s="45">
        <f t="shared" si="4"/>
        <v>0</v>
      </c>
      <c r="L27" s="45">
        <f t="shared" si="4"/>
        <v>0</v>
      </c>
      <c r="M27" s="46">
        <f t="shared" si="4"/>
        <v>0</v>
      </c>
      <c r="N27" s="44">
        <f t="shared" si="4"/>
        <v>5801.3</v>
      </c>
      <c r="O27" s="45">
        <f t="shared" si="4"/>
        <v>0</v>
      </c>
      <c r="P27" s="45">
        <f t="shared" si="4"/>
        <v>0</v>
      </c>
      <c r="Q27" s="46">
        <f t="shared" si="4"/>
        <v>5801.3</v>
      </c>
      <c r="R27" s="44">
        <f t="shared" si="4"/>
        <v>5801.3</v>
      </c>
      <c r="S27" s="45">
        <f t="shared" si="4"/>
        <v>0</v>
      </c>
      <c r="T27" s="45">
        <f t="shared" si="4"/>
        <v>0</v>
      </c>
      <c r="U27" s="45">
        <f t="shared" si="4"/>
        <v>5801.3</v>
      </c>
      <c r="V27" s="47">
        <f>SUM(V25:V26)</f>
        <v>143.10000000000002</v>
      </c>
      <c r="W27" s="47">
        <f t="shared" si="4"/>
        <v>0</v>
      </c>
      <c r="X27" s="361"/>
      <c r="Y27" s="187">
        <v>98</v>
      </c>
      <c r="Z27" s="188">
        <v>100</v>
      </c>
      <c r="AA27" s="189"/>
      <c r="AD27" s="14"/>
    </row>
    <row r="28" spans="1:30" ht="14.25" customHeight="1">
      <c r="A28" s="373" t="s">
        <v>9</v>
      </c>
      <c r="B28" s="376" t="s">
        <v>9</v>
      </c>
      <c r="C28" s="409" t="s">
        <v>66</v>
      </c>
      <c r="D28" s="409"/>
      <c r="E28" s="406" t="s">
        <v>117</v>
      </c>
      <c r="F28" s="388"/>
      <c r="G28" s="391" t="s">
        <v>66</v>
      </c>
      <c r="H28" s="368" t="s">
        <v>62</v>
      </c>
      <c r="I28" s="115" t="s">
        <v>57</v>
      </c>
      <c r="J28" s="23">
        <f>K28+M28</f>
        <v>40</v>
      </c>
      <c r="K28" s="24">
        <v>40</v>
      </c>
      <c r="L28" s="24"/>
      <c r="M28" s="25"/>
      <c r="N28" s="23">
        <f>O28+Q28</f>
        <v>100</v>
      </c>
      <c r="O28" s="24">
        <v>100</v>
      </c>
      <c r="P28" s="24"/>
      <c r="Q28" s="26"/>
      <c r="R28" s="27">
        <f>S28+U28</f>
        <v>100</v>
      </c>
      <c r="S28" s="28">
        <v>100</v>
      </c>
      <c r="T28" s="28"/>
      <c r="U28" s="29"/>
      <c r="V28" s="124">
        <v>100</v>
      </c>
      <c r="W28" s="124">
        <v>100</v>
      </c>
      <c r="X28" s="197" t="s">
        <v>118</v>
      </c>
      <c r="Y28" s="101">
        <v>100</v>
      </c>
      <c r="Z28" s="101">
        <v>100</v>
      </c>
      <c r="AA28" s="102">
        <v>100</v>
      </c>
    </row>
    <row r="29" spans="1:30" ht="14.25" customHeight="1" thickBot="1">
      <c r="A29" s="374"/>
      <c r="B29" s="378"/>
      <c r="C29" s="410"/>
      <c r="D29" s="410"/>
      <c r="E29" s="372"/>
      <c r="F29" s="390"/>
      <c r="G29" s="393"/>
      <c r="H29" s="370"/>
      <c r="I29" s="114" t="s">
        <v>10</v>
      </c>
      <c r="J29" s="44">
        <f t="shared" ref="J29:W29" si="5">SUM(J28:J28)</f>
        <v>40</v>
      </c>
      <c r="K29" s="45">
        <f t="shared" si="5"/>
        <v>40</v>
      </c>
      <c r="L29" s="45">
        <f t="shared" si="5"/>
        <v>0</v>
      </c>
      <c r="M29" s="46">
        <f t="shared" si="5"/>
        <v>0</v>
      </c>
      <c r="N29" s="44">
        <f t="shared" si="5"/>
        <v>100</v>
      </c>
      <c r="O29" s="45">
        <f t="shared" si="5"/>
        <v>100</v>
      </c>
      <c r="P29" s="45">
        <f t="shared" si="5"/>
        <v>0</v>
      </c>
      <c r="Q29" s="46">
        <f t="shared" si="5"/>
        <v>0</v>
      </c>
      <c r="R29" s="44">
        <f t="shared" si="5"/>
        <v>100</v>
      </c>
      <c r="S29" s="45">
        <f t="shared" si="5"/>
        <v>100</v>
      </c>
      <c r="T29" s="45">
        <f t="shared" si="5"/>
        <v>0</v>
      </c>
      <c r="U29" s="45">
        <f t="shared" si="5"/>
        <v>0</v>
      </c>
      <c r="V29" s="47">
        <f t="shared" si="5"/>
        <v>100</v>
      </c>
      <c r="W29" s="47">
        <f t="shared" si="5"/>
        <v>100</v>
      </c>
      <c r="X29" s="16"/>
      <c r="Y29" s="62"/>
      <c r="Z29" s="62"/>
      <c r="AA29" s="63"/>
    </row>
    <row r="30" spans="1:30" ht="14.25" customHeight="1">
      <c r="A30" s="437" t="s">
        <v>9</v>
      </c>
      <c r="B30" s="376" t="s">
        <v>9</v>
      </c>
      <c r="C30" s="409" t="s">
        <v>63</v>
      </c>
      <c r="D30" s="409"/>
      <c r="E30" s="406" t="s">
        <v>68</v>
      </c>
      <c r="F30" s="388"/>
      <c r="G30" s="391" t="s">
        <v>66</v>
      </c>
      <c r="H30" s="368" t="s">
        <v>62</v>
      </c>
      <c r="I30" s="115" t="s">
        <v>57</v>
      </c>
      <c r="J30" s="23">
        <f>K30+M30</f>
        <v>40</v>
      </c>
      <c r="K30" s="24">
        <v>40</v>
      </c>
      <c r="L30" s="24"/>
      <c r="M30" s="25"/>
      <c r="N30" s="23">
        <f>O30+Q30</f>
        <v>23.2</v>
      </c>
      <c r="O30" s="24">
        <v>23.2</v>
      </c>
      <c r="P30" s="24"/>
      <c r="Q30" s="26"/>
      <c r="R30" s="27">
        <f>S30+U30</f>
        <v>23.2</v>
      </c>
      <c r="S30" s="28">
        <v>23.2</v>
      </c>
      <c r="T30" s="28"/>
      <c r="U30" s="29"/>
      <c r="V30" s="124"/>
      <c r="W30" s="124"/>
      <c r="X30" s="198" t="s">
        <v>69</v>
      </c>
      <c r="Y30" s="60">
        <v>1</v>
      </c>
      <c r="Z30" s="60"/>
      <c r="AA30" s="61"/>
    </row>
    <row r="31" spans="1:30" ht="14.25" customHeight="1">
      <c r="A31" s="555"/>
      <c r="B31" s="377"/>
      <c r="C31" s="405"/>
      <c r="D31" s="405"/>
      <c r="E31" s="446"/>
      <c r="F31" s="389"/>
      <c r="G31" s="392"/>
      <c r="H31" s="369"/>
      <c r="I31" s="116"/>
      <c r="J31" s="30">
        <f>K31+M31</f>
        <v>0</v>
      </c>
      <c r="K31" s="31"/>
      <c r="L31" s="31"/>
      <c r="M31" s="32"/>
      <c r="N31" s="30">
        <f>O31+Q31</f>
        <v>0</v>
      </c>
      <c r="O31" s="31"/>
      <c r="P31" s="31"/>
      <c r="Q31" s="33"/>
      <c r="R31" s="34">
        <f>S31+U31</f>
        <v>0</v>
      </c>
      <c r="S31" s="35"/>
      <c r="T31" s="35"/>
      <c r="U31" s="36"/>
      <c r="V31" s="177"/>
      <c r="W31" s="177"/>
      <c r="X31" s="199"/>
      <c r="Y31" s="60"/>
      <c r="Z31" s="60"/>
      <c r="AA31" s="61"/>
    </row>
    <row r="32" spans="1:30" ht="14.25" customHeight="1" thickBot="1">
      <c r="A32" s="438"/>
      <c r="B32" s="378"/>
      <c r="C32" s="410"/>
      <c r="D32" s="410"/>
      <c r="E32" s="372"/>
      <c r="F32" s="390"/>
      <c r="G32" s="393"/>
      <c r="H32" s="370"/>
      <c r="I32" s="114" t="s">
        <v>10</v>
      </c>
      <c r="J32" s="44">
        <f t="shared" ref="J32:W32" si="6">SUM(J30:J31)</f>
        <v>40</v>
      </c>
      <c r="K32" s="45">
        <f t="shared" si="6"/>
        <v>40</v>
      </c>
      <c r="L32" s="45">
        <f t="shared" si="6"/>
        <v>0</v>
      </c>
      <c r="M32" s="46">
        <f t="shared" si="6"/>
        <v>0</v>
      </c>
      <c r="N32" s="44">
        <f t="shared" si="6"/>
        <v>23.2</v>
      </c>
      <c r="O32" s="45">
        <f t="shared" si="6"/>
        <v>23.2</v>
      </c>
      <c r="P32" s="45">
        <f t="shared" si="6"/>
        <v>0</v>
      </c>
      <c r="Q32" s="46">
        <f t="shared" si="6"/>
        <v>0</v>
      </c>
      <c r="R32" s="44">
        <f t="shared" si="6"/>
        <v>23.2</v>
      </c>
      <c r="S32" s="45">
        <f t="shared" si="6"/>
        <v>23.2</v>
      </c>
      <c r="T32" s="45">
        <f t="shared" si="6"/>
        <v>0</v>
      </c>
      <c r="U32" s="45">
        <f t="shared" si="6"/>
        <v>0</v>
      </c>
      <c r="V32" s="47">
        <f t="shared" si="6"/>
        <v>0</v>
      </c>
      <c r="W32" s="47">
        <f t="shared" si="6"/>
        <v>0</v>
      </c>
      <c r="X32" s="16"/>
      <c r="Y32" s="62"/>
      <c r="Z32" s="62"/>
      <c r="AA32" s="63"/>
    </row>
    <row r="33" spans="1:30" ht="14.25" customHeight="1">
      <c r="A33" s="373" t="s">
        <v>9</v>
      </c>
      <c r="B33" s="376" t="s">
        <v>9</v>
      </c>
      <c r="C33" s="409" t="s">
        <v>109</v>
      </c>
      <c r="D33" s="409"/>
      <c r="E33" s="434" t="s">
        <v>128</v>
      </c>
      <c r="F33" s="342" t="s">
        <v>127</v>
      </c>
      <c r="G33" s="391" t="s">
        <v>66</v>
      </c>
      <c r="H33" s="368" t="s">
        <v>76</v>
      </c>
      <c r="I33" s="117" t="s">
        <v>57</v>
      </c>
      <c r="J33" s="23"/>
      <c r="K33" s="24"/>
      <c r="L33" s="24"/>
      <c r="M33" s="25"/>
      <c r="N33" s="123">
        <f>O33+Q33</f>
        <v>350</v>
      </c>
      <c r="O33" s="24"/>
      <c r="P33" s="24"/>
      <c r="Q33" s="163">
        <v>350</v>
      </c>
      <c r="R33" s="27">
        <f>S33+U33</f>
        <v>350</v>
      </c>
      <c r="S33" s="28"/>
      <c r="T33" s="28"/>
      <c r="U33" s="29">
        <v>350</v>
      </c>
      <c r="V33" s="124">
        <v>1000</v>
      </c>
      <c r="W33" s="124">
        <v>1750</v>
      </c>
      <c r="X33" s="359" t="s">
        <v>116</v>
      </c>
      <c r="Y33" s="66">
        <v>10</v>
      </c>
      <c r="Z33" s="66">
        <v>40</v>
      </c>
      <c r="AA33" s="67">
        <v>50</v>
      </c>
      <c r="AD33" s="14"/>
    </row>
    <row r="34" spans="1:30" ht="14.25" customHeight="1">
      <c r="A34" s="374"/>
      <c r="B34" s="377"/>
      <c r="C34" s="405"/>
      <c r="D34" s="405"/>
      <c r="E34" s="435"/>
      <c r="F34" s="343"/>
      <c r="G34" s="392"/>
      <c r="H34" s="369"/>
      <c r="I34" s="118"/>
      <c r="J34" s="30"/>
      <c r="K34" s="31"/>
      <c r="L34" s="31"/>
      <c r="M34" s="32"/>
      <c r="N34" s="30"/>
      <c r="O34" s="31"/>
      <c r="P34" s="31"/>
      <c r="Q34" s="33"/>
      <c r="R34" s="34">
        <f>S34+U34</f>
        <v>0</v>
      </c>
      <c r="S34" s="35"/>
      <c r="T34" s="35"/>
      <c r="U34" s="36"/>
      <c r="V34" s="74"/>
      <c r="W34" s="74"/>
      <c r="X34" s="360"/>
      <c r="Y34" s="66"/>
      <c r="Z34" s="66"/>
      <c r="AA34" s="67"/>
      <c r="AD34" s="14"/>
    </row>
    <row r="35" spans="1:30" ht="14.25" customHeight="1" thickBot="1">
      <c r="A35" s="375"/>
      <c r="B35" s="378"/>
      <c r="C35" s="410"/>
      <c r="D35" s="410"/>
      <c r="E35" s="436"/>
      <c r="F35" s="344"/>
      <c r="G35" s="393"/>
      <c r="H35" s="370"/>
      <c r="I35" s="114" t="s">
        <v>10</v>
      </c>
      <c r="J35" s="44"/>
      <c r="K35" s="45"/>
      <c r="L35" s="45"/>
      <c r="M35" s="46"/>
      <c r="N35" s="44">
        <f t="shared" ref="N35:W35" si="7">SUM(N33:N34)</f>
        <v>350</v>
      </c>
      <c r="O35" s="45">
        <f t="shared" si="7"/>
        <v>0</v>
      </c>
      <c r="P35" s="45">
        <f t="shared" si="7"/>
        <v>0</v>
      </c>
      <c r="Q35" s="46">
        <f t="shared" si="7"/>
        <v>350</v>
      </c>
      <c r="R35" s="44">
        <f t="shared" si="7"/>
        <v>350</v>
      </c>
      <c r="S35" s="45">
        <f t="shared" si="7"/>
        <v>0</v>
      </c>
      <c r="T35" s="45">
        <f t="shared" si="7"/>
        <v>0</v>
      </c>
      <c r="U35" s="45">
        <f t="shared" si="7"/>
        <v>350</v>
      </c>
      <c r="V35" s="47">
        <f t="shared" si="7"/>
        <v>1000</v>
      </c>
      <c r="W35" s="47">
        <f t="shared" si="7"/>
        <v>1750</v>
      </c>
      <c r="X35" s="361"/>
      <c r="Y35" s="68"/>
      <c r="Z35" s="68"/>
      <c r="AA35" s="69"/>
      <c r="AD35" s="14"/>
    </row>
    <row r="36" spans="1:30" ht="14.25" customHeight="1">
      <c r="A36" s="374" t="s">
        <v>9</v>
      </c>
      <c r="B36" s="376" t="s">
        <v>9</v>
      </c>
      <c r="C36" s="409" t="s">
        <v>111</v>
      </c>
      <c r="D36" s="409"/>
      <c r="E36" s="406" t="s">
        <v>70</v>
      </c>
      <c r="F36" s="388"/>
      <c r="G36" s="391" t="s">
        <v>66</v>
      </c>
      <c r="H36" s="368" t="s">
        <v>62</v>
      </c>
      <c r="I36" s="115" t="s">
        <v>57</v>
      </c>
      <c r="J36" s="23">
        <f>K36+M36</f>
        <v>0</v>
      </c>
      <c r="K36" s="24"/>
      <c r="L36" s="24"/>
      <c r="M36" s="25"/>
      <c r="N36" s="23">
        <f>O36+Q36</f>
        <v>0</v>
      </c>
      <c r="O36" s="24"/>
      <c r="P36" s="24"/>
      <c r="Q36" s="26"/>
      <c r="R36" s="27">
        <f>S36+U36</f>
        <v>0</v>
      </c>
      <c r="S36" s="28"/>
      <c r="T36" s="28"/>
      <c r="U36" s="29"/>
      <c r="V36" s="124"/>
      <c r="W36" s="124"/>
      <c r="X36" s="382" t="s">
        <v>71</v>
      </c>
      <c r="Y36" s="60">
        <v>589</v>
      </c>
      <c r="Z36" s="60"/>
      <c r="AA36" s="61"/>
    </row>
    <row r="37" spans="1:30" ht="14.25" customHeight="1">
      <c r="A37" s="374"/>
      <c r="B37" s="377"/>
      <c r="C37" s="405"/>
      <c r="D37" s="405"/>
      <c r="E37" s="446"/>
      <c r="F37" s="389"/>
      <c r="G37" s="392"/>
      <c r="H37" s="369"/>
      <c r="I37" s="116" t="s">
        <v>74</v>
      </c>
      <c r="J37" s="30">
        <f>K37+M37</f>
        <v>0</v>
      </c>
      <c r="K37" s="31"/>
      <c r="L37" s="31"/>
      <c r="M37" s="32"/>
      <c r="N37" s="30">
        <f>O37+Q37</f>
        <v>9.9</v>
      </c>
      <c r="O37" s="103">
        <v>9.9</v>
      </c>
      <c r="P37" s="31"/>
      <c r="Q37" s="33"/>
      <c r="R37" s="34">
        <f>S37+U37</f>
        <v>9.9</v>
      </c>
      <c r="S37" s="35">
        <v>9.9</v>
      </c>
      <c r="T37" s="35"/>
      <c r="U37" s="36"/>
      <c r="V37" s="177"/>
      <c r="W37" s="177"/>
      <c r="X37" s="530"/>
      <c r="Y37" s="60"/>
      <c r="Z37" s="60"/>
      <c r="AA37" s="61"/>
    </row>
    <row r="38" spans="1:30" ht="14.25" customHeight="1" thickBot="1">
      <c r="A38" s="375"/>
      <c r="B38" s="378"/>
      <c r="C38" s="410"/>
      <c r="D38" s="410"/>
      <c r="E38" s="372"/>
      <c r="F38" s="390"/>
      <c r="G38" s="393"/>
      <c r="H38" s="370"/>
      <c r="I38" s="114" t="s">
        <v>10</v>
      </c>
      <c r="J38" s="44">
        <f t="shared" ref="J38:W38" si="8">SUM(J36:J37)</f>
        <v>0</v>
      </c>
      <c r="K38" s="45">
        <f t="shared" si="8"/>
        <v>0</v>
      </c>
      <c r="L38" s="45">
        <f t="shared" si="8"/>
        <v>0</v>
      </c>
      <c r="M38" s="46">
        <f t="shared" si="8"/>
        <v>0</v>
      </c>
      <c r="N38" s="44">
        <f t="shared" si="8"/>
        <v>9.9</v>
      </c>
      <c r="O38" s="45">
        <f t="shared" si="8"/>
        <v>9.9</v>
      </c>
      <c r="P38" s="45">
        <f t="shared" si="8"/>
        <v>0</v>
      </c>
      <c r="Q38" s="46">
        <f t="shared" si="8"/>
        <v>0</v>
      </c>
      <c r="R38" s="44">
        <f t="shared" si="8"/>
        <v>9.9</v>
      </c>
      <c r="S38" s="45">
        <f t="shared" si="8"/>
        <v>9.9</v>
      </c>
      <c r="T38" s="45">
        <f t="shared" si="8"/>
        <v>0</v>
      </c>
      <c r="U38" s="45">
        <f t="shared" si="8"/>
        <v>0</v>
      </c>
      <c r="V38" s="47">
        <f t="shared" si="8"/>
        <v>0</v>
      </c>
      <c r="W38" s="47">
        <f t="shared" si="8"/>
        <v>0</v>
      </c>
      <c r="X38" s="383"/>
      <c r="Y38" s="60"/>
      <c r="Z38" s="60"/>
      <c r="AA38" s="61"/>
    </row>
    <row r="39" spans="1:30" ht="14.25" customHeight="1" thickBot="1">
      <c r="A39" s="12" t="s">
        <v>9</v>
      </c>
      <c r="B39" s="13" t="s">
        <v>9</v>
      </c>
      <c r="C39" s="441" t="s">
        <v>12</v>
      </c>
      <c r="D39" s="441"/>
      <c r="E39" s="441"/>
      <c r="F39" s="441"/>
      <c r="G39" s="441"/>
      <c r="H39" s="441"/>
      <c r="I39" s="442"/>
      <c r="J39" s="48">
        <f>SUM(J23,J20,J38,J32,J29,J15)</f>
        <v>16100.5</v>
      </c>
      <c r="K39" s="48">
        <f>SUM(K23,K20,K38,K32,K29,K15)</f>
        <v>16100.5</v>
      </c>
      <c r="L39" s="48">
        <f>SUM(L23,L20,L38,L32,L29,L15)</f>
        <v>0</v>
      </c>
      <c r="M39" s="49">
        <f>SUM(M23,M20,M38,M32,M29,M15)</f>
        <v>0</v>
      </c>
      <c r="N39" s="48">
        <f>O39+Q39</f>
        <v>20251.2</v>
      </c>
      <c r="O39" s="48">
        <f>SUM(O23,O20,O38,O32,O29,O15)</f>
        <v>14099.9</v>
      </c>
      <c r="P39" s="48">
        <f>SUM(P23,P20,P38,P32,P29,P15)</f>
        <v>0</v>
      </c>
      <c r="Q39" s="49">
        <f>SUM(Q23,Q20,Q38,Q32,Q29,Q15,Q35,Q27,)</f>
        <v>6151.3</v>
      </c>
      <c r="R39" s="48">
        <f>S39+U39</f>
        <v>20305.899999999998</v>
      </c>
      <c r="S39" s="48">
        <f>SUM(S23,S20,S38,S32,S29,S15)</f>
        <v>14154.599999999999</v>
      </c>
      <c r="T39" s="48">
        <f>SUM(T23,T20,T38,T32,T29,T15)</f>
        <v>0</v>
      </c>
      <c r="U39" s="49">
        <f>U23+U20+U38+U35+U32+U29+U15+U27</f>
        <v>6151.3</v>
      </c>
      <c r="V39" s="49">
        <f>SUM(V23,V20,V38,V32,V29,V15,V35,V27)</f>
        <v>17546.099999999999</v>
      </c>
      <c r="W39" s="48">
        <f>SUM(W23,W20,W38,W32,W29,W15,W35,W27)</f>
        <v>18153</v>
      </c>
      <c r="X39" s="193"/>
      <c r="Y39" s="194"/>
      <c r="Z39" s="194"/>
      <c r="AA39" s="195"/>
    </row>
    <row r="40" spans="1:30" ht="14.25" customHeight="1" thickBot="1">
      <c r="A40" s="12" t="s">
        <v>9</v>
      </c>
      <c r="B40" s="13" t="s">
        <v>11</v>
      </c>
      <c r="C40" s="421" t="s">
        <v>95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3"/>
    </row>
    <row r="41" spans="1:30" ht="14.25" customHeight="1">
      <c r="A41" s="373" t="s">
        <v>9</v>
      </c>
      <c r="B41" s="376" t="s">
        <v>11</v>
      </c>
      <c r="C41" s="409" t="s">
        <v>9</v>
      </c>
      <c r="D41" s="409"/>
      <c r="E41" s="439" t="s">
        <v>72</v>
      </c>
      <c r="F41" s="388"/>
      <c r="G41" s="391" t="s">
        <v>66</v>
      </c>
      <c r="H41" s="368" t="s">
        <v>62</v>
      </c>
      <c r="I41" s="117" t="s">
        <v>74</v>
      </c>
      <c r="J41" s="23">
        <f>K41+M41</f>
        <v>50</v>
      </c>
      <c r="K41" s="24">
        <v>50</v>
      </c>
      <c r="L41" s="24"/>
      <c r="M41" s="25"/>
      <c r="N41" s="23">
        <f>O41+Q41</f>
        <v>164</v>
      </c>
      <c r="O41" s="104">
        <v>164</v>
      </c>
      <c r="P41" s="24"/>
      <c r="Q41" s="26"/>
      <c r="R41" s="27">
        <f>S41+U41</f>
        <v>167</v>
      </c>
      <c r="S41" s="28">
        <v>167</v>
      </c>
      <c r="T41" s="28"/>
      <c r="U41" s="29"/>
      <c r="V41" s="124">
        <v>140</v>
      </c>
      <c r="W41" s="124">
        <v>165</v>
      </c>
      <c r="X41" s="424" t="s">
        <v>129</v>
      </c>
      <c r="Y41" s="64">
        <v>2</v>
      </c>
      <c r="Z41" s="64" t="s">
        <v>76</v>
      </c>
      <c r="AA41" s="65">
        <v>4</v>
      </c>
      <c r="AD41" s="14"/>
    </row>
    <row r="42" spans="1:30" ht="23.25" customHeight="1">
      <c r="A42" s="374"/>
      <c r="B42" s="377"/>
      <c r="C42" s="405"/>
      <c r="D42" s="405"/>
      <c r="E42" s="429"/>
      <c r="F42" s="389"/>
      <c r="G42" s="392"/>
      <c r="H42" s="369"/>
      <c r="I42" s="118" t="s">
        <v>75</v>
      </c>
      <c r="J42" s="30">
        <f>K42+M42</f>
        <v>15</v>
      </c>
      <c r="K42" s="31">
        <v>15</v>
      </c>
      <c r="L42" s="31"/>
      <c r="M42" s="32"/>
      <c r="N42" s="30">
        <f>O42+Q42</f>
        <v>0</v>
      </c>
      <c r="O42" s="31"/>
      <c r="P42" s="31"/>
      <c r="Q42" s="33"/>
      <c r="R42" s="34"/>
      <c r="S42" s="35"/>
      <c r="T42" s="35"/>
      <c r="U42" s="36"/>
      <c r="V42" s="177"/>
      <c r="W42" s="177"/>
      <c r="X42" s="425"/>
      <c r="Y42" s="66"/>
      <c r="Z42" s="66"/>
      <c r="AA42" s="67"/>
      <c r="AD42" s="14"/>
    </row>
    <row r="43" spans="1:30" ht="28.5" customHeight="1">
      <c r="A43" s="374"/>
      <c r="B43" s="377"/>
      <c r="C43" s="405"/>
      <c r="D43" s="405"/>
      <c r="E43" s="429"/>
      <c r="F43" s="389"/>
      <c r="G43" s="392"/>
      <c r="H43" s="369"/>
      <c r="I43" s="119"/>
      <c r="J43" s="37">
        <f>K43+M43</f>
        <v>0</v>
      </c>
      <c r="K43" s="38"/>
      <c r="L43" s="38"/>
      <c r="M43" s="32"/>
      <c r="N43" s="37">
        <f>O43+Q43</f>
        <v>0</v>
      </c>
      <c r="O43" s="38"/>
      <c r="P43" s="38"/>
      <c r="Q43" s="39"/>
      <c r="R43" s="40">
        <f>S43+U43</f>
        <v>0</v>
      </c>
      <c r="S43" s="41"/>
      <c r="T43" s="41"/>
      <c r="U43" s="42"/>
      <c r="V43" s="43"/>
      <c r="W43" s="43"/>
      <c r="X43" s="425"/>
      <c r="Y43" s="66"/>
      <c r="Z43" s="66"/>
      <c r="AA43" s="67"/>
      <c r="AD43" s="14"/>
    </row>
    <row r="44" spans="1:30" ht="15.75" customHeight="1" thickBot="1">
      <c r="A44" s="375"/>
      <c r="B44" s="378"/>
      <c r="C44" s="410"/>
      <c r="D44" s="410"/>
      <c r="E44" s="440"/>
      <c r="F44" s="390"/>
      <c r="G44" s="393"/>
      <c r="H44" s="370"/>
      <c r="I44" s="114" t="s">
        <v>10</v>
      </c>
      <c r="J44" s="44">
        <f t="shared" ref="J44:W44" si="9">SUM(J41:J43)</f>
        <v>65</v>
      </c>
      <c r="K44" s="45">
        <f t="shared" si="9"/>
        <v>65</v>
      </c>
      <c r="L44" s="45">
        <f t="shared" si="9"/>
        <v>0</v>
      </c>
      <c r="M44" s="46">
        <f t="shared" si="9"/>
        <v>0</v>
      </c>
      <c r="N44" s="44">
        <f t="shared" si="9"/>
        <v>164</v>
      </c>
      <c r="O44" s="45">
        <f t="shared" si="9"/>
        <v>164</v>
      </c>
      <c r="P44" s="45">
        <f t="shared" si="9"/>
        <v>0</v>
      </c>
      <c r="Q44" s="46">
        <f t="shared" si="9"/>
        <v>0</v>
      </c>
      <c r="R44" s="44">
        <f t="shared" si="9"/>
        <v>167</v>
      </c>
      <c r="S44" s="45">
        <f t="shared" si="9"/>
        <v>167</v>
      </c>
      <c r="T44" s="45">
        <f t="shared" si="9"/>
        <v>0</v>
      </c>
      <c r="U44" s="45">
        <f t="shared" si="9"/>
        <v>0</v>
      </c>
      <c r="V44" s="47">
        <f t="shared" si="9"/>
        <v>140</v>
      </c>
      <c r="W44" s="47">
        <f t="shared" si="9"/>
        <v>165</v>
      </c>
      <c r="X44" s="16" t="s">
        <v>99</v>
      </c>
      <c r="Y44" s="68">
        <v>1</v>
      </c>
      <c r="Z44" s="68">
        <v>1</v>
      </c>
      <c r="AA44" s="69">
        <v>1</v>
      </c>
      <c r="AD44" s="14"/>
    </row>
    <row r="45" spans="1:30" ht="14.25" customHeight="1">
      <c r="A45" s="373" t="s">
        <v>9</v>
      </c>
      <c r="B45" s="376" t="s">
        <v>11</v>
      </c>
      <c r="C45" s="409" t="s">
        <v>11</v>
      </c>
      <c r="D45" s="409"/>
      <c r="E45" s="439" t="s">
        <v>73</v>
      </c>
      <c r="F45" s="388"/>
      <c r="G45" s="391" t="s">
        <v>66</v>
      </c>
      <c r="H45" s="368" t="s">
        <v>62</v>
      </c>
      <c r="I45" s="118" t="s">
        <v>74</v>
      </c>
      <c r="J45" s="30">
        <f>K45+M45</f>
        <v>15</v>
      </c>
      <c r="K45" s="31">
        <v>15</v>
      </c>
      <c r="L45" s="31"/>
      <c r="M45" s="32"/>
      <c r="N45" s="30">
        <f>O45+Q45</f>
        <v>7.5</v>
      </c>
      <c r="O45" s="103">
        <v>7.5</v>
      </c>
      <c r="P45" s="31"/>
      <c r="Q45" s="33"/>
      <c r="R45" s="34">
        <f>S45+U45</f>
        <v>7.5</v>
      </c>
      <c r="S45" s="35">
        <v>7.5</v>
      </c>
      <c r="T45" s="28"/>
      <c r="U45" s="29"/>
      <c r="V45" s="124">
        <v>40</v>
      </c>
      <c r="W45" s="124">
        <v>40</v>
      </c>
      <c r="X45" s="359" t="s">
        <v>77</v>
      </c>
      <c r="Y45" s="64" t="s">
        <v>78</v>
      </c>
      <c r="Z45" s="64" t="s">
        <v>76</v>
      </c>
      <c r="AA45" s="65" t="s">
        <v>76</v>
      </c>
      <c r="AD45" s="14"/>
    </row>
    <row r="46" spans="1:30" ht="14.25" customHeight="1" thickBot="1">
      <c r="A46" s="375"/>
      <c r="B46" s="378"/>
      <c r="C46" s="410"/>
      <c r="D46" s="410"/>
      <c r="E46" s="440"/>
      <c r="F46" s="390"/>
      <c r="G46" s="393"/>
      <c r="H46" s="370"/>
      <c r="I46" s="114" t="s">
        <v>10</v>
      </c>
      <c r="J46" s="44">
        <f t="shared" ref="J46:W46" si="10">SUM(J45:J45)</f>
        <v>15</v>
      </c>
      <c r="K46" s="45">
        <f t="shared" si="10"/>
        <v>15</v>
      </c>
      <c r="L46" s="45">
        <f t="shared" si="10"/>
        <v>0</v>
      </c>
      <c r="M46" s="46">
        <f t="shared" si="10"/>
        <v>0</v>
      </c>
      <c r="N46" s="44">
        <f t="shared" si="10"/>
        <v>7.5</v>
      </c>
      <c r="O46" s="45">
        <f t="shared" si="10"/>
        <v>7.5</v>
      </c>
      <c r="P46" s="45">
        <f t="shared" si="10"/>
        <v>0</v>
      </c>
      <c r="Q46" s="46">
        <f t="shared" si="10"/>
        <v>0</v>
      </c>
      <c r="R46" s="44">
        <f t="shared" si="10"/>
        <v>7.5</v>
      </c>
      <c r="S46" s="45">
        <f t="shared" si="10"/>
        <v>7.5</v>
      </c>
      <c r="T46" s="45">
        <f t="shared" si="10"/>
        <v>0</v>
      </c>
      <c r="U46" s="45">
        <f t="shared" si="10"/>
        <v>0</v>
      </c>
      <c r="V46" s="47">
        <f t="shared" si="10"/>
        <v>40</v>
      </c>
      <c r="W46" s="47">
        <f t="shared" si="10"/>
        <v>40</v>
      </c>
      <c r="X46" s="361"/>
      <c r="Y46" s="68"/>
      <c r="Z46" s="68"/>
      <c r="AA46" s="69"/>
      <c r="AD46" s="14"/>
    </row>
    <row r="47" spans="1:30" ht="14.25" customHeight="1">
      <c r="A47" s="373" t="s">
        <v>9</v>
      </c>
      <c r="B47" s="376" t="s">
        <v>11</v>
      </c>
      <c r="C47" s="409" t="s">
        <v>61</v>
      </c>
      <c r="D47" s="409"/>
      <c r="E47" s="439" t="s">
        <v>100</v>
      </c>
      <c r="F47" s="388"/>
      <c r="G47" s="391" t="s">
        <v>66</v>
      </c>
      <c r="H47" s="368" t="s">
        <v>62</v>
      </c>
      <c r="I47" s="117" t="s">
        <v>57</v>
      </c>
      <c r="J47" s="23">
        <f>K47+M47</f>
        <v>4.0999999999999996</v>
      </c>
      <c r="K47" s="24">
        <v>4.0999999999999996</v>
      </c>
      <c r="L47" s="24"/>
      <c r="M47" s="25"/>
      <c r="N47" s="23">
        <f>O47+Q47</f>
        <v>0</v>
      </c>
      <c r="O47" s="24"/>
      <c r="P47" s="24"/>
      <c r="Q47" s="26"/>
      <c r="R47" s="27">
        <f>S47+U47</f>
        <v>0</v>
      </c>
      <c r="S47" s="28"/>
      <c r="T47" s="28"/>
      <c r="U47" s="29"/>
      <c r="V47" s="124"/>
      <c r="W47" s="124"/>
      <c r="X47" s="198"/>
      <c r="Y47" s="64"/>
      <c r="Z47" s="64"/>
      <c r="AA47" s="65"/>
      <c r="AD47" s="14"/>
    </row>
    <row r="48" spans="1:30" ht="14.25" customHeight="1">
      <c r="A48" s="374"/>
      <c r="B48" s="377"/>
      <c r="C48" s="405"/>
      <c r="D48" s="405"/>
      <c r="E48" s="429"/>
      <c r="F48" s="389"/>
      <c r="G48" s="392"/>
      <c r="H48" s="369"/>
      <c r="I48" s="118" t="s">
        <v>74</v>
      </c>
      <c r="J48" s="30">
        <f>K48+M48</f>
        <v>0</v>
      </c>
      <c r="K48" s="31"/>
      <c r="L48" s="31"/>
      <c r="M48" s="32"/>
      <c r="N48" s="30">
        <f>O48+Q48</f>
        <v>0</v>
      </c>
      <c r="O48" s="31"/>
      <c r="P48" s="31"/>
      <c r="Q48" s="33"/>
      <c r="R48" s="34">
        <f>S48+U48</f>
        <v>0</v>
      </c>
      <c r="S48" s="35"/>
      <c r="T48" s="35"/>
      <c r="U48" s="36"/>
      <c r="V48" s="177"/>
      <c r="W48" s="177"/>
      <c r="X48" s="199"/>
      <c r="Y48" s="66"/>
      <c r="Z48" s="66"/>
      <c r="AA48" s="67"/>
      <c r="AD48" s="14"/>
    </row>
    <row r="49" spans="1:30" ht="14.25" customHeight="1">
      <c r="A49" s="374"/>
      <c r="B49" s="377"/>
      <c r="C49" s="405"/>
      <c r="D49" s="405"/>
      <c r="E49" s="429"/>
      <c r="F49" s="389"/>
      <c r="G49" s="392"/>
      <c r="H49" s="369"/>
      <c r="I49" s="119" t="s">
        <v>75</v>
      </c>
      <c r="J49" s="37">
        <f>K49+M49</f>
        <v>28.6</v>
      </c>
      <c r="K49" s="38">
        <v>28.6</v>
      </c>
      <c r="L49" s="38"/>
      <c r="M49" s="32"/>
      <c r="N49" s="37">
        <f>O49+Q49</f>
        <v>0</v>
      </c>
      <c r="O49" s="38"/>
      <c r="P49" s="38"/>
      <c r="Q49" s="39"/>
      <c r="R49" s="40">
        <f>S49+U49</f>
        <v>0</v>
      </c>
      <c r="S49" s="41"/>
      <c r="T49" s="41"/>
      <c r="U49" s="42"/>
      <c r="V49" s="43"/>
      <c r="W49" s="43"/>
      <c r="X49" s="199"/>
      <c r="Y49" s="66"/>
      <c r="Z49" s="66"/>
      <c r="AA49" s="67"/>
      <c r="AD49" s="14"/>
    </row>
    <row r="50" spans="1:30" ht="14.25" customHeight="1" thickBot="1">
      <c r="A50" s="375"/>
      <c r="B50" s="378"/>
      <c r="C50" s="410"/>
      <c r="D50" s="410"/>
      <c r="E50" s="440"/>
      <c r="F50" s="390"/>
      <c r="G50" s="393"/>
      <c r="H50" s="370"/>
      <c r="I50" s="114" t="s">
        <v>10</v>
      </c>
      <c r="J50" s="44">
        <f t="shared" ref="J50:W50" si="11">SUM(J47:J49)</f>
        <v>32.700000000000003</v>
      </c>
      <c r="K50" s="45">
        <f t="shared" si="11"/>
        <v>32.700000000000003</v>
      </c>
      <c r="L50" s="45">
        <f t="shared" si="11"/>
        <v>0</v>
      </c>
      <c r="M50" s="46">
        <f t="shared" si="11"/>
        <v>0</v>
      </c>
      <c r="N50" s="44">
        <f t="shared" si="11"/>
        <v>0</v>
      </c>
      <c r="O50" s="45">
        <f t="shared" si="11"/>
        <v>0</v>
      </c>
      <c r="P50" s="45">
        <f t="shared" si="11"/>
        <v>0</v>
      </c>
      <c r="Q50" s="46">
        <f t="shared" si="11"/>
        <v>0</v>
      </c>
      <c r="R50" s="44">
        <f t="shared" si="11"/>
        <v>0</v>
      </c>
      <c r="S50" s="45">
        <f t="shared" si="11"/>
        <v>0</v>
      </c>
      <c r="T50" s="45">
        <f t="shared" si="11"/>
        <v>0</v>
      </c>
      <c r="U50" s="45">
        <f t="shared" si="11"/>
        <v>0</v>
      </c>
      <c r="V50" s="47">
        <f t="shared" si="11"/>
        <v>0</v>
      </c>
      <c r="W50" s="47">
        <f t="shared" si="11"/>
        <v>0</v>
      </c>
      <c r="X50" s="16"/>
      <c r="Y50" s="68"/>
      <c r="Z50" s="68"/>
      <c r="AA50" s="69"/>
      <c r="AD50" s="14"/>
    </row>
    <row r="51" spans="1:30" ht="14.25" customHeight="1">
      <c r="A51" s="373" t="s">
        <v>9</v>
      </c>
      <c r="B51" s="376" t="s">
        <v>11</v>
      </c>
      <c r="C51" s="409" t="s">
        <v>67</v>
      </c>
      <c r="D51" s="409"/>
      <c r="E51" s="439" t="s">
        <v>101</v>
      </c>
      <c r="F51" s="388"/>
      <c r="G51" s="391" t="s">
        <v>66</v>
      </c>
      <c r="H51" s="368" t="s">
        <v>62</v>
      </c>
      <c r="I51" s="118" t="s">
        <v>102</v>
      </c>
      <c r="J51" s="30">
        <f>K51+M51</f>
        <v>86</v>
      </c>
      <c r="K51" s="31"/>
      <c r="L51" s="31"/>
      <c r="M51" s="32">
        <v>86</v>
      </c>
      <c r="N51" s="23">
        <f>O51+Q51</f>
        <v>0</v>
      </c>
      <c r="O51" s="24"/>
      <c r="P51" s="24"/>
      <c r="Q51" s="26"/>
      <c r="R51" s="27">
        <f>S51+U51</f>
        <v>0</v>
      </c>
      <c r="S51" s="28"/>
      <c r="T51" s="28"/>
      <c r="U51" s="29"/>
      <c r="V51" s="124"/>
      <c r="W51" s="124"/>
      <c r="X51" s="198"/>
      <c r="Y51" s="64"/>
      <c r="Z51" s="64"/>
      <c r="AA51" s="65"/>
      <c r="AD51" s="14"/>
    </row>
    <row r="52" spans="1:30" ht="14.25" customHeight="1" thickBot="1">
      <c r="A52" s="375"/>
      <c r="B52" s="378"/>
      <c r="C52" s="410"/>
      <c r="D52" s="410"/>
      <c r="E52" s="440"/>
      <c r="F52" s="390"/>
      <c r="G52" s="393"/>
      <c r="H52" s="370"/>
      <c r="I52" s="114" t="s">
        <v>10</v>
      </c>
      <c r="J52" s="44">
        <f t="shared" ref="J52:W52" si="12">SUM(J51:J51)</f>
        <v>86</v>
      </c>
      <c r="K52" s="45">
        <f t="shared" si="12"/>
        <v>0</v>
      </c>
      <c r="L52" s="45">
        <f t="shared" si="12"/>
        <v>0</v>
      </c>
      <c r="M52" s="46">
        <f t="shared" si="12"/>
        <v>86</v>
      </c>
      <c r="N52" s="44">
        <f t="shared" si="12"/>
        <v>0</v>
      </c>
      <c r="O52" s="45">
        <f t="shared" si="12"/>
        <v>0</v>
      </c>
      <c r="P52" s="45">
        <f t="shared" si="12"/>
        <v>0</v>
      </c>
      <c r="Q52" s="46">
        <f t="shared" si="12"/>
        <v>0</v>
      </c>
      <c r="R52" s="44">
        <f t="shared" si="12"/>
        <v>0</v>
      </c>
      <c r="S52" s="45">
        <f t="shared" si="12"/>
        <v>0</v>
      </c>
      <c r="T52" s="45">
        <f t="shared" si="12"/>
        <v>0</v>
      </c>
      <c r="U52" s="45">
        <f t="shared" si="12"/>
        <v>0</v>
      </c>
      <c r="V52" s="47">
        <f t="shared" si="12"/>
        <v>0</v>
      </c>
      <c r="W52" s="47">
        <f t="shared" si="12"/>
        <v>0</v>
      </c>
      <c r="X52" s="16"/>
      <c r="Y52" s="68"/>
      <c r="Z52" s="68"/>
      <c r="AA52" s="69"/>
      <c r="AD52" s="14"/>
    </row>
    <row r="53" spans="1:30" ht="14.25" customHeight="1" thickBot="1">
      <c r="A53" s="17" t="s">
        <v>9</v>
      </c>
      <c r="B53" s="13" t="s">
        <v>11</v>
      </c>
      <c r="C53" s="441" t="s">
        <v>12</v>
      </c>
      <c r="D53" s="441"/>
      <c r="E53" s="441"/>
      <c r="F53" s="441"/>
      <c r="G53" s="441"/>
      <c r="H53" s="441"/>
      <c r="I53" s="442"/>
      <c r="J53" s="48">
        <f t="shared" ref="J53:W53" si="13">SUM(J52,J50,J46,J44)</f>
        <v>198.7</v>
      </c>
      <c r="K53" s="48">
        <f t="shared" si="13"/>
        <v>112.7</v>
      </c>
      <c r="L53" s="48">
        <f t="shared" si="13"/>
        <v>0</v>
      </c>
      <c r="M53" s="49">
        <f t="shared" si="13"/>
        <v>86</v>
      </c>
      <c r="N53" s="48">
        <f t="shared" si="13"/>
        <v>171.5</v>
      </c>
      <c r="O53" s="48">
        <f t="shared" si="13"/>
        <v>171.5</v>
      </c>
      <c r="P53" s="48">
        <f t="shared" si="13"/>
        <v>0</v>
      </c>
      <c r="Q53" s="49">
        <f t="shared" si="13"/>
        <v>0</v>
      </c>
      <c r="R53" s="48">
        <f t="shared" si="13"/>
        <v>174.5</v>
      </c>
      <c r="S53" s="48">
        <f t="shared" si="13"/>
        <v>174.5</v>
      </c>
      <c r="T53" s="48">
        <f t="shared" si="13"/>
        <v>0</v>
      </c>
      <c r="U53" s="49">
        <f t="shared" si="13"/>
        <v>0</v>
      </c>
      <c r="V53" s="49">
        <f t="shared" si="13"/>
        <v>180</v>
      </c>
      <c r="W53" s="48">
        <f t="shared" si="13"/>
        <v>205</v>
      </c>
      <c r="X53" s="443"/>
      <c r="Y53" s="444"/>
      <c r="Z53" s="444"/>
      <c r="AA53" s="445"/>
    </row>
    <row r="54" spans="1:30" ht="14.25" customHeight="1" thickBot="1">
      <c r="A54" s="12" t="s">
        <v>9</v>
      </c>
      <c r="B54" s="13" t="s">
        <v>61</v>
      </c>
      <c r="C54" s="421" t="s">
        <v>96</v>
      </c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3"/>
    </row>
    <row r="55" spans="1:30" ht="14.25" customHeight="1">
      <c r="A55" s="230" t="s">
        <v>9</v>
      </c>
      <c r="B55" s="231" t="s">
        <v>61</v>
      </c>
      <c r="C55" s="232" t="s">
        <v>9</v>
      </c>
      <c r="D55" s="232"/>
      <c r="E55" s="295" t="s">
        <v>161</v>
      </c>
      <c r="F55" s="246"/>
      <c r="G55" s="242"/>
      <c r="H55" s="223"/>
      <c r="I55" s="118"/>
      <c r="J55" s="30"/>
      <c r="K55" s="31"/>
      <c r="L55" s="31"/>
      <c r="M55" s="296"/>
      <c r="N55" s="23"/>
      <c r="O55" s="24"/>
      <c r="P55" s="24"/>
      <c r="Q55" s="26"/>
      <c r="R55" s="27"/>
      <c r="S55" s="28"/>
      <c r="T55" s="28"/>
      <c r="U55" s="29"/>
      <c r="V55" s="124"/>
      <c r="W55" s="124"/>
      <c r="X55" s="198"/>
      <c r="Y55" s="64"/>
      <c r="Z55" s="64"/>
      <c r="AA55" s="65"/>
      <c r="AD55" s="14"/>
    </row>
    <row r="56" spans="1:30" ht="14.25" customHeight="1">
      <c r="A56" s="374"/>
      <c r="B56" s="377"/>
      <c r="C56" s="405"/>
      <c r="D56" s="524" t="s">
        <v>9</v>
      </c>
      <c r="E56" s="541" t="s">
        <v>86</v>
      </c>
      <c r="F56" s="528"/>
      <c r="G56" s="536" t="s">
        <v>66</v>
      </c>
      <c r="H56" s="529" t="s">
        <v>62</v>
      </c>
      <c r="I56" s="118" t="s">
        <v>74</v>
      </c>
      <c r="J56" s="30">
        <f>K56+M56</f>
        <v>0</v>
      </c>
      <c r="K56" s="106"/>
      <c r="L56" s="106"/>
      <c r="M56" s="32"/>
      <c r="N56" s="30">
        <f>O56+Q56</f>
        <v>61</v>
      </c>
      <c r="O56" s="103">
        <v>61</v>
      </c>
      <c r="P56" s="31"/>
      <c r="Q56" s="33"/>
      <c r="R56" s="34">
        <f>S56+U56</f>
        <v>61</v>
      </c>
      <c r="S56" s="35">
        <v>61</v>
      </c>
      <c r="T56" s="35"/>
      <c r="U56" s="36"/>
      <c r="V56" s="177">
        <v>61</v>
      </c>
      <c r="W56" s="177">
        <v>61</v>
      </c>
      <c r="X56" s="556" t="s">
        <v>114</v>
      </c>
      <c r="Y56" s="273">
        <v>16</v>
      </c>
      <c r="Z56" s="273">
        <v>16</v>
      </c>
      <c r="AA56" s="265">
        <v>16</v>
      </c>
      <c r="AD56" s="14"/>
    </row>
    <row r="57" spans="1:30" ht="15.75" customHeight="1">
      <c r="A57" s="374"/>
      <c r="B57" s="377"/>
      <c r="C57" s="405"/>
      <c r="D57" s="525"/>
      <c r="E57" s="429"/>
      <c r="F57" s="389"/>
      <c r="G57" s="392"/>
      <c r="H57" s="369"/>
      <c r="I57" s="119" t="s">
        <v>75</v>
      </c>
      <c r="J57" s="37">
        <f>K57+M57</f>
        <v>50</v>
      </c>
      <c r="K57" s="38">
        <v>50</v>
      </c>
      <c r="L57" s="38"/>
      <c r="M57" s="32"/>
      <c r="N57" s="37">
        <f>O57+Q57</f>
        <v>0</v>
      </c>
      <c r="O57" s="38"/>
      <c r="P57" s="38"/>
      <c r="Q57" s="39"/>
      <c r="R57" s="40"/>
      <c r="S57" s="41"/>
      <c r="T57" s="41"/>
      <c r="U57" s="42"/>
      <c r="V57" s="43"/>
      <c r="W57" s="43"/>
      <c r="X57" s="415"/>
      <c r="Y57" s="66"/>
      <c r="Z57" s="66"/>
      <c r="AA57" s="67"/>
      <c r="AD57" s="14"/>
    </row>
    <row r="58" spans="1:30" ht="14.25" customHeight="1" thickBot="1">
      <c r="A58" s="374"/>
      <c r="B58" s="377"/>
      <c r="C58" s="405"/>
      <c r="D58" s="544"/>
      <c r="E58" s="542"/>
      <c r="F58" s="540"/>
      <c r="G58" s="539"/>
      <c r="H58" s="534"/>
      <c r="I58" s="114" t="s">
        <v>10</v>
      </c>
      <c r="J58" s="44">
        <f t="shared" ref="J58:W58" si="14">SUM(J56:J57)</f>
        <v>50</v>
      </c>
      <c r="K58" s="45">
        <f t="shared" si="14"/>
        <v>50</v>
      </c>
      <c r="L58" s="45">
        <f t="shared" si="14"/>
        <v>0</v>
      </c>
      <c r="M58" s="46">
        <f t="shared" si="14"/>
        <v>0</v>
      </c>
      <c r="N58" s="44">
        <f t="shared" si="14"/>
        <v>61</v>
      </c>
      <c r="O58" s="45">
        <f t="shared" si="14"/>
        <v>61</v>
      </c>
      <c r="P58" s="45">
        <f t="shared" si="14"/>
        <v>0</v>
      </c>
      <c r="Q58" s="46">
        <f t="shared" si="14"/>
        <v>0</v>
      </c>
      <c r="R58" s="44">
        <f t="shared" si="14"/>
        <v>61</v>
      </c>
      <c r="S58" s="45">
        <f t="shared" si="14"/>
        <v>61</v>
      </c>
      <c r="T58" s="45">
        <f t="shared" si="14"/>
        <v>0</v>
      </c>
      <c r="U58" s="45">
        <f t="shared" si="14"/>
        <v>0</v>
      </c>
      <c r="V58" s="47">
        <f t="shared" si="14"/>
        <v>61</v>
      </c>
      <c r="W58" s="47">
        <f t="shared" si="14"/>
        <v>61</v>
      </c>
      <c r="X58" s="416"/>
      <c r="Y58" s="68"/>
      <c r="Z58" s="68"/>
      <c r="AA58" s="69"/>
      <c r="AD58" s="14"/>
    </row>
    <row r="59" spans="1:30" ht="14.25" customHeight="1">
      <c r="A59" s="374"/>
      <c r="B59" s="377"/>
      <c r="C59" s="405"/>
      <c r="D59" s="525" t="s">
        <v>11</v>
      </c>
      <c r="E59" s="429" t="s">
        <v>87</v>
      </c>
      <c r="F59" s="389"/>
      <c r="G59" s="392" t="s">
        <v>66</v>
      </c>
      <c r="H59" s="369" t="s">
        <v>62</v>
      </c>
      <c r="I59" s="118" t="s">
        <v>74</v>
      </c>
      <c r="J59" s="30">
        <f>K59+M59</f>
        <v>0</v>
      </c>
      <c r="K59" s="31"/>
      <c r="L59" s="31"/>
      <c r="M59" s="32"/>
      <c r="N59" s="30">
        <f>O59+Q59</f>
        <v>152</v>
      </c>
      <c r="O59" s="103">
        <v>152</v>
      </c>
      <c r="P59" s="31"/>
      <c r="Q59" s="33"/>
      <c r="R59" s="34">
        <f>S59+U60</f>
        <v>152</v>
      </c>
      <c r="S59" s="35">
        <v>152</v>
      </c>
      <c r="T59" s="28"/>
      <c r="U59" s="29"/>
      <c r="V59" s="124"/>
      <c r="W59" s="124"/>
      <c r="X59" s="359" t="s">
        <v>104</v>
      </c>
      <c r="Y59" s="79"/>
      <c r="Z59" s="75">
        <v>2.57</v>
      </c>
      <c r="AA59" s="89"/>
      <c r="AD59" s="14"/>
    </row>
    <row r="60" spans="1:30" ht="14.25" customHeight="1">
      <c r="A60" s="374"/>
      <c r="B60" s="377"/>
      <c r="C60" s="405"/>
      <c r="D60" s="525"/>
      <c r="E60" s="429"/>
      <c r="F60" s="389"/>
      <c r="G60" s="392"/>
      <c r="H60" s="369"/>
      <c r="I60" s="119" t="s">
        <v>75</v>
      </c>
      <c r="J60" s="37">
        <f>K60+M60</f>
        <v>140</v>
      </c>
      <c r="K60" s="38">
        <v>140</v>
      </c>
      <c r="L60" s="38"/>
      <c r="M60" s="32"/>
      <c r="N60" s="37">
        <f>O60+Q60</f>
        <v>0</v>
      </c>
      <c r="O60" s="38"/>
      <c r="P60" s="38"/>
      <c r="Q60" s="39"/>
      <c r="R60" s="40"/>
      <c r="S60" s="41"/>
      <c r="T60" s="35"/>
      <c r="U60" s="36"/>
      <c r="V60" s="177"/>
      <c r="W60" s="177"/>
      <c r="X60" s="360"/>
      <c r="Y60" s="76"/>
      <c r="Z60" s="76"/>
      <c r="AA60" s="90"/>
      <c r="AD60" s="14"/>
    </row>
    <row r="61" spans="1:30" ht="14.25" customHeight="1" thickBot="1">
      <c r="A61" s="374"/>
      <c r="B61" s="377"/>
      <c r="C61" s="405"/>
      <c r="D61" s="525"/>
      <c r="E61" s="429"/>
      <c r="F61" s="389"/>
      <c r="G61" s="392"/>
      <c r="H61" s="369"/>
      <c r="I61" s="114" t="s">
        <v>10</v>
      </c>
      <c r="J61" s="44">
        <f t="shared" ref="J61:W61" si="15">SUM(J59:J60)</f>
        <v>140</v>
      </c>
      <c r="K61" s="45">
        <f t="shared" si="15"/>
        <v>140</v>
      </c>
      <c r="L61" s="45">
        <f t="shared" si="15"/>
        <v>0</v>
      </c>
      <c r="M61" s="46">
        <f t="shared" si="15"/>
        <v>0</v>
      </c>
      <c r="N61" s="44">
        <f t="shared" si="15"/>
        <v>152</v>
      </c>
      <c r="O61" s="45">
        <f t="shared" si="15"/>
        <v>152</v>
      </c>
      <c r="P61" s="45">
        <f t="shared" si="15"/>
        <v>0</v>
      </c>
      <c r="Q61" s="46">
        <f t="shared" si="15"/>
        <v>0</v>
      </c>
      <c r="R61" s="44">
        <f t="shared" si="15"/>
        <v>152</v>
      </c>
      <c r="S61" s="45">
        <f t="shared" si="15"/>
        <v>152</v>
      </c>
      <c r="T61" s="45">
        <f t="shared" si="15"/>
        <v>0</v>
      </c>
      <c r="U61" s="45">
        <f t="shared" si="15"/>
        <v>0</v>
      </c>
      <c r="V61" s="47">
        <f t="shared" si="15"/>
        <v>0</v>
      </c>
      <c r="W61" s="47">
        <f t="shared" si="15"/>
        <v>0</v>
      </c>
      <c r="X61" s="199" t="s">
        <v>89</v>
      </c>
      <c r="Y61" s="76"/>
      <c r="Z61" s="76">
        <v>500</v>
      </c>
      <c r="AA61" s="91"/>
      <c r="AD61" s="14"/>
    </row>
    <row r="62" spans="1:30" ht="14.25" customHeight="1">
      <c r="A62" s="374"/>
      <c r="B62" s="377"/>
      <c r="C62" s="405"/>
      <c r="D62" s="524" t="s">
        <v>61</v>
      </c>
      <c r="E62" s="541" t="s">
        <v>88</v>
      </c>
      <c r="F62" s="528"/>
      <c r="G62" s="536" t="s">
        <v>66</v>
      </c>
      <c r="H62" s="529" t="s">
        <v>62</v>
      </c>
      <c r="I62" s="118" t="s">
        <v>74</v>
      </c>
      <c r="J62" s="30">
        <f>K62+M62</f>
        <v>0</v>
      </c>
      <c r="K62" s="31"/>
      <c r="L62" s="31"/>
      <c r="M62" s="32"/>
      <c r="N62" s="30">
        <f>O62+Q62</f>
        <v>123.5</v>
      </c>
      <c r="O62" s="103">
        <v>123.5</v>
      </c>
      <c r="P62" s="31"/>
      <c r="Q62" s="33"/>
      <c r="R62" s="34">
        <f>S62+U63</f>
        <v>123.5</v>
      </c>
      <c r="S62" s="35">
        <v>123.5</v>
      </c>
      <c r="T62" s="28"/>
      <c r="U62" s="29"/>
      <c r="V62" s="124"/>
      <c r="W62" s="124"/>
      <c r="X62" s="359" t="s">
        <v>90</v>
      </c>
      <c r="Y62" s="72">
        <v>1.8</v>
      </c>
      <c r="Z62" s="72"/>
      <c r="AA62" s="73"/>
      <c r="AD62" s="14"/>
    </row>
    <row r="63" spans="1:30" ht="14.25" customHeight="1">
      <c r="A63" s="374"/>
      <c r="B63" s="377"/>
      <c r="C63" s="405"/>
      <c r="D63" s="525"/>
      <c r="E63" s="429"/>
      <c r="F63" s="389"/>
      <c r="G63" s="392"/>
      <c r="H63" s="369"/>
      <c r="I63" s="119" t="s">
        <v>75</v>
      </c>
      <c r="J63" s="37">
        <f>K63+M63</f>
        <v>54.3</v>
      </c>
      <c r="K63" s="38">
        <v>54.3</v>
      </c>
      <c r="L63" s="38"/>
      <c r="M63" s="32"/>
      <c r="N63" s="37">
        <f>O63+Q63</f>
        <v>0</v>
      </c>
      <c r="O63" s="38"/>
      <c r="P63" s="38"/>
      <c r="Q63" s="39"/>
      <c r="R63" s="40"/>
      <c r="S63" s="41"/>
      <c r="T63" s="35"/>
      <c r="U63" s="36"/>
      <c r="V63" s="177"/>
      <c r="W63" s="177"/>
      <c r="X63" s="360"/>
      <c r="Y63" s="66"/>
      <c r="Z63" s="66"/>
      <c r="AA63" s="67"/>
      <c r="AD63" s="14"/>
    </row>
    <row r="64" spans="1:30" ht="14.25" customHeight="1" thickBot="1">
      <c r="A64" s="374"/>
      <c r="B64" s="377"/>
      <c r="C64" s="405"/>
      <c r="D64" s="544"/>
      <c r="E64" s="542"/>
      <c r="F64" s="540"/>
      <c r="G64" s="539"/>
      <c r="H64" s="534"/>
      <c r="I64" s="114" t="s">
        <v>10</v>
      </c>
      <c r="J64" s="44">
        <f t="shared" ref="J64:W64" si="16">SUM(J62:J63)</f>
        <v>54.3</v>
      </c>
      <c r="K64" s="45">
        <f t="shared" si="16"/>
        <v>54.3</v>
      </c>
      <c r="L64" s="45">
        <f t="shared" si="16"/>
        <v>0</v>
      </c>
      <c r="M64" s="46">
        <f t="shared" si="16"/>
        <v>0</v>
      </c>
      <c r="N64" s="44">
        <f t="shared" si="16"/>
        <v>123.5</v>
      </c>
      <c r="O64" s="45">
        <f t="shared" si="16"/>
        <v>123.5</v>
      </c>
      <c r="P64" s="45">
        <f t="shared" si="16"/>
        <v>0</v>
      </c>
      <c r="Q64" s="46">
        <f t="shared" si="16"/>
        <v>0</v>
      </c>
      <c r="R64" s="44">
        <f t="shared" si="16"/>
        <v>123.5</v>
      </c>
      <c r="S64" s="45">
        <f t="shared" si="16"/>
        <v>123.5</v>
      </c>
      <c r="T64" s="45">
        <f t="shared" si="16"/>
        <v>0</v>
      </c>
      <c r="U64" s="45">
        <f t="shared" si="16"/>
        <v>0</v>
      </c>
      <c r="V64" s="47">
        <f t="shared" si="16"/>
        <v>0</v>
      </c>
      <c r="W64" s="47">
        <f t="shared" si="16"/>
        <v>0</v>
      </c>
      <c r="X64" s="16"/>
      <c r="Y64" s="68"/>
      <c r="Z64" s="68"/>
      <c r="AA64" s="69"/>
      <c r="AD64" s="14"/>
    </row>
    <row r="65" spans="1:30" ht="14.25" customHeight="1">
      <c r="A65" s="374"/>
      <c r="B65" s="377"/>
      <c r="C65" s="405"/>
      <c r="D65" s="525" t="s">
        <v>67</v>
      </c>
      <c r="E65" s="429" t="s">
        <v>125</v>
      </c>
      <c r="F65" s="389"/>
      <c r="G65" s="392" t="s">
        <v>66</v>
      </c>
      <c r="H65" s="369" t="s">
        <v>62</v>
      </c>
      <c r="I65" s="118" t="s">
        <v>107</v>
      </c>
      <c r="J65" s="30">
        <f>K65+M65</f>
        <v>0</v>
      </c>
      <c r="K65" s="31"/>
      <c r="L65" s="31"/>
      <c r="M65" s="32"/>
      <c r="N65" s="30">
        <f>O65+Q66</f>
        <v>441.6</v>
      </c>
      <c r="O65" s="80">
        <v>441.6</v>
      </c>
      <c r="P65" s="24"/>
      <c r="Q65" s="26"/>
      <c r="R65" s="27">
        <f>S65+U65</f>
        <v>441.6</v>
      </c>
      <c r="S65" s="28">
        <v>441.6</v>
      </c>
      <c r="T65" s="28"/>
      <c r="U65" s="29"/>
      <c r="V65" s="124"/>
      <c r="W65" s="124"/>
      <c r="X65" s="199" t="s">
        <v>105</v>
      </c>
      <c r="Y65" s="105">
        <v>44.3</v>
      </c>
      <c r="Z65" s="72"/>
      <c r="AA65" s="73"/>
      <c r="AD65" s="14"/>
    </row>
    <row r="66" spans="1:30" ht="14.25" customHeight="1">
      <c r="A66" s="374"/>
      <c r="B66" s="377"/>
      <c r="C66" s="405"/>
      <c r="D66" s="525"/>
      <c r="E66" s="429"/>
      <c r="F66" s="389"/>
      <c r="G66" s="392"/>
      <c r="H66" s="369"/>
      <c r="I66" s="119" t="s">
        <v>108</v>
      </c>
      <c r="J66" s="37">
        <f>K66+M66</f>
        <v>0</v>
      </c>
      <c r="K66" s="38"/>
      <c r="L66" s="38"/>
      <c r="M66" s="32"/>
      <c r="N66" s="37">
        <f>O66+Q66</f>
        <v>87.7</v>
      </c>
      <c r="O66" s="38">
        <v>87.7</v>
      </c>
      <c r="P66" s="31"/>
      <c r="Q66" s="33"/>
      <c r="R66" s="34">
        <f>S66+U66</f>
        <v>87.7</v>
      </c>
      <c r="S66" s="35">
        <v>87.7</v>
      </c>
      <c r="T66" s="35"/>
      <c r="U66" s="36"/>
      <c r="V66" s="74"/>
      <c r="W66" s="74"/>
      <c r="X66" s="199" t="s">
        <v>106</v>
      </c>
      <c r="Y66" s="81">
        <v>5.2</v>
      </c>
      <c r="Z66" s="81"/>
      <c r="AA66" s="77"/>
      <c r="AD66" s="14"/>
    </row>
    <row r="67" spans="1:30" ht="14.25" customHeight="1" thickBot="1">
      <c r="A67" s="374"/>
      <c r="B67" s="377"/>
      <c r="C67" s="405"/>
      <c r="D67" s="525"/>
      <c r="E67" s="429"/>
      <c r="F67" s="389"/>
      <c r="G67" s="392"/>
      <c r="H67" s="369"/>
      <c r="I67" s="114" t="s">
        <v>10</v>
      </c>
      <c r="J67" s="44">
        <f t="shared" ref="J67:W67" si="17">SUM(J65:J66)</f>
        <v>0</v>
      </c>
      <c r="K67" s="45">
        <f t="shared" si="17"/>
        <v>0</v>
      </c>
      <c r="L67" s="45">
        <f t="shared" si="17"/>
        <v>0</v>
      </c>
      <c r="M67" s="46">
        <f t="shared" si="17"/>
        <v>0</v>
      </c>
      <c r="N67" s="44">
        <f t="shared" si="17"/>
        <v>529.30000000000007</v>
      </c>
      <c r="O67" s="45">
        <f t="shared" si="17"/>
        <v>529.30000000000007</v>
      </c>
      <c r="P67" s="45">
        <f t="shared" si="17"/>
        <v>0</v>
      </c>
      <c r="Q67" s="46">
        <f t="shared" si="17"/>
        <v>0</v>
      </c>
      <c r="R67" s="44">
        <f t="shared" si="17"/>
        <v>529.30000000000007</v>
      </c>
      <c r="S67" s="45">
        <f t="shared" si="17"/>
        <v>529.30000000000007</v>
      </c>
      <c r="T67" s="45">
        <f t="shared" si="17"/>
        <v>0</v>
      </c>
      <c r="U67" s="45">
        <f t="shared" si="17"/>
        <v>0</v>
      </c>
      <c r="V67" s="47">
        <f t="shared" si="17"/>
        <v>0</v>
      </c>
      <c r="W67" s="47">
        <f t="shared" si="17"/>
        <v>0</v>
      </c>
      <c r="X67" s="16"/>
      <c r="Y67" s="68"/>
      <c r="Z67" s="68"/>
      <c r="AA67" s="78"/>
      <c r="AD67" s="14"/>
    </row>
    <row r="68" spans="1:30" ht="28.5" customHeight="1">
      <c r="A68" s="374"/>
      <c r="B68" s="377"/>
      <c r="C68" s="405"/>
      <c r="D68" s="531" t="s">
        <v>66</v>
      </c>
      <c r="E68" s="371" t="s">
        <v>119</v>
      </c>
      <c r="F68" s="528"/>
      <c r="G68" s="537" t="s">
        <v>66</v>
      </c>
      <c r="H68" s="529" t="s">
        <v>62</v>
      </c>
      <c r="I68" s="112" t="s">
        <v>74</v>
      </c>
      <c r="J68" s="30">
        <f>K68+M68</f>
        <v>0</v>
      </c>
      <c r="K68" s="31"/>
      <c r="L68" s="31"/>
      <c r="M68" s="32"/>
      <c r="N68" s="30">
        <f>O68+Q68</f>
        <v>0</v>
      </c>
      <c r="O68" s="31"/>
      <c r="P68" s="31"/>
      <c r="Q68" s="33"/>
      <c r="R68" s="34">
        <f>S68+U68</f>
        <v>50</v>
      </c>
      <c r="S68" s="35">
        <v>50</v>
      </c>
      <c r="T68" s="35"/>
      <c r="U68" s="36"/>
      <c r="V68" s="177"/>
      <c r="W68" s="124"/>
      <c r="X68" s="198" t="s">
        <v>124</v>
      </c>
      <c r="Y68" s="64"/>
      <c r="Z68" s="72">
        <v>1.3</v>
      </c>
      <c r="AA68" s="65"/>
      <c r="AD68" s="14"/>
    </row>
    <row r="69" spans="1:30" ht="15" customHeight="1" thickBot="1">
      <c r="A69" s="374"/>
      <c r="B69" s="377"/>
      <c r="C69" s="405"/>
      <c r="D69" s="532"/>
      <c r="E69" s="533"/>
      <c r="F69" s="540"/>
      <c r="G69" s="538"/>
      <c r="H69" s="534"/>
      <c r="I69" s="120" t="s">
        <v>10</v>
      </c>
      <c r="J69" s="44">
        <f t="shared" ref="J69:W69" si="18">SUM(J68:J68)</f>
        <v>0</v>
      </c>
      <c r="K69" s="45">
        <f t="shared" si="18"/>
        <v>0</v>
      </c>
      <c r="L69" s="45">
        <f t="shared" si="18"/>
        <v>0</v>
      </c>
      <c r="M69" s="46">
        <f t="shared" si="18"/>
        <v>0</v>
      </c>
      <c r="N69" s="44">
        <f t="shared" si="18"/>
        <v>0</v>
      </c>
      <c r="O69" s="45">
        <f t="shared" si="18"/>
        <v>0</v>
      </c>
      <c r="P69" s="45">
        <f t="shared" si="18"/>
        <v>0</v>
      </c>
      <c r="Q69" s="46">
        <f t="shared" si="18"/>
        <v>0</v>
      </c>
      <c r="R69" s="44">
        <f t="shared" si="18"/>
        <v>50</v>
      </c>
      <c r="S69" s="45">
        <f t="shared" si="18"/>
        <v>50</v>
      </c>
      <c r="T69" s="45">
        <f t="shared" si="18"/>
        <v>0</v>
      </c>
      <c r="U69" s="45">
        <f t="shared" si="18"/>
        <v>0</v>
      </c>
      <c r="V69" s="47">
        <f t="shared" si="18"/>
        <v>0</v>
      </c>
      <c r="W69" s="47">
        <f t="shared" si="18"/>
        <v>0</v>
      </c>
      <c r="X69" s="54"/>
      <c r="Y69" s="68"/>
      <c r="Z69" s="70"/>
      <c r="AA69" s="69"/>
      <c r="AD69" s="14"/>
    </row>
    <row r="70" spans="1:30" ht="14.25" customHeight="1">
      <c r="A70" s="374"/>
      <c r="B70" s="377"/>
      <c r="C70" s="405"/>
      <c r="D70" s="412" t="s">
        <v>63</v>
      </c>
      <c r="E70" s="446" t="s">
        <v>110</v>
      </c>
      <c r="F70" s="389"/>
      <c r="G70" s="412" t="s">
        <v>66</v>
      </c>
      <c r="H70" s="369" t="s">
        <v>76</v>
      </c>
      <c r="I70" s="117" t="s">
        <v>75</v>
      </c>
      <c r="J70" s="164">
        <f>K70+M70</f>
        <v>0</v>
      </c>
      <c r="K70" s="24"/>
      <c r="L70" s="24"/>
      <c r="M70" s="25"/>
      <c r="N70" s="23"/>
      <c r="O70" s="24"/>
      <c r="P70" s="24"/>
      <c r="Q70" s="26"/>
      <c r="R70" s="27"/>
      <c r="S70" s="180"/>
      <c r="T70" s="28"/>
      <c r="U70" s="29"/>
      <c r="V70" s="124"/>
      <c r="W70" s="124"/>
      <c r="X70" s="414" t="s">
        <v>141</v>
      </c>
      <c r="Y70" s="557">
        <v>40</v>
      </c>
      <c r="Z70" s="557">
        <v>100</v>
      </c>
      <c r="AA70" s="65"/>
      <c r="AB70" s="169"/>
      <c r="AD70" s="14"/>
    </row>
    <row r="71" spans="1:30" ht="14.25" customHeight="1">
      <c r="A71" s="374"/>
      <c r="B71" s="377"/>
      <c r="C71" s="405"/>
      <c r="D71" s="412"/>
      <c r="E71" s="446"/>
      <c r="F71" s="389"/>
      <c r="G71" s="412"/>
      <c r="H71" s="369"/>
      <c r="I71" s="116" t="s">
        <v>74</v>
      </c>
      <c r="J71" s="165">
        <f>K71+M71</f>
        <v>253.8</v>
      </c>
      <c r="K71" s="31">
        <v>253.8</v>
      </c>
      <c r="L71" s="31"/>
      <c r="M71" s="32"/>
      <c r="N71" s="30">
        <f>O71+Q71</f>
        <v>582.6</v>
      </c>
      <c r="O71" s="103">
        <v>582.6</v>
      </c>
      <c r="P71" s="31"/>
      <c r="Q71" s="33"/>
      <c r="R71" s="34">
        <f>S71+U71</f>
        <v>241.9</v>
      </c>
      <c r="S71" s="35">
        <v>241.9</v>
      </c>
      <c r="T71" s="35"/>
      <c r="U71" s="36"/>
      <c r="V71" s="74">
        <v>434.9</v>
      </c>
      <c r="W71" s="74"/>
      <c r="X71" s="415"/>
      <c r="Y71" s="558"/>
      <c r="Z71" s="558"/>
      <c r="AA71" s="67"/>
      <c r="AB71" s="168"/>
      <c r="AD71" s="14"/>
    </row>
    <row r="72" spans="1:30" ht="14.25" customHeight="1">
      <c r="A72" s="374"/>
      <c r="B72" s="377"/>
      <c r="C72" s="405"/>
      <c r="D72" s="412"/>
      <c r="E72" s="446"/>
      <c r="F72" s="389"/>
      <c r="G72" s="412"/>
      <c r="H72" s="369"/>
      <c r="I72" s="116" t="s">
        <v>107</v>
      </c>
      <c r="J72" s="37">
        <f>K72+M72</f>
        <v>2284.1999999999998</v>
      </c>
      <c r="K72" s="38">
        <v>2284.1999999999998</v>
      </c>
      <c r="L72" s="38"/>
      <c r="M72" s="32"/>
      <c r="N72" s="37">
        <f>O72+Q72</f>
        <v>2176.8000000000002</v>
      </c>
      <c r="O72" s="125">
        <v>2176.8000000000002</v>
      </c>
      <c r="P72" s="38"/>
      <c r="Q72" s="39"/>
      <c r="R72" s="40">
        <f>S72+U72</f>
        <v>2176.8000000000002</v>
      </c>
      <c r="S72" s="41">
        <v>2176.8000000000002</v>
      </c>
      <c r="T72" s="41"/>
      <c r="U72" s="42"/>
      <c r="V72" s="43">
        <v>3914.1</v>
      </c>
      <c r="W72" s="43"/>
      <c r="X72" s="415"/>
      <c r="Y72" s="558"/>
      <c r="Z72" s="558"/>
      <c r="AA72" s="67"/>
      <c r="AB72" s="168"/>
      <c r="AD72" s="14"/>
    </row>
    <row r="73" spans="1:30" ht="14.25" customHeight="1" thickBot="1">
      <c r="A73" s="375"/>
      <c r="B73" s="378"/>
      <c r="C73" s="410"/>
      <c r="D73" s="413"/>
      <c r="E73" s="372"/>
      <c r="F73" s="390"/>
      <c r="G73" s="413"/>
      <c r="H73" s="370"/>
      <c r="I73" s="114" t="s">
        <v>10</v>
      </c>
      <c r="J73" s="44">
        <f t="shared" ref="J73:W73" si="19">SUM(J70:J72)</f>
        <v>2538</v>
      </c>
      <c r="K73" s="45">
        <f t="shared" si="19"/>
        <v>2538</v>
      </c>
      <c r="L73" s="45">
        <f t="shared" si="19"/>
        <v>0</v>
      </c>
      <c r="M73" s="46">
        <f t="shared" si="19"/>
        <v>0</v>
      </c>
      <c r="N73" s="44">
        <f t="shared" si="19"/>
        <v>2759.4</v>
      </c>
      <c r="O73" s="45">
        <f t="shared" si="19"/>
        <v>2759.4</v>
      </c>
      <c r="P73" s="45">
        <f t="shared" si="19"/>
        <v>0</v>
      </c>
      <c r="Q73" s="46">
        <f t="shared" si="19"/>
        <v>0</v>
      </c>
      <c r="R73" s="44">
        <f t="shared" si="19"/>
        <v>2418.7000000000003</v>
      </c>
      <c r="S73" s="45">
        <f t="shared" si="19"/>
        <v>2418.7000000000003</v>
      </c>
      <c r="T73" s="45">
        <f t="shared" si="19"/>
        <v>0</v>
      </c>
      <c r="U73" s="45">
        <f t="shared" si="19"/>
        <v>0</v>
      </c>
      <c r="V73" s="47">
        <f t="shared" si="19"/>
        <v>4349</v>
      </c>
      <c r="W73" s="47">
        <f t="shared" si="19"/>
        <v>0</v>
      </c>
      <c r="X73" s="416"/>
      <c r="Y73" s="559"/>
      <c r="Z73" s="559"/>
      <c r="AA73" s="69"/>
      <c r="AB73" s="168"/>
      <c r="AD73" s="14"/>
    </row>
    <row r="74" spans="1:30" s="293" customFormat="1" ht="14.25" customHeight="1" thickBot="1">
      <c r="A74" s="547"/>
      <c r="B74" s="548"/>
      <c r="C74" s="548"/>
      <c r="D74" s="548"/>
      <c r="E74" s="548"/>
      <c r="F74" s="548"/>
      <c r="G74" s="548"/>
      <c r="H74" s="548"/>
      <c r="I74" s="288" t="s">
        <v>10</v>
      </c>
      <c r="J74" s="289">
        <f>J73+J69+J67+J64+J61+J58</f>
        <v>2782.3</v>
      </c>
      <c r="K74" s="289">
        <f t="shared" ref="K74:W74" si="20">K73+K69+K67+K64+K61+K58</f>
        <v>2782.3</v>
      </c>
      <c r="L74" s="289">
        <f t="shared" si="20"/>
        <v>0</v>
      </c>
      <c r="M74" s="289">
        <f t="shared" si="20"/>
        <v>0</v>
      </c>
      <c r="N74" s="289">
        <f t="shared" si="20"/>
        <v>3625.2000000000003</v>
      </c>
      <c r="O74" s="289">
        <f t="shared" si="20"/>
        <v>3625.2000000000003</v>
      </c>
      <c r="P74" s="289">
        <f t="shared" si="20"/>
        <v>0</v>
      </c>
      <c r="Q74" s="289">
        <f t="shared" si="20"/>
        <v>0</v>
      </c>
      <c r="R74" s="289">
        <f t="shared" si="20"/>
        <v>3334.5000000000005</v>
      </c>
      <c r="S74" s="289">
        <f t="shared" si="20"/>
        <v>3334.5000000000005</v>
      </c>
      <c r="T74" s="289">
        <f t="shared" si="20"/>
        <v>0</v>
      </c>
      <c r="U74" s="289">
        <f t="shared" si="20"/>
        <v>0</v>
      </c>
      <c r="V74" s="289">
        <f>V73+V69+V67+V64+V61+V58</f>
        <v>4410</v>
      </c>
      <c r="W74" s="289">
        <f t="shared" si="20"/>
        <v>61</v>
      </c>
      <c r="X74" s="317"/>
      <c r="Y74" s="318"/>
      <c r="Z74" s="318"/>
      <c r="AA74" s="319"/>
      <c r="AD74" s="294"/>
    </row>
    <row r="75" spans="1:30" ht="14.25" customHeight="1">
      <c r="A75" s="373" t="s">
        <v>9</v>
      </c>
      <c r="B75" s="376" t="s">
        <v>61</v>
      </c>
      <c r="C75" s="409" t="s">
        <v>11</v>
      </c>
      <c r="D75" s="409"/>
      <c r="E75" s="553" t="s">
        <v>167</v>
      </c>
      <c r="F75" s="388"/>
      <c r="G75" s="391"/>
      <c r="H75" s="368"/>
      <c r="I75" s="117"/>
      <c r="J75" s="23"/>
      <c r="K75" s="24"/>
      <c r="L75" s="24"/>
      <c r="M75" s="25"/>
      <c r="N75" s="23"/>
      <c r="O75" s="24"/>
      <c r="P75" s="24"/>
      <c r="Q75" s="26"/>
      <c r="R75" s="27"/>
      <c r="S75" s="200"/>
      <c r="T75" s="28"/>
      <c r="U75" s="29"/>
      <c r="V75" s="124"/>
      <c r="W75" s="124"/>
      <c r="X75" s="359"/>
      <c r="Y75" s="64"/>
      <c r="Z75" s="64"/>
      <c r="AA75" s="65"/>
      <c r="AD75" s="14"/>
    </row>
    <row r="76" spans="1:30" ht="14.25" customHeight="1">
      <c r="A76" s="374"/>
      <c r="B76" s="377"/>
      <c r="C76" s="405"/>
      <c r="D76" s="405"/>
      <c r="E76" s="554"/>
      <c r="F76" s="389"/>
      <c r="G76" s="392"/>
      <c r="H76" s="369"/>
      <c r="I76" s="268"/>
      <c r="J76" s="297"/>
      <c r="K76" s="31"/>
      <c r="L76" s="31"/>
      <c r="M76" s="296"/>
      <c r="N76" s="297"/>
      <c r="O76" s="103"/>
      <c r="P76" s="31"/>
      <c r="Q76" s="33"/>
      <c r="R76" s="258"/>
      <c r="S76" s="201"/>
      <c r="T76" s="35"/>
      <c r="U76" s="36"/>
      <c r="V76" s="177"/>
      <c r="W76" s="177"/>
      <c r="X76" s="360"/>
      <c r="Y76" s="66"/>
      <c r="Z76" s="66"/>
      <c r="AA76" s="67"/>
      <c r="AD76" s="14"/>
    </row>
    <row r="77" spans="1:30" ht="14.25" customHeight="1">
      <c r="A77" s="374"/>
      <c r="B77" s="377"/>
      <c r="C77" s="405"/>
      <c r="D77" s="524" t="s">
        <v>9</v>
      </c>
      <c r="E77" s="526" t="s">
        <v>152</v>
      </c>
      <c r="F77" s="528"/>
      <c r="G77" s="536" t="s">
        <v>66</v>
      </c>
      <c r="H77" s="529" t="s">
        <v>62</v>
      </c>
      <c r="I77" s="118" t="s">
        <v>75</v>
      </c>
      <c r="J77" s="30">
        <f>K77+M77</f>
        <v>22</v>
      </c>
      <c r="K77" s="106">
        <v>22</v>
      </c>
      <c r="L77" s="106"/>
      <c r="M77" s="153"/>
      <c r="N77" s="30">
        <f>O77+Q77</f>
        <v>0</v>
      </c>
      <c r="O77" s="106"/>
      <c r="P77" s="106"/>
      <c r="Q77" s="32"/>
      <c r="R77" s="34">
        <f>S77+U77</f>
        <v>125</v>
      </c>
      <c r="S77" s="298">
        <v>125</v>
      </c>
      <c r="T77" s="109"/>
      <c r="U77" s="110"/>
      <c r="V77" s="111"/>
      <c r="W77" s="111"/>
      <c r="X77" s="535" t="s">
        <v>91</v>
      </c>
      <c r="Y77" s="273">
        <v>135</v>
      </c>
      <c r="Z77" s="273">
        <v>215</v>
      </c>
      <c r="AA77" s="265">
        <v>351</v>
      </c>
      <c r="AD77" s="14"/>
    </row>
    <row r="78" spans="1:30" ht="14.25" customHeight="1">
      <c r="A78" s="374"/>
      <c r="B78" s="377"/>
      <c r="C78" s="405"/>
      <c r="D78" s="525"/>
      <c r="E78" s="527"/>
      <c r="F78" s="389"/>
      <c r="G78" s="392"/>
      <c r="H78" s="369"/>
      <c r="I78" s="118" t="s">
        <v>74</v>
      </c>
      <c r="J78" s="30">
        <f>K78+M78</f>
        <v>76.8</v>
      </c>
      <c r="K78" s="31">
        <v>76.8</v>
      </c>
      <c r="L78" s="31"/>
      <c r="M78" s="32"/>
      <c r="N78" s="30">
        <f>O78+Q78</f>
        <v>150</v>
      </c>
      <c r="O78" s="103">
        <v>150</v>
      </c>
      <c r="P78" s="31"/>
      <c r="Q78" s="33"/>
      <c r="R78" s="34">
        <f>S78+U78</f>
        <v>0</v>
      </c>
      <c r="S78" s="201"/>
      <c r="T78" s="35"/>
      <c r="U78" s="36"/>
      <c r="V78" s="177">
        <v>120</v>
      </c>
      <c r="W78" s="177">
        <v>194</v>
      </c>
      <c r="X78" s="360"/>
      <c r="Y78" s="66"/>
      <c r="Z78" s="66"/>
      <c r="AA78" s="67"/>
      <c r="AD78" s="14"/>
    </row>
    <row r="79" spans="1:30" ht="14.25" customHeight="1">
      <c r="A79" s="374"/>
      <c r="B79" s="377"/>
      <c r="C79" s="405"/>
      <c r="D79" s="525"/>
      <c r="E79" s="527"/>
      <c r="F79" s="389"/>
      <c r="G79" s="392"/>
      <c r="H79" s="369"/>
      <c r="I79" s="119"/>
      <c r="J79" s="37">
        <f>K79+M79</f>
        <v>0</v>
      </c>
      <c r="K79" s="38"/>
      <c r="L79" s="38"/>
      <c r="M79" s="32"/>
      <c r="N79" s="37">
        <f>O79+Q79</f>
        <v>0</v>
      </c>
      <c r="O79" s="38"/>
      <c r="P79" s="38"/>
      <c r="Q79" s="39"/>
      <c r="R79" s="40">
        <f>S79+U79</f>
        <v>0</v>
      </c>
      <c r="S79" s="41"/>
      <c r="T79" s="41"/>
      <c r="U79" s="42"/>
      <c r="V79" s="43"/>
      <c r="W79" s="43"/>
      <c r="X79" s="199"/>
      <c r="Y79" s="66"/>
      <c r="Z79" s="66"/>
      <c r="AA79" s="67"/>
      <c r="AD79" s="14"/>
    </row>
    <row r="80" spans="1:30" ht="14.25" customHeight="1" thickBot="1">
      <c r="A80" s="374"/>
      <c r="B80" s="377"/>
      <c r="C80" s="405"/>
      <c r="D80" s="525"/>
      <c r="E80" s="527"/>
      <c r="F80" s="389"/>
      <c r="G80" s="392"/>
      <c r="H80" s="369"/>
      <c r="I80" s="114" t="s">
        <v>10</v>
      </c>
      <c r="J80" s="44">
        <f t="shared" ref="J80:W80" si="21">SUM(J77:J79)</f>
        <v>98.8</v>
      </c>
      <c r="K80" s="45">
        <f t="shared" si="21"/>
        <v>98.8</v>
      </c>
      <c r="L80" s="45">
        <f t="shared" si="21"/>
        <v>0</v>
      </c>
      <c r="M80" s="46">
        <f t="shared" si="21"/>
        <v>0</v>
      </c>
      <c r="N80" s="44">
        <f t="shared" si="21"/>
        <v>150</v>
      </c>
      <c r="O80" s="45">
        <f t="shared" si="21"/>
        <v>150</v>
      </c>
      <c r="P80" s="45">
        <f t="shared" si="21"/>
        <v>0</v>
      </c>
      <c r="Q80" s="46">
        <f t="shared" si="21"/>
        <v>0</v>
      </c>
      <c r="R80" s="44">
        <f t="shared" si="21"/>
        <v>125</v>
      </c>
      <c r="S80" s="45">
        <f t="shared" si="21"/>
        <v>125</v>
      </c>
      <c r="T80" s="45">
        <f t="shared" si="21"/>
        <v>0</v>
      </c>
      <c r="U80" s="45">
        <f t="shared" si="21"/>
        <v>0</v>
      </c>
      <c r="V80" s="47">
        <f t="shared" si="21"/>
        <v>120</v>
      </c>
      <c r="W80" s="47">
        <f t="shared" si="21"/>
        <v>194</v>
      </c>
      <c r="X80" s="16"/>
      <c r="Y80" s="68"/>
      <c r="Z80" s="68"/>
      <c r="AA80" s="69"/>
      <c r="AD80" s="14"/>
    </row>
    <row r="81" spans="1:30" ht="14.25" customHeight="1">
      <c r="A81" s="374"/>
      <c r="B81" s="377"/>
      <c r="C81" s="405"/>
      <c r="D81" s="524" t="s">
        <v>11</v>
      </c>
      <c r="E81" s="541" t="s">
        <v>92</v>
      </c>
      <c r="F81" s="528"/>
      <c r="G81" s="536" t="s">
        <v>66</v>
      </c>
      <c r="H81" s="529" t="s">
        <v>62</v>
      </c>
      <c r="I81" s="117" t="s">
        <v>75</v>
      </c>
      <c r="J81" s="23">
        <f>K81+M81</f>
        <v>0</v>
      </c>
      <c r="K81" s="24"/>
      <c r="L81" s="24"/>
      <c r="M81" s="25"/>
      <c r="N81" s="23">
        <f>O81+Q81</f>
        <v>0</v>
      </c>
      <c r="O81" s="24"/>
      <c r="P81" s="24"/>
      <c r="Q81" s="26"/>
      <c r="R81" s="27"/>
      <c r="S81" s="28"/>
      <c r="T81" s="28"/>
      <c r="U81" s="29"/>
      <c r="V81" s="124"/>
      <c r="W81" s="124"/>
      <c r="X81" s="198"/>
      <c r="Y81" s="64"/>
      <c r="Z81" s="64"/>
      <c r="AA81" s="65"/>
      <c r="AD81" s="14"/>
    </row>
    <row r="82" spans="1:30" ht="14.25" customHeight="1">
      <c r="A82" s="374"/>
      <c r="B82" s="377"/>
      <c r="C82" s="405"/>
      <c r="D82" s="525"/>
      <c r="E82" s="429"/>
      <c r="F82" s="389"/>
      <c r="G82" s="392"/>
      <c r="H82" s="369"/>
      <c r="I82" s="118" t="s">
        <v>74</v>
      </c>
      <c r="J82" s="30">
        <f>K82+M82</f>
        <v>184.5</v>
      </c>
      <c r="K82" s="31">
        <v>184.5</v>
      </c>
      <c r="L82" s="31"/>
      <c r="M82" s="32"/>
      <c r="N82" s="30">
        <f>O82+Q82</f>
        <v>0</v>
      </c>
      <c r="O82" s="31"/>
      <c r="P82" s="31"/>
      <c r="Q82" s="33"/>
      <c r="R82" s="34">
        <f>S82+U82</f>
        <v>184.5</v>
      </c>
      <c r="S82" s="35">
        <v>184.5</v>
      </c>
      <c r="T82" s="35"/>
      <c r="U82" s="36"/>
      <c r="V82" s="177"/>
      <c r="W82" s="177"/>
      <c r="X82" s="199"/>
      <c r="Y82" s="66"/>
      <c r="Z82" s="66"/>
      <c r="AA82" s="67"/>
      <c r="AD82" s="14"/>
    </row>
    <row r="83" spans="1:30" ht="14.25" customHeight="1">
      <c r="A83" s="374"/>
      <c r="B83" s="377"/>
      <c r="C83" s="405"/>
      <c r="D83" s="525"/>
      <c r="E83" s="429"/>
      <c r="F83" s="389"/>
      <c r="G83" s="392"/>
      <c r="H83" s="369"/>
      <c r="I83" s="119"/>
      <c r="J83" s="37">
        <f>K83+M83</f>
        <v>0</v>
      </c>
      <c r="K83" s="38"/>
      <c r="L83" s="38"/>
      <c r="M83" s="32"/>
      <c r="N83" s="37">
        <f>O83+Q83</f>
        <v>0</v>
      </c>
      <c r="O83" s="38"/>
      <c r="P83" s="38"/>
      <c r="Q83" s="39"/>
      <c r="R83" s="40">
        <f>S83+U83</f>
        <v>0</v>
      </c>
      <c r="S83" s="41"/>
      <c r="T83" s="41"/>
      <c r="U83" s="42"/>
      <c r="V83" s="43"/>
      <c r="W83" s="43"/>
      <c r="X83" s="199"/>
      <c r="Y83" s="66"/>
      <c r="Z83" s="66"/>
      <c r="AA83" s="67"/>
      <c r="AD83" s="14"/>
    </row>
    <row r="84" spans="1:30" ht="14.25" customHeight="1" thickBot="1">
      <c r="A84" s="375"/>
      <c r="B84" s="378"/>
      <c r="C84" s="410"/>
      <c r="D84" s="543"/>
      <c r="E84" s="440"/>
      <c r="F84" s="390"/>
      <c r="G84" s="393"/>
      <c r="H84" s="370"/>
      <c r="I84" s="114" t="s">
        <v>10</v>
      </c>
      <c r="J84" s="44">
        <f t="shared" ref="J84:W84" si="22">SUM(J81:J83)</f>
        <v>184.5</v>
      </c>
      <c r="K84" s="45">
        <f t="shared" si="22"/>
        <v>184.5</v>
      </c>
      <c r="L84" s="45">
        <f t="shared" si="22"/>
        <v>0</v>
      </c>
      <c r="M84" s="46">
        <f t="shared" si="22"/>
        <v>0</v>
      </c>
      <c r="N84" s="44">
        <f t="shared" si="22"/>
        <v>0</v>
      </c>
      <c r="O84" s="45">
        <f t="shared" si="22"/>
        <v>0</v>
      </c>
      <c r="P84" s="45">
        <f t="shared" si="22"/>
        <v>0</v>
      </c>
      <c r="Q84" s="46">
        <f t="shared" si="22"/>
        <v>0</v>
      </c>
      <c r="R84" s="44">
        <f t="shared" si="22"/>
        <v>184.5</v>
      </c>
      <c r="S84" s="45">
        <f t="shared" si="22"/>
        <v>184.5</v>
      </c>
      <c r="T84" s="45">
        <f t="shared" si="22"/>
        <v>0</v>
      </c>
      <c r="U84" s="45">
        <f t="shared" si="22"/>
        <v>0</v>
      </c>
      <c r="V84" s="47">
        <f t="shared" si="22"/>
        <v>0</v>
      </c>
      <c r="W84" s="47">
        <f t="shared" si="22"/>
        <v>0</v>
      </c>
      <c r="X84" s="16"/>
      <c r="Y84" s="68"/>
      <c r="Z84" s="68"/>
      <c r="AA84" s="69"/>
      <c r="AD84" s="14"/>
    </row>
    <row r="85" spans="1:30" s="293" customFormat="1" ht="14.25" customHeight="1" thickBot="1">
      <c r="A85" s="547"/>
      <c r="B85" s="548"/>
      <c r="C85" s="548"/>
      <c r="D85" s="548"/>
      <c r="E85" s="548"/>
      <c r="F85" s="548"/>
      <c r="G85" s="548"/>
      <c r="H85" s="548"/>
      <c r="I85" s="288" t="s">
        <v>10</v>
      </c>
      <c r="J85" s="289">
        <f>J84+J80</f>
        <v>283.3</v>
      </c>
      <c r="K85" s="289">
        <f t="shared" ref="K85:W85" si="23">K84+K80</f>
        <v>283.3</v>
      </c>
      <c r="L85" s="289">
        <f t="shared" si="23"/>
        <v>0</v>
      </c>
      <c r="M85" s="289">
        <f t="shared" si="23"/>
        <v>0</v>
      </c>
      <c r="N85" s="289">
        <f t="shared" si="23"/>
        <v>150</v>
      </c>
      <c r="O85" s="289">
        <f t="shared" si="23"/>
        <v>150</v>
      </c>
      <c r="P85" s="289">
        <f t="shared" si="23"/>
        <v>0</v>
      </c>
      <c r="Q85" s="289">
        <f t="shared" si="23"/>
        <v>0</v>
      </c>
      <c r="R85" s="289">
        <f t="shared" si="23"/>
        <v>309.5</v>
      </c>
      <c r="S85" s="289">
        <f t="shared" si="23"/>
        <v>309.5</v>
      </c>
      <c r="T85" s="289">
        <f t="shared" si="23"/>
        <v>0</v>
      </c>
      <c r="U85" s="289">
        <f t="shared" si="23"/>
        <v>0</v>
      </c>
      <c r="V85" s="289">
        <f t="shared" si="23"/>
        <v>120</v>
      </c>
      <c r="W85" s="289">
        <f t="shared" si="23"/>
        <v>194</v>
      </c>
      <c r="X85" s="317"/>
      <c r="Y85" s="318"/>
      <c r="Z85" s="318"/>
      <c r="AA85" s="319"/>
      <c r="AD85" s="294"/>
    </row>
    <row r="86" spans="1:30" ht="14.25" customHeight="1">
      <c r="A86" s="373" t="s">
        <v>9</v>
      </c>
      <c r="B86" s="376" t="s">
        <v>61</v>
      </c>
      <c r="C86" s="409" t="s">
        <v>67</v>
      </c>
      <c r="D86" s="379"/>
      <c r="E86" s="406" t="s">
        <v>112</v>
      </c>
      <c r="F86" s="388"/>
      <c r="G86" s="411" t="s">
        <v>67</v>
      </c>
      <c r="H86" s="368" t="s">
        <v>113</v>
      </c>
      <c r="I86" s="115" t="s">
        <v>57</v>
      </c>
      <c r="J86" s="23">
        <f>K86+M86</f>
        <v>0</v>
      </c>
      <c r="K86" s="24"/>
      <c r="L86" s="24"/>
      <c r="M86" s="25"/>
      <c r="N86" s="23">
        <f>O86+Q86</f>
        <v>0</v>
      </c>
      <c r="O86" s="24"/>
      <c r="P86" s="24"/>
      <c r="Q86" s="26"/>
      <c r="R86" s="27">
        <f>S86+U86</f>
        <v>0</v>
      </c>
      <c r="S86" s="28"/>
      <c r="T86" s="28"/>
      <c r="U86" s="29"/>
      <c r="V86" s="124"/>
      <c r="W86" s="124"/>
      <c r="X86" s="198"/>
      <c r="Y86" s="64"/>
      <c r="Z86" s="64"/>
      <c r="AA86" s="65"/>
      <c r="AD86" s="14"/>
    </row>
    <row r="87" spans="1:30" ht="14.25" customHeight="1">
      <c r="A87" s="374"/>
      <c r="B87" s="377"/>
      <c r="C87" s="405"/>
      <c r="D87" s="380"/>
      <c r="E87" s="446"/>
      <c r="F87" s="389"/>
      <c r="G87" s="412"/>
      <c r="H87" s="369"/>
      <c r="I87" s="112" t="s">
        <v>75</v>
      </c>
      <c r="J87" s="37">
        <f>K87+M87</f>
        <v>44</v>
      </c>
      <c r="K87" s="38">
        <v>44</v>
      </c>
      <c r="L87" s="31"/>
      <c r="M87" s="32"/>
      <c r="N87" s="30">
        <f>O87+Q87</f>
        <v>0</v>
      </c>
      <c r="O87" s="31"/>
      <c r="P87" s="31"/>
      <c r="Q87" s="33"/>
      <c r="R87" s="34">
        <f>S87+U87</f>
        <v>0</v>
      </c>
      <c r="S87" s="35"/>
      <c r="T87" s="35"/>
      <c r="U87" s="36"/>
      <c r="V87" s="177"/>
      <c r="W87" s="177"/>
      <c r="X87" s="199"/>
      <c r="Y87" s="66"/>
      <c r="Z87" s="71"/>
      <c r="AA87" s="67"/>
      <c r="AD87" s="14"/>
    </row>
    <row r="88" spans="1:30" ht="14.25" customHeight="1" thickBot="1">
      <c r="A88" s="375"/>
      <c r="B88" s="378"/>
      <c r="C88" s="410"/>
      <c r="D88" s="381"/>
      <c r="E88" s="372"/>
      <c r="F88" s="390"/>
      <c r="G88" s="413"/>
      <c r="H88" s="370"/>
      <c r="I88" s="120" t="s">
        <v>10</v>
      </c>
      <c r="J88" s="44">
        <f t="shared" ref="J88:W88" si="24">SUM(J86:J87)</f>
        <v>44</v>
      </c>
      <c r="K88" s="45">
        <f t="shared" si="24"/>
        <v>44</v>
      </c>
      <c r="L88" s="45">
        <f t="shared" si="24"/>
        <v>0</v>
      </c>
      <c r="M88" s="46">
        <f t="shared" si="24"/>
        <v>0</v>
      </c>
      <c r="N88" s="44">
        <f t="shared" si="24"/>
        <v>0</v>
      </c>
      <c r="O88" s="45">
        <f t="shared" si="24"/>
        <v>0</v>
      </c>
      <c r="P88" s="45">
        <f t="shared" si="24"/>
        <v>0</v>
      </c>
      <c r="Q88" s="46">
        <f t="shared" si="24"/>
        <v>0</v>
      </c>
      <c r="R88" s="44">
        <f t="shared" si="24"/>
        <v>0</v>
      </c>
      <c r="S88" s="45">
        <f t="shared" si="24"/>
        <v>0</v>
      </c>
      <c r="T88" s="45">
        <f t="shared" si="24"/>
        <v>0</v>
      </c>
      <c r="U88" s="45">
        <f t="shared" si="24"/>
        <v>0</v>
      </c>
      <c r="V88" s="47">
        <f t="shared" si="24"/>
        <v>0</v>
      </c>
      <c r="W88" s="47">
        <f t="shared" si="24"/>
        <v>0</v>
      </c>
      <c r="X88" s="54"/>
      <c r="Y88" s="68"/>
      <c r="Z88" s="70"/>
      <c r="AA88" s="69"/>
      <c r="AD88" s="14"/>
    </row>
    <row r="89" spans="1:30" ht="14.25" customHeight="1" thickBot="1">
      <c r="A89" s="17" t="s">
        <v>9</v>
      </c>
      <c r="B89" s="13" t="s">
        <v>61</v>
      </c>
      <c r="C89" s="441" t="s">
        <v>12</v>
      </c>
      <c r="D89" s="441"/>
      <c r="E89" s="441"/>
      <c r="F89" s="441"/>
      <c r="G89" s="441"/>
      <c r="H89" s="441"/>
      <c r="I89" s="442"/>
      <c r="J89" s="48">
        <f>J88+J85+J74</f>
        <v>3109.6000000000004</v>
      </c>
      <c r="K89" s="48">
        <f t="shared" ref="K89:W89" si="25">K88+K85+K74</f>
        <v>3109.6000000000004</v>
      </c>
      <c r="L89" s="48">
        <f t="shared" si="25"/>
        <v>0</v>
      </c>
      <c r="M89" s="48">
        <f t="shared" si="25"/>
        <v>0</v>
      </c>
      <c r="N89" s="48">
        <f t="shared" si="25"/>
        <v>3775.2000000000003</v>
      </c>
      <c r="O89" s="48">
        <f t="shared" si="25"/>
        <v>3775.2000000000003</v>
      </c>
      <c r="P89" s="48">
        <f t="shared" si="25"/>
        <v>0</v>
      </c>
      <c r="Q89" s="48">
        <f t="shared" si="25"/>
        <v>0</v>
      </c>
      <c r="R89" s="48">
        <f t="shared" si="25"/>
        <v>3644.0000000000005</v>
      </c>
      <c r="S89" s="48">
        <f t="shared" si="25"/>
        <v>3644.0000000000005</v>
      </c>
      <c r="T89" s="48">
        <f t="shared" si="25"/>
        <v>0</v>
      </c>
      <c r="U89" s="48">
        <f t="shared" si="25"/>
        <v>0</v>
      </c>
      <c r="V89" s="48">
        <f t="shared" si="25"/>
        <v>4530</v>
      </c>
      <c r="W89" s="48">
        <f t="shared" si="25"/>
        <v>255</v>
      </c>
      <c r="X89" s="443"/>
      <c r="Y89" s="444"/>
      <c r="Z89" s="444"/>
      <c r="AA89" s="445"/>
    </row>
    <row r="90" spans="1:30" ht="14.25" customHeight="1" thickBot="1">
      <c r="A90" s="12" t="s">
        <v>9</v>
      </c>
      <c r="B90" s="13" t="s">
        <v>67</v>
      </c>
      <c r="C90" s="397" t="s">
        <v>97</v>
      </c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9"/>
    </row>
    <row r="91" spans="1:30" ht="14.25" customHeight="1">
      <c r="A91" s="460" t="s">
        <v>9</v>
      </c>
      <c r="B91" s="463" t="s">
        <v>67</v>
      </c>
      <c r="C91" s="379" t="s">
        <v>9</v>
      </c>
      <c r="D91" s="379"/>
      <c r="E91" s="466" t="s">
        <v>93</v>
      </c>
      <c r="F91" s="93"/>
      <c r="G91" s="391" t="s">
        <v>67</v>
      </c>
      <c r="H91" s="467" t="s">
        <v>62</v>
      </c>
      <c r="I91" s="121" t="s">
        <v>75</v>
      </c>
      <c r="J91" s="23">
        <f>K91+M91</f>
        <v>0</v>
      </c>
      <c r="K91" s="24"/>
      <c r="L91" s="24"/>
      <c r="M91" s="25"/>
      <c r="N91" s="23">
        <f>O91+Q91</f>
        <v>0</v>
      </c>
      <c r="O91" s="24"/>
      <c r="P91" s="24"/>
      <c r="Q91" s="26"/>
      <c r="R91" s="27"/>
      <c r="S91" s="28"/>
      <c r="T91" s="28"/>
      <c r="U91" s="29"/>
      <c r="V91" s="124"/>
      <c r="W91" s="124"/>
      <c r="X91" s="359" t="s">
        <v>122</v>
      </c>
      <c r="Y91" s="455">
        <v>0.4</v>
      </c>
      <c r="Z91" s="455">
        <v>1</v>
      </c>
      <c r="AA91" s="457">
        <v>1</v>
      </c>
    </row>
    <row r="92" spans="1:30" ht="14.25" customHeight="1">
      <c r="A92" s="461"/>
      <c r="B92" s="464"/>
      <c r="C92" s="380"/>
      <c r="D92" s="380"/>
      <c r="E92" s="453"/>
      <c r="F92" s="94"/>
      <c r="G92" s="392"/>
      <c r="H92" s="468"/>
      <c r="I92" s="122" t="s">
        <v>74</v>
      </c>
      <c r="J92" s="30">
        <f>K92+M92</f>
        <v>50</v>
      </c>
      <c r="K92" s="31">
        <v>50</v>
      </c>
      <c r="L92" s="31"/>
      <c r="M92" s="32"/>
      <c r="N92" s="30">
        <f>O92+Q92</f>
        <v>50</v>
      </c>
      <c r="O92" s="103">
        <v>50</v>
      </c>
      <c r="P92" s="31"/>
      <c r="Q92" s="33"/>
      <c r="R92" s="34">
        <f>S92+U92</f>
        <v>100</v>
      </c>
      <c r="S92" s="35">
        <v>100</v>
      </c>
      <c r="T92" s="35"/>
      <c r="U92" s="36"/>
      <c r="V92" s="177">
        <v>300</v>
      </c>
      <c r="W92" s="177">
        <v>300</v>
      </c>
      <c r="X92" s="360"/>
      <c r="Y92" s="456"/>
      <c r="Z92" s="456"/>
      <c r="AA92" s="458"/>
    </row>
    <row r="93" spans="1:30" ht="14.25" customHeight="1" thickBot="1">
      <c r="A93" s="462"/>
      <c r="B93" s="465"/>
      <c r="C93" s="381"/>
      <c r="D93" s="381"/>
      <c r="E93" s="454"/>
      <c r="F93" s="95"/>
      <c r="G93" s="393"/>
      <c r="H93" s="469"/>
      <c r="I93" s="114" t="s">
        <v>10</v>
      </c>
      <c r="J93" s="44">
        <f t="shared" ref="J93:W93" si="26">SUM(J91:J92)</f>
        <v>50</v>
      </c>
      <c r="K93" s="45">
        <f t="shared" si="26"/>
        <v>50</v>
      </c>
      <c r="L93" s="45">
        <f t="shared" si="26"/>
        <v>0</v>
      </c>
      <c r="M93" s="46">
        <f t="shared" si="26"/>
        <v>0</v>
      </c>
      <c r="N93" s="44">
        <f t="shared" si="26"/>
        <v>50</v>
      </c>
      <c r="O93" s="45">
        <f t="shared" si="26"/>
        <v>50</v>
      </c>
      <c r="P93" s="45">
        <f t="shared" si="26"/>
        <v>0</v>
      </c>
      <c r="Q93" s="46">
        <f t="shared" si="26"/>
        <v>0</v>
      </c>
      <c r="R93" s="44">
        <f t="shared" si="26"/>
        <v>100</v>
      </c>
      <c r="S93" s="45">
        <f t="shared" si="26"/>
        <v>100</v>
      </c>
      <c r="T93" s="45">
        <f t="shared" si="26"/>
        <v>0</v>
      </c>
      <c r="U93" s="45">
        <f t="shared" si="26"/>
        <v>0</v>
      </c>
      <c r="V93" s="47">
        <f t="shared" si="26"/>
        <v>300</v>
      </c>
      <c r="W93" s="47">
        <f t="shared" si="26"/>
        <v>300</v>
      </c>
      <c r="X93" s="192"/>
      <c r="Y93" s="96"/>
      <c r="Z93" s="96"/>
      <c r="AA93" s="97"/>
      <c r="AD93" s="14"/>
    </row>
    <row r="94" spans="1:30" ht="14.25" customHeight="1">
      <c r="A94" s="229" t="s">
        <v>9</v>
      </c>
      <c r="B94" s="241" t="s">
        <v>67</v>
      </c>
      <c r="C94" s="236" t="s">
        <v>11</v>
      </c>
      <c r="D94" s="236"/>
      <c r="E94" s="299" t="s">
        <v>170</v>
      </c>
      <c r="F94" s="93"/>
      <c r="G94" s="242"/>
      <c r="H94" s="238"/>
      <c r="I94" s="300"/>
      <c r="J94" s="144"/>
      <c r="K94" s="145"/>
      <c r="L94" s="145"/>
      <c r="M94" s="146"/>
      <c r="N94" s="144"/>
      <c r="O94" s="145"/>
      <c r="P94" s="145"/>
      <c r="Q94" s="147"/>
      <c r="R94" s="148"/>
      <c r="S94" s="149"/>
      <c r="T94" s="149"/>
      <c r="U94" s="150"/>
      <c r="V94" s="151"/>
      <c r="W94" s="151"/>
      <c r="X94" s="226"/>
      <c r="Y94" s="245"/>
      <c r="Z94" s="245"/>
      <c r="AA94" s="228"/>
    </row>
    <row r="95" spans="1:30" ht="14.25" customHeight="1">
      <c r="A95" s="374"/>
      <c r="B95" s="377"/>
      <c r="C95" s="380"/>
      <c r="D95" s="531" t="s">
        <v>9</v>
      </c>
      <c r="E95" s="551" t="s">
        <v>121</v>
      </c>
      <c r="F95" s="549" t="s">
        <v>127</v>
      </c>
      <c r="G95" s="531" t="s">
        <v>67</v>
      </c>
      <c r="H95" s="529" t="s">
        <v>76</v>
      </c>
      <c r="I95" s="116" t="s">
        <v>115</v>
      </c>
      <c r="J95" s="30">
        <f>K95+M95</f>
        <v>0</v>
      </c>
      <c r="K95" s="106"/>
      <c r="L95" s="106"/>
      <c r="M95" s="32"/>
      <c r="N95" s="157">
        <f>O95+Q95</f>
        <v>227.9</v>
      </c>
      <c r="O95" s="106"/>
      <c r="P95" s="106"/>
      <c r="Q95" s="32">
        <v>227.9</v>
      </c>
      <c r="R95" s="34">
        <f>S95+U95</f>
        <v>700</v>
      </c>
      <c r="S95" s="109"/>
      <c r="T95" s="109"/>
      <c r="U95" s="110">
        <v>700</v>
      </c>
      <c r="V95" s="111">
        <v>750.8</v>
      </c>
      <c r="W95" s="111"/>
      <c r="X95" s="535" t="s">
        <v>146</v>
      </c>
      <c r="Y95" s="301">
        <v>90</v>
      </c>
      <c r="Z95" s="301">
        <v>100</v>
      </c>
      <c r="AA95" s="302"/>
      <c r="AD95" s="14"/>
    </row>
    <row r="96" spans="1:30" ht="14.25" customHeight="1">
      <c r="A96" s="374"/>
      <c r="B96" s="377"/>
      <c r="C96" s="380"/>
      <c r="D96" s="412"/>
      <c r="E96" s="340"/>
      <c r="F96" s="343"/>
      <c r="G96" s="412"/>
      <c r="H96" s="369"/>
      <c r="I96" s="112" t="s">
        <v>74</v>
      </c>
      <c r="J96" s="30">
        <f>K96+M96</f>
        <v>526.4</v>
      </c>
      <c r="K96" s="85"/>
      <c r="L96" s="85"/>
      <c r="M96" s="32">
        <v>526.4</v>
      </c>
      <c r="N96" s="157"/>
      <c r="O96" s="85"/>
      <c r="P96" s="85"/>
      <c r="Q96" s="92"/>
      <c r="R96" s="34"/>
      <c r="S96" s="86"/>
      <c r="T96" s="86"/>
      <c r="U96" s="87"/>
      <c r="V96" s="88"/>
      <c r="W96" s="88"/>
      <c r="X96" s="360"/>
      <c r="Y96" s="66"/>
      <c r="Z96" s="71"/>
      <c r="AA96" s="67"/>
      <c r="AD96" s="14"/>
    </row>
    <row r="97" spans="1:49" ht="14.25" customHeight="1">
      <c r="A97" s="374"/>
      <c r="B97" s="377"/>
      <c r="C97" s="380"/>
      <c r="D97" s="412"/>
      <c r="E97" s="340"/>
      <c r="F97" s="343"/>
      <c r="G97" s="412"/>
      <c r="H97" s="369"/>
      <c r="I97" s="112" t="s">
        <v>75</v>
      </c>
      <c r="J97" s="37"/>
      <c r="K97" s="106"/>
      <c r="L97" s="106"/>
      <c r="M97" s="82"/>
      <c r="N97" s="158">
        <f>O97+Q97</f>
        <v>1597.2</v>
      </c>
      <c r="O97" s="106"/>
      <c r="P97" s="106"/>
      <c r="Q97" s="107">
        <v>1597.2</v>
      </c>
      <c r="R97" s="108">
        <f>S97+U97</f>
        <v>925.7</v>
      </c>
      <c r="S97" s="109"/>
      <c r="T97" s="109"/>
      <c r="U97" s="110">
        <v>925.7</v>
      </c>
      <c r="V97" s="111"/>
      <c r="W97" s="88"/>
      <c r="X97" s="360"/>
      <c r="Y97" s="66"/>
      <c r="Z97" s="71"/>
      <c r="AA97" s="67"/>
      <c r="AD97" s="14"/>
    </row>
    <row r="98" spans="1:49" ht="14.25" customHeight="1">
      <c r="A98" s="374"/>
      <c r="B98" s="377"/>
      <c r="C98" s="380"/>
      <c r="D98" s="412"/>
      <c r="E98" s="340"/>
      <c r="F98" s="343"/>
      <c r="G98" s="412"/>
      <c r="H98" s="369"/>
      <c r="I98" s="112" t="s">
        <v>107</v>
      </c>
      <c r="J98" s="37">
        <f>K98+M98</f>
        <v>3055.4</v>
      </c>
      <c r="K98" s="80"/>
      <c r="L98" s="80"/>
      <c r="M98" s="82">
        <v>3055.4</v>
      </c>
      <c r="N98" s="158">
        <f>O98+Q98</f>
        <v>5629.9</v>
      </c>
      <c r="O98" s="80"/>
      <c r="P98" s="80"/>
      <c r="Q98" s="83">
        <v>5629.9</v>
      </c>
      <c r="R98" s="40">
        <f>S98+U98</f>
        <v>5629.9</v>
      </c>
      <c r="S98" s="35"/>
      <c r="T98" s="35"/>
      <c r="U98" s="36">
        <v>5629.9</v>
      </c>
      <c r="V98" s="84"/>
      <c r="W98" s="111"/>
      <c r="X98" s="360"/>
      <c r="Y98" s="66"/>
      <c r="Z98" s="71"/>
      <c r="AA98" s="67"/>
      <c r="AD98" s="14"/>
    </row>
    <row r="99" spans="1:49" ht="14.25" customHeight="1">
      <c r="A99" s="374"/>
      <c r="B99" s="377"/>
      <c r="C99" s="380"/>
      <c r="D99" s="532"/>
      <c r="E99" s="552"/>
      <c r="F99" s="550"/>
      <c r="G99" s="532"/>
      <c r="H99" s="534"/>
      <c r="I99" s="303" t="s">
        <v>10</v>
      </c>
      <c r="J99" s="304">
        <f t="shared" ref="J99:W99" si="27">SUM(J95:J98)</f>
        <v>3581.8</v>
      </c>
      <c r="K99" s="305">
        <f t="shared" si="27"/>
        <v>0</v>
      </c>
      <c r="L99" s="305">
        <f t="shared" si="27"/>
        <v>0</v>
      </c>
      <c r="M99" s="306">
        <f t="shared" si="27"/>
        <v>3581.8</v>
      </c>
      <c r="N99" s="304">
        <f t="shared" si="27"/>
        <v>7455</v>
      </c>
      <c r="O99" s="305">
        <f t="shared" si="27"/>
        <v>0</v>
      </c>
      <c r="P99" s="305">
        <f t="shared" si="27"/>
        <v>0</v>
      </c>
      <c r="Q99" s="306">
        <f t="shared" si="27"/>
        <v>7455</v>
      </c>
      <c r="R99" s="304">
        <f>SUM(R95:R98)</f>
        <v>7255.5999999999995</v>
      </c>
      <c r="S99" s="305">
        <f t="shared" si="27"/>
        <v>0</v>
      </c>
      <c r="T99" s="305">
        <f t="shared" si="27"/>
        <v>0</v>
      </c>
      <c r="U99" s="305">
        <f t="shared" si="27"/>
        <v>7255.5999999999995</v>
      </c>
      <c r="V99" s="307">
        <f t="shared" si="27"/>
        <v>750.8</v>
      </c>
      <c r="W99" s="307">
        <f t="shared" si="27"/>
        <v>0</v>
      </c>
      <c r="X99" s="546"/>
      <c r="Y99" s="308"/>
      <c r="Z99" s="309"/>
      <c r="AA99" s="271"/>
      <c r="AD99" s="14"/>
    </row>
    <row r="100" spans="1:49" ht="16.5" customHeight="1">
      <c r="A100" s="374"/>
      <c r="B100" s="377"/>
      <c r="C100" s="380"/>
      <c r="D100" s="412" t="s">
        <v>11</v>
      </c>
      <c r="E100" s="340" t="s">
        <v>120</v>
      </c>
      <c r="F100" s="343" t="s">
        <v>127</v>
      </c>
      <c r="G100" s="412" t="s">
        <v>66</v>
      </c>
      <c r="H100" s="369" t="s">
        <v>76</v>
      </c>
      <c r="I100" s="112" t="s">
        <v>74</v>
      </c>
      <c r="J100" s="126">
        <f>K100+M100</f>
        <v>0</v>
      </c>
      <c r="K100" s="85"/>
      <c r="L100" s="85"/>
      <c r="M100" s="278"/>
      <c r="N100" s="126">
        <f>O100+Q100</f>
        <v>0</v>
      </c>
      <c r="O100" s="85"/>
      <c r="P100" s="85"/>
      <c r="Q100" s="82"/>
      <c r="R100" s="127">
        <f>S100+U100</f>
        <v>0</v>
      </c>
      <c r="S100" s="86"/>
      <c r="T100" s="86"/>
      <c r="U100" s="87"/>
      <c r="V100" s="88">
        <v>120</v>
      </c>
      <c r="W100" s="88"/>
      <c r="X100" s="360" t="s">
        <v>148</v>
      </c>
      <c r="Y100" s="186"/>
      <c r="Z100" s="186">
        <v>360</v>
      </c>
      <c r="AA100" s="292"/>
      <c r="AD100" s="14"/>
    </row>
    <row r="101" spans="1:49" ht="16.5" customHeight="1">
      <c r="A101" s="374"/>
      <c r="B101" s="377"/>
      <c r="C101" s="380"/>
      <c r="D101" s="412"/>
      <c r="E101" s="340"/>
      <c r="F101" s="343"/>
      <c r="G101" s="412"/>
      <c r="H101" s="369"/>
      <c r="I101" s="112" t="s">
        <v>115</v>
      </c>
      <c r="J101" s="30">
        <f>K101+M101</f>
        <v>0</v>
      </c>
      <c r="K101" s="31"/>
      <c r="L101" s="31"/>
      <c r="M101" s="32"/>
      <c r="N101" s="30">
        <f>O101+Q101</f>
        <v>0</v>
      </c>
      <c r="O101" s="31"/>
      <c r="P101" s="31"/>
      <c r="Q101" s="33"/>
      <c r="R101" s="34">
        <f>S101+U101</f>
        <v>0</v>
      </c>
      <c r="S101" s="35"/>
      <c r="T101" s="35"/>
      <c r="U101" s="36"/>
      <c r="V101" s="177"/>
      <c r="W101" s="177"/>
      <c r="X101" s="360"/>
      <c r="Y101" s="66"/>
      <c r="Z101" s="71"/>
      <c r="AA101" s="67"/>
      <c r="AD101" s="14"/>
    </row>
    <row r="102" spans="1:49" ht="16.5" customHeight="1">
      <c r="A102" s="374"/>
      <c r="B102" s="377"/>
      <c r="C102" s="380"/>
      <c r="D102" s="412"/>
      <c r="E102" s="340"/>
      <c r="F102" s="343"/>
      <c r="G102" s="412"/>
      <c r="H102" s="369"/>
      <c r="I102" s="112" t="s">
        <v>108</v>
      </c>
      <c r="J102" s="37">
        <f>K102+M102</f>
        <v>0</v>
      </c>
      <c r="K102" s="38"/>
      <c r="L102" s="38"/>
      <c r="M102" s="32"/>
      <c r="N102" s="37">
        <f>O102+Q102</f>
        <v>0</v>
      </c>
      <c r="O102" s="38"/>
      <c r="P102" s="38"/>
      <c r="Q102" s="39"/>
      <c r="R102" s="40">
        <f>S102+U102</f>
        <v>0</v>
      </c>
      <c r="S102" s="41"/>
      <c r="T102" s="41"/>
      <c r="U102" s="42"/>
      <c r="V102" s="43"/>
      <c r="W102" s="43"/>
      <c r="X102" s="360"/>
      <c r="Y102" s="66"/>
      <c r="Z102" s="71"/>
      <c r="AA102" s="67"/>
      <c r="AD102" s="14"/>
    </row>
    <row r="103" spans="1:49" ht="16.5" customHeight="1" thickBot="1">
      <c r="A103" s="375"/>
      <c r="B103" s="378"/>
      <c r="C103" s="381"/>
      <c r="D103" s="413"/>
      <c r="E103" s="341"/>
      <c r="F103" s="344"/>
      <c r="G103" s="413"/>
      <c r="H103" s="370"/>
      <c r="I103" s="120" t="s">
        <v>10</v>
      </c>
      <c r="J103" s="44">
        <f t="shared" ref="J103:W103" si="28">SUM(J100:J102)</f>
        <v>0</v>
      </c>
      <c r="K103" s="45">
        <f t="shared" si="28"/>
        <v>0</v>
      </c>
      <c r="L103" s="45">
        <f t="shared" si="28"/>
        <v>0</v>
      </c>
      <c r="M103" s="46">
        <f t="shared" si="28"/>
        <v>0</v>
      </c>
      <c r="N103" s="44">
        <f t="shared" si="28"/>
        <v>0</v>
      </c>
      <c r="O103" s="45">
        <f t="shared" si="28"/>
        <v>0</v>
      </c>
      <c r="P103" s="45">
        <f t="shared" si="28"/>
        <v>0</v>
      </c>
      <c r="Q103" s="46">
        <f t="shared" si="28"/>
        <v>0</v>
      </c>
      <c r="R103" s="44">
        <f t="shared" si="28"/>
        <v>0</v>
      </c>
      <c r="S103" s="45">
        <f t="shared" si="28"/>
        <v>0</v>
      </c>
      <c r="T103" s="45">
        <f t="shared" si="28"/>
        <v>0</v>
      </c>
      <c r="U103" s="45">
        <f t="shared" si="28"/>
        <v>0</v>
      </c>
      <c r="V103" s="47">
        <f t="shared" si="28"/>
        <v>120</v>
      </c>
      <c r="W103" s="47">
        <f t="shared" si="28"/>
        <v>0</v>
      </c>
      <c r="X103" s="54"/>
      <c r="Y103" s="68"/>
      <c r="Z103" s="70"/>
      <c r="AA103" s="69"/>
      <c r="AD103" s="14"/>
    </row>
    <row r="104" spans="1:49" s="293" customFormat="1" ht="14.25" customHeight="1" thickBot="1">
      <c r="A104" s="547"/>
      <c r="B104" s="548"/>
      <c r="C104" s="548"/>
      <c r="D104" s="548"/>
      <c r="E104" s="548"/>
      <c r="F104" s="548"/>
      <c r="G104" s="548"/>
      <c r="H104" s="548"/>
      <c r="I104" s="288" t="s">
        <v>10</v>
      </c>
      <c r="J104" s="289">
        <f>J103+J99</f>
        <v>3581.8</v>
      </c>
      <c r="K104" s="289">
        <f t="shared" ref="K104:W104" si="29">K103+K99</f>
        <v>0</v>
      </c>
      <c r="L104" s="289">
        <f t="shared" si="29"/>
        <v>0</v>
      </c>
      <c r="M104" s="289">
        <f t="shared" si="29"/>
        <v>3581.8</v>
      </c>
      <c r="N104" s="289">
        <f t="shared" si="29"/>
        <v>7455</v>
      </c>
      <c r="O104" s="289">
        <f t="shared" si="29"/>
        <v>0</v>
      </c>
      <c r="P104" s="289">
        <f t="shared" si="29"/>
        <v>0</v>
      </c>
      <c r="Q104" s="289">
        <f t="shared" si="29"/>
        <v>7455</v>
      </c>
      <c r="R104" s="289">
        <f t="shared" si="29"/>
        <v>7255.5999999999995</v>
      </c>
      <c r="S104" s="289">
        <f t="shared" si="29"/>
        <v>0</v>
      </c>
      <c r="T104" s="289">
        <f t="shared" si="29"/>
        <v>0</v>
      </c>
      <c r="U104" s="289">
        <f t="shared" si="29"/>
        <v>7255.5999999999995</v>
      </c>
      <c r="V104" s="289">
        <f t="shared" si="29"/>
        <v>870.8</v>
      </c>
      <c r="W104" s="289">
        <f t="shared" si="29"/>
        <v>0</v>
      </c>
      <c r="X104" s="317"/>
      <c r="Y104" s="318"/>
      <c r="Z104" s="318"/>
      <c r="AA104" s="319"/>
      <c r="AD104" s="294"/>
    </row>
    <row r="105" spans="1:49" ht="14.25" customHeight="1" thickBot="1">
      <c r="A105" s="190" t="s">
        <v>11</v>
      </c>
      <c r="B105" s="191" t="s">
        <v>67</v>
      </c>
      <c r="C105" s="471" t="s">
        <v>12</v>
      </c>
      <c r="D105" s="441"/>
      <c r="E105" s="441"/>
      <c r="F105" s="441"/>
      <c r="G105" s="441"/>
      <c r="H105" s="441"/>
      <c r="I105" s="442"/>
      <c r="J105" s="48">
        <f>J104+J93</f>
        <v>3631.8</v>
      </c>
      <c r="K105" s="48">
        <f t="shared" ref="K105:W105" si="30">K104+K93</f>
        <v>50</v>
      </c>
      <c r="L105" s="48">
        <f t="shared" si="30"/>
        <v>0</v>
      </c>
      <c r="M105" s="48">
        <f t="shared" si="30"/>
        <v>3581.8</v>
      </c>
      <c r="N105" s="48">
        <f t="shared" si="30"/>
        <v>7505</v>
      </c>
      <c r="O105" s="48">
        <f t="shared" si="30"/>
        <v>50</v>
      </c>
      <c r="P105" s="48">
        <f t="shared" si="30"/>
        <v>0</v>
      </c>
      <c r="Q105" s="48">
        <f t="shared" si="30"/>
        <v>7455</v>
      </c>
      <c r="R105" s="48">
        <f t="shared" si="30"/>
        <v>7355.5999999999995</v>
      </c>
      <c r="S105" s="48">
        <f t="shared" si="30"/>
        <v>100</v>
      </c>
      <c r="T105" s="48">
        <f t="shared" si="30"/>
        <v>0</v>
      </c>
      <c r="U105" s="48">
        <f t="shared" si="30"/>
        <v>7255.5999999999995</v>
      </c>
      <c r="V105" s="48">
        <f t="shared" si="30"/>
        <v>1170.8</v>
      </c>
      <c r="W105" s="48">
        <f t="shared" si="30"/>
        <v>300</v>
      </c>
      <c r="X105" s="443"/>
      <c r="Y105" s="444"/>
      <c r="Z105" s="444"/>
      <c r="AA105" s="445"/>
    </row>
    <row r="106" spans="1:49" ht="14.25" customHeight="1" thickBot="1">
      <c r="A106" s="17" t="s">
        <v>9</v>
      </c>
      <c r="B106" s="478" t="s">
        <v>13</v>
      </c>
      <c r="C106" s="479"/>
      <c r="D106" s="479"/>
      <c r="E106" s="479"/>
      <c r="F106" s="479"/>
      <c r="G106" s="479"/>
      <c r="H106" s="479"/>
      <c r="I106" s="480"/>
      <c r="J106" s="21">
        <f t="shared" ref="J106:W106" si="31">SUM(J39,J53,J89,J105)</f>
        <v>23040.600000000002</v>
      </c>
      <c r="K106" s="21">
        <f t="shared" si="31"/>
        <v>19372.800000000003</v>
      </c>
      <c r="L106" s="21">
        <f t="shared" si="31"/>
        <v>0</v>
      </c>
      <c r="M106" s="22">
        <f t="shared" si="31"/>
        <v>3667.8</v>
      </c>
      <c r="N106" s="21">
        <f t="shared" si="31"/>
        <v>31702.9</v>
      </c>
      <c r="O106" s="21">
        <f t="shared" si="31"/>
        <v>18096.599999999999</v>
      </c>
      <c r="P106" s="21">
        <f t="shared" si="31"/>
        <v>0</v>
      </c>
      <c r="Q106" s="22">
        <f t="shared" si="31"/>
        <v>13606.3</v>
      </c>
      <c r="R106" s="21">
        <f t="shared" si="31"/>
        <v>31479.999999999996</v>
      </c>
      <c r="S106" s="21">
        <f t="shared" si="31"/>
        <v>18073.099999999999</v>
      </c>
      <c r="T106" s="21">
        <f t="shared" si="31"/>
        <v>0</v>
      </c>
      <c r="U106" s="22">
        <f t="shared" si="31"/>
        <v>13406.9</v>
      </c>
      <c r="V106" s="22">
        <f t="shared" si="31"/>
        <v>23426.899999999998</v>
      </c>
      <c r="W106" s="21">
        <f t="shared" si="31"/>
        <v>18913</v>
      </c>
      <c r="X106" s="481"/>
      <c r="Y106" s="482"/>
      <c r="Z106" s="482"/>
      <c r="AA106" s="483"/>
    </row>
    <row r="107" spans="1:49" ht="14.25" customHeight="1" thickBot="1">
      <c r="A107" s="18" t="s">
        <v>9</v>
      </c>
      <c r="B107" s="484" t="s">
        <v>37</v>
      </c>
      <c r="C107" s="485"/>
      <c r="D107" s="485"/>
      <c r="E107" s="485"/>
      <c r="F107" s="485"/>
      <c r="G107" s="485"/>
      <c r="H107" s="485"/>
      <c r="I107" s="486"/>
      <c r="J107" s="52">
        <f>K107+M107</f>
        <v>23040.600000000002</v>
      </c>
      <c r="K107" s="53">
        <f>K106</f>
        <v>19372.800000000003</v>
      </c>
      <c r="L107" s="53">
        <f>L106</f>
        <v>0</v>
      </c>
      <c r="M107" s="51">
        <f>M106</f>
        <v>3667.8</v>
      </c>
      <c r="N107" s="52">
        <f>O107+Q107</f>
        <v>31702.899999999998</v>
      </c>
      <c r="O107" s="53">
        <f>O106</f>
        <v>18096.599999999999</v>
      </c>
      <c r="P107" s="53">
        <f>P106</f>
        <v>0</v>
      </c>
      <c r="Q107" s="51">
        <f>Q106</f>
        <v>13606.3</v>
      </c>
      <c r="R107" s="52">
        <f>S107+U107</f>
        <v>31480</v>
      </c>
      <c r="S107" s="53">
        <f>S106</f>
        <v>18073.099999999999</v>
      </c>
      <c r="T107" s="53">
        <f>T106</f>
        <v>0</v>
      </c>
      <c r="U107" s="51">
        <f>U106</f>
        <v>13406.9</v>
      </c>
      <c r="V107" s="50">
        <f>V106</f>
        <v>23426.899999999998</v>
      </c>
      <c r="W107" s="50">
        <f>W106</f>
        <v>18913</v>
      </c>
      <c r="X107" s="487"/>
      <c r="Y107" s="488"/>
      <c r="Z107" s="488"/>
      <c r="AA107" s="489"/>
    </row>
    <row r="108" spans="1:49" s="20" customFormat="1" ht="15.75" customHeight="1">
      <c r="A108" s="490" t="s">
        <v>142</v>
      </c>
      <c r="B108" s="490"/>
      <c r="C108" s="490"/>
      <c r="D108" s="490"/>
      <c r="E108" s="490"/>
      <c r="F108" s="490"/>
      <c r="G108" s="490"/>
      <c r="H108" s="490"/>
      <c r="I108" s="490"/>
      <c r="J108" s="490"/>
      <c r="K108" s="490"/>
      <c r="L108" s="490"/>
      <c r="M108" s="490"/>
      <c r="N108" s="490"/>
      <c r="O108" s="490"/>
      <c r="P108" s="490"/>
      <c r="Q108" s="490"/>
      <c r="R108" s="490"/>
      <c r="S108" s="490"/>
      <c r="T108" s="490"/>
      <c r="U108" s="490"/>
      <c r="V108" s="490"/>
      <c r="W108" s="490"/>
      <c r="X108" s="490"/>
      <c r="Y108" s="490"/>
      <c r="Z108" s="490"/>
      <c r="AA108" s="490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s="20" customFormat="1" ht="14.25" customHeight="1">
      <c r="A109" s="545" t="s">
        <v>131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s="20" customFormat="1" ht="14.25" customHeight="1" thickBot="1">
      <c r="A110" s="470" t="s">
        <v>18</v>
      </c>
      <c r="B110" s="470"/>
      <c r="C110" s="470"/>
      <c r="D110" s="470"/>
      <c r="E110" s="470"/>
      <c r="F110" s="470"/>
      <c r="G110" s="470"/>
      <c r="H110" s="470"/>
      <c r="I110" s="470"/>
      <c r="J110" s="470"/>
      <c r="K110" s="470"/>
      <c r="L110" s="470"/>
      <c r="M110" s="470"/>
      <c r="N110" s="470"/>
      <c r="O110" s="470"/>
      <c r="P110" s="470"/>
      <c r="Q110" s="470"/>
      <c r="R110" s="470"/>
      <c r="S110" s="470"/>
      <c r="T110" s="470"/>
      <c r="U110" s="470"/>
      <c r="V110" s="470"/>
      <c r="W110" s="470"/>
      <c r="X110" s="5"/>
      <c r="Y110" s="5"/>
      <c r="Z110" s="5"/>
      <c r="AA110" s="5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45" customHeight="1" thickBot="1">
      <c r="A111" s="494" t="s">
        <v>14</v>
      </c>
      <c r="B111" s="495"/>
      <c r="C111" s="495"/>
      <c r="D111" s="495"/>
      <c r="E111" s="495"/>
      <c r="F111" s="495"/>
      <c r="G111" s="495"/>
      <c r="H111" s="495"/>
      <c r="I111" s="496"/>
      <c r="J111" s="494" t="s">
        <v>40</v>
      </c>
      <c r="K111" s="495"/>
      <c r="L111" s="495"/>
      <c r="M111" s="496"/>
      <c r="N111" s="494" t="s">
        <v>41</v>
      </c>
      <c r="O111" s="495"/>
      <c r="P111" s="495"/>
      <c r="Q111" s="496"/>
      <c r="R111" s="494" t="s">
        <v>42</v>
      </c>
      <c r="S111" s="495"/>
      <c r="T111" s="495"/>
      <c r="U111" s="496"/>
      <c r="V111" s="202" t="s">
        <v>145</v>
      </c>
      <c r="W111" s="202" t="s">
        <v>144</v>
      </c>
      <c r="AC111" s="166"/>
    </row>
    <row r="112" spans="1:49" ht="14.25" customHeight="1">
      <c r="A112" s="497" t="s">
        <v>19</v>
      </c>
      <c r="B112" s="498"/>
      <c r="C112" s="498"/>
      <c r="D112" s="498"/>
      <c r="E112" s="498"/>
      <c r="F112" s="498"/>
      <c r="G112" s="498"/>
      <c r="H112" s="498"/>
      <c r="I112" s="499"/>
      <c r="J112" s="500">
        <f>SUM(J113:M117)</f>
        <v>17701</v>
      </c>
      <c r="K112" s="501"/>
      <c r="L112" s="501"/>
      <c r="M112" s="502"/>
      <c r="N112" s="500">
        <f>SUM(N113:Q117)</f>
        <v>17565.600000000002</v>
      </c>
      <c r="O112" s="501"/>
      <c r="P112" s="501"/>
      <c r="Q112" s="502"/>
      <c r="R112" s="500">
        <f>SUM(R113:U117)</f>
        <v>17342.7</v>
      </c>
      <c r="S112" s="501"/>
      <c r="T112" s="501"/>
      <c r="U112" s="502"/>
      <c r="V112" s="58">
        <f>SUM(V113:V117)</f>
        <v>19369.7</v>
      </c>
      <c r="W112" s="58">
        <f>SUM(W113:W117)</f>
        <v>18913</v>
      </c>
    </row>
    <row r="113" spans="1:27" ht="14.25" customHeight="1">
      <c r="A113" s="503" t="s">
        <v>44</v>
      </c>
      <c r="B113" s="504"/>
      <c r="C113" s="504"/>
      <c r="D113" s="504"/>
      <c r="E113" s="504"/>
      <c r="F113" s="504"/>
      <c r="G113" s="504"/>
      <c r="H113" s="504"/>
      <c r="I113" s="505"/>
      <c r="J113" s="475">
        <f>SUMIF(I12:I107,"SB",J12:J107)</f>
        <v>16004.1</v>
      </c>
      <c r="K113" s="476"/>
      <c r="L113" s="476"/>
      <c r="M113" s="477"/>
      <c r="N113" s="475">
        <f>SUMIF(I12:I107,"SB",N12:N107)</f>
        <v>14350</v>
      </c>
      <c r="O113" s="476"/>
      <c r="P113" s="476"/>
      <c r="Q113" s="477"/>
      <c r="R113" s="475">
        <f>SUMIF(I12:I107,"SB",R12:R107)</f>
        <v>14350</v>
      </c>
      <c r="S113" s="476"/>
      <c r="T113" s="476"/>
      <c r="U113" s="477"/>
      <c r="V113" s="55">
        <f>SUMIF(I12:I107,"SB",V12:V107)</f>
        <v>17153</v>
      </c>
      <c r="W113" s="55">
        <f>SUMIF(I12:I107,"SB",W12:W107)</f>
        <v>17903</v>
      </c>
    </row>
    <row r="114" spans="1:27" ht="14.25" customHeight="1">
      <c r="A114" s="472" t="s">
        <v>45</v>
      </c>
      <c r="B114" s="473"/>
      <c r="C114" s="473"/>
      <c r="D114" s="473"/>
      <c r="E114" s="473"/>
      <c r="F114" s="473"/>
      <c r="G114" s="473"/>
      <c r="H114" s="473"/>
      <c r="I114" s="474"/>
      <c r="J114" s="475">
        <f>SUMIF(I12:I107,"SB(AA)",J12:J107)</f>
        <v>1207</v>
      </c>
      <c r="K114" s="476"/>
      <c r="L114" s="476"/>
      <c r="M114" s="477"/>
      <c r="N114" s="475">
        <f>SUMIF(I12:I107,"SB(AA)",N12:N107)</f>
        <v>1340.5</v>
      </c>
      <c r="O114" s="476"/>
      <c r="P114" s="476"/>
      <c r="Q114" s="477"/>
      <c r="R114" s="475">
        <f>SUMIF(I12:I107,"SB(AA)",R12:R107)</f>
        <v>1192</v>
      </c>
      <c r="S114" s="476"/>
      <c r="T114" s="476"/>
      <c r="U114" s="477"/>
      <c r="V114" s="55">
        <f>SUMIF(I12:I107,"SB(AA)",V12:V107)</f>
        <v>1465.9</v>
      </c>
      <c r="W114" s="55">
        <f>SUMIF(I12:I107,"SB(AA)",W12:W107)</f>
        <v>1010</v>
      </c>
    </row>
    <row r="115" spans="1:27" ht="14.25" customHeight="1">
      <c r="A115" s="472" t="s">
        <v>46</v>
      </c>
      <c r="B115" s="473"/>
      <c r="C115" s="473"/>
      <c r="D115" s="473"/>
      <c r="E115" s="473"/>
      <c r="F115" s="473"/>
      <c r="G115" s="473"/>
      <c r="H115" s="473"/>
      <c r="I115" s="474"/>
      <c r="J115" s="475">
        <f>SUMIF(I12:I107,"SB(AAL)",J12:J107)</f>
        <v>403.90000000000003</v>
      </c>
      <c r="K115" s="476"/>
      <c r="L115" s="476"/>
      <c r="M115" s="477"/>
      <c r="N115" s="475">
        <f>SUMIF(I12:I107,"SB(AAL)",N12:N107)</f>
        <v>1647.2</v>
      </c>
      <c r="O115" s="476"/>
      <c r="P115" s="476"/>
      <c r="Q115" s="477"/>
      <c r="R115" s="475">
        <f>SUMIF(I12:I107,"SB(AAL)",R12:R107)</f>
        <v>1100.7</v>
      </c>
      <c r="S115" s="476"/>
      <c r="T115" s="476"/>
      <c r="U115" s="477"/>
      <c r="V115" s="55">
        <f>SUMIF(I12:I107,"SB(AAL)",V12:V107)</f>
        <v>0</v>
      </c>
      <c r="W115" s="55">
        <f>SUMIF(I12:I107,"SB(AAL)",W12:W107)</f>
        <v>0</v>
      </c>
    </row>
    <row r="116" spans="1:27" ht="14.25" customHeight="1">
      <c r="A116" s="472" t="s">
        <v>47</v>
      </c>
      <c r="B116" s="473"/>
      <c r="C116" s="473"/>
      <c r="D116" s="473"/>
      <c r="E116" s="473"/>
      <c r="F116" s="473"/>
      <c r="G116" s="473"/>
      <c r="H116" s="473"/>
      <c r="I116" s="474"/>
      <c r="J116" s="475">
        <f>SUMIF(I12:I107,"SB(VB)",J12:J107)</f>
        <v>86</v>
      </c>
      <c r="K116" s="476"/>
      <c r="L116" s="476"/>
      <c r="M116" s="477"/>
      <c r="N116" s="475">
        <f>SUMIF(I12:I107,"SB(VB)",N12:N107)</f>
        <v>0</v>
      </c>
      <c r="O116" s="476"/>
      <c r="P116" s="476"/>
      <c r="Q116" s="477"/>
      <c r="R116" s="475">
        <f>SUMIF(I12:I107,"SB(VB)",R12:R107)</f>
        <v>0</v>
      </c>
      <c r="S116" s="476"/>
      <c r="T116" s="476"/>
      <c r="U116" s="477"/>
      <c r="V116" s="55">
        <f>SUMIF(I12:I107,"SB(VB)",V12:V107)</f>
        <v>0</v>
      </c>
      <c r="W116" s="55">
        <f>SUMIF(I12:I107,"SB(VB)",W12:W107)</f>
        <v>0</v>
      </c>
    </row>
    <row r="117" spans="1:27" ht="14.25" customHeight="1">
      <c r="A117" s="472" t="s">
        <v>48</v>
      </c>
      <c r="B117" s="473"/>
      <c r="C117" s="473"/>
      <c r="D117" s="473"/>
      <c r="E117" s="473"/>
      <c r="F117" s="473"/>
      <c r="G117" s="473"/>
      <c r="H117" s="473"/>
      <c r="I117" s="474"/>
      <c r="J117" s="475">
        <f>SUMIF(I12:I107,"SB(P)",J12:J107)</f>
        <v>0</v>
      </c>
      <c r="K117" s="476"/>
      <c r="L117" s="476"/>
      <c r="M117" s="477"/>
      <c r="N117" s="475">
        <f>SUMIF(I12:I107,"SB(P)",N12:N107)</f>
        <v>227.9</v>
      </c>
      <c r="O117" s="476"/>
      <c r="P117" s="476"/>
      <c r="Q117" s="477"/>
      <c r="R117" s="475">
        <f>SUMIF(I12:I107,"SB(P)",R12:R107)</f>
        <v>700</v>
      </c>
      <c r="S117" s="476"/>
      <c r="T117" s="476"/>
      <c r="U117" s="477"/>
      <c r="V117" s="55">
        <f>SUMIF(I12:I107,"SB(P)",V12:V107)</f>
        <v>750.8</v>
      </c>
      <c r="W117" s="55">
        <f>SUMIF(I12:I107,"SB(P)",W12:W107)</f>
        <v>0</v>
      </c>
      <c r="X117" s="167"/>
    </row>
    <row r="118" spans="1:27" ht="14.25" customHeight="1">
      <c r="A118" s="512" t="s">
        <v>20</v>
      </c>
      <c r="B118" s="513"/>
      <c r="C118" s="513"/>
      <c r="D118" s="513"/>
      <c r="E118" s="513"/>
      <c r="F118" s="513"/>
      <c r="G118" s="513"/>
      <c r="H118" s="513"/>
      <c r="I118" s="514"/>
      <c r="J118" s="515">
        <f>SUM(J119:M120)</f>
        <v>5339.6</v>
      </c>
      <c r="K118" s="516"/>
      <c r="L118" s="516"/>
      <c r="M118" s="517"/>
      <c r="N118" s="515">
        <f>N119+N120+N121</f>
        <v>14137.300000000001</v>
      </c>
      <c r="O118" s="516"/>
      <c r="P118" s="516"/>
      <c r="Q118" s="517"/>
      <c r="R118" s="515">
        <f>SUM(R119:U121)</f>
        <v>14137.300000000001</v>
      </c>
      <c r="S118" s="516"/>
      <c r="T118" s="516"/>
      <c r="U118" s="517"/>
      <c r="V118" s="59">
        <f>SUM(V119:V121)</f>
        <v>4057.2000000000003</v>
      </c>
      <c r="W118" s="59">
        <f>SUM(W119:W120)</f>
        <v>0</v>
      </c>
      <c r="X118" s="179"/>
    </row>
    <row r="119" spans="1:27" ht="14.25" customHeight="1">
      <c r="A119" s="518" t="s">
        <v>49</v>
      </c>
      <c r="B119" s="519"/>
      <c r="C119" s="519"/>
      <c r="D119" s="519"/>
      <c r="E119" s="519"/>
      <c r="F119" s="519"/>
      <c r="G119" s="519"/>
      <c r="H119" s="519"/>
      <c r="I119" s="520"/>
      <c r="J119" s="521">
        <f>SUMIF(I12:I107,"ES",J12:J107)</f>
        <v>5339.6</v>
      </c>
      <c r="K119" s="522"/>
      <c r="L119" s="522"/>
      <c r="M119" s="523"/>
      <c r="N119" s="521">
        <f>SUMIF(I12:I107,"ES",N12:N107)</f>
        <v>13469.5</v>
      </c>
      <c r="O119" s="522"/>
      <c r="P119" s="522"/>
      <c r="Q119" s="523"/>
      <c r="R119" s="521">
        <f>SUMIF(I12:I107,"ES",R12:R107)</f>
        <v>13469.5</v>
      </c>
      <c r="S119" s="522"/>
      <c r="T119" s="522"/>
      <c r="U119" s="523"/>
      <c r="V119" s="178">
        <f>SUMIF(I12:I107,"ES",V12:V107)</f>
        <v>4042.9</v>
      </c>
      <c r="W119" s="178">
        <f>SUMIF(I12:I107,"ES",W12:W107)</f>
        <v>0</v>
      </c>
    </row>
    <row r="120" spans="1:27" ht="14.25" customHeight="1">
      <c r="A120" s="491" t="s">
        <v>50</v>
      </c>
      <c r="B120" s="492"/>
      <c r="C120" s="492"/>
      <c r="D120" s="492"/>
      <c r="E120" s="492"/>
      <c r="F120" s="492"/>
      <c r="G120" s="492"/>
      <c r="H120" s="492"/>
      <c r="I120" s="493"/>
      <c r="J120" s="521">
        <f>SUMIF(I12:I107,"LRVB",J12:J107)</f>
        <v>0</v>
      </c>
      <c r="K120" s="522"/>
      <c r="L120" s="522"/>
      <c r="M120" s="523"/>
      <c r="N120" s="521">
        <f>SUMIF(I12:I107,"LRVB",N12:N107)</f>
        <v>87.7</v>
      </c>
      <c r="O120" s="522"/>
      <c r="P120" s="522"/>
      <c r="Q120" s="523"/>
      <c r="R120" s="521">
        <f>SUMIF(I12:I107,"LRVB",R12:R107)</f>
        <v>87.7</v>
      </c>
      <c r="S120" s="522"/>
      <c r="T120" s="522"/>
      <c r="U120" s="523"/>
      <c r="V120" s="178">
        <f>SUMIF(I12:I107,"LRVB",V12:V107)</f>
        <v>0</v>
      </c>
      <c r="W120" s="178">
        <f>SUMIF(I12:I107,"LRVB",W12:W107)</f>
        <v>0</v>
      </c>
    </row>
    <row r="121" spans="1:27" ht="14.25" customHeight="1">
      <c r="A121" s="491" t="s">
        <v>138</v>
      </c>
      <c r="B121" s="492"/>
      <c r="C121" s="492"/>
      <c r="D121" s="492"/>
      <c r="E121" s="492"/>
      <c r="F121" s="492"/>
      <c r="G121" s="492"/>
      <c r="H121" s="492"/>
      <c r="I121" s="493"/>
      <c r="J121" s="475"/>
      <c r="K121" s="476"/>
      <c r="L121" s="476"/>
      <c r="M121" s="477"/>
      <c r="N121" s="475">
        <f>SUMIF(I12:I107,"Kt",N12:N107)</f>
        <v>580.1</v>
      </c>
      <c r="O121" s="476"/>
      <c r="P121" s="476"/>
      <c r="Q121" s="477"/>
      <c r="R121" s="475">
        <f>SUMIF(I13:I102,"kt",R13:R102)</f>
        <v>580.1</v>
      </c>
      <c r="S121" s="476"/>
      <c r="T121" s="476"/>
      <c r="U121" s="477"/>
      <c r="V121" s="178">
        <f>SUMIF(I14:I109,"Kt",V14:V109)</f>
        <v>14.3</v>
      </c>
      <c r="W121" s="178"/>
    </row>
    <row r="122" spans="1:27" ht="14.25" customHeight="1" thickBot="1">
      <c r="A122" s="506" t="s">
        <v>21</v>
      </c>
      <c r="B122" s="507"/>
      <c r="C122" s="507"/>
      <c r="D122" s="507"/>
      <c r="E122" s="507"/>
      <c r="F122" s="507"/>
      <c r="G122" s="507"/>
      <c r="H122" s="507"/>
      <c r="I122" s="508"/>
      <c r="J122" s="509">
        <f>SUM(J112,J118)</f>
        <v>23040.6</v>
      </c>
      <c r="K122" s="510"/>
      <c r="L122" s="510"/>
      <c r="M122" s="511"/>
      <c r="N122" s="509">
        <f>SUM(N112,N118)</f>
        <v>31702.9</v>
      </c>
      <c r="O122" s="510"/>
      <c r="P122" s="510"/>
      <c r="Q122" s="511"/>
      <c r="R122" s="509">
        <f>SUM(R112,R118)</f>
        <v>31480</v>
      </c>
      <c r="S122" s="510"/>
      <c r="T122" s="510"/>
      <c r="U122" s="511"/>
      <c r="V122" s="57">
        <f>SUM(V112,V118)</f>
        <v>23426.9</v>
      </c>
      <c r="W122" s="57">
        <f>SUM(W112,W118)</f>
        <v>18913</v>
      </c>
      <c r="X122" s="6"/>
      <c r="Y122" s="6"/>
      <c r="Z122" s="6"/>
      <c r="AA122" s="6"/>
    </row>
    <row r="124" spans="1:27">
      <c r="P124" s="167"/>
      <c r="X124" s="6"/>
      <c r="Y124" s="6"/>
      <c r="Z124" s="6"/>
      <c r="AA124" s="6"/>
    </row>
    <row r="126" spans="1:27">
      <c r="M126" s="179"/>
      <c r="X126" s="6"/>
      <c r="Y126" s="6"/>
      <c r="Z126" s="6"/>
      <c r="AA126" s="6"/>
    </row>
    <row r="130" spans="12:27">
      <c r="L130" s="167"/>
      <c r="X130" s="6"/>
      <c r="Y130" s="6"/>
      <c r="Z130" s="6"/>
      <c r="AA130" s="6"/>
    </row>
  </sheetData>
  <mergeCells count="322">
    <mergeCell ref="Y70:Y73"/>
    <mergeCell ref="Z70:Z73"/>
    <mergeCell ref="A74:H74"/>
    <mergeCell ref="A75:A76"/>
    <mergeCell ref="B75:B76"/>
    <mergeCell ref="C75:C76"/>
    <mergeCell ref="D75:D76"/>
    <mergeCell ref="H75:H76"/>
    <mergeCell ref="X75:X76"/>
    <mergeCell ref="A70:A73"/>
    <mergeCell ref="Y18:Y19"/>
    <mergeCell ref="C53:I53"/>
    <mergeCell ref="G56:G58"/>
    <mergeCell ref="C54:AA54"/>
    <mergeCell ref="X53:AA53"/>
    <mergeCell ref="X56:X58"/>
    <mergeCell ref="D56:D58"/>
    <mergeCell ref="D36:D38"/>
    <mergeCell ref="F28:F29"/>
    <mergeCell ref="F30:F32"/>
    <mergeCell ref="B36:B38"/>
    <mergeCell ref="F59:F61"/>
    <mergeCell ref="F56:F58"/>
    <mergeCell ref="H45:H46"/>
    <mergeCell ref="H47:H50"/>
    <mergeCell ref="G51:G52"/>
    <mergeCell ref="F51:F52"/>
    <mergeCell ref="H59:H61"/>
    <mergeCell ref="H51:H52"/>
    <mergeCell ref="H56:H58"/>
    <mergeCell ref="G41:G44"/>
    <mergeCell ref="E56:E58"/>
    <mergeCell ref="C17:C20"/>
    <mergeCell ref="D17:D20"/>
    <mergeCell ref="C47:C50"/>
    <mergeCell ref="G47:G50"/>
    <mergeCell ref="F47:F50"/>
    <mergeCell ref="E36:E38"/>
    <mergeCell ref="A8:AA8"/>
    <mergeCell ref="G45:G46"/>
    <mergeCell ref="A21:A23"/>
    <mergeCell ref="B21:B23"/>
    <mergeCell ref="D45:D46"/>
    <mergeCell ref="C45:C46"/>
    <mergeCell ref="A28:A29"/>
    <mergeCell ref="A30:A32"/>
    <mergeCell ref="A36:A38"/>
    <mergeCell ref="C36:C38"/>
    <mergeCell ref="X6:X7"/>
    <mergeCell ref="B28:B29"/>
    <mergeCell ref="A33:A35"/>
    <mergeCell ref="B33:B35"/>
    <mergeCell ref="D33:D35"/>
    <mergeCell ref="D28:D29"/>
    <mergeCell ref="B30:B32"/>
    <mergeCell ref="C30:C32"/>
    <mergeCell ref="D30:D32"/>
    <mergeCell ref="E30:E32"/>
    <mergeCell ref="R6:R7"/>
    <mergeCell ref="X14:X15"/>
    <mergeCell ref="C33:C35"/>
    <mergeCell ref="A1:AA1"/>
    <mergeCell ref="A2:AA2"/>
    <mergeCell ref="A3:AA3"/>
    <mergeCell ref="Y4:AA4"/>
    <mergeCell ref="C11:AA11"/>
    <mergeCell ref="G5:G7"/>
    <mergeCell ref="D5:D7"/>
    <mergeCell ref="B10:AA10"/>
    <mergeCell ref="H12:H15"/>
    <mergeCell ref="F12:F15"/>
    <mergeCell ref="Y6:AA6"/>
    <mergeCell ref="N5:Q5"/>
    <mergeCell ref="R5:U5"/>
    <mergeCell ref="S6:T6"/>
    <mergeCell ref="U6:U7"/>
    <mergeCell ref="V5:V7"/>
    <mergeCell ref="X5:AA5"/>
    <mergeCell ref="G28:G29"/>
    <mergeCell ref="H28:H29"/>
    <mergeCell ref="G30:G32"/>
    <mergeCell ref="H30:H32"/>
    <mergeCell ref="J6:J7"/>
    <mergeCell ref="M6:M7"/>
    <mergeCell ref="A24:H24"/>
    <mergeCell ref="I5:I7"/>
    <mergeCell ref="J5:M5"/>
    <mergeCell ref="A9:AA9"/>
    <mergeCell ref="G12:G15"/>
    <mergeCell ref="A25:A27"/>
    <mergeCell ref="B25:B27"/>
    <mergeCell ref="X25:X27"/>
    <mergeCell ref="E14:E15"/>
    <mergeCell ref="H17:H20"/>
    <mergeCell ref="E25:E27"/>
    <mergeCell ref="H25:H27"/>
    <mergeCell ref="B17:B20"/>
    <mergeCell ref="K6:L6"/>
    <mergeCell ref="H5:H7"/>
    <mergeCell ref="W5:W7"/>
    <mergeCell ref="A5:A7"/>
    <mergeCell ref="B5:B7"/>
    <mergeCell ref="C5:C7"/>
    <mergeCell ref="E5:E7"/>
    <mergeCell ref="N6:N7"/>
    <mergeCell ref="O6:P6"/>
    <mergeCell ref="Q6:Q7"/>
    <mergeCell ref="E75:E76"/>
    <mergeCell ref="F75:F76"/>
    <mergeCell ref="G75:G76"/>
    <mergeCell ref="B100:B103"/>
    <mergeCell ref="A86:A88"/>
    <mergeCell ref="C89:I89"/>
    <mergeCell ref="G91:G93"/>
    <mergeCell ref="G86:G88"/>
    <mergeCell ref="A81:A84"/>
    <mergeCell ref="A85:H85"/>
    <mergeCell ref="B86:B88"/>
    <mergeCell ref="B91:B93"/>
    <mergeCell ref="F70:F73"/>
    <mergeCell ref="G70:G73"/>
    <mergeCell ref="H70:H73"/>
    <mergeCell ref="B70:B73"/>
    <mergeCell ref="C70:C73"/>
    <mergeCell ref="D70:D73"/>
    <mergeCell ref="E70:E73"/>
    <mergeCell ref="A111:I111"/>
    <mergeCell ref="R111:U111"/>
    <mergeCell ref="A112:I112"/>
    <mergeCell ref="R113:U113"/>
    <mergeCell ref="H91:H93"/>
    <mergeCell ref="C81:C84"/>
    <mergeCell ref="D81:D84"/>
    <mergeCell ref="E81:E84"/>
    <mergeCell ref="F81:F84"/>
    <mergeCell ref="D86:D88"/>
    <mergeCell ref="H81:H84"/>
    <mergeCell ref="G81:G84"/>
    <mergeCell ref="C100:C103"/>
    <mergeCell ref="D100:D103"/>
    <mergeCell ref="E100:E103"/>
    <mergeCell ref="H86:H88"/>
    <mergeCell ref="E91:E93"/>
    <mergeCell ref="C91:C93"/>
    <mergeCell ref="D91:D93"/>
    <mergeCell ref="E86:E88"/>
    <mergeCell ref="B81:B84"/>
    <mergeCell ref="D95:D99"/>
    <mergeCell ref="A122:I122"/>
    <mergeCell ref="J122:M122"/>
    <mergeCell ref="A118:I118"/>
    <mergeCell ref="A121:I121"/>
    <mergeCell ref="A120:I120"/>
    <mergeCell ref="J120:M120"/>
    <mergeCell ref="C90:AA90"/>
    <mergeCell ref="X100:X102"/>
    <mergeCell ref="N122:Q122"/>
    <mergeCell ref="R122:U122"/>
    <mergeCell ref="R119:U119"/>
    <mergeCell ref="J117:M117"/>
    <mergeCell ref="N117:Q117"/>
    <mergeCell ref="J118:M118"/>
    <mergeCell ref="N118:Q118"/>
    <mergeCell ref="J121:M121"/>
    <mergeCell ref="N121:Q121"/>
    <mergeCell ref="R121:U121"/>
    <mergeCell ref="R118:U118"/>
    <mergeCell ref="R117:U117"/>
    <mergeCell ref="A117:I117"/>
    <mergeCell ref="A119:I119"/>
    <mergeCell ref="J119:M119"/>
    <mergeCell ref="N119:Q119"/>
    <mergeCell ref="N120:Q120"/>
    <mergeCell ref="R120:U120"/>
    <mergeCell ref="C105:I105"/>
    <mergeCell ref="X105:AA105"/>
    <mergeCell ref="X106:AA106"/>
    <mergeCell ref="A116:I116"/>
    <mergeCell ref="J116:M116"/>
    <mergeCell ref="N116:Q116"/>
    <mergeCell ref="R116:U116"/>
    <mergeCell ref="N113:Q113"/>
    <mergeCell ref="X89:AA89"/>
    <mergeCell ref="B106:I106"/>
    <mergeCell ref="G95:G99"/>
    <mergeCell ref="H95:H99"/>
    <mergeCell ref="F95:F99"/>
    <mergeCell ref="F100:F103"/>
    <mergeCell ref="E95:E99"/>
    <mergeCell ref="G100:G103"/>
    <mergeCell ref="H100:H103"/>
    <mergeCell ref="X91:X92"/>
    <mergeCell ref="Y91:Y92"/>
    <mergeCell ref="AA91:AA92"/>
    <mergeCell ref="Z91:Z92"/>
    <mergeCell ref="A91:A93"/>
    <mergeCell ref="X95:X99"/>
    <mergeCell ref="A104:H104"/>
    <mergeCell ref="A95:A99"/>
    <mergeCell ref="B95:B99"/>
    <mergeCell ref="C95:C99"/>
    <mergeCell ref="A100:A103"/>
    <mergeCell ref="N115:Q115"/>
    <mergeCell ref="R115:U115"/>
    <mergeCell ref="A115:I115"/>
    <mergeCell ref="J115:M115"/>
    <mergeCell ref="B107:I107"/>
    <mergeCell ref="X107:AA107"/>
    <mergeCell ref="A109:AA109"/>
    <mergeCell ref="J111:M111"/>
    <mergeCell ref="N111:Q111"/>
    <mergeCell ref="A108:AA108"/>
    <mergeCell ref="A114:I114"/>
    <mergeCell ref="J114:M114"/>
    <mergeCell ref="N114:Q114"/>
    <mergeCell ref="A110:W110"/>
    <mergeCell ref="R112:U112"/>
    <mergeCell ref="A113:I113"/>
    <mergeCell ref="J113:M113"/>
    <mergeCell ref="J112:M112"/>
    <mergeCell ref="N112:Q112"/>
    <mergeCell ref="R114:U114"/>
    <mergeCell ref="C86:C88"/>
    <mergeCell ref="F86:F88"/>
    <mergeCell ref="A56:A58"/>
    <mergeCell ref="B56:B58"/>
    <mergeCell ref="A62:A64"/>
    <mergeCell ref="B68:B69"/>
    <mergeCell ref="A59:A61"/>
    <mergeCell ref="B59:B61"/>
    <mergeCell ref="B62:B64"/>
    <mergeCell ref="B77:B80"/>
    <mergeCell ref="A45:A46"/>
    <mergeCell ref="B45:B46"/>
    <mergeCell ref="A51:A52"/>
    <mergeCell ref="A77:A80"/>
    <mergeCell ref="A65:A67"/>
    <mergeCell ref="B65:B67"/>
    <mergeCell ref="A68:A69"/>
    <mergeCell ref="B47:B50"/>
    <mergeCell ref="B51:B52"/>
    <mergeCell ref="A47:A50"/>
    <mergeCell ref="D21:D23"/>
    <mergeCell ref="D41:D44"/>
    <mergeCell ref="E33:E35"/>
    <mergeCell ref="D65:D67"/>
    <mergeCell ref="E65:E67"/>
    <mergeCell ref="D47:D50"/>
    <mergeCell ref="D62:D64"/>
    <mergeCell ref="C59:C61"/>
    <mergeCell ref="E59:E61"/>
    <mergeCell ref="D59:D61"/>
    <mergeCell ref="A41:A44"/>
    <mergeCell ref="B41:B44"/>
    <mergeCell ref="A17:A20"/>
    <mergeCell ref="C41:C44"/>
    <mergeCell ref="C28:C29"/>
    <mergeCell ref="C51:C52"/>
    <mergeCell ref="C21:C23"/>
    <mergeCell ref="F17:F20"/>
    <mergeCell ref="E45:E46"/>
    <mergeCell ref="F45:F46"/>
    <mergeCell ref="E51:E52"/>
    <mergeCell ref="E21:E23"/>
    <mergeCell ref="F21:F23"/>
    <mergeCell ref="F41:F44"/>
    <mergeCell ref="G17:G20"/>
    <mergeCell ref="F25:F27"/>
    <mergeCell ref="G25:G27"/>
    <mergeCell ref="G62:G64"/>
    <mergeCell ref="E47:E50"/>
    <mergeCell ref="G65:G67"/>
    <mergeCell ref="F62:F64"/>
    <mergeCell ref="E62:E64"/>
    <mergeCell ref="G59:G61"/>
    <mergeCell ref="E17:E20"/>
    <mergeCell ref="H33:H35"/>
    <mergeCell ref="G33:G35"/>
    <mergeCell ref="C25:C27"/>
    <mergeCell ref="D25:D27"/>
    <mergeCell ref="F33:F35"/>
    <mergeCell ref="G77:G80"/>
    <mergeCell ref="G68:G69"/>
    <mergeCell ref="H65:H67"/>
    <mergeCell ref="H62:H64"/>
    <mergeCell ref="D51:D52"/>
    <mergeCell ref="E28:E29"/>
    <mergeCell ref="C56:C58"/>
    <mergeCell ref="H21:H23"/>
    <mergeCell ref="H41:H44"/>
    <mergeCell ref="E41:E44"/>
    <mergeCell ref="C39:I39"/>
    <mergeCell ref="G21:G23"/>
    <mergeCell ref="G36:G38"/>
    <mergeCell ref="F36:F38"/>
    <mergeCell ref="H36:H38"/>
    <mergeCell ref="X18:X20"/>
    <mergeCell ref="X45:X46"/>
    <mergeCell ref="X41:X43"/>
    <mergeCell ref="X21:X22"/>
    <mergeCell ref="X59:X60"/>
    <mergeCell ref="X33:X35"/>
    <mergeCell ref="D68:D69"/>
    <mergeCell ref="E68:E69"/>
    <mergeCell ref="H68:H69"/>
    <mergeCell ref="C62:C64"/>
    <mergeCell ref="F65:F67"/>
    <mergeCell ref="X77:X78"/>
    <mergeCell ref="X62:X63"/>
    <mergeCell ref="C65:C67"/>
    <mergeCell ref="F68:F69"/>
    <mergeCell ref="X70:X73"/>
    <mergeCell ref="Z18:Z19"/>
    <mergeCell ref="D77:D80"/>
    <mergeCell ref="E77:E80"/>
    <mergeCell ref="C77:C80"/>
    <mergeCell ref="F77:F80"/>
    <mergeCell ref="H77:H80"/>
    <mergeCell ref="X36:X38"/>
    <mergeCell ref="C40:AA40"/>
    <mergeCell ref="AA18:AA19"/>
    <mergeCell ref="C68:C69"/>
  </mergeCells>
  <phoneticPr fontId="12" type="noConversion"/>
  <printOptions horizontalCentered="1"/>
  <pageMargins left="0" right="0" top="0" bottom="0" header="0" footer="0"/>
  <pageSetup paperSize="9" scale="75" orientation="landscape" r:id="rId1"/>
  <headerFooter alignWithMargins="0">
    <oddFooter>Puslapių &amp;P iš &amp;N</oddFooter>
  </headerFooter>
  <rowBreaks count="2" manualBreakCount="2">
    <brk id="39" max="26" man="1"/>
    <brk id="80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5" sqref="B25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560" t="s">
        <v>24</v>
      </c>
      <c r="B1" s="560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561" t="s">
        <v>43</v>
      </c>
      <c r="B10" s="561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Tarybai</vt:lpstr>
      <vt:lpstr>Aiškinamoji lentelė</vt:lpstr>
      <vt:lpstr>Asignavimų valdytojų kodai</vt:lpstr>
      <vt:lpstr>'Aiškinamoji lentelė'!Spausdinimo_sritis</vt:lpstr>
      <vt:lpstr>Tarybai!Spausdinimo_sritis</vt:lpstr>
      <vt:lpstr>'Aiškinamoji lentelė'!Spausdinti_pavadinimus</vt:lpstr>
      <vt:lpstr>Tarybai!Spausdinti_pavadinimus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2013-01-23T13:50:15Z</cp:lastPrinted>
  <dcterms:created xsi:type="dcterms:W3CDTF">2007-07-27T10:32:34Z</dcterms:created>
  <dcterms:modified xsi:type="dcterms:W3CDTF">2013-01-24T07:32:19Z</dcterms:modified>
</cp:coreProperties>
</file>