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255" windowWidth="15480" windowHeight="11640"/>
  </bookViews>
  <sheets>
    <sheet name="Tarybai" sheetId="7" r:id="rId1"/>
    <sheet name="Aiškinamoji lentelė" sheetId="5" r:id="rId2"/>
    <sheet name="Asignavimų valdytojų kodai" sheetId="3" r:id="rId3"/>
  </sheets>
  <definedNames>
    <definedName name="_xlnm.Print_Area" localSheetId="1">'Aiškinamoji lentelė'!$A$1:$AA$218</definedName>
    <definedName name="_xlnm.Print_Area" localSheetId="0">Tarybai!$A$1:$R$170</definedName>
    <definedName name="_xlnm.Print_Titles" localSheetId="1">'Aiškinamoji lentelė'!$5:$7</definedName>
    <definedName name="_xlnm.Print_Titles" localSheetId="0">Tarybai!$5:$7</definedName>
  </definedNames>
  <calcPr calcId="145621" fullCalcOnLoad="1"/>
</workbook>
</file>

<file path=xl/calcChain.xml><?xml version="1.0" encoding="utf-8"?>
<calcChain xmlns="http://schemas.openxmlformats.org/spreadsheetml/2006/main">
  <c r="J125" i="7"/>
  <c r="K125"/>
  <c r="L125"/>
  <c r="M125"/>
  <c r="N125"/>
  <c r="I125"/>
  <c r="J116"/>
  <c r="K116"/>
  <c r="L116"/>
  <c r="M116"/>
  <c r="N116"/>
  <c r="K84"/>
  <c r="L84"/>
  <c r="M84"/>
  <c r="N84"/>
  <c r="I50"/>
  <c r="I49"/>
  <c r="N169"/>
  <c r="M169"/>
  <c r="N168"/>
  <c r="M168"/>
  <c r="N167"/>
  <c r="M167"/>
  <c r="N165"/>
  <c r="M165"/>
  <c r="N163"/>
  <c r="M163"/>
  <c r="N162"/>
  <c r="N161"/>
  <c r="M162"/>
  <c r="M161"/>
  <c r="N153"/>
  <c r="M153"/>
  <c r="L153"/>
  <c r="K153"/>
  <c r="J153"/>
  <c r="I152"/>
  <c r="I151"/>
  <c r="I150"/>
  <c r="I153"/>
  <c r="N149"/>
  <c r="M149"/>
  <c r="L149"/>
  <c r="K149"/>
  <c r="J149"/>
  <c r="I148"/>
  <c r="I147"/>
  <c r="I146"/>
  <c r="I149"/>
  <c r="N145"/>
  <c r="M145"/>
  <c r="L145"/>
  <c r="K145"/>
  <c r="J145"/>
  <c r="I144"/>
  <c r="I143"/>
  <c r="N142"/>
  <c r="M142"/>
  <c r="L142"/>
  <c r="K142"/>
  <c r="J142"/>
  <c r="I141"/>
  <c r="I140"/>
  <c r="I139"/>
  <c r="I135"/>
  <c r="I142"/>
  <c r="N130"/>
  <c r="M130"/>
  <c r="L130"/>
  <c r="K130"/>
  <c r="J130"/>
  <c r="I129"/>
  <c r="I128"/>
  <c r="I127"/>
  <c r="I130"/>
  <c r="N124"/>
  <c r="M124"/>
  <c r="L124"/>
  <c r="K124"/>
  <c r="J124"/>
  <c r="I123"/>
  <c r="I122"/>
  <c r="N121"/>
  <c r="M121"/>
  <c r="L121"/>
  <c r="K121"/>
  <c r="J121"/>
  <c r="I120"/>
  <c r="I119"/>
  <c r="I121"/>
  <c r="N118"/>
  <c r="M118"/>
  <c r="L118"/>
  <c r="K118"/>
  <c r="J118"/>
  <c r="I117"/>
  <c r="I115"/>
  <c r="I114"/>
  <c r="I112"/>
  <c r="I111"/>
  <c r="I116"/>
  <c r="N109"/>
  <c r="M109"/>
  <c r="L109"/>
  <c r="K109"/>
  <c r="J109"/>
  <c r="I108"/>
  <c r="I107"/>
  <c r="N106"/>
  <c r="M106"/>
  <c r="L106"/>
  <c r="K106"/>
  <c r="I105"/>
  <c r="I103"/>
  <c r="I101"/>
  <c r="J100"/>
  <c r="J106"/>
  <c r="N99"/>
  <c r="M99"/>
  <c r="L99"/>
  <c r="K99"/>
  <c r="J99"/>
  <c r="I98"/>
  <c r="I97"/>
  <c r="I96"/>
  <c r="I95"/>
  <c r="I94"/>
  <c r="I93"/>
  <c r="N90"/>
  <c r="M90"/>
  <c r="L90"/>
  <c r="K90"/>
  <c r="J90"/>
  <c r="I89"/>
  <c r="I88"/>
  <c r="I90"/>
  <c r="N87"/>
  <c r="M87"/>
  <c r="L87"/>
  <c r="K87"/>
  <c r="J87"/>
  <c r="I86"/>
  <c r="I85"/>
  <c r="J82"/>
  <c r="I79"/>
  <c r="I77"/>
  <c r="I75"/>
  <c r="I72"/>
  <c r="I71"/>
  <c r="L67"/>
  <c r="K67"/>
  <c r="J67"/>
  <c r="I66"/>
  <c r="I67"/>
  <c r="N63"/>
  <c r="N68"/>
  <c r="M63"/>
  <c r="M68"/>
  <c r="L63"/>
  <c r="L68"/>
  <c r="K63"/>
  <c r="K68"/>
  <c r="J63"/>
  <c r="J68"/>
  <c r="I62"/>
  <c r="I61"/>
  <c r="I60"/>
  <c r="N57"/>
  <c r="M57"/>
  <c r="L57"/>
  <c r="K57"/>
  <c r="J57"/>
  <c r="I56"/>
  <c r="I55"/>
  <c r="I54"/>
  <c r="I53"/>
  <c r="I57"/>
  <c r="N52"/>
  <c r="M52"/>
  <c r="L52"/>
  <c r="K52"/>
  <c r="J52"/>
  <c r="I46"/>
  <c r="N44"/>
  <c r="M44"/>
  <c r="L44"/>
  <c r="K44"/>
  <c r="J44"/>
  <c r="I43"/>
  <c r="I42"/>
  <c r="N41"/>
  <c r="M41"/>
  <c r="L41"/>
  <c r="K41"/>
  <c r="J41"/>
  <c r="I39"/>
  <c r="I38"/>
  <c r="I41"/>
  <c r="K37"/>
  <c r="J37"/>
  <c r="N36"/>
  <c r="N166"/>
  <c r="M36"/>
  <c r="M37"/>
  <c r="L36"/>
  <c r="L37"/>
  <c r="N35"/>
  <c r="M35"/>
  <c r="L35"/>
  <c r="K35"/>
  <c r="J35"/>
  <c r="I34"/>
  <c r="I35"/>
  <c r="N32"/>
  <c r="M32"/>
  <c r="L32"/>
  <c r="K32"/>
  <c r="J32"/>
  <c r="I26"/>
  <c r="I25"/>
  <c r="I24"/>
  <c r="N22"/>
  <c r="M22"/>
  <c r="L22"/>
  <c r="K22"/>
  <c r="J22"/>
  <c r="I20"/>
  <c r="I19"/>
  <c r="N17"/>
  <c r="M17"/>
  <c r="L17"/>
  <c r="K17"/>
  <c r="J17"/>
  <c r="I15"/>
  <c r="I14"/>
  <c r="I168"/>
  <c r="I13"/>
  <c r="I165"/>
  <c r="I12"/>
  <c r="I99"/>
  <c r="I118"/>
  <c r="I82"/>
  <c r="J84"/>
  <c r="J91"/>
  <c r="L91"/>
  <c r="N91"/>
  <c r="I84"/>
  <c r="I87"/>
  <c r="I91"/>
  <c r="K91"/>
  <c r="M91"/>
  <c r="I169"/>
  <c r="K58"/>
  <c r="I63"/>
  <c r="I68"/>
  <c r="K154"/>
  <c r="M154"/>
  <c r="I17"/>
  <c r="I167"/>
  <c r="I32"/>
  <c r="I36"/>
  <c r="I37"/>
  <c r="I109"/>
  <c r="I124"/>
  <c r="I145"/>
  <c r="J154"/>
  <c r="L154"/>
  <c r="N154"/>
  <c r="J58"/>
  <c r="I52"/>
  <c r="M58"/>
  <c r="I154"/>
  <c r="L58"/>
  <c r="N164"/>
  <c r="N170"/>
  <c r="N37"/>
  <c r="N58"/>
  <c r="N155"/>
  <c r="N156"/>
  <c r="I163"/>
  <c r="M166"/>
  <c r="M164"/>
  <c r="M170"/>
  <c r="I22"/>
  <c r="I44"/>
  <c r="I100"/>
  <c r="I106"/>
  <c r="W66" i="5"/>
  <c r="L155" i="7"/>
  <c r="L156"/>
  <c r="M155"/>
  <c r="M156"/>
  <c r="K155"/>
  <c r="K156"/>
  <c r="J155"/>
  <c r="J156"/>
  <c r="I58"/>
  <c r="I155"/>
  <c r="I156"/>
  <c r="I166"/>
  <c r="I164"/>
  <c r="I162"/>
  <c r="I161"/>
  <c r="I170"/>
  <c r="R109" i="5"/>
  <c r="O110"/>
  <c r="P110"/>
  <c r="Q110"/>
  <c r="R110"/>
  <c r="S110"/>
  <c r="N109"/>
  <c r="N110"/>
  <c r="W75"/>
  <c r="V75"/>
  <c r="U75"/>
  <c r="R154"/>
  <c r="R155"/>
  <c r="S157"/>
  <c r="S161"/>
  <c r="R13"/>
  <c r="J127"/>
  <c r="W116"/>
  <c r="V116"/>
  <c r="U116"/>
  <c r="T116"/>
  <c r="S116"/>
  <c r="Q116"/>
  <c r="P116"/>
  <c r="O116"/>
  <c r="M116"/>
  <c r="L116"/>
  <c r="K116"/>
  <c r="R115"/>
  <c r="N115"/>
  <c r="R114"/>
  <c r="N114"/>
  <c r="J114"/>
  <c r="R113"/>
  <c r="N113"/>
  <c r="J113"/>
  <c r="R81"/>
  <c r="W169"/>
  <c r="V169"/>
  <c r="U169"/>
  <c r="T169"/>
  <c r="S169"/>
  <c r="Q169"/>
  <c r="P169"/>
  <c r="O169"/>
  <c r="M169"/>
  <c r="L169"/>
  <c r="K169"/>
  <c r="R168"/>
  <c r="N168"/>
  <c r="J168"/>
  <c r="R167"/>
  <c r="N167"/>
  <c r="J167"/>
  <c r="R166"/>
  <c r="N166"/>
  <c r="Q75"/>
  <c r="Q77"/>
  <c r="N13"/>
  <c r="J13"/>
  <c r="N189"/>
  <c r="R189"/>
  <c r="O165"/>
  <c r="O197"/>
  <c r="O190"/>
  <c r="O161"/>
  <c r="Q131"/>
  <c r="Q80"/>
  <c r="Q25"/>
  <c r="Q20"/>
  <c r="Q16"/>
  <c r="N81"/>
  <c r="O150"/>
  <c r="N146"/>
  <c r="W193"/>
  <c r="V193"/>
  <c r="U193"/>
  <c r="T193"/>
  <c r="S193"/>
  <c r="Q193"/>
  <c r="P193"/>
  <c r="O193"/>
  <c r="M193"/>
  <c r="L193"/>
  <c r="K193"/>
  <c r="R192"/>
  <c r="R191"/>
  <c r="N191"/>
  <c r="J193"/>
  <c r="N193"/>
  <c r="R130"/>
  <c r="N129"/>
  <c r="J129"/>
  <c r="W131"/>
  <c r="V131"/>
  <c r="U131"/>
  <c r="T131"/>
  <c r="S131"/>
  <c r="P131"/>
  <c r="O131"/>
  <c r="M131"/>
  <c r="L131"/>
  <c r="K131"/>
  <c r="N130"/>
  <c r="J130"/>
  <c r="R129"/>
  <c r="R97"/>
  <c r="N97"/>
  <c r="J97"/>
  <c r="R98"/>
  <c r="N98"/>
  <c r="J98"/>
  <c r="W100"/>
  <c r="V100"/>
  <c r="U100"/>
  <c r="T100"/>
  <c r="S100"/>
  <c r="Q100"/>
  <c r="P100"/>
  <c r="O100"/>
  <c r="M100"/>
  <c r="L100"/>
  <c r="K100"/>
  <c r="R99"/>
  <c r="N99"/>
  <c r="J99"/>
  <c r="R96"/>
  <c r="N96"/>
  <c r="J96"/>
  <c r="R95"/>
  <c r="N95"/>
  <c r="N100"/>
  <c r="J95"/>
  <c r="W30"/>
  <c r="V30"/>
  <c r="U30"/>
  <c r="T30"/>
  <c r="S30"/>
  <c r="Q30"/>
  <c r="P30"/>
  <c r="O30"/>
  <c r="M30"/>
  <c r="L30"/>
  <c r="K30"/>
  <c r="R29"/>
  <c r="R30"/>
  <c r="N29"/>
  <c r="N30"/>
  <c r="J29"/>
  <c r="J30"/>
  <c r="R39"/>
  <c r="R40"/>
  <c r="N39"/>
  <c r="N40"/>
  <c r="J39"/>
  <c r="J40"/>
  <c r="W40"/>
  <c r="V40"/>
  <c r="U40"/>
  <c r="T40"/>
  <c r="S40"/>
  <c r="Q40"/>
  <c r="P40"/>
  <c r="O40"/>
  <c r="M40"/>
  <c r="L40"/>
  <c r="K40"/>
  <c r="W73"/>
  <c r="V73"/>
  <c r="U73"/>
  <c r="T73"/>
  <c r="S73"/>
  <c r="Q73"/>
  <c r="P73"/>
  <c r="O73"/>
  <c r="M73"/>
  <c r="L73"/>
  <c r="K73"/>
  <c r="R72"/>
  <c r="R73"/>
  <c r="N72"/>
  <c r="N73"/>
  <c r="J72"/>
  <c r="J73"/>
  <c r="W71"/>
  <c r="V71"/>
  <c r="V74"/>
  <c r="U71"/>
  <c r="T71"/>
  <c r="T74"/>
  <c r="S71"/>
  <c r="Q71"/>
  <c r="P71"/>
  <c r="O71"/>
  <c r="O74"/>
  <c r="M71"/>
  <c r="L71"/>
  <c r="L74"/>
  <c r="K71"/>
  <c r="R70"/>
  <c r="R71"/>
  <c r="N70"/>
  <c r="N71"/>
  <c r="J70"/>
  <c r="J71"/>
  <c r="W61"/>
  <c r="V61"/>
  <c r="U61"/>
  <c r="T61"/>
  <c r="S61"/>
  <c r="Q61"/>
  <c r="P61"/>
  <c r="O61"/>
  <c r="M61"/>
  <c r="L61"/>
  <c r="K61"/>
  <c r="R60"/>
  <c r="R61"/>
  <c r="N60"/>
  <c r="N61"/>
  <c r="J60"/>
  <c r="J61"/>
  <c r="W64"/>
  <c r="V64"/>
  <c r="U64"/>
  <c r="T64"/>
  <c r="S64"/>
  <c r="Q64"/>
  <c r="P64"/>
  <c r="O64"/>
  <c r="M64"/>
  <c r="L64"/>
  <c r="K64"/>
  <c r="R63"/>
  <c r="N63"/>
  <c r="J63"/>
  <c r="R62"/>
  <c r="N62"/>
  <c r="N64"/>
  <c r="J62"/>
  <c r="J64"/>
  <c r="W67"/>
  <c r="V67"/>
  <c r="U67"/>
  <c r="T67"/>
  <c r="S67"/>
  <c r="Q67"/>
  <c r="P67"/>
  <c r="O67"/>
  <c r="M67"/>
  <c r="L67"/>
  <c r="K67"/>
  <c r="R66"/>
  <c r="N66"/>
  <c r="J66"/>
  <c r="J67"/>
  <c r="R65"/>
  <c r="N65"/>
  <c r="N67"/>
  <c r="J65"/>
  <c r="K93"/>
  <c r="L93"/>
  <c r="M93"/>
  <c r="O93"/>
  <c r="P93"/>
  <c r="Q93"/>
  <c r="S93"/>
  <c r="T93"/>
  <c r="U93"/>
  <c r="V93"/>
  <c r="W93"/>
  <c r="R92"/>
  <c r="N92"/>
  <c r="J92"/>
  <c r="Q74"/>
  <c r="W89"/>
  <c r="V89"/>
  <c r="U89"/>
  <c r="U94"/>
  <c r="T89"/>
  <c r="S89"/>
  <c r="Q89"/>
  <c r="Q94"/>
  <c r="P89"/>
  <c r="O89"/>
  <c r="O94"/>
  <c r="M89"/>
  <c r="L89"/>
  <c r="L94"/>
  <c r="K89"/>
  <c r="R88"/>
  <c r="N88"/>
  <c r="J88"/>
  <c r="R87"/>
  <c r="N87"/>
  <c r="J87"/>
  <c r="R86"/>
  <c r="N86"/>
  <c r="J86"/>
  <c r="W84"/>
  <c r="V84"/>
  <c r="U84"/>
  <c r="T84"/>
  <c r="S84"/>
  <c r="Q84"/>
  <c r="P84"/>
  <c r="O84"/>
  <c r="M84"/>
  <c r="L84"/>
  <c r="K84"/>
  <c r="R83"/>
  <c r="N83"/>
  <c r="J83"/>
  <c r="R82"/>
  <c r="N82"/>
  <c r="J82"/>
  <c r="J81"/>
  <c r="R105"/>
  <c r="N105"/>
  <c r="J105"/>
  <c r="J109"/>
  <c r="K55"/>
  <c r="L55"/>
  <c r="M55"/>
  <c r="O55"/>
  <c r="P55"/>
  <c r="Q55"/>
  <c r="S55"/>
  <c r="T55"/>
  <c r="U55"/>
  <c r="V55"/>
  <c r="W55"/>
  <c r="W77"/>
  <c r="V77"/>
  <c r="U77"/>
  <c r="T77"/>
  <c r="S77"/>
  <c r="P77"/>
  <c r="O77"/>
  <c r="M77"/>
  <c r="L77"/>
  <c r="K77"/>
  <c r="R75"/>
  <c r="N75"/>
  <c r="J75"/>
  <c r="R76"/>
  <c r="N76"/>
  <c r="J76"/>
  <c r="W59"/>
  <c r="V59"/>
  <c r="U59"/>
  <c r="T59"/>
  <c r="S59"/>
  <c r="Q59"/>
  <c r="P59"/>
  <c r="O59"/>
  <c r="M59"/>
  <c r="L59"/>
  <c r="K59"/>
  <c r="R58"/>
  <c r="N58"/>
  <c r="J58"/>
  <c r="R57"/>
  <c r="N57"/>
  <c r="J57"/>
  <c r="R56"/>
  <c r="N56"/>
  <c r="N59"/>
  <c r="J56"/>
  <c r="R54"/>
  <c r="N54"/>
  <c r="N215"/>
  <c r="J54"/>
  <c r="R53"/>
  <c r="R55"/>
  <c r="N53"/>
  <c r="J53"/>
  <c r="J55"/>
  <c r="N55"/>
  <c r="W47"/>
  <c r="V47"/>
  <c r="U47"/>
  <c r="T47"/>
  <c r="S47"/>
  <c r="Q47"/>
  <c r="P47"/>
  <c r="O47"/>
  <c r="M47"/>
  <c r="L47"/>
  <c r="K47"/>
  <c r="R46"/>
  <c r="N46"/>
  <c r="J46"/>
  <c r="R45"/>
  <c r="N45"/>
  <c r="J45"/>
  <c r="R44"/>
  <c r="N44"/>
  <c r="J44"/>
  <c r="W52"/>
  <c r="V52"/>
  <c r="U52"/>
  <c r="T52"/>
  <c r="S52"/>
  <c r="Q52"/>
  <c r="P52"/>
  <c r="O52"/>
  <c r="M52"/>
  <c r="L52"/>
  <c r="K52"/>
  <c r="R51"/>
  <c r="N51"/>
  <c r="J51"/>
  <c r="R50"/>
  <c r="N50"/>
  <c r="J50"/>
  <c r="W36"/>
  <c r="V36"/>
  <c r="U36"/>
  <c r="T36"/>
  <c r="S36"/>
  <c r="Q36"/>
  <c r="P36"/>
  <c r="O36"/>
  <c r="M36"/>
  <c r="L36"/>
  <c r="K36"/>
  <c r="R35"/>
  <c r="N35"/>
  <c r="J35"/>
  <c r="R34"/>
  <c r="N34"/>
  <c r="J34"/>
  <c r="R33"/>
  <c r="N33"/>
  <c r="J33"/>
  <c r="R91"/>
  <c r="N91"/>
  <c r="J91"/>
  <c r="R23"/>
  <c r="N23"/>
  <c r="J23"/>
  <c r="R18"/>
  <c r="N17"/>
  <c r="J17"/>
  <c r="R41"/>
  <c r="N41"/>
  <c r="J41"/>
  <c r="R37"/>
  <c r="R38"/>
  <c r="N37"/>
  <c r="N38"/>
  <c r="J37"/>
  <c r="J38"/>
  <c r="R27"/>
  <c r="N27"/>
  <c r="J27"/>
  <c r="R14"/>
  <c r="N14"/>
  <c r="J14"/>
  <c r="R36"/>
  <c r="R78"/>
  <c r="N78"/>
  <c r="J78"/>
  <c r="R90"/>
  <c r="N90"/>
  <c r="J90"/>
  <c r="W25"/>
  <c r="V25"/>
  <c r="U25"/>
  <c r="T25"/>
  <c r="S25"/>
  <c r="P25"/>
  <c r="O25"/>
  <c r="M25"/>
  <c r="L25"/>
  <c r="K25"/>
  <c r="R24"/>
  <c r="N24"/>
  <c r="J24"/>
  <c r="R22"/>
  <c r="N22"/>
  <c r="J22"/>
  <c r="R21"/>
  <c r="N21"/>
  <c r="J21"/>
  <c r="W20"/>
  <c r="V20"/>
  <c r="U20"/>
  <c r="T20"/>
  <c r="S20"/>
  <c r="P20"/>
  <c r="O20"/>
  <c r="M20"/>
  <c r="L20"/>
  <c r="K20"/>
  <c r="N19"/>
  <c r="J19"/>
  <c r="R19"/>
  <c r="N18"/>
  <c r="J18"/>
  <c r="R17"/>
  <c r="W80"/>
  <c r="V80"/>
  <c r="U80"/>
  <c r="T80"/>
  <c r="S80"/>
  <c r="P80"/>
  <c r="O80"/>
  <c r="M80"/>
  <c r="L80"/>
  <c r="K80"/>
  <c r="R79"/>
  <c r="N79"/>
  <c r="J79"/>
  <c r="W43"/>
  <c r="V43"/>
  <c r="U43"/>
  <c r="T43"/>
  <c r="S43"/>
  <c r="Q43"/>
  <c r="P43"/>
  <c r="O43"/>
  <c r="M43"/>
  <c r="L43"/>
  <c r="K43"/>
  <c r="R42"/>
  <c r="N42"/>
  <c r="J42"/>
  <c r="W38"/>
  <c r="V38"/>
  <c r="U38"/>
  <c r="T38"/>
  <c r="S38"/>
  <c r="Q38"/>
  <c r="P38"/>
  <c r="O38"/>
  <c r="M38"/>
  <c r="L38"/>
  <c r="K38"/>
  <c r="J43"/>
  <c r="W128"/>
  <c r="V128"/>
  <c r="U128"/>
  <c r="T128"/>
  <c r="S128"/>
  <c r="Q128"/>
  <c r="P128"/>
  <c r="O128"/>
  <c r="M128"/>
  <c r="L128"/>
  <c r="K128"/>
  <c r="R127"/>
  <c r="N127"/>
  <c r="R126"/>
  <c r="R128"/>
  <c r="N126"/>
  <c r="N128"/>
  <c r="J126"/>
  <c r="J128"/>
  <c r="W122"/>
  <c r="V122"/>
  <c r="U122"/>
  <c r="T122"/>
  <c r="S122"/>
  <c r="Q122"/>
  <c r="P122"/>
  <c r="O122"/>
  <c r="M122"/>
  <c r="L122"/>
  <c r="K122"/>
  <c r="R121"/>
  <c r="N121"/>
  <c r="J121"/>
  <c r="R120"/>
  <c r="N120"/>
  <c r="J120"/>
  <c r="W119"/>
  <c r="V119"/>
  <c r="U119"/>
  <c r="T119"/>
  <c r="S119"/>
  <c r="Q119"/>
  <c r="P119"/>
  <c r="O119"/>
  <c r="M119"/>
  <c r="L119"/>
  <c r="K119"/>
  <c r="R118"/>
  <c r="N118"/>
  <c r="J118"/>
  <c r="R117"/>
  <c r="N117"/>
  <c r="J117"/>
  <c r="R187"/>
  <c r="R188"/>
  <c r="N187"/>
  <c r="J187"/>
  <c r="W197"/>
  <c r="V197"/>
  <c r="U197"/>
  <c r="T197"/>
  <c r="S197"/>
  <c r="Q197"/>
  <c r="P197"/>
  <c r="M197"/>
  <c r="L197"/>
  <c r="K197"/>
  <c r="R196"/>
  <c r="N196"/>
  <c r="J196"/>
  <c r="R195"/>
  <c r="N195"/>
  <c r="J195"/>
  <c r="R194"/>
  <c r="N194"/>
  <c r="J194"/>
  <c r="W190"/>
  <c r="V190"/>
  <c r="U190"/>
  <c r="T190"/>
  <c r="S190"/>
  <c r="Q190"/>
  <c r="P190"/>
  <c r="M190"/>
  <c r="L190"/>
  <c r="K190"/>
  <c r="R183"/>
  <c r="N183"/>
  <c r="N190"/>
  <c r="J183"/>
  <c r="J190"/>
  <c r="R147"/>
  <c r="R149"/>
  <c r="N147"/>
  <c r="J147"/>
  <c r="R141"/>
  <c r="N141"/>
  <c r="J141"/>
  <c r="R140"/>
  <c r="N140"/>
  <c r="J140"/>
  <c r="R139"/>
  <c r="N139"/>
  <c r="J139"/>
  <c r="W165"/>
  <c r="V165"/>
  <c r="U165"/>
  <c r="T165"/>
  <c r="S165"/>
  <c r="Q165"/>
  <c r="P165"/>
  <c r="M165"/>
  <c r="L165"/>
  <c r="K165"/>
  <c r="R164"/>
  <c r="N164"/>
  <c r="J164"/>
  <c r="R163"/>
  <c r="N163"/>
  <c r="J163"/>
  <c r="R162"/>
  <c r="N162"/>
  <c r="J162"/>
  <c r="W161"/>
  <c r="V161"/>
  <c r="U161"/>
  <c r="T161"/>
  <c r="Q161"/>
  <c r="P161"/>
  <c r="M161"/>
  <c r="L161"/>
  <c r="K161"/>
  <c r="R160"/>
  <c r="N160"/>
  <c r="J160"/>
  <c r="R159"/>
  <c r="J159"/>
  <c r="R158"/>
  <c r="N158"/>
  <c r="J158"/>
  <c r="W157"/>
  <c r="V157"/>
  <c r="U157"/>
  <c r="T157"/>
  <c r="Q157"/>
  <c r="P157"/>
  <c r="O157"/>
  <c r="M157"/>
  <c r="L157"/>
  <c r="K157"/>
  <c r="R156"/>
  <c r="N156"/>
  <c r="J156"/>
  <c r="N155"/>
  <c r="J155"/>
  <c r="N154"/>
  <c r="J154"/>
  <c r="J157"/>
  <c r="W172"/>
  <c r="V172"/>
  <c r="U172"/>
  <c r="T172"/>
  <c r="S172"/>
  <c r="Q172"/>
  <c r="P172"/>
  <c r="O172"/>
  <c r="M172"/>
  <c r="L172"/>
  <c r="K172"/>
  <c r="R171"/>
  <c r="N171"/>
  <c r="J171"/>
  <c r="R170"/>
  <c r="N170"/>
  <c r="J170"/>
  <c r="W201"/>
  <c r="V201"/>
  <c r="U201"/>
  <c r="T201"/>
  <c r="S201"/>
  <c r="Q201"/>
  <c r="P201"/>
  <c r="O201"/>
  <c r="M201"/>
  <c r="L201"/>
  <c r="K201"/>
  <c r="R200"/>
  <c r="N200"/>
  <c r="J200"/>
  <c r="R199"/>
  <c r="N199"/>
  <c r="J199"/>
  <c r="R198"/>
  <c r="N198"/>
  <c r="J198"/>
  <c r="W178"/>
  <c r="V178"/>
  <c r="U178"/>
  <c r="T178"/>
  <c r="S178"/>
  <c r="Q178"/>
  <c r="P178"/>
  <c r="O178"/>
  <c r="M178"/>
  <c r="L178"/>
  <c r="K178"/>
  <c r="R177"/>
  <c r="N177"/>
  <c r="J177"/>
  <c r="R176"/>
  <c r="N176"/>
  <c r="J176"/>
  <c r="R175"/>
  <c r="N175"/>
  <c r="J175"/>
  <c r="W153"/>
  <c r="V153"/>
  <c r="U153"/>
  <c r="T153"/>
  <c r="S153"/>
  <c r="Q153"/>
  <c r="P153"/>
  <c r="O153"/>
  <c r="M153"/>
  <c r="L153"/>
  <c r="K153"/>
  <c r="R152"/>
  <c r="N152"/>
  <c r="J152"/>
  <c r="R151"/>
  <c r="N151"/>
  <c r="J151"/>
  <c r="W150"/>
  <c r="V150"/>
  <c r="U150"/>
  <c r="T150"/>
  <c r="S150"/>
  <c r="Q150"/>
  <c r="P150"/>
  <c r="M150"/>
  <c r="L150"/>
  <c r="K150"/>
  <c r="N149"/>
  <c r="J149"/>
  <c r="R145"/>
  <c r="R144"/>
  <c r="N144"/>
  <c r="N150"/>
  <c r="J144"/>
  <c r="W143"/>
  <c r="V143"/>
  <c r="U143"/>
  <c r="T143"/>
  <c r="S143"/>
  <c r="Q143"/>
  <c r="P143"/>
  <c r="O143"/>
  <c r="M143"/>
  <c r="L143"/>
  <c r="K143"/>
  <c r="R142"/>
  <c r="N142"/>
  <c r="J142"/>
  <c r="R138"/>
  <c r="N138"/>
  <c r="J138"/>
  <c r="R137"/>
  <c r="N137"/>
  <c r="J137"/>
  <c r="O202"/>
  <c r="W134"/>
  <c r="V134"/>
  <c r="U134"/>
  <c r="T134"/>
  <c r="S134"/>
  <c r="Q134"/>
  <c r="P134"/>
  <c r="O134"/>
  <c r="M134"/>
  <c r="L134"/>
  <c r="K134"/>
  <c r="R133"/>
  <c r="N133"/>
  <c r="J133"/>
  <c r="R132"/>
  <c r="N132"/>
  <c r="J132"/>
  <c r="W106"/>
  <c r="W111"/>
  <c r="V106"/>
  <c r="V111"/>
  <c r="U106"/>
  <c r="U111"/>
  <c r="T106"/>
  <c r="T111"/>
  <c r="S106"/>
  <c r="S111"/>
  <c r="Q106"/>
  <c r="Q111"/>
  <c r="P106"/>
  <c r="P111"/>
  <c r="O106"/>
  <c r="O111"/>
  <c r="M106"/>
  <c r="L106"/>
  <c r="K106"/>
  <c r="R104"/>
  <c r="N104"/>
  <c r="J104"/>
  <c r="R103"/>
  <c r="N103"/>
  <c r="J103"/>
  <c r="M110"/>
  <c r="L110"/>
  <c r="K110"/>
  <c r="J108"/>
  <c r="J107"/>
  <c r="W217"/>
  <c r="V217"/>
  <c r="W216"/>
  <c r="V216"/>
  <c r="W215"/>
  <c r="V215"/>
  <c r="W214"/>
  <c r="V214"/>
  <c r="W213"/>
  <c r="V213"/>
  <c r="W211"/>
  <c r="V211"/>
  <c r="W210"/>
  <c r="W209"/>
  <c r="V210"/>
  <c r="W125"/>
  <c r="V125"/>
  <c r="U125"/>
  <c r="T125"/>
  <c r="S125"/>
  <c r="Q125"/>
  <c r="P125"/>
  <c r="O125"/>
  <c r="M125"/>
  <c r="L125"/>
  <c r="K125"/>
  <c r="R124"/>
  <c r="N124"/>
  <c r="J124"/>
  <c r="R123"/>
  <c r="N123"/>
  <c r="J123"/>
  <c r="W28"/>
  <c r="V28"/>
  <c r="U28"/>
  <c r="T28"/>
  <c r="S28"/>
  <c r="Q28"/>
  <c r="Q31"/>
  <c r="P28"/>
  <c r="O28"/>
  <c r="M28"/>
  <c r="L28"/>
  <c r="K28"/>
  <c r="R26"/>
  <c r="R28"/>
  <c r="N26"/>
  <c r="J26"/>
  <c r="W16"/>
  <c r="V16"/>
  <c r="U16"/>
  <c r="T16"/>
  <c r="S16"/>
  <c r="P16"/>
  <c r="O16"/>
  <c r="M16"/>
  <c r="L16"/>
  <c r="K16"/>
  <c r="R15"/>
  <c r="N15"/>
  <c r="J15"/>
  <c r="W94"/>
  <c r="W101"/>
  <c r="S94"/>
  <c r="V94"/>
  <c r="T94"/>
  <c r="R67"/>
  <c r="N77"/>
  <c r="V209"/>
  <c r="K31"/>
  <c r="R161"/>
  <c r="N161"/>
  <c r="R165"/>
  <c r="S202"/>
  <c r="N125"/>
  <c r="N36"/>
  <c r="J36"/>
  <c r="N52"/>
  <c r="J52"/>
  <c r="R52"/>
  <c r="J47"/>
  <c r="R47"/>
  <c r="N47"/>
  <c r="V68"/>
  <c r="V101"/>
  <c r="K74"/>
  <c r="P74"/>
  <c r="S74"/>
  <c r="S101"/>
  <c r="R100"/>
  <c r="R131"/>
  <c r="N116"/>
  <c r="P68"/>
  <c r="R77"/>
  <c r="J213"/>
  <c r="R16"/>
  <c r="J216"/>
  <c r="R216"/>
  <c r="J215"/>
  <c r="J211"/>
  <c r="N169"/>
  <c r="R84"/>
  <c r="T48"/>
  <c r="P31"/>
  <c r="U31"/>
  <c r="J131"/>
  <c r="J217"/>
  <c r="R217"/>
  <c r="N210"/>
  <c r="J125"/>
  <c r="R125"/>
  <c r="J106"/>
  <c r="R211"/>
  <c r="J25"/>
  <c r="R210"/>
  <c r="R209"/>
  <c r="N25"/>
  <c r="J84"/>
  <c r="R89"/>
  <c r="R193"/>
  <c r="J169"/>
  <c r="U68"/>
  <c r="M48"/>
  <c r="W48"/>
  <c r="N74"/>
  <c r="N216"/>
  <c r="M31"/>
  <c r="J31"/>
  <c r="T31"/>
  <c r="V31"/>
  <c r="J210"/>
  <c r="J209"/>
  <c r="N217"/>
  <c r="J214"/>
  <c r="J212"/>
  <c r="K111"/>
  <c r="J143"/>
  <c r="R143"/>
  <c r="J153"/>
  <c r="N178"/>
  <c r="R157"/>
  <c r="V48"/>
  <c r="J100"/>
  <c r="R169"/>
  <c r="J116"/>
  <c r="R116"/>
  <c r="S31"/>
  <c r="R31"/>
  <c r="R150"/>
  <c r="L173"/>
  <c r="R178"/>
  <c r="R201"/>
  <c r="J172"/>
  <c r="N172"/>
  <c r="N165"/>
  <c r="V173"/>
  <c r="K202"/>
  <c r="M202"/>
  <c r="J197"/>
  <c r="R197"/>
  <c r="N197"/>
  <c r="U202"/>
  <c r="W202"/>
  <c r="R190"/>
  <c r="R119"/>
  <c r="N122"/>
  <c r="R122"/>
  <c r="K48"/>
  <c r="N214"/>
  <c r="J20"/>
  <c r="J59"/>
  <c r="W212"/>
  <c r="W218"/>
  <c r="W173"/>
  <c r="Q173"/>
  <c r="T173"/>
  <c r="N211"/>
  <c r="N209"/>
  <c r="R59"/>
  <c r="J16"/>
  <c r="M111"/>
  <c r="R134"/>
  <c r="U135"/>
  <c r="P48"/>
  <c r="S48"/>
  <c r="U48"/>
  <c r="N43"/>
  <c r="R43"/>
  <c r="L48"/>
  <c r="O48"/>
  <c r="Q48"/>
  <c r="J80"/>
  <c r="R80"/>
  <c r="N20"/>
  <c r="R25"/>
  <c r="J93"/>
  <c r="R93"/>
  <c r="N80"/>
  <c r="J28"/>
  <c r="N28"/>
  <c r="L31"/>
  <c r="O31"/>
  <c r="N31"/>
  <c r="W31"/>
  <c r="J110"/>
  <c r="J111"/>
  <c r="L111"/>
  <c r="R106"/>
  <c r="R111"/>
  <c r="N106"/>
  <c r="N111"/>
  <c r="N134"/>
  <c r="J134"/>
  <c r="R153"/>
  <c r="N153"/>
  <c r="J178"/>
  <c r="N201"/>
  <c r="J201"/>
  <c r="P202"/>
  <c r="R172"/>
  <c r="O173"/>
  <c r="U173"/>
  <c r="N143"/>
  <c r="J150"/>
  <c r="N119"/>
  <c r="J119"/>
  <c r="J122"/>
  <c r="N94"/>
  <c r="N93"/>
  <c r="P94"/>
  <c r="P101"/>
  <c r="M94"/>
  <c r="M101"/>
  <c r="K94"/>
  <c r="K101"/>
  <c r="L68"/>
  <c r="L101"/>
  <c r="T68"/>
  <c r="T101"/>
  <c r="R64"/>
  <c r="K68"/>
  <c r="K173"/>
  <c r="M173"/>
  <c r="Q202"/>
  <c r="N202"/>
  <c r="T202"/>
  <c r="V202"/>
  <c r="L202"/>
  <c r="R213"/>
  <c r="R20"/>
  <c r="J77"/>
  <c r="N84"/>
  <c r="J89"/>
  <c r="M74"/>
  <c r="U74"/>
  <c r="R74"/>
  <c r="W74"/>
  <c r="V212"/>
  <c r="V218"/>
  <c r="P173"/>
  <c r="N213"/>
  <c r="N157"/>
  <c r="T135"/>
  <c r="V135"/>
  <c r="S173"/>
  <c r="O68"/>
  <c r="O101"/>
  <c r="Q68"/>
  <c r="Q101"/>
  <c r="M68"/>
  <c r="S68"/>
  <c r="W68"/>
  <c r="M135"/>
  <c r="P135"/>
  <c r="N16"/>
  <c r="R214"/>
  <c r="R215"/>
  <c r="K135"/>
  <c r="J161"/>
  <c r="J165"/>
  <c r="N89"/>
  <c r="L135"/>
  <c r="O135"/>
  <c r="S135"/>
  <c r="W135"/>
  <c r="N131"/>
  <c r="Q135"/>
  <c r="R94"/>
  <c r="U101"/>
  <c r="J202"/>
  <c r="J48"/>
  <c r="J74"/>
  <c r="N212"/>
  <c r="R135"/>
  <c r="R173"/>
  <c r="T203"/>
  <c r="T204"/>
  <c r="R202"/>
  <c r="P203"/>
  <c r="P204"/>
  <c r="J135"/>
  <c r="W203"/>
  <c r="W204"/>
  <c r="M203"/>
  <c r="M204"/>
  <c r="J94"/>
  <c r="J101"/>
  <c r="N173"/>
  <c r="L203"/>
  <c r="L204"/>
  <c r="R212"/>
  <c r="R218"/>
  <c r="N218"/>
  <c r="Q203"/>
  <c r="Q204"/>
  <c r="U203"/>
  <c r="U204"/>
  <c r="V203"/>
  <c r="V204"/>
  <c r="N48"/>
  <c r="R48"/>
  <c r="J218"/>
  <c r="J173"/>
  <c r="N135"/>
  <c r="R68"/>
  <c r="J68"/>
  <c r="N68"/>
  <c r="N101"/>
  <c r="K203"/>
  <c r="K204"/>
  <c r="R101"/>
  <c r="J203"/>
  <c r="J204"/>
  <c r="O203"/>
  <c r="R203"/>
  <c r="R204"/>
  <c r="S203"/>
  <c r="S204"/>
  <c r="N203"/>
  <c r="N204"/>
  <c r="O204"/>
</calcChain>
</file>

<file path=xl/comments1.xml><?xml version="1.0" encoding="utf-8"?>
<comments xmlns="http://schemas.openxmlformats.org/spreadsheetml/2006/main">
  <authors>
    <author>Snieguole Kacerauskaite</author>
  </authors>
  <commentList>
    <comment ref="M100" authorId="0">
      <text>
        <r>
          <rPr>
            <sz val="9"/>
            <color indexed="81"/>
            <rFont val="Tahoma"/>
            <family val="2"/>
            <charset val="186"/>
          </rPr>
          <t xml:space="preserve">2014 m. baigiasi lizingo sutartis
</t>
        </r>
      </text>
    </comment>
    <comment ref="D119" authorId="0">
      <text>
        <r>
          <rPr>
            <b/>
            <sz val="9"/>
            <color indexed="81"/>
            <rFont val="Tahoma"/>
            <family val="2"/>
            <charset val="186"/>
          </rPr>
          <t>Snieguole Kacerauskaite:</t>
        </r>
        <r>
          <rPr>
            <sz val="9"/>
            <color indexed="81"/>
            <rFont val="Tahoma"/>
            <family val="2"/>
            <charset val="186"/>
          </rPr>
          <t xml:space="preserve">
įtraukta pagal STR3-15 protokolą</t>
        </r>
      </text>
    </comment>
  </commentList>
</comments>
</file>

<file path=xl/comments2.xml><?xml version="1.0" encoding="utf-8"?>
<comments xmlns="http://schemas.openxmlformats.org/spreadsheetml/2006/main">
  <authors>
    <author>Snieguole Kacerauskaite</author>
    <author>Indre Buteniene</author>
  </authors>
  <commentList>
    <comment ref="O126" authorId="0">
      <text>
        <r>
          <rPr>
            <b/>
            <sz val="9"/>
            <color indexed="81"/>
            <rFont val="Tahoma"/>
            <family val="2"/>
            <charset val="186"/>
          </rPr>
          <t>Snieguole Kacerauskaite:</t>
        </r>
        <r>
          <rPr>
            <sz val="9"/>
            <color indexed="81"/>
            <rFont val="Tahoma"/>
            <family val="2"/>
            <charset val="186"/>
          </rPr>
          <t xml:space="preserve">
pagal 2012-11-16 MUD raštą Nr. VS-5488</t>
        </r>
      </text>
    </comment>
    <comment ref="K155" authorId="0">
      <text>
        <r>
          <rPr>
            <b/>
            <sz val="9"/>
            <color indexed="81"/>
            <rFont val="Tahoma"/>
            <family val="2"/>
            <charset val="186"/>
          </rPr>
          <t>Snieguole Kacerauskaite:</t>
        </r>
        <r>
          <rPr>
            <sz val="9"/>
            <color indexed="81"/>
            <rFont val="Tahoma"/>
            <family val="2"/>
            <charset val="186"/>
          </rPr>
          <t xml:space="preserve">
Bendra suma - 250 tūkst. Lt</t>
        </r>
      </text>
    </comment>
    <comment ref="O155" authorId="0">
      <text>
        <r>
          <rPr>
            <sz val="9"/>
            <color indexed="81"/>
            <rFont val="Tahoma"/>
            <family val="2"/>
            <charset val="186"/>
          </rPr>
          <t xml:space="preserve">Bendra 7 s-bių suma </t>
        </r>
        <r>
          <rPr>
            <b/>
            <sz val="9"/>
            <color indexed="81"/>
            <rFont val="Tahoma"/>
            <family val="2"/>
            <charset val="186"/>
          </rPr>
          <t>316,3 (ES)</t>
        </r>
        <r>
          <rPr>
            <sz val="9"/>
            <color indexed="81"/>
            <rFont val="Tahoma"/>
            <family val="2"/>
            <charset val="186"/>
          </rPr>
          <t xml:space="preserve">. Vykdytojas - Šilutės s-bė.
</t>
        </r>
      </text>
    </comment>
    <comment ref="O162" authorId="1">
      <text>
        <r>
          <rPr>
            <b/>
            <sz val="9"/>
            <color indexed="81"/>
            <rFont val="Tahoma"/>
            <family val="2"/>
            <charset val="186"/>
          </rPr>
          <t>Indre Buteniene:</t>
        </r>
        <r>
          <rPr>
            <sz val="9"/>
            <color indexed="81"/>
            <rFont val="Tahoma"/>
            <family val="2"/>
            <charset val="186"/>
          </rPr>
          <t xml:space="preserve">
Sutartis baigiasi 2013-05-01</t>
        </r>
      </text>
    </comment>
    <comment ref="E166" authorId="0">
      <text>
        <r>
          <rPr>
            <b/>
            <sz val="9"/>
            <color indexed="81"/>
            <rFont val="Tahoma"/>
            <family val="2"/>
            <charset val="186"/>
          </rPr>
          <t>Snieguole Kacerauskaite:</t>
        </r>
        <r>
          <rPr>
            <sz val="9"/>
            <color indexed="81"/>
            <rFont val="Tahoma"/>
            <family val="2"/>
            <charset val="186"/>
          </rPr>
          <t xml:space="preserve">
įtraukta pagal STR3-15 protokolą</t>
        </r>
      </text>
    </comment>
  </commentList>
</comments>
</file>

<file path=xl/sharedStrings.xml><?xml version="1.0" encoding="utf-8"?>
<sst xmlns="http://schemas.openxmlformats.org/spreadsheetml/2006/main" count="1035" uniqueCount="231">
  <si>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</si>
  <si>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</si>
  <si>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</si>
  <si>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</si>
  <si>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</si>
  <si>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</si>
  <si>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</si>
  <si>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</si>
  <si>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</si>
  <si>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</si>
  <si>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</si>
  <si>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</si>
  <si>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</si>
  <si>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</si>
  <si>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</si>
  <si>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</si>
  <si>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</si>
  <si>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</si>
  <si>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</si>
  <si>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</si>
  <si>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</si>
  <si>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</si>
  <si>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</si>
  <si>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</si>
  <si>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</si>
  <si>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</si>
  <si>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</si>
  <si>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</si>
  <si>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</si>
  <si>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</si>
  <si>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</si>
  <si>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</si>
  <si>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</si>
  <si>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</si>
  <si>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</si>
  <si>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</si>
  <si>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</si>
  <si>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</si>
  <si>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</si>
  <si>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</si>
  <si>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Asignavimai 2012-iesiems metams</t>
  </si>
  <si>
    <t>Lėšų poreikis biudžetiniams 2013-iesiems metams</t>
  </si>
  <si>
    <t>2013-ųjų metų asignavimų planas</t>
  </si>
  <si>
    <t>2014-ųjų metų lėšų poreikis</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</si>
  <si>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</si>
  <si>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</si>
  <si>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</si>
  <si>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</si>
  <si>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Kelių priežiūros ir plėtros programos lėšos </t>
    </r>
    <r>
      <rPr>
        <b/>
        <sz val="10"/>
        <rFont val="Times New Roman"/>
        <family val="1"/>
        <charset val="186"/>
      </rPr>
      <t>KPP</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</si>
  <si>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</si>
  <si>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</si>
  <si>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</si>
  <si>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2014-ųjų metų lėšų projektas</t>
  </si>
  <si>
    <t>2015-ųjų metų lėšų projektas</t>
  </si>
  <si>
    <r>
      <t xml:space="preserve">Funkcinės klasifikacijos kodas </t>
    </r>
    <r>
      <rPr>
        <b/>
        <sz val="10"/>
        <rFont val="Times New Roman"/>
        <family val="1"/>
        <charset val="186"/>
      </rPr>
      <t xml:space="preserve"> *</t>
    </r>
  </si>
  <si>
    <t>2013-ieji metai</t>
  </si>
  <si>
    <t>2014-ieji metai</t>
  </si>
  <si>
    <t>2015-ieji metai</t>
  </si>
  <si>
    <t>SB</t>
  </si>
  <si>
    <t>Lėšų poreikis biudžetiniams 
2013-iesiems metams</t>
  </si>
  <si>
    <t>06 Susisiekimo sistemos priežiūros ir plėtros programa</t>
  </si>
  <si>
    <t>Strateginis tikslas</t>
  </si>
  <si>
    <t>Papriemonės kodas</t>
  </si>
  <si>
    <t>03</t>
  </si>
  <si>
    <t>SUSISIEKIMO SISTEMOS PRIEŽIŪROS IR PLĖTROS PROGRAMOS (NR. 06)</t>
  </si>
  <si>
    <t>Didinti gatvių tinklo pralaidumą ir užtikrinti jų tankumą</t>
  </si>
  <si>
    <t>Rekonstruoti ir tiesti gatves</t>
  </si>
  <si>
    <t>Vystyti Klaipėdos pramoninės plėtros teritorijos susisiekimo infrastruktūrą</t>
  </si>
  <si>
    <t xml:space="preserve"> Užtikrinti patogios viešojo transporto sistemos funkcionavimą</t>
  </si>
  <si>
    <t>04</t>
  </si>
  <si>
    <t>Diegti eismo srautų reguliavimo ir saugumo priemones</t>
  </si>
  <si>
    <t>05</t>
  </si>
  <si>
    <t>Atlikti kasmetinius miesto susisiekimo infrastruktūros objektų priežiūros ir įrengimo darbus</t>
  </si>
  <si>
    <t>06</t>
  </si>
  <si>
    <t>07</t>
  </si>
  <si>
    <t>09</t>
  </si>
  <si>
    <t>6</t>
  </si>
  <si>
    <t>KPP</t>
  </si>
  <si>
    <t>Eksploatuojama šviesoforų, vnt.</t>
  </si>
  <si>
    <t>Gatvių ženklinimas, ha</t>
  </si>
  <si>
    <t>Mokamo automobilių stovėjimo sistemos mieste sukūrimas ir išlaikymas</t>
  </si>
  <si>
    <t>Ištisinio asfaltbetonio dangos įrengimas miesto gatvėse, medžiagų tyrimas ir kontroliniai bandymai</t>
  </si>
  <si>
    <t>Paklota ištisinio asfeltbetono dangos, ha</t>
  </si>
  <si>
    <t>Pėsčiųjų, šaligatvių bei privažiavimo kelių remonto bei įrengimo darbai, automobilių stovėjimo vietų įrengimas</t>
  </si>
  <si>
    <t>Tiltų ir kelio statinių priežiūra</t>
  </si>
  <si>
    <t>Suremontuota šaligatvių, ha</t>
  </si>
  <si>
    <t>Suremontuota asfaltbetonio dangos duobių kiemuose, ha</t>
  </si>
  <si>
    <t>Suremontuota asfaltbetonio dangos duobių gatvėse, ha</t>
  </si>
  <si>
    <t>Suremontuota žvyruotos dangos, ha</t>
  </si>
  <si>
    <t>Žvyruotos dangos greide-riavimas (17,4 ha), kartai</t>
  </si>
  <si>
    <t>Suremontuota gatvių akmens grindinio dangos, ha</t>
  </si>
  <si>
    <t>10</t>
  </si>
  <si>
    <t>Parduota lengvatinių bilietų, mln. vnt.</t>
  </si>
  <si>
    <t>Viešojo transporto priežiūros ir paslaugų kokybės kontroliavimas</t>
  </si>
  <si>
    <t>Viešojo transporto (autobusų ir maršrutinių taksi) integravimas</t>
  </si>
  <si>
    <t>Klaipėdos miesto visuomeninio transporto sektoriaus tyrimas</t>
  </si>
  <si>
    <t>Nuostolių dėl keleivių vežimo vietinio / priemiestinio reguliaraus susisiekimo autobusų maršrutais kompensavimas</t>
  </si>
  <si>
    <t>Subsidijuojami maršrutai, vnt.</t>
  </si>
  <si>
    <t>Įrengta/pakeista inf. ženklų, vnt.</t>
  </si>
  <si>
    <t>Įrengta asfaltbetonio dangos kiemuose su žvyro danga, ha</t>
  </si>
  <si>
    <t>Projektas „Regioninė galimybių studija „Vakarų krantas“</t>
  </si>
  <si>
    <t>5</t>
  </si>
  <si>
    <t>Parengta galimybių studija, vnt.</t>
  </si>
  <si>
    <t>ES</t>
  </si>
  <si>
    <t>Kt</t>
  </si>
  <si>
    <t>INTERREG IVC projekto POSSE įgyvendinimas („žaliosios bangos“ sistemos sukūrimo Klaipėdos mieste galimybių analizė)</t>
  </si>
  <si>
    <t>Parengtas techninis projektas, vnt.</t>
  </si>
  <si>
    <t>SB(P)</t>
  </si>
  <si>
    <t>LRVB</t>
  </si>
  <si>
    <t>I</t>
  </si>
  <si>
    <t>Pajūrio g. rekonstrukcija</t>
  </si>
  <si>
    <t>Smeltės gyvenvietės gatvių rekonstrukcija</t>
  </si>
  <si>
    <t>KVJUD</t>
  </si>
  <si>
    <t>Pilies g. tilto per Danę remontas</t>
  </si>
  <si>
    <t>Joniškės g. rekonstrukcija (I etapas)</t>
  </si>
  <si>
    <t>Pietinės jungties tarp Klaipėdos valstybinio jūrų uosto ir IX B transporto koridoriaus techninės dokumentacijos parengimas</t>
  </si>
  <si>
    <t>Centrinio Klaipėdos valstybinio jūrų uosto įvado jungties  modernizavimas:</t>
  </si>
  <si>
    <t>Baltijos pr. ir Minijos g. sankryžos rekonstrukcija. I etapas</t>
  </si>
  <si>
    <t>Tilžės g. nuo Šilutės pl. rekonstrukcija, pertvarkant geležinkelio pervažą bei žiedinę Mokyklos g. ir Šilutės pl. sankryžą</t>
  </si>
  <si>
    <t>Pamario gatvės rekonstrukcija</t>
  </si>
  <si>
    <t>Šilutės plento rekonstrukcija
(I etapas nuo Tilžės g. iki Kauno g.)
(II etapas nuo Kauno g. iki Dubysos g.)</t>
  </si>
  <si>
    <t>Taikos pr. nuo Sausios 15-osios g. iki Kauno g. rekonstrukcija</t>
  </si>
  <si>
    <t>Taikos pr. II juostos tiesimas nuo Smiltelės g. iki Jūrininkų pr.</t>
  </si>
  <si>
    <t>Labrenciškės g. rekonstrukcija</t>
  </si>
  <si>
    <t>Daržų g. rekonstrukcija</t>
  </si>
  <si>
    <t>Projekto „Gatvių infrastruktūros sukūrimas Klaipėdos daugiafunkcinio sporto ir pramogų komplekso teritorijoje (Dubysos g. atkarpos nuo Taikos pr. iki Minijos g. rekonstrukcija)“ įgyvendinimas</t>
  </si>
  <si>
    <t>Automobilių laikymo aikštelės (garažo) statybos Pilies g. 6A projekto parengimas</t>
  </si>
  <si>
    <t>Automatinės eismo priežiūros prietaisų nuoma</t>
  </si>
  <si>
    <t>Eksploatuojama eismo reguliavimo priemonių, vnt. (sudarp 65% visų priemonių)</t>
  </si>
  <si>
    <t>Kiemų ir privažiavimų kelių prie švietimo įstaigų sutvarkymas</t>
  </si>
  <si>
    <t>Suremontuotų kiemų ir privažiavimų, skaičius</t>
  </si>
  <si>
    <t>Centrinės miesto dalies gatvių tinklo modernizavimas:</t>
  </si>
  <si>
    <t>J.Janonio g. dangų ir šaligatvių restauravimas</t>
  </si>
  <si>
    <t>Šiaurinės miesto dalies gatvių tinklo modernizavimas:</t>
  </si>
  <si>
    <t>Šiaurės ir Pietų transporto koridorių gatvių tinklo modernizavimas:</t>
  </si>
  <si>
    <t>Pajūrio rekreacinių teritorijų gatvių tinklo modernizavimas:</t>
  </si>
  <si>
    <t xml:space="preserve">Bastionų g. su nauju tiltu  per Danės upę statyba: techninės dokumentacijos parengimas </t>
  </si>
  <si>
    <t>Bendri KVJU ir miesto projektai:</t>
  </si>
  <si>
    <t>Eksploatuojamų bilietų automatų sk.</t>
  </si>
  <si>
    <t>Įrengta kelio ženklų rinkliavai, sk.</t>
  </si>
  <si>
    <t>Įrengta automobilių aikštelių rinkliavai, sk.</t>
  </si>
  <si>
    <t xml:space="preserve">Automobilių aikštelių (rinkliavai) horizontalus ženklinimas, kv. m. </t>
  </si>
  <si>
    <t>Asignavimai 2012-iesiems metams**</t>
  </si>
  <si>
    <t>** pagal Klaipėdos miesto savivaldybės tarybos 2012-02-28 sprendimą Nr. T2-35</t>
  </si>
  <si>
    <t>Eksploatuojama prietaisų</t>
  </si>
  <si>
    <t>Transporto kompensacijų mokėjimas:</t>
  </si>
  <si>
    <t>Automobilių stovėjimo aikštelės teritorijoje, esančioje prie pastato Pilies g, 2A, įrengimas</t>
  </si>
  <si>
    <t>08</t>
  </si>
  <si>
    <t>Daugiabučių kiemų žvyruotų dangų remontas, įrengiant asfalto dangą</t>
  </si>
  <si>
    <t>Asfaltuotų daugiabučių kiemų dangų remontas</t>
  </si>
  <si>
    <t>Asfaltbetonio dangos, žvyruotos dangos ir akmenimis grįstų gatvių  dangos remontas</t>
  </si>
  <si>
    <t>Miesto gatvių ir daugiabučių namų kiemų dangos remontas:</t>
  </si>
  <si>
    <r>
      <t xml:space="preserve">Danės upės krantinių nuo Biržos tilto iki Mokyklos gatvės tilto rekonstravimas: </t>
    </r>
    <r>
      <rPr>
        <sz val="10"/>
        <rFont val="Times New Roman"/>
        <family val="1"/>
        <charset val="186"/>
      </rPr>
      <t>techninio projekto parengimas</t>
    </r>
  </si>
  <si>
    <t>Toponuotraukų, išpildomųjų geodezinių nuotraukų įsigijimas, statinių projektų ekspertizių bei kitos inžinerinės paslaugos</t>
  </si>
  <si>
    <t>Medelyno plento nauja statyba</t>
  </si>
  <si>
    <t>Švyturio gatvės rekonstrukcijos projekto parengimas ir įgyvendinimas (I etapas - nuo Naujosios Uosto g. iki Malūnininkų g.)</t>
  </si>
  <si>
    <t>Keleivinio transporto stotelių su įvažomis Klaipėdos miesto gatvėse projektavimas ir įrengimas</t>
  </si>
  <si>
    <t xml:space="preserve"> - vežėjams už lengvatas turinčių keleivių vežimą,</t>
  </si>
  <si>
    <t xml:space="preserve"> - moksleiviams,</t>
  </si>
  <si>
    <t xml:space="preserve"> - profesinių mokyklų moksleiviams.</t>
  </si>
  <si>
    <t xml:space="preserve"> 2012–2015 M. KLAIPĖDOS MIESTO SAVIVALDYBĖS</t>
  </si>
  <si>
    <t>Naujų maršrutų skaičius</t>
  </si>
  <si>
    <t>Patikrinta viešojo transporto priemonių, tūkst. vnt.</t>
  </si>
  <si>
    <t>Miesto autobusų parko atnaujinimas (autobusų įsigijiams)</t>
  </si>
  <si>
    <t>Šiaurės pr. - Kretingos g. sankryžos kapitalinis remontas</t>
  </si>
  <si>
    <t>Nuostolingų maršrutų subsidijavimas priemiesčio maršrutus aptarnaujantiemsvežėjams (s/b "Dituva, s/b "Rasa", s/b "Vaiteliai", s/b "Tolupis")</t>
  </si>
  <si>
    <t>Įsigyta integruotų maršrutų transporto priemonių įrangos, vnt.</t>
  </si>
  <si>
    <t>Prižiūrima tiltų ir viadukų, vnt.</t>
  </si>
  <si>
    <t xml:space="preserve"> 2013–2015 M. KLAIPĖDOS MIESTO SAVIVALDYBĖS</t>
  </si>
  <si>
    <t>Nuostolingų maršrutų subsidijavimas priemiesčio maršrutus aptarnaujantiems vežėjams (s/b „Dituva“, s/b „Rasa“, s/b „Vaiteliai“, s/b „Tolupis“)</t>
  </si>
  <si>
    <t>Nuostolių dėl keleivių vežimo reguliaraus susisiekimo autobusų maršrutais kompensavimas</t>
  </si>
  <si>
    <t>Išleista nemokamų  informacijos leidinių, vnt.</t>
  </si>
  <si>
    <t>Dalyvavimas konferencijose, sk.</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</si>
  <si>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</si>
  <si>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Rekonstruotas gatvės ilgis 0,43 km, Užbaigtumas, proc.</t>
  </si>
  <si>
    <t>Sankryžos iš Butkų Juzės gatvės į S. Daukanto gatvę kapitalinis remontas</t>
  </si>
  <si>
    <t>Suremontuotas sankryža, vnt.</t>
  </si>
  <si>
    <t>Suremontuota sankryža, vnt.</t>
  </si>
  <si>
    <t>Tauralaukio gyvenvietės gatvių rekonstrukcija</t>
  </si>
  <si>
    <t>Parengta techninių projektų, vnt.</t>
  </si>
  <si>
    <t>Priešprojektiniai pasiūlymai,vnt.
Projekto 
parengimas 1 vnt., rekonstruota gatvė (4600 m)
Užbaigtumas, proc.</t>
  </si>
  <si>
    <t>Rekonstruotos kvartalo gatvės - 2873 m: 
Jurbarko g. (571 m), Vilnelės g. (701,9 m),  Upelio g. (212,0 m), Veliuonos (120,1 m), 
Kintų (158,1 m), Skirvytės (288,9 m), Dusetų (152,1 m), 
Žūklės (509,9 m), Tinklų (159,0). Užbaigtumas, proc.</t>
  </si>
  <si>
    <t>Minijos g. ruožo nuo Baltijos pr. iki Jūrininkų pr. rekonstrukcija</t>
  </si>
  <si>
    <t>Rekonstruojamos gatvės ilgis  - 3400 m 
Užbaigtumas, proc.</t>
  </si>
  <si>
    <t>Remontuojama tilto - 37,4 m.  
Užbaigtumas (%)</t>
  </si>
  <si>
    <t>Rekonstruotas gatvės ilgis 1,12 km. Užbaigtumas, proc.</t>
  </si>
  <si>
    <r>
      <t>Įrengta Švepelių g. važiuojamoji dalis su reikiama infrastruktūra - 9 999,4 m</t>
    </r>
    <r>
      <rPr>
        <vertAlign val="superscript"/>
        <sz val="10"/>
        <rFont val="Times New Roman"/>
        <family val="1"/>
        <charset val="186"/>
      </rPr>
      <t>2</t>
    </r>
    <r>
      <rPr>
        <sz val="10"/>
        <rFont val="Times New Roman"/>
        <family val="1"/>
        <charset val="186"/>
      </rPr>
      <t>. Pastatyta geležinkelio atšaka su reikiama infrastruktūra  - 677,22 m.
Išpirkti nuolatinių gyventojų, gyvenančių LEZ teritorijoje, sklypai - 7 sklypai (3,94 ha).
Užbaigtumas, proc.</t>
    </r>
  </si>
  <si>
    <t>Įrengta Švepelių g. važiuojamoji dalis su reikiama infrastruktūra - 9 999,4 m2. Pastatyta geležinkelio atšaka su reikiama infrastruktūra  - 677,22 m.
Išpirkti nuolatinių gyventojų, gyvenančių LEZ teritorijoje, sklypai - 7 sklypai (3,94 ha).
Užbaigtumas, proc.</t>
  </si>
  <si>
    <t>Bendras tiesiamos gatvės ilgis - 571 m 
Užbaigtumas, proc.</t>
  </si>
  <si>
    <t xml:space="preserve">Toponuotraukų, išpildomųjų geodezinių nuotraukų įsigijimas, statinių projektų ekspertizių bei kitos inžinerinės paslaugos </t>
  </si>
  <si>
    <t>Techninis projektas - 1 vnt.</t>
  </si>
  <si>
    <t>Užbaigtumas, proc..</t>
  </si>
  <si>
    <t>Patikslintas detalusis planas -1 vnt., patikslintas tech.projektas -1 vnt.</t>
  </si>
  <si>
    <t>Baltijos prospekto ir Minijos gatvės sankryžos rekonstrukcija. I etapas.</t>
  </si>
  <si>
    <t>Rekonstruota sankryža.
Užbaigtumas, proc.</t>
  </si>
  <si>
    <t>Techninio projekto parengimas, vnt.
Atlikti gatvės (600 m) ir žiedinės sankryžos rekonstravimo darbai. 
Užbaigtumas proc.</t>
  </si>
  <si>
    <t>Parengtas techninis projektas
Rekonstruota gatvė (4600 m),
Užbaigtumas proc.</t>
  </si>
  <si>
    <t>Aliktas techninio projekto pakeitimas, vnt.</t>
  </si>
  <si>
    <t>Tiesiamos gatvės ilgis - 1610 m 
Užbaigtumas proc.:</t>
  </si>
  <si>
    <t>Atliktas techninio projekto pakeitimas - 1 vnt., restauruota gatvė (ilgis 189 m). 
Užbaigtumas, proc.</t>
  </si>
  <si>
    <t>Projekto parengimas - 1vnt., 
Tiesiamos gatvės ilgis - 500 m 
Užbaigtumas, proc.</t>
  </si>
  <si>
    <t>Archeologinių tyrimų atlikimas, vnt.
Techninio projekto parengimas, vnt.
Įrengta aikštelė, vnt.</t>
  </si>
  <si>
    <t>Techninio projekto parengimas, vnt.
Pastatyta aikštelė (garažas), užbaigtumas proc.</t>
  </si>
  <si>
    <t>Techninio projekto parengimas, vnt.
Pastatyta aikštelė (garažas), užbaigtumas, proc.</t>
  </si>
  <si>
    <t>Įrengta stotelių, vnt.</t>
  </si>
  <si>
    <t>Įsigyta autobusų, vnt.</t>
  </si>
  <si>
    <r>
      <t>Funkcinės klasifikacijos kodas</t>
    </r>
    <r>
      <rPr>
        <b/>
        <sz val="10"/>
        <rFont val="Times New Roman"/>
        <family val="1"/>
        <charset val="186"/>
      </rPr>
      <t>*</t>
    </r>
  </si>
  <si>
    <r>
      <t xml:space="preserve">Statybininkų prospekto tęsinio statyba nuo Šilutės pl. per LEZ teritoriją iki 141 kelio </t>
    </r>
    <r>
      <rPr>
        <sz val="10"/>
        <rFont val="Times New Roman"/>
        <family val="1"/>
        <charset val="186"/>
      </rPr>
      <t>(Klaipėdos LEZ Lypkių gatvės tiesimas I etapas)</t>
    </r>
  </si>
  <si>
    <r>
      <t xml:space="preserve">Klaipėdos LEZ susisiekimo sistemos infrastruktūros įrengimas </t>
    </r>
    <r>
      <rPr>
        <sz val="10"/>
        <rFont val="Times New Roman"/>
        <family val="1"/>
        <charset val="186"/>
      </rPr>
      <t>(Švepelių g. rekonstrukcija ir geležinkelio atšakos statyba)</t>
    </r>
  </si>
  <si>
    <t>Rekonstruota gatvių, sk.</t>
  </si>
  <si>
    <t>J.Janonio g. dangų ir šaligatvių restauravimas;</t>
  </si>
  <si>
    <t>Joniškės g. rekonstrukcija (I etapas);</t>
  </si>
  <si>
    <t xml:space="preserve">Bastionų g. su nauju tiltu  per Danės upę statyba: techninės dokumentacijos parengimas; </t>
  </si>
  <si>
    <t>Sankryžos iš Butkų Juzės gatvės į S. Daukanto gatvę kapitalinis remontas;</t>
  </si>
  <si>
    <t>Pajūrio g. rekonstrukcija;</t>
  </si>
  <si>
    <t>Labrenciškės g. rekonstrukcija;</t>
  </si>
  <si>
    <t>Parengta techninių projektų, sk.</t>
  </si>
  <si>
    <t xml:space="preserve">Švyturio gatvės rekonstrukcijos projekto parengimas ir įgyvendinimas (I etapas - nuo Naujosios Uosto g. iki Malūnininkų g.); </t>
  </si>
  <si>
    <t>Smeltės gyvenvietės gatvių rekonstrukcija;</t>
  </si>
  <si>
    <t>Minijos g. ruožo nuo Baltijos pr. iki Jūrininkų pr. rekonstrukcija;</t>
  </si>
  <si>
    <t>Tilžės g. nuo Šilutės pl. rekonstrukcija, pertvarkant geležinkelio pervažą bei žiedinę Mokyklos g. ir Šilutės pl. Sankryžą;</t>
  </si>
  <si>
    <t>Taikos pr. II juostos tiesimas nuo Smiltelės g. iki Jūrininkų pr.;</t>
  </si>
  <si>
    <t>Taikos pr. nuo Sausios 15-osios g. iki Kauno g. rekonstrukcija;</t>
  </si>
  <si>
    <t>Pamario gatvės rekonstrukcija;</t>
  </si>
  <si>
    <t xml:space="preserve">Parengta techninių projektų, vnt. </t>
  </si>
  <si>
    <t>Pietinės jungties tarp Klaipėdos valstybinio jūrų uosto ir IX B transporto koridoriaus techninės dokumentacijos parengimas;</t>
  </si>
  <si>
    <t xml:space="preserve">Patikslintas detalusis planas Patikslintas tech.projektas </t>
  </si>
  <si>
    <t>Rekonstruota sankryža</t>
  </si>
  <si>
    <t>1</t>
  </si>
  <si>
    <t>Viešojo transporto paslaugų organizavimas:</t>
  </si>
  <si>
    <t>Studijų atlikimas:</t>
  </si>
</sst>
</file>

<file path=xl/styles.xml><?xml version="1.0" encoding="utf-8"?>
<styleSheet xmlns="http://schemas.openxmlformats.org/spreadsheetml/2006/main">
  <numFmts count="5">
    <numFmt numFmtId="43" formatCode="_-* #,##0.00\ _L_t_-;\-* #,##0.00\ _L_t_-;_-* &quot;-&quot;??\ _L_t_-;_-@_-"/>
    <numFmt numFmtId="164" formatCode="0.0"/>
    <numFmt numFmtId="165" formatCode="#,##0.0"/>
    <numFmt numFmtId="166" formatCode="_-* #,##0.0\ _L_t_-;\-* #,##0.0\ _L_t_-;_-* &quot;-&quot;?\ _L_t_-;_-@_-"/>
    <numFmt numFmtId="167" formatCode="0.0_ ;\-0.0\ "/>
  </numFmts>
  <fonts count="19">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b/>
      <sz val="8"/>
      <name val="Times New Roman"/>
      <family val="1"/>
      <charset val="186"/>
    </font>
    <font>
      <b/>
      <sz val="10"/>
      <name val="Times New Roman"/>
      <family val="1"/>
      <charset val="204"/>
    </font>
    <font>
      <sz val="9"/>
      <name val="Times New Roman"/>
      <family val="1"/>
      <charset val="186"/>
    </font>
    <font>
      <b/>
      <u/>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sz val="9"/>
      <name val="Times New Roman"/>
      <family val="1"/>
      <charset val="204"/>
    </font>
    <font>
      <b/>
      <sz val="9"/>
      <name val="Times New Roman"/>
      <family val="1"/>
      <charset val="186"/>
    </font>
    <font>
      <u/>
      <sz val="10"/>
      <name val="Times New Roman"/>
      <family val="1"/>
      <charset val="186"/>
    </font>
    <font>
      <sz val="8"/>
      <name val="Arial"/>
      <family val="2"/>
      <charset val="186"/>
    </font>
    <font>
      <vertAlign val="superscript"/>
      <sz val="10"/>
      <name val="Times New Roman"/>
      <family val="1"/>
      <charset val="186"/>
    </font>
  </fonts>
  <fills count="10">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4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2">
    <xf numFmtId="0" fontId="0" fillId="0" borderId="0"/>
    <xf numFmtId="43" fontId="11" fillId="0" borderId="0" applyFont="0" applyFill="0" applyBorder="0" applyAlignment="0" applyProtection="0"/>
  </cellStyleXfs>
  <cellXfs count="759">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49" fontId="5" fillId="3" borderId="5" xfId="0" applyNumberFormat="1" applyFont="1" applyFill="1" applyBorder="1" applyAlignment="1">
      <alignment horizontal="center" vertical="top"/>
    </xf>
    <xf numFmtId="0" fontId="3" fillId="4" borderId="6" xfId="0" applyFont="1" applyFill="1" applyBorder="1" applyAlignment="1">
      <alignment vertical="top" wrapText="1"/>
    </xf>
    <xf numFmtId="0" fontId="3" fillId="0" borderId="7" xfId="0" applyFont="1" applyBorder="1" applyAlignment="1">
      <alignment horizontal="center" vertical="top"/>
    </xf>
    <xf numFmtId="0" fontId="3" fillId="4" borderId="8" xfId="0" applyFont="1" applyFill="1" applyBorder="1" applyAlignment="1">
      <alignment vertical="top" wrapText="1"/>
    </xf>
    <xf numFmtId="0" fontId="3" fillId="0" borderId="9" xfId="0" applyFont="1" applyFill="1" applyBorder="1" applyAlignment="1">
      <alignment horizontal="center" vertical="top" wrapText="1"/>
    </xf>
    <xf numFmtId="0" fontId="3" fillId="0" borderId="0" xfId="0" applyFont="1" applyBorder="1" applyAlignment="1">
      <alignment horizontal="left" vertical="top"/>
    </xf>
    <xf numFmtId="0" fontId="5" fillId="5" borderId="10" xfId="0" applyFont="1" applyFill="1" applyBorder="1" applyAlignment="1">
      <alignment horizontal="center" vertical="top"/>
    </xf>
    <xf numFmtId="0" fontId="3" fillId="4" borderId="11" xfId="0" applyFont="1" applyFill="1" applyBorder="1" applyAlignment="1">
      <alignment vertical="top" wrapText="1"/>
    </xf>
    <xf numFmtId="0" fontId="3" fillId="0" borderId="0" xfId="0" applyFont="1" applyFill="1" applyBorder="1" applyAlignment="1">
      <alignment vertical="top"/>
    </xf>
    <xf numFmtId="0" fontId="3" fillId="0" borderId="6" xfId="0" applyFont="1" applyFill="1" applyBorder="1" applyAlignment="1">
      <alignment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vertical="top" wrapText="1"/>
    </xf>
    <xf numFmtId="0" fontId="3" fillId="0" borderId="11" xfId="0" applyFont="1" applyFill="1" applyBorder="1" applyAlignment="1">
      <alignment vertical="top" wrapText="1"/>
    </xf>
    <xf numFmtId="0" fontId="3" fillId="0" borderId="12" xfId="0" applyFont="1" applyFill="1" applyBorder="1" applyAlignment="1">
      <alignment horizontal="center" vertical="top"/>
    </xf>
    <xf numFmtId="0" fontId="3" fillId="0" borderId="7" xfId="0" applyFont="1" applyFill="1" applyBorder="1" applyAlignment="1">
      <alignment horizontal="center" vertical="top"/>
    </xf>
    <xf numFmtId="49" fontId="5" fillId="2" borderId="13" xfId="0" applyNumberFormat="1" applyFont="1" applyFill="1" applyBorder="1" applyAlignment="1">
      <alignment horizontal="center" vertical="top"/>
    </xf>
    <xf numFmtId="49" fontId="5" fillId="2" borderId="11"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top"/>
    </xf>
    <xf numFmtId="0" fontId="3" fillId="0" borderId="15" xfId="0" applyNumberFormat="1" applyFont="1" applyFill="1" applyBorder="1" applyAlignment="1">
      <alignment horizontal="center" vertical="top"/>
    </xf>
    <xf numFmtId="49" fontId="5" fillId="6" borderId="4" xfId="0" applyNumberFormat="1" applyFont="1" applyFill="1" applyBorder="1" applyAlignment="1">
      <alignment horizontal="center" vertical="top"/>
    </xf>
    <xf numFmtId="0" fontId="3" fillId="0" borderId="0" xfId="0" applyFont="1" applyFill="1" applyAlignment="1">
      <alignment vertical="top"/>
    </xf>
    <xf numFmtId="0" fontId="3" fillId="4" borderId="0" xfId="0" applyFont="1" applyFill="1" applyAlignment="1">
      <alignment vertical="top"/>
    </xf>
    <xf numFmtId="164" fontId="5" fillId="2" borderId="16" xfId="0" applyNumberFormat="1" applyFont="1" applyFill="1" applyBorder="1" applyAlignment="1">
      <alignment horizontal="right" vertical="top"/>
    </xf>
    <xf numFmtId="164" fontId="5" fillId="2" borderId="17" xfId="0" applyNumberFormat="1" applyFont="1" applyFill="1" applyBorder="1" applyAlignment="1">
      <alignment horizontal="right" vertical="top"/>
    </xf>
    <xf numFmtId="164" fontId="3" fillId="0" borderId="18" xfId="0" applyNumberFormat="1" applyFont="1" applyBorder="1" applyAlignment="1">
      <alignment horizontal="right" vertical="top"/>
    </xf>
    <xf numFmtId="164" fontId="3" fillId="0" borderId="19" xfId="0" applyNumberFormat="1" applyFont="1" applyBorder="1" applyAlignment="1">
      <alignment horizontal="right" vertical="top"/>
    </xf>
    <xf numFmtId="164" fontId="3" fillId="0" borderId="20" xfId="0" applyNumberFormat="1" applyFont="1" applyBorder="1" applyAlignment="1">
      <alignment horizontal="right" vertical="top"/>
    </xf>
    <xf numFmtId="164" fontId="3" fillId="0" borderId="21" xfId="0" applyNumberFormat="1" applyFont="1" applyBorder="1" applyAlignment="1">
      <alignment horizontal="right" vertical="top"/>
    </xf>
    <xf numFmtId="164" fontId="3" fillId="5" borderId="18" xfId="0" applyNumberFormat="1" applyFont="1" applyFill="1" applyBorder="1" applyAlignment="1">
      <alignment horizontal="right" vertical="top"/>
    </xf>
    <xf numFmtId="164" fontId="3" fillId="5" borderId="19" xfId="0" applyNumberFormat="1" applyFont="1" applyFill="1" applyBorder="1" applyAlignment="1">
      <alignment horizontal="right" vertical="top"/>
    </xf>
    <xf numFmtId="164" fontId="3" fillId="5" borderId="20" xfId="0" applyNumberFormat="1" applyFont="1" applyFill="1" applyBorder="1" applyAlignment="1">
      <alignment horizontal="right" vertical="top"/>
    </xf>
    <xf numFmtId="164" fontId="3" fillId="4" borderId="12" xfId="0" applyNumberFormat="1" applyFont="1" applyFill="1" applyBorder="1" applyAlignment="1">
      <alignment horizontal="right" vertical="top" wrapText="1"/>
    </xf>
    <xf numFmtId="164" fontId="3" fillId="0" borderId="22" xfId="0" applyNumberFormat="1" applyFont="1" applyBorder="1" applyAlignment="1">
      <alignment horizontal="right" vertical="top"/>
    </xf>
    <xf numFmtId="164" fontId="3" fillId="0" borderId="14" xfId="0" applyNumberFormat="1" applyFont="1" applyBorder="1" applyAlignment="1">
      <alignment horizontal="right" vertical="top"/>
    </xf>
    <xf numFmtId="164" fontId="3" fillId="0" borderId="23" xfId="0" applyNumberFormat="1" applyFont="1" applyBorder="1" applyAlignment="1">
      <alignment horizontal="right" vertical="top"/>
    </xf>
    <xf numFmtId="164" fontId="3" fillId="0" borderId="15" xfId="0" applyNumberFormat="1" applyFont="1" applyBorder="1" applyAlignment="1">
      <alignment horizontal="right" vertical="top"/>
    </xf>
    <xf numFmtId="164" fontId="3" fillId="5" borderId="22" xfId="0" applyNumberFormat="1" applyFont="1" applyFill="1" applyBorder="1" applyAlignment="1">
      <alignment horizontal="right" vertical="top"/>
    </xf>
    <xf numFmtId="164" fontId="3" fillId="5" borderId="14" xfId="0" applyNumberFormat="1" applyFont="1" applyFill="1" applyBorder="1" applyAlignment="1">
      <alignment horizontal="right" vertical="top"/>
    </xf>
    <xf numFmtId="164" fontId="3" fillId="5" borderId="24" xfId="0" applyNumberFormat="1" applyFont="1" applyFill="1" applyBorder="1" applyAlignment="1">
      <alignment horizontal="right" vertical="top"/>
    </xf>
    <xf numFmtId="164" fontId="3" fillId="4" borderId="7" xfId="0" applyNumberFormat="1" applyFont="1" applyFill="1" applyBorder="1" applyAlignment="1">
      <alignment horizontal="right" vertical="top" wrapText="1"/>
    </xf>
    <xf numFmtId="164" fontId="3" fillId="0" borderId="25" xfId="0" applyNumberFormat="1" applyFont="1" applyBorder="1" applyAlignment="1">
      <alignment horizontal="right" vertical="top"/>
    </xf>
    <xf numFmtId="164" fontId="3" fillId="0" borderId="26" xfId="0" applyNumberFormat="1" applyFont="1" applyFill="1" applyBorder="1" applyAlignment="1">
      <alignment horizontal="right" vertical="top"/>
    </xf>
    <xf numFmtId="164" fontId="3" fillId="0" borderId="27" xfId="0" applyNumberFormat="1" applyFont="1" applyFill="1" applyBorder="1" applyAlignment="1">
      <alignment horizontal="right" vertical="top"/>
    </xf>
    <xf numFmtId="164" fontId="3" fillId="5" borderId="25" xfId="0" applyNumberFormat="1" applyFont="1" applyFill="1" applyBorder="1" applyAlignment="1">
      <alignment horizontal="right" vertical="top"/>
    </xf>
    <xf numFmtId="164" fontId="3" fillId="5" borderId="26" xfId="0" applyNumberFormat="1" applyFont="1" applyFill="1" applyBorder="1" applyAlignment="1">
      <alignment horizontal="right" vertical="top"/>
    </xf>
    <xf numFmtId="164" fontId="3" fillId="5" borderId="28" xfId="0" applyNumberFormat="1" applyFont="1" applyFill="1" applyBorder="1" applyAlignment="1">
      <alignment horizontal="right" vertical="top"/>
    </xf>
    <xf numFmtId="164" fontId="3" fillId="0" borderId="9" xfId="0" applyNumberFormat="1" applyFont="1" applyFill="1" applyBorder="1" applyAlignment="1">
      <alignment horizontal="right" vertical="top"/>
    </xf>
    <xf numFmtId="164" fontId="5" fillId="5" borderId="29" xfId="0" applyNumberFormat="1" applyFont="1" applyFill="1" applyBorder="1" applyAlignment="1">
      <alignment horizontal="right" vertical="top"/>
    </xf>
    <xf numFmtId="164" fontId="5" fillId="5" borderId="2" xfId="0" applyNumberFormat="1" applyFont="1" applyFill="1" applyBorder="1" applyAlignment="1">
      <alignment horizontal="right" vertical="top"/>
    </xf>
    <xf numFmtId="164" fontId="5" fillId="5" borderId="3" xfId="0" applyNumberFormat="1" applyFont="1" applyFill="1" applyBorder="1" applyAlignment="1">
      <alignment horizontal="right" vertical="top"/>
    </xf>
    <xf numFmtId="164" fontId="5" fillId="5" borderId="10" xfId="0" applyNumberFormat="1" applyFont="1" applyFill="1" applyBorder="1" applyAlignment="1">
      <alignment horizontal="right" vertical="top"/>
    </xf>
    <xf numFmtId="164" fontId="5" fillId="3" borderId="16" xfId="0" applyNumberFormat="1" applyFont="1" applyFill="1" applyBorder="1" applyAlignment="1">
      <alignment horizontal="right" vertical="top"/>
    </xf>
    <xf numFmtId="164" fontId="5" fillId="3" borderId="17" xfId="0" applyNumberFormat="1" applyFont="1" applyFill="1" applyBorder="1" applyAlignment="1">
      <alignment horizontal="right" vertical="top"/>
    </xf>
    <xf numFmtId="0" fontId="3" fillId="0" borderId="30" xfId="0" applyFont="1" applyFill="1" applyBorder="1" applyAlignment="1">
      <alignment horizontal="center" vertical="top" wrapText="1"/>
    </xf>
    <xf numFmtId="0" fontId="3" fillId="0" borderId="30" xfId="0" applyFont="1" applyFill="1" applyBorder="1" applyAlignment="1">
      <alignment horizontal="center" vertical="top"/>
    </xf>
    <xf numFmtId="164" fontId="5" fillId="6" borderId="31" xfId="0" applyNumberFormat="1" applyFont="1" applyFill="1" applyBorder="1" applyAlignment="1">
      <alignment horizontal="right" vertical="top"/>
    </xf>
    <xf numFmtId="164" fontId="5" fillId="6" borderId="29" xfId="0" applyNumberFormat="1" applyFont="1" applyFill="1" applyBorder="1" applyAlignment="1">
      <alignment horizontal="right" vertical="top"/>
    </xf>
    <xf numFmtId="164" fontId="5" fillId="6" borderId="4" xfId="0" applyNumberFormat="1" applyFont="1" applyFill="1" applyBorder="1" applyAlignment="1">
      <alignment horizontal="right" vertical="top"/>
    </xf>
    <xf numFmtId="164" fontId="5" fillId="6" borderId="5" xfId="0" applyNumberFormat="1" applyFont="1" applyFill="1" applyBorder="1" applyAlignment="1">
      <alignment horizontal="right" vertical="top"/>
    </xf>
    <xf numFmtId="0" fontId="3" fillId="0" borderId="32" xfId="0" applyFont="1" applyFill="1" applyBorder="1" applyAlignment="1">
      <alignment horizontal="center" vertical="top" wrapText="1"/>
    </xf>
    <xf numFmtId="0" fontId="7" fillId="0" borderId="33" xfId="0" applyFont="1" applyBorder="1" applyAlignment="1">
      <alignment horizontal="center" vertical="center" wrapText="1"/>
    </xf>
    <xf numFmtId="164" fontId="3" fillId="0" borderId="32" xfId="0" applyNumberFormat="1" applyFont="1" applyBorder="1" applyAlignment="1">
      <alignment horizontal="right" vertical="top"/>
    </xf>
    <xf numFmtId="164" fontId="5" fillId="5" borderId="34" xfId="0" applyNumberFormat="1" applyFont="1" applyFill="1" applyBorder="1" applyAlignment="1">
      <alignment horizontal="right" vertical="top"/>
    </xf>
    <xf numFmtId="164" fontId="5" fillId="6" borderId="12" xfId="0" applyNumberFormat="1" applyFont="1" applyFill="1" applyBorder="1" applyAlignment="1">
      <alignment horizontal="right" vertical="top"/>
    </xf>
    <xf numFmtId="164" fontId="5" fillId="6" borderId="32" xfId="0" applyNumberFormat="1" applyFont="1" applyFill="1" applyBorder="1" applyAlignment="1">
      <alignment horizontal="right" vertical="top"/>
    </xf>
    <xf numFmtId="3" fontId="3" fillId="4" borderId="35" xfId="0" applyNumberFormat="1" applyFont="1" applyFill="1" applyBorder="1" applyAlignment="1">
      <alignment horizontal="center" vertical="top"/>
    </xf>
    <xf numFmtId="3" fontId="3" fillId="4" borderId="36" xfId="0" applyNumberFormat="1" applyFont="1" applyFill="1" applyBorder="1" applyAlignment="1">
      <alignment horizontal="center" vertical="top"/>
    </xf>
    <xf numFmtId="3" fontId="3" fillId="4" borderId="14" xfId="0" applyNumberFormat="1" applyFont="1" applyFill="1" applyBorder="1" applyAlignment="1">
      <alignment horizontal="center" vertical="top"/>
    </xf>
    <xf numFmtId="3" fontId="3" fillId="4" borderId="15" xfId="0" applyNumberFormat="1" applyFont="1" applyFill="1" applyBorder="1" applyAlignment="1">
      <alignment horizontal="center" vertical="top"/>
    </xf>
    <xf numFmtId="3" fontId="3" fillId="0" borderId="14" xfId="0" applyNumberFormat="1" applyFont="1" applyFill="1" applyBorder="1" applyAlignment="1">
      <alignment horizontal="center" vertical="top"/>
    </xf>
    <xf numFmtId="3" fontId="3" fillId="0" borderId="15" xfId="0" applyNumberFormat="1" applyFont="1" applyFill="1" applyBorder="1" applyAlignment="1">
      <alignment horizontal="center" vertical="top"/>
    </xf>
    <xf numFmtId="3" fontId="3" fillId="0" borderId="37" xfId="0" applyNumberFormat="1" applyFont="1" applyFill="1" applyBorder="1" applyAlignment="1">
      <alignment horizontal="center" vertical="top"/>
    </xf>
    <xf numFmtId="3" fontId="3" fillId="0" borderId="38" xfId="0" applyNumberFormat="1" applyFont="1" applyFill="1" applyBorder="1" applyAlignment="1">
      <alignment horizontal="center" vertical="top"/>
    </xf>
    <xf numFmtId="3" fontId="3" fillId="0" borderId="14" xfId="0" applyNumberFormat="1" applyFont="1" applyFill="1" applyBorder="1" applyAlignment="1">
      <alignment horizontal="center" vertical="top" wrapText="1"/>
    </xf>
    <xf numFmtId="3" fontId="3" fillId="0" borderId="15" xfId="0" applyNumberFormat="1" applyFont="1" applyFill="1" applyBorder="1" applyAlignment="1">
      <alignment horizontal="center" vertical="top" wrapText="1"/>
    </xf>
    <xf numFmtId="3" fontId="3" fillId="0" borderId="35" xfId="0" applyNumberFormat="1" applyFont="1" applyFill="1" applyBorder="1" applyAlignment="1">
      <alignment horizontal="center" vertical="top"/>
    </xf>
    <xf numFmtId="3" fontId="3" fillId="0" borderId="36" xfId="0" applyNumberFormat="1" applyFont="1" applyFill="1" applyBorder="1" applyAlignment="1">
      <alignment horizontal="center" vertical="top"/>
    </xf>
    <xf numFmtId="164" fontId="3" fillId="0" borderId="14" xfId="0" applyNumberFormat="1" applyFont="1" applyFill="1" applyBorder="1" applyAlignment="1">
      <alignment horizontal="right" vertical="top"/>
    </xf>
    <xf numFmtId="164" fontId="3" fillId="0" borderId="39" xfId="0" applyNumberFormat="1" applyFont="1" applyBorder="1" applyAlignment="1">
      <alignment horizontal="right" vertical="top"/>
    </xf>
    <xf numFmtId="164" fontId="3" fillId="0" borderId="15" xfId="0" applyNumberFormat="1" applyFont="1" applyFill="1" applyBorder="1" applyAlignment="1">
      <alignment horizontal="right" vertical="top"/>
    </xf>
    <xf numFmtId="164" fontId="3" fillId="0" borderId="7" xfId="0" applyNumberFormat="1" applyFont="1" applyFill="1" applyBorder="1" applyAlignment="1">
      <alignment horizontal="right" vertical="top"/>
    </xf>
    <xf numFmtId="0" fontId="3" fillId="0" borderId="32" xfId="0" applyFont="1" applyFill="1" applyBorder="1" applyAlignment="1">
      <alignment horizontal="center" vertical="top"/>
    </xf>
    <xf numFmtId="164" fontId="3" fillId="0" borderId="40" xfId="0" applyNumberFormat="1" applyFont="1" applyBorder="1" applyAlignment="1">
      <alignment horizontal="right" vertical="top"/>
    </xf>
    <xf numFmtId="164" fontId="3" fillId="5" borderId="40" xfId="0" applyNumberFormat="1" applyFont="1" applyFill="1" applyBorder="1" applyAlignment="1">
      <alignment horizontal="right" vertical="top"/>
    </xf>
    <xf numFmtId="164" fontId="3" fillId="5" borderId="41" xfId="0" applyNumberFormat="1" applyFont="1" applyFill="1" applyBorder="1" applyAlignment="1">
      <alignment horizontal="right" vertical="top"/>
    </xf>
    <xf numFmtId="164" fontId="3" fillId="4" borderId="32" xfId="0" applyNumberFormat="1" applyFont="1" applyFill="1" applyBorder="1" applyAlignment="1">
      <alignment horizontal="right" vertical="top" wrapText="1"/>
    </xf>
    <xf numFmtId="164" fontId="3" fillId="0" borderId="42" xfId="0" applyNumberFormat="1" applyFont="1" applyBorder="1" applyAlignment="1">
      <alignment horizontal="right" vertical="top"/>
    </xf>
    <xf numFmtId="164" fontId="3" fillId="5" borderId="42" xfId="0" applyNumberFormat="1" applyFont="1" applyFill="1" applyBorder="1" applyAlignment="1">
      <alignment horizontal="right" vertical="top"/>
    </xf>
    <xf numFmtId="164" fontId="3" fillId="0" borderId="1" xfId="0" applyNumberFormat="1" applyFont="1" applyBorder="1" applyAlignment="1">
      <alignment horizontal="right" vertical="top"/>
    </xf>
    <xf numFmtId="164" fontId="3" fillId="5" borderId="1" xfId="0" applyNumberFormat="1" applyFont="1" applyFill="1" applyBorder="1" applyAlignment="1">
      <alignment horizontal="right" vertical="top"/>
    </xf>
    <xf numFmtId="164" fontId="3" fillId="5" borderId="43" xfId="0" applyNumberFormat="1" applyFont="1" applyFill="1" applyBorder="1" applyAlignment="1">
      <alignment horizontal="right" vertical="top"/>
    </xf>
    <xf numFmtId="164" fontId="3" fillId="4" borderId="30" xfId="0" applyNumberFormat="1" applyFont="1" applyFill="1" applyBorder="1" applyAlignment="1">
      <alignment horizontal="right" vertical="top" wrapText="1"/>
    </xf>
    <xf numFmtId="165" fontId="3" fillId="0" borderId="14" xfId="0" applyNumberFormat="1" applyFont="1" applyFill="1" applyBorder="1" applyAlignment="1">
      <alignment horizontal="center" vertical="top"/>
    </xf>
    <xf numFmtId="165" fontId="3" fillId="0" borderId="15" xfId="0" applyNumberFormat="1" applyFont="1" applyFill="1" applyBorder="1" applyAlignment="1">
      <alignment horizontal="center" vertical="top"/>
    </xf>
    <xf numFmtId="165" fontId="3" fillId="0" borderId="35" xfId="0" applyNumberFormat="1" applyFont="1" applyFill="1" applyBorder="1" applyAlignment="1">
      <alignment horizontal="center" vertical="top"/>
    </xf>
    <xf numFmtId="165" fontId="3" fillId="0" borderId="36" xfId="0" applyNumberFormat="1" applyFont="1" applyFill="1" applyBorder="1" applyAlignment="1">
      <alignment horizontal="center" vertical="top"/>
    </xf>
    <xf numFmtId="49" fontId="3" fillId="0" borderId="14" xfId="0" applyNumberFormat="1" applyFont="1" applyBorder="1" applyAlignment="1">
      <alignment vertical="top" wrapText="1"/>
    </xf>
    <xf numFmtId="3" fontId="2" fillId="0" borderId="14" xfId="0" applyNumberFormat="1" applyFont="1" applyFill="1" applyBorder="1" applyAlignment="1">
      <alignment vertical="top"/>
    </xf>
    <xf numFmtId="164" fontId="3" fillId="0" borderId="19" xfId="0" applyNumberFormat="1" applyFont="1" applyFill="1" applyBorder="1" applyAlignment="1">
      <alignment horizontal="right" vertical="top"/>
    </xf>
    <xf numFmtId="3" fontId="3" fillId="0" borderId="37" xfId="0" applyNumberFormat="1" applyFont="1" applyFill="1" applyBorder="1" applyAlignment="1">
      <alignment horizontal="center" vertical="top" wrapText="1"/>
    </xf>
    <xf numFmtId="3" fontId="3" fillId="0" borderId="38" xfId="0" applyNumberFormat="1" applyFont="1" applyFill="1" applyBorder="1" applyAlignment="1">
      <alignment horizontal="center" vertical="top" wrapText="1"/>
    </xf>
    <xf numFmtId="0" fontId="3" fillId="3" borderId="44" xfId="0" applyFont="1" applyFill="1" applyBorder="1" applyAlignment="1">
      <alignment horizontal="center" vertical="top" wrapText="1"/>
    </xf>
    <xf numFmtId="0" fontId="3" fillId="3" borderId="45" xfId="0" applyFont="1" applyFill="1" applyBorder="1" applyAlignment="1">
      <alignment horizontal="center" vertical="top" wrapText="1"/>
    </xf>
    <xf numFmtId="0" fontId="3" fillId="0" borderId="46" xfId="0" applyFont="1" applyBorder="1" applyAlignment="1">
      <alignment vertical="top"/>
    </xf>
    <xf numFmtId="164" fontId="3" fillId="4" borderId="15" xfId="0" applyNumberFormat="1" applyFont="1" applyFill="1" applyBorder="1" applyAlignment="1">
      <alignment horizontal="right" vertical="top"/>
    </xf>
    <xf numFmtId="164" fontId="3" fillId="4" borderId="27" xfId="0" applyNumberFormat="1" applyFont="1" applyFill="1" applyBorder="1" applyAlignment="1">
      <alignment horizontal="right" vertical="top"/>
    </xf>
    <xf numFmtId="164" fontId="3" fillId="0" borderId="41" xfId="0" applyNumberFormat="1" applyFont="1" applyBorder="1" applyAlignment="1">
      <alignment horizontal="right" vertical="top"/>
    </xf>
    <xf numFmtId="164" fontId="5" fillId="5" borderId="47" xfId="0" applyNumberFormat="1" applyFont="1" applyFill="1" applyBorder="1" applyAlignment="1">
      <alignment horizontal="right" vertical="top"/>
    </xf>
    <xf numFmtId="164" fontId="5" fillId="5" borderId="26" xfId="0" applyNumberFormat="1" applyFont="1" applyFill="1" applyBorder="1" applyAlignment="1">
      <alignment horizontal="right" vertical="top"/>
    </xf>
    <xf numFmtId="164" fontId="5" fillId="5" borderId="28" xfId="0" applyNumberFormat="1" applyFont="1" applyFill="1" applyBorder="1" applyAlignment="1">
      <alignment horizontal="right" vertical="top"/>
    </xf>
    <xf numFmtId="164" fontId="5" fillId="4" borderId="47" xfId="0" applyNumberFormat="1" applyFont="1" applyFill="1" applyBorder="1" applyAlignment="1">
      <alignment horizontal="right" vertical="top"/>
    </xf>
    <xf numFmtId="164" fontId="3" fillId="0" borderId="48" xfId="0" applyNumberFormat="1" applyFont="1" applyBorder="1" applyAlignment="1">
      <alignment horizontal="right" vertical="top"/>
    </xf>
    <xf numFmtId="164" fontId="3" fillId="5" borderId="48" xfId="0" applyNumberFormat="1" applyFont="1" applyFill="1" applyBorder="1" applyAlignment="1">
      <alignment horizontal="right" vertical="top"/>
    </xf>
    <xf numFmtId="0" fontId="3" fillId="4" borderId="49" xfId="0" applyFont="1" applyFill="1" applyBorder="1" applyAlignment="1">
      <alignment vertical="top" wrapText="1"/>
    </xf>
    <xf numFmtId="3" fontId="3" fillId="4" borderId="26" xfId="0" applyNumberFormat="1" applyFont="1" applyFill="1" applyBorder="1" applyAlignment="1">
      <alignment horizontal="center" vertical="top"/>
    </xf>
    <xf numFmtId="3" fontId="3" fillId="4" borderId="27" xfId="0" applyNumberFormat="1" applyFont="1" applyFill="1" applyBorder="1" applyAlignment="1">
      <alignment horizontal="center" vertical="top"/>
    </xf>
    <xf numFmtId="0" fontId="10" fillId="0" borderId="50" xfId="0" applyFont="1" applyBorder="1" applyAlignment="1">
      <alignment vertical="top" wrapText="1"/>
    </xf>
    <xf numFmtId="164" fontId="5" fillId="5" borderId="14" xfId="0" applyNumberFormat="1" applyFont="1" applyFill="1" applyBorder="1" applyAlignment="1">
      <alignment horizontal="right" vertical="top"/>
    </xf>
    <xf numFmtId="164" fontId="5" fillId="5" borderId="24" xfId="0" applyNumberFormat="1" applyFont="1" applyFill="1" applyBorder="1" applyAlignment="1">
      <alignment horizontal="right" vertical="top"/>
    </xf>
    <xf numFmtId="164" fontId="5" fillId="4" borderId="14" xfId="0" applyNumberFormat="1" applyFont="1" applyFill="1" applyBorder="1" applyAlignment="1">
      <alignment horizontal="right" vertical="top"/>
    </xf>
    <xf numFmtId="164" fontId="3" fillId="0" borderId="43" xfId="0" applyNumberFormat="1" applyFont="1" applyBorder="1" applyAlignment="1">
      <alignment horizontal="right" vertical="top"/>
    </xf>
    <xf numFmtId="0" fontId="5" fillId="5" borderId="30" xfId="0" applyFont="1" applyFill="1" applyBorder="1" applyAlignment="1">
      <alignment horizontal="center" vertical="top"/>
    </xf>
    <xf numFmtId="164" fontId="5" fillId="5" borderId="48" xfId="0" applyNumberFormat="1" applyFont="1" applyFill="1" applyBorder="1" applyAlignment="1">
      <alignment horizontal="right" vertical="top"/>
    </xf>
    <xf numFmtId="164" fontId="5" fillId="5" borderId="1" xfId="0" applyNumberFormat="1" applyFont="1" applyFill="1" applyBorder="1" applyAlignment="1">
      <alignment horizontal="right" vertical="top"/>
    </xf>
    <xf numFmtId="164" fontId="5" fillId="5" borderId="23" xfId="0" applyNumberFormat="1" applyFont="1" applyFill="1" applyBorder="1" applyAlignment="1">
      <alignment horizontal="right" vertical="top"/>
    </xf>
    <xf numFmtId="164" fontId="5" fillId="5" borderId="30" xfId="0" applyNumberFormat="1" applyFont="1" applyFill="1" applyBorder="1" applyAlignment="1">
      <alignment horizontal="right" vertical="top"/>
    </xf>
    <xf numFmtId="0" fontId="3" fillId="0" borderId="42" xfId="0" applyFont="1" applyFill="1" applyBorder="1" applyAlignment="1">
      <alignment vertical="top" wrapText="1"/>
    </xf>
    <xf numFmtId="3" fontId="3" fillId="0" borderId="40" xfId="0" applyNumberFormat="1" applyFont="1" applyFill="1" applyBorder="1" applyAlignment="1">
      <alignment horizontal="center" vertical="top" wrapText="1"/>
    </xf>
    <xf numFmtId="3" fontId="3" fillId="0" borderId="39" xfId="0" applyNumberFormat="1" applyFont="1" applyFill="1" applyBorder="1" applyAlignment="1">
      <alignment horizontal="center" vertical="top" wrapText="1"/>
    </xf>
    <xf numFmtId="164" fontId="5" fillId="4" borderId="6" xfId="0" applyNumberFormat="1" applyFont="1" applyFill="1" applyBorder="1" applyAlignment="1">
      <alignment horizontal="right" vertical="top"/>
    </xf>
    <xf numFmtId="164" fontId="5" fillId="4" borderId="35" xfId="0" applyNumberFormat="1" applyFont="1" applyFill="1" applyBorder="1" applyAlignment="1">
      <alignment horizontal="right" vertical="top"/>
    </xf>
    <xf numFmtId="164" fontId="5" fillId="4" borderId="36" xfId="0" applyNumberFormat="1" applyFont="1" applyFill="1" applyBorder="1" applyAlignment="1">
      <alignment horizontal="right" vertical="top"/>
    </xf>
    <xf numFmtId="0" fontId="3" fillId="0" borderId="0" xfId="0" applyFont="1" applyAlignment="1">
      <alignment vertical="center"/>
    </xf>
    <xf numFmtId="0" fontId="10" fillId="0" borderId="36" xfId="0" applyFont="1" applyFill="1" applyBorder="1" applyAlignment="1">
      <alignment horizontal="left" vertical="top" wrapText="1"/>
    </xf>
    <xf numFmtId="0" fontId="5" fillId="5" borderId="9" xfId="0" applyFont="1" applyFill="1" applyBorder="1" applyAlignment="1">
      <alignment horizontal="center" vertical="top"/>
    </xf>
    <xf numFmtId="164" fontId="5" fillId="5" borderId="27" xfId="0" applyNumberFormat="1" applyFont="1" applyFill="1" applyBorder="1" applyAlignment="1">
      <alignment horizontal="right" vertical="top"/>
    </xf>
    <xf numFmtId="164" fontId="5" fillId="5" borderId="9" xfId="0" applyNumberFormat="1" applyFont="1" applyFill="1" applyBorder="1" applyAlignment="1">
      <alignment horizontal="right" vertical="top"/>
    </xf>
    <xf numFmtId="164" fontId="3" fillId="0" borderId="51" xfId="0" applyNumberFormat="1" applyFont="1" applyFill="1" applyBorder="1" applyAlignment="1">
      <alignment horizontal="right" vertical="top"/>
    </xf>
    <xf numFmtId="164" fontId="5" fillId="5" borderId="52" xfId="0" applyNumberFormat="1" applyFont="1" applyFill="1" applyBorder="1" applyAlignment="1">
      <alignment horizontal="right" vertical="top"/>
    </xf>
    <xf numFmtId="164" fontId="5" fillId="5" borderId="51" xfId="0" applyNumberFormat="1" applyFont="1" applyFill="1" applyBorder="1" applyAlignment="1">
      <alignment horizontal="right" vertical="top"/>
    </xf>
    <xf numFmtId="43" fontId="3" fillId="0" borderId="12" xfId="1" applyFont="1" applyFill="1" applyBorder="1" applyAlignment="1">
      <alignment horizontal="center" vertical="top" wrapText="1"/>
    </xf>
    <xf numFmtId="43" fontId="3" fillId="0" borderId="14" xfId="1" applyFont="1" applyFill="1" applyBorder="1" applyAlignment="1">
      <alignment horizontal="center" vertical="top" wrapText="1"/>
    </xf>
    <xf numFmtId="43" fontId="3" fillId="0" borderId="15" xfId="1" applyFont="1" applyFill="1" applyBorder="1" applyAlignment="1">
      <alignment horizontal="center" vertical="top" wrapText="1"/>
    </xf>
    <xf numFmtId="43" fontId="3" fillId="0" borderId="0" xfId="1" applyFont="1" applyBorder="1" applyAlignment="1">
      <alignment vertical="top"/>
    </xf>
    <xf numFmtId="164" fontId="5" fillId="4" borderId="15" xfId="0" applyNumberFormat="1" applyFont="1" applyFill="1" applyBorder="1" applyAlignment="1">
      <alignment horizontal="right" vertical="top"/>
    </xf>
    <xf numFmtId="0" fontId="5" fillId="4" borderId="53" xfId="0" applyFont="1" applyFill="1" applyBorder="1" applyAlignment="1">
      <alignment horizontal="center" vertical="top"/>
    </xf>
    <xf numFmtId="164" fontId="5" fillId="4" borderId="54" xfId="0" applyNumberFormat="1" applyFont="1" applyFill="1" applyBorder="1" applyAlignment="1">
      <alignment horizontal="right" vertical="top"/>
    </xf>
    <xf numFmtId="164" fontId="5" fillId="5" borderId="54" xfId="0" applyNumberFormat="1" applyFont="1" applyFill="1" applyBorder="1" applyAlignment="1">
      <alignment horizontal="right" vertical="top"/>
    </xf>
    <xf numFmtId="164" fontId="5" fillId="5" borderId="35" xfId="0" applyNumberFormat="1" applyFont="1" applyFill="1" applyBorder="1" applyAlignment="1">
      <alignment horizontal="right" vertical="top"/>
    </xf>
    <xf numFmtId="164" fontId="5" fillId="5" borderId="55" xfId="0" applyNumberFormat="1" applyFont="1" applyFill="1" applyBorder="1" applyAlignment="1">
      <alignment horizontal="right" vertical="top"/>
    </xf>
    <xf numFmtId="164" fontId="5" fillId="4" borderId="53" xfId="0" applyNumberFormat="1" applyFont="1" applyFill="1" applyBorder="1" applyAlignment="1">
      <alignment horizontal="right" vertical="top"/>
    </xf>
    <xf numFmtId="3" fontId="3" fillId="0" borderId="26"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0" fontId="3" fillId="4" borderId="42" xfId="0" applyFont="1" applyFill="1" applyBorder="1" applyAlignment="1">
      <alignment vertical="top" wrapText="1"/>
    </xf>
    <xf numFmtId="3" fontId="3" fillId="0" borderId="40" xfId="0" applyNumberFormat="1" applyFont="1" applyFill="1" applyBorder="1" applyAlignment="1">
      <alignment horizontal="center" vertical="top"/>
    </xf>
    <xf numFmtId="3" fontId="3" fillId="0" borderId="39" xfId="0" applyNumberFormat="1" applyFont="1" applyFill="1" applyBorder="1" applyAlignment="1">
      <alignment horizontal="center" vertical="top"/>
    </xf>
    <xf numFmtId="0" fontId="3" fillId="0" borderId="30" xfId="0" applyFont="1" applyBorder="1" applyAlignment="1">
      <alignment horizontal="center" vertical="top"/>
    </xf>
    <xf numFmtId="0" fontId="3" fillId="0" borderId="32" xfId="0" applyFont="1" applyBorder="1" applyAlignment="1">
      <alignment horizontal="center" vertical="top"/>
    </xf>
    <xf numFmtId="164" fontId="3" fillId="0" borderId="22" xfId="0" applyNumberFormat="1" applyFont="1" applyFill="1" applyBorder="1" applyAlignment="1">
      <alignment horizontal="center" vertical="center" wrapText="1"/>
    </xf>
    <xf numFmtId="49" fontId="5" fillId="7" borderId="35" xfId="0" applyNumberFormat="1" applyFont="1" applyFill="1" applyBorder="1" applyAlignment="1">
      <alignment vertical="top"/>
    </xf>
    <xf numFmtId="49" fontId="5" fillId="7" borderId="14" xfId="0" applyNumberFormat="1" applyFont="1" applyFill="1" applyBorder="1" applyAlignment="1">
      <alignment vertical="top"/>
    </xf>
    <xf numFmtId="0" fontId="5" fillId="7" borderId="10" xfId="0" applyFont="1" applyFill="1" applyBorder="1" applyAlignment="1">
      <alignment horizontal="center" vertical="top"/>
    </xf>
    <xf numFmtId="164" fontId="5" fillId="7" borderId="29" xfId="0" applyNumberFormat="1" applyFont="1" applyFill="1" applyBorder="1" applyAlignment="1">
      <alignment horizontal="right" vertical="top"/>
    </xf>
    <xf numFmtId="164" fontId="5" fillId="7" borderId="2" xfId="0" applyNumberFormat="1" applyFont="1" applyFill="1" applyBorder="1" applyAlignment="1">
      <alignment horizontal="right" vertical="top"/>
    </xf>
    <xf numFmtId="164" fontId="5" fillId="7" borderId="3" xfId="0" applyNumberFormat="1" applyFont="1" applyFill="1" applyBorder="1" applyAlignment="1">
      <alignment horizontal="right" vertical="top"/>
    </xf>
    <xf numFmtId="164" fontId="5" fillId="7" borderId="56" xfId="0" applyNumberFormat="1" applyFont="1" applyFill="1" applyBorder="1" applyAlignment="1">
      <alignment horizontal="right" vertical="top"/>
    </xf>
    <xf numFmtId="164" fontId="5" fillId="7" borderId="10" xfId="0" applyNumberFormat="1" applyFont="1" applyFill="1" applyBorder="1" applyAlignment="1">
      <alignment horizontal="right" vertical="top"/>
    </xf>
    <xf numFmtId="0" fontId="3" fillId="7" borderId="31" xfId="0" applyFont="1" applyFill="1" applyBorder="1" applyAlignment="1">
      <alignment vertical="top" wrapText="1"/>
    </xf>
    <xf numFmtId="3" fontId="3" fillId="7" borderId="2" xfId="0" applyNumberFormat="1" applyFont="1" applyFill="1" applyBorder="1" applyAlignment="1">
      <alignment horizontal="center" vertical="top" wrapText="1"/>
    </xf>
    <xf numFmtId="3" fontId="3" fillId="7" borderId="3" xfId="0" applyNumberFormat="1" applyFont="1" applyFill="1" applyBorder="1" applyAlignment="1">
      <alignment horizontal="center" vertical="top" wrapText="1"/>
    </xf>
    <xf numFmtId="49" fontId="5" fillId="7" borderId="35" xfId="0" applyNumberFormat="1" applyFont="1" applyFill="1" applyBorder="1" applyAlignment="1">
      <alignment horizontal="center" vertical="top"/>
    </xf>
    <xf numFmtId="0" fontId="5" fillId="7" borderId="9" xfId="0" applyFont="1" applyFill="1" applyBorder="1" applyAlignment="1">
      <alignment horizontal="center" vertical="top"/>
    </xf>
    <xf numFmtId="164" fontId="5" fillId="7" borderId="52" xfId="0" applyNumberFormat="1" applyFont="1" applyFill="1" applyBorder="1" applyAlignment="1">
      <alignment horizontal="right" vertical="top"/>
    </xf>
    <xf numFmtId="164" fontId="5" fillId="7" borderId="26" xfId="0" applyNumberFormat="1" applyFont="1" applyFill="1" applyBorder="1" applyAlignment="1">
      <alignment horizontal="right" vertical="top"/>
    </xf>
    <xf numFmtId="164" fontId="5" fillId="7" borderId="28" xfId="0" applyNumberFormat="1" applyFont="1" applyFill="1" applyBorder="1" applyAlignment="1">
      <alignment horizontal="right" vertical="top"/>
    </xf>
    <xf numFmtId="164" fontId="5" fillId="7" borderId="27" xfId="0" applyNumberFormat="1" applyFont="1" applyFill="1" applyBorder="1" applyAlignment="1">
      <alignment horizontal="right" vertical="top"/>
    </xf>
    <xf numFmtId="164" fontId="5" fillId="7" borderId="9" xfId="0" applyNumberFormat="1" applyFont="1" applyFill="1" applyBorder="1" applyAlignment="1">
      <alignment horizontal="right" vertical="top"/>
    </xf>
    <xf numFmtId="0" fontId="3" fillId="7" borderId="49" xfId="0" applyFont="1" applyFill="1" applyBorder="1" applyAlignment="1">
      <alignment vertical="top" wrapText="1"/>
    </xf>
    <xf numFmtId="3" fontId="3" fillId="7" borderId="26" xfId="0" applyNumberFormat="1" applyFont="1" applyFill="1" applyBorder="1" applyAlignment="1">
      <alignment horizontal="center" vertical="top" wrapText="1"/>
    </xf>
    <xf numFmtId="3" fontId="3" fillId="7" borderId="27" xfId="0" applyNumberFormat="1" applyFont="1" applyFill="1" applyBorder="1" applyAlignment="1">
      <alignment horizontal="center" vertical="top" wrapText="1"/>
    </xf>
    <xf numFmtId="164" fontId="5" fillId="4" borderId="7" xfId="0" applyNumberFormat="1" applyFont="1" applyFill="1" applyBorder="1" applyAlignment="1">
      <alignment horizontal="right" vertical="top"/>
    </xf>
    <xf numFmtId="0" fontId="5" fillId="4" borderId="6" xfId="0" applyFont="1" applyFill="1" applyBorder="1" applyAlignment="1">
      <alignment horizontal="center" vertical="center" wrapText="1"/>
    </xf>
    <xf numFmtId="49" fontId="3" fillId="4" borderId="35" xfId="0" applyNumberFormat="1" applyFont="1" applyFill="1" applyBorder="1" applyAlignment="1">
      <alignment horizontal="center" vertical="top"/>
    </xf>
    <xf numFmtId="164" fontId="5" fillId="4" borderId="55" xfId="0" applyNumberFormat="1" applyFont="1" applyFill="1" applyBorder="1" applyAlignment="1">
      <alignment horizontal="right" vertical="top"/>
    </xf>
    <xf numFmtId="3" fontId="3" fillId="0" borderId="35" xfId="0" applyNumberFormat="1" applyFont="1" applyFill="1" applyBorder="1" applyAlignment="1">
      <alignment horizontal="center" vertical="top" wrapText="1"/>
    </xf>
    <xf numFmtId="3" fontId="3" fillId="0" borderId="36" xfId="0" applyNumberFormat="1" applyFont="1" applyFill="1" applyBorder="1" applyAlignment="1">
      <alignment horizontal="center" vertical="top" wrapText="1"/>
    </xf>
    <xf numFmtId="164" fontId="5" fillId="7" borderId="31" xfId="0" applyNumberFormat="1" applyFont="1" applyFill="1" applyBorder="1" applyAlignment="1">
      <alignment horizontal="right" vertical="top"/>
    </xf>
    <xf numFmtId="3" fontId="3" fillId="7" borderId="2" xfId="0" applyNumberFormat="1" applyFont="1" applyFill="1" applyBorder="1" applyAlignment="1">
      <alignment horizontal="center" vertical="top"/>
    </xf>
    <xf numFmtId="3" fontId="3" fillId="7" borderId="3" xfId="0" applyNumberFormat="1" applyFont="1" applyFill="1" applyBorder="1" applyAlignment="1">
      <alignment horizontal="center" vertical="top"/>
    </xf>
    <xf numFmtId="164" fontId="5" fillId="5" borderId="49" xfId="0" applyNumberFormat="1" applyFont="1" applyFill="1" applyBorder="1" applyAlignment="1">
      <alignment horizontal="right" vertical="top"/>
    </xf>
    <xf numFmtId="0" fontId="15" fillId="0" borderId="22" xfId="0" applyFont="1" applyFill="1" applyBorder="1" applyAlignment="1">
      <alignment horizontal="center" vertical="top" wrapText="1"/>
    </xf>
    <xf numFmtId="164" fontId="5" fillId="5" borderId="43" xfId="0" applyNumberFormat="1" applyFont="1" applyFill="1" applyBorder="1" applyAlignment="1">
      <alignment horizontal="right" vertical="top"/>
    </xf>
    <xf numFmtId="164" fontId="5" fillId="5" borderId="22" xfId="0" applyNumberFormat="1" applyFont="1" applyFill="1" applyBorder="1" applyAlignment="1">
      <alignment horizontal="right" vertical="top"/>
    </xf>
    <xf numFmtId="164" fontId="3" fillId="4" borderId="57" xfId="0" applyNumberFormat="1" applyFont="1" applyFill="1" applyBorder="1" applyAlignment="1">
      <alignment horizontal="right" vertical="top" wrapText="1"/>
    </xf>
    <xf numFmtId="164" fontId="3" fillId="4" borderId="58" xfId="0" applyNumberFormat="1" applyFont="1" applyFill="1" applyBorder="1" applyAlignment="1">
      <alignment horizontal="right" vertical="top" wrapText="1"/>
    </xf>
    <xf numFmtId="164" fontId="5" fillId="5" borderId="57" xfId="0" applyNumberFormat="1" applyFont="1" applyFill="1" applyBorder="1" applyAlignment="1">
      <alignment horizontal="right" vertical="top"/>
    </xf>
    <xf numFmtId="164" fontId="5" fillId="5" borderId="6" xfId="0" applyNumberFormat="1" applyFont="1" applyFill="1" applyBorder="1" applyAlignment="1">
      <alignment horizontal="right" vertical="top"/>
    </xf>
    <xf numFmtId="164" fontId="5" fillId="5" borderId="36" xfId="0" applyNumberFormat="1" applyFont="1" applyFill="1" applyBorder="1" applyAlignment="1">
      <alignment horizontal="right" vertical="top"/>
    </xf>
    <xf numFmtId="164" fontId="3" fillId="5" borderId="23" xfId="0" applyNumberFormat="1" applyFont="1" applyFill="1" applyBorder="1" applyAlignment="1">
      <alignment horizontal="right" vertical="top"/>
    </xf>
    <xf numFmtId="164" fontId="3" fillId="5" borderId="15" xfId="0" applyNumberFormat="1" applyFont="1" applyFill="1" applyBorder="1" applyAlignment="1">
      <alignment horizontal="right" vertical="top"/>
    </xf>
    <xf numFmtId="164" fontId="3" fillId="5" borderId="27" xfId="0" applyNumberFormat="1" applyFont="1" applyFill="1" applyBorder="1" applyAlignment="1">
      <alignment horizontal="right" vertical="top"/>
    </xf>
    <xf numFmtId="164" fontId="3" fillId="4" borderId="14" xfId="0" applyNumberFormat="1" applyFont="1" applyFill="1" applyBorder="1" applyAlignment="1">
      <alignment horizontal="right" vertical="top"/>
    </xf>
    <xf numFmtId="164" fontId="3" fillId="4" borderId="19" xfId="0" applyNumberFormat="1" applyFont="1" applyFill="1" applyBorder="1" applyAlignment="1">
      <alignment horizontal="right" vertical="top"/>
    </xf>
    <xf numFmtId="3" fontId="9" fillId="0" borderId="14" xfId="0" applyNumberFormat="1" applyFont="1" applyFill="1" applyBorder="1" applyAlignment="1">
      <alignment horizontal="center" vertical="top"/>
    </xf>
    <xf numFmtId="3" fontId="9" fillId="0" borderId="15" xfId="0" applyNumberFormat="1" applyFont="1" applyFill="1" applyBorder="1" applyAlignment="1">
      <alignment horizontal="center" vertical="top"/>
    </xf>
    <xf numFmtId="0" fontId="9" fillId="0" borderId="11" xfId="0" applyFont="1" applyFill="1" applyBorder="1" applyAlignment="1">
      <alignment vertical="top" wrapText="1"/>
    </xf>
    <xf numFmtId="165" fontId="9" fillId="0" borderId="37" xfId="0" applyNumberFormat="1" applyFont="1" applyFill="1" applyBorder="1" applyAlignment="1">
      <alignment vertical="top"/>
    </xf>
    <xf numFmtId="165" fontId="9" fillId="0" borderId="38" xfId="0" applyNumberFormat="1" applyFont="1" applyFill="1" applyBorder="1" applyAlignment="1">
      <alignment vertical="top"/>
    </xf>
    <xf numFmtId="166" fontId="3" fillId="0" borderId="18" xfId="1" applyNumberFormat="1" applyFont="1" applyBorder="1" applyAlignment="1">
      <alignment horizontal="distributed" vertical="top"/>
    </xf>
    <xf numFmtId="166" fontId="3" fillId="0" borderId="19" xfId="1" applyNumberFormat="1" applyFont="1" applyBorder="1" applyAlignment="1">
      <alignment horizontal="distributed" vertical="top"/>
    </xf>
    <xf numFmtId="166" fontId="3" fillId="0" borderId="20" xfId="1" applyNumberFormat="1" applyFont="1" applyBorder="1" applyAlignment="1">
      <alignment horizontal="distributed" vertical="top"/>
    </xf>
    <xf numFmtId="164" fontId="5" fillId="5" borderId="31" xfId="0" applyNumberFormat="1" applyFont="1" applyFill="1" applyBorder="1" applyAlignment="1">
      <alignment horizontal="right" vertical="top"/>
    </xf>
    <xf numFmtId="164" fontId="3" fillId="5" borderId="39" xfId="0" applyNumberFormat="1" applyFont="1" applyFill="1" applyBorder="1" applyAlignment="1">
      <alignment horizontal="right" vertical="top"/>
    </xf>
    <xf numFmtId="0" fontId="3" fillId="0" borderId="59" xfId="0" applyFont="1" applyBorder="1" applyAlignment="1">
      <alignment vertical="top"/>
    </xf>
    <xf numFmtId="0" fontId="3" fillId="0" borderId="35" xfId="0" applyFont="1" applyBorder="1" applyAlignment="1">
      <alignment vertical="top"/>
    </xf>
    <xf numFmtId="0" fontId="3" fillId="4" borderId="30" xfId="0" applyFont="1" applyFill="1" applyBorder="1" applyAlignment="1">
      <alignment horizontal="center" vertical="top"/>
    </xf>
    <xf numFmtId="164" fontId="3" fillId="4" borderId="22" xfId="0" applyNumberFormat="1" applyFont="1" applyFill="1" applyBorder="1" applyAlignment="1">
      <alignment horizontal="right" vertical="top"/>
    </xf>
    <xf numFmtId="164" fontId="3" fillId="4" borderId="25" xfId="0" applyNumberFormat="1" applyFont="1" applyFill="1" applyBorder="1" applyAlignment="1">
      <alignment horizontal="right" vertical="top"/>
    </xf>
    <xf numFmtId="164" fontId="3" fillId="4" borderId="26" xfId="0" applyNumberFormat="1" applyFont="1" applyFill="1" applyBorder="1" applyAlignment="1">
      <alignment horizontal="right" vertical="top"/>
    </xf>
    <xf numFmtId="166" fontId="3" fillId="4" borderId="18" xfId="1" applyNumberFormat="1" applyFont="1" applyFill="1" applyBorder="1" applyAlignment="1">
      <alignment horizontal="distributed" vertical="top"/>
    </xf>
    <xf numFmtId="166" fontId="3" fillId="4" borderId="19" xfId="1" applyNumberFormat="1" applyFont="1" applyFill="1" applyBorder="1" applyAlignment="1">
      <alignment horizontal="distributed" vertical="top"/>
    </xf>
    <xf numFmtId="49" fontId="5" fillId="0" borderId="35" xfId="0" applyNumberFormat="1" applyFont="1" applyBorder="1" applyAlignment="1">
      <alignment vertical="top"/>
    </xf>
    <xf numFmtId="49" fontId="5" fillId="0" borderId="14" xfId="0" applyNumberFormat="1" applyFont="1" applyBorder="1" applyAlignment="1">
      <alignment vertical="top"/>
    </xf>
    <xf numFmtId="49" fontId="5" fillId="0" borderId="37" xfId="0" applyNumberFormat="1" applyFont="1" applyBorder="1" applyAlignment="1">
      <alignment vertical="top"/>
    </xf>
    <xf numFmtId="49" fontId="3" fillId="0" borderId="14" xfId="0" applyNumberFormat="1" applyFont="1" applyBorder="1" applyAlignment="1">
      <alignment vertical="top"/>
    </xf>
    <xf numFmtId="0" fontId="3" fillId="4" borderId="32" xfId="0" applyFont="1" applyFill="1" applyBorder="1" applyAlignment="1">
      <alignment horizontal="center" vertical="top"/>
    </xf>
    <xf numFmtId="164" fontId="3" fillId="4" borderId="42" xfId="0" applyNumberFormat="1" applyFont="1" applyFill="1" applyBorder="1" applyAlignment="1">
      <alignment horizontal="right" vertical="top"/>
    </xf>
    <xf numFmtId="164" fontId="3" fillId="4" borderId="40" xfId="0" applyNumberFormat="1" applyFont="1" applyFill="1" applyBorder="1" applyAlignment="1">
      <alignment horizontal="right" vertical="top"/>
    </xf>
    <xf numFmtId="164" fontId="3" fillId="4" borderId="39" xfId="0" applyNumberFormat="1" applyFont="1" applyFill="1" applyBorder="1" applyAlignment="1">
      <alignment horizontal="right" vertical="top"/>
    </xf>
    <xf numFmtId="164" fontId="3" fillId="4" borderId="41" xfId="0" applyNumberFormat="1" applyFont="1" applyFill="1" applyBorder="1" applyAlignment="1">
      <alignment horizontal="right" vertical="top"/>
    </xf>
    <xf numFmtId="0" fontId="3" fillId="0" borderId="9" xfId="0" applyFont="1" applyFill="1" applyBorder="1" applyAlignment="1">
      <alignment horizontal="center" vertical="top"/>
    </xf>
    <xf numFmtId="164" fontId="3" fillId="0" borderId="49" xfId="0" applyNumberFormat="1" applyFont="1" applyBorder="1" applyAlignment="1">
      <alignment horizontal="right" vertical="top"/>
    </xf>
    <xf numFmtId="164" fontId="3" fillId="0" borderId="26" xfId="0" applyNumberFormat="1" applyFont="1" applyBorder="1" applyAlignment="1">
      <alignment horizontal="right" vertical="top"/>
    </xf>
    <xf numFmtId="164" fontId="3" fillId="0" borderId="27" xfId="0" applyNumberFormat="1" applyFont="1" applyBorder="1" applyAlignment="1">
      <alignment horizontal="right" vertical="top"/>
    </xf>
    <xf numFmtId="164" fontId="3" fillId="4" borderId="9" xfId="0" applyNumberFormat="1" applyFont="1" applyFill="1" applyBorder="1" applyAlignment="1">
      <alignment horizontal="right" vertical="top" wrapText="1"/>
    </xf>
    <xf numFmtId="164" fontId="3" fillId="0" borderId="52" xfId="0" applyNumberFormat="1" applyFont="1" applyBorder="1" applyAlignment="1">
      <alignment horizontal="right" vertical="top"/>
    </xf>
    <xf numFmtId="164" fontId="3" fillId="0" borderId="28" xfId="0" applyNumberFormat="1" applyFont="1" applyBorder="1" applyAlignment="1">
      <alignment horizontal="right" vertical="top"/>
    </xf>
    <xf numFmtId="164" fontId="5" fillId="5" borderId="56" xfId="0" applyNumberFormat="1" applyFont="1" applyFill="1" applyBorder="1" applyAlignment="1">
      <alignment horizontal="right" vertical="top"/>
    </xf>
    <xf numFmtId="164" fontId="3" fillId="5" borderId="52" xfId="0" applyNumberFormat="1" applyFont="1" applyFill="1" applyBorder="1" applyAlignment="1">
      <alignment horizontal="right" vertical="top"/>
    </xf>
    <xf numFmtId="0" fontId="3" fillId="4" borderId="7" xfId="0" applyFont="1" applyFill="1" applyBorder="1" applyAlignment="1">
      <alignment horizontal="center" vertical="top"/>
    </xf>
    <xf numFmtId="164" fontId="3" fillId="4" borderId="47" xfId="0" applyNumberFormat="1" applyFont="1" applyFill="1" applyBorder="1" applyAlignment="1">
      <alignment horizontal="right" vertical="top"/>
    </xf>
    <xf numFmtId="164" fontId="3" fillId="4" borderId="24" xfId="0" applyNumberFormat="1" applyFont="1" applyFill="1" applyBorder="1" applyAlignment="1">
      <alignment horizontal="right" vertical="top"/>
    </xf>
    <xf numFmtId="164" fontId="3" fillId="4" borderId="8" xfId="0" applyNumberFormat="1" applyFont="1" applyFill="1" applyBorder="1" applyAlignment="1">
      <alignment horizontal="right" vertical="top"/>
    </xf>
    <xf numFmtId="164" fontId="3" fillId="5" borderId="47" xfId="0" applyNumberFormat="1" applyFont="1" applyFill="1" applyBorder="1" applyAlignment="1">
      <alignment horizontal="right" vertical="top"/>
    </xf>
    <xf numFmtId="165" fontId="3" fillId="0" borderId="26" xfId="0" applyNumberFormat="1" applyFont="1" applyFill="1" applyBorder="1" applyAlignment="1">
      <alignment horizontal="center" vertical="top"/>
    </xf>
    <xf numFmtId="165" fontId="3" fillId="0" borderId="27" xfId="0" applyNumberFormat="1" applyFont="1" applyFill="1" applyBorder="1" applyAlignment="1">
      <alignment horizontal="center" vertical="top"/>
    </xf>
    <xf numFmtId="164" fontId="3" fillId="4" borderId="60" xfId="0" applyNumberFormat="1" applyFont="1" applyFill="1" applyBorder="1" applyAlignment="1">
      <alignment horizontal="right" vertical="top" wrapText="1"/>
    </xf>
    <xf numFmtId="164" fontId="5" fillId="5" borderId="61" xfId="0" applyNumberFormat="1" applyFont="1" applyFill="1" applyBorder="1" applyAlignment="1">
      <alignment horizontal="right" vertical="top"/>
    </xf>
    <xf numFmtId="0" fontId="3" fillId="0" borderId="53" xfId="0" applyFont="1" applyFill="1" applyBorder="1" applyAlignment="1">
      <alignment horizontal="center" vertical="top"/>
    </xf>
    <xf numFmtId="164" fontId="3" fillId="0" borderId="35" xfId="0" applyNumberFormat="1" applyFont="1" applyBorder="1" applyAlignment="1">
      <alignment horizontal="right" vertical="top"/>
    </xf>
    <xf numFmtId="164" fontId="3" fillId="0" borderId="55" xfId="0" applyNumberFormat="1" applyFont="1" applyBorder="1" applyAlignment="1">
      <alignment horizontal="right" vertical="top"/>
    </xf>
    <xf numFmtId="164" fontId="3" fillId="0" borderId="6" xfId="0" applyNumberFormat="1" applyFont="1" applyBorder="1" applyAlignment="1">
      <alignment horizontal="right" vertical="top"/>
    </xf>
    <xf numFmtId="164" fontId="3" fillId="0" borderId="36" xfId="0" applyNumberFormat="1" applyFont="1" applyBorder="1" applyAlignment="1">
      <alignment horizontal="right" vertical="top"/>
    </xf>
    <xf numFmtId="164" fontId="3" fillId="5" borderId="54" xfId="0" applyNumberFormat="1" applyFont="1" applyFill="1" applyBorder="1" applyAlignment="1">
      <alignment horizontal="right" vertical="top"/>
    </xf>
    <xf numFmtId="164" fontId="3" fillId="5" borderId="35" xfId="0" applyNumberFormat="1" applyFont="1" applyFill="1" applyBorder="1" applyAlignment="1">
      <alignment horizontal="right" vertical="top"/>
    </xf>
    <xf numFmtId="164" fontId="3" fillId="5" borderId="55" xfId="0" applyNumberFormat="1" applyFont="1" applyFill="1" applyBorder="1" applyAlignment="1">
      <alignment horizontal="right" vertical="top"/>
    </xf>
    <xf numFmtId="164" fontId="3" fillId="4" borderId="53" xfId="0" applyNumberFormat="1" applyFont="1" applyFill="1" applyBorder="1" applyAlignment="1">
      <alignment horizontal="right" vertical="top" wrapText="1"/>
    </xf>
    <xf numFmtId="0" fontId="3" fillId="0" borderId="47" xfId="0" applyFont="1" applyBorder="1" applyAlignment="1">
      <alignment vertical="top"/>
    </xf>
    <xf numFmtId="0" fontId="3" fillId="0" borderId="14" xfId="0" applyFont="1" applyBorder="1" applyAlignment="1">
      <alignment vertical="top"/>
    </xf>
    <xf numFmtId="0" fontId="3" fillId="0" borderId="24" xfId="0" applyFont="1" applyBorder="1" applyAlignment="1">
      <alignment vertical="top"/>
    </xf>
    <xf numFmtId="0" fontId="3" fillId="0" borderId="8" xfId="0" applyFont="1" applyBorder="1" applyAlignment="1">
      <alignment vertical="top"/>
    </xf>
    <xf numFmtId="0" fontId="3" fillId="0" borderId="15" xfId="0" applyFont="1" applyBorder="1" applyAlignment="1">
      <alignment vertical="top"/>
    </xf>
    <xf numFmtId="0" fontId="3" fillId="5" borderId="47" xfId="0" applyFont="1" applyFill="1" applyBorder="1" applyAlignment="1">
      <alignment vertical="top"/>
    </xf>
    <xf numFmtId="0" fontId="3" fillId="5" borderId="14" xfId="0" applyFont="1" applyFill="1" applyBorder="1" applyAlignment="1">
      <alignment vertical="top"/>
    </xf>
    <xf numFmtId="0" fontId="3" fillId="5" borderId="24" xfId="0" applyFont="1" applyFill="1" applyBorder="1" applyAlignment="1">
      <alignment vertical="top"/>
    </xf>
    <xf numFmtId="0" fontId="3" fillId="0" borderId="7" xfId="0" applyFont="1" applyBorder="1" applyAlignment="1">
      <alignment vertical="top"/>
    </xf>
    <xf numFmtId="0" fontId="5" fillId="0" borderId="59" xfId="0" applyFont="1" applyFill="1" applyBorder="1" applyAlignment="1">
      <alignment horizontal="center" vertical="center" wrapText="1"/>
    </xf>
    <xf numFmtId="164" fontId="3" fillId="4" borderId="9" xfId="0" applyNumberFormat="1" applyFont="1" applyFill="1" applyBorder="1" applyAlignment="1">
      <alignment horizontal="right" vertical="top"/>
    </xf>
    <xf numFmtId="164" fontId="5" fillId="4" borderId="50" xfId="0" applyNumberFormat="1" applyFont="1" applyFill="1" applyBorder="1" applyAlignment="1">
      <alignment horizontal="right" vertical="top"/>
    </xf>
    <xf numFmtId="49" fontId="5" fillId="7" borderId="40" xfId="0" applyNumberFormat="1" applyFont="1" applyFill="1" applyBorder="1" applyAlignment="1">
      <alignment vertical="top"/>
    </xf>
    <xf numFmtId="164" fontId="3" fillId="5" borderId="49" xfId="0" applyNumberFormat="1" applyFont="1" applyFill="1" applyBorder="1" applyAlignment="1">
      <alignment horizontal="right" vertical="top"/>
    </xf>
    <xf numFmtId="164" fontId="5" fillId="0" borderId="22" xfId="0" applyNumberFormat="1" applyFont="1" applyFill="1" applyBorder="1" applyAlignment="1">
      <alignment horizontal="center" vertical="center" wrapText="1"/>
    </xf>
    <xf numFmtId="0" fontId="5" fillId="0" borderId="6" xfId="0" applyFont="1" applyFill="1" applyBorder="1" applyAlignment="1">
      <alignment vertical="center" wrapText="1"/>
    </xf>
    <xf numFmtId="0" fontId="5" fillId="0" borderId="22" xfId="0" applyFont="1" applyBorder="1" applyAlignment="1">
      <alignment horizontal="center" vertical="center"/>
    </xf>
    <xf numFmtId="164" fontId="5" fillId="0" borderId="18" xfId="0" applyNumberFormat="1" applyFont="1" applyFill="1" applyBorder="1" applyAlignment="1">
      <alignment horizontal="center" vertical="center" wrapText="1"/>
    </xf>
    <xf numFmtId="164" fontId="5" fillId="0" borderId="18" xfId="0" applyNumberFormat="1" applyFont="1" applyBorder="1" applyAlignment="1">
      <alignment horizontal="center" vertical="center" wrapText="1"/>
    </xf>
    <xf numFmtId="164" fontId="3" fillId="4" borderId="18" xfId="0" applyNumberFormat="1" applyFont="1" applyFill="1" applyBorder="1" applyAlignment="1">
      <alignment horizontal="right" vertical="top"/>
    </xf>
    <xf numFmtId="166" fontId="3" fillId="4" borderId="21" xfId="1" applyNumberFormat="1" applyFont="1" applyFill="1" applyBorder="1" applyAlignment="1">
      <alignment horizontal="distributed" vertical="top"/>
    </xf>
    <xf numFmtId="164" fontId="3" fillId="4" borderId="12" xfId="1" applyNumberFormat="1" applyFont="1" applyFill="1" applyBorder="1" applyAlignment="1">
      <alignment horizontal="right" vertical="top" wrapText="1"/>
    </xf>
    <xf numFmtId="0" fontId="3" fillId="4" borderId="23" xfId="0" applyFont="1" applyFill="1" applyBorder="1" applyAlignment="1">
      <alignment vertical="top" wrapText="1"/>
    </xf>
    <xf numFmtId="164" fontId="3" fillId="4" borderId="23" xfId="0" applyNumberFormat="1" applyFont="1" applyFill="1" applyBorder="1" applyAlignment="1">
      <alignment horizontal="right" vertical="top"/>
    </xf>
    <xf numFmtId="164" fontId="3" fillId="4" borderId="7" xfId="0" applyNumberFormat="1" applyFont="1" applyFill="1" applyBorder="1" applyAlignment="1">
      <alignment horizontal="right" vertical="top"/>
    </xf>
    <xf numFmtId="164" fontId="3" fillId="4" borderId="51" xfId="0" applyNumberFormat="1" applyFont="1" applyFill="1" applyBorder="1" applyAlignment="1">
      <alignment horizontal="right" vertical="top"/>
    </xf>
    <xf numFmtId="0" fontId="3" fillId="4" borderId="27" xfId="0" applyFont="1" applyFill="1" applyBorder="1" applyAlignment="1">
      <alignment horizontal="left" vertical="top" wrapText="1"/>
    </xf>
    <xf numFmtId="0" fontId="3" fillId="0" borderId="12" xfId="0" applyFont="1" applyFill="1" applyBorder="1" applyAlignment="1">
      <alignment horizontal="center" vertical="top" wrapText="1"/>
    </xf>
    <xf numFmtId="164" fontId="3" fillId="0" borderId="24" xfId="0" applyNumberFormat="1" applyFont="1" applyBorder="1" applyAlignment="1">
      <alignment horizontal="right" vertical="top"/>
    </xf>
    <xf numFmtId="165" fontId="9" fillId="4" borderId="43" xfId="0" applyNumberFormat="1" applyFont="1" applyFill="1" applyBorder="1" applyAlignment="1">
      <alignment vertical="top" wrapText="1"/>
    </xf>
    <xf numFmtId="164" fontId="3" fillId="0" borderId="28" xfId="0" applyNumberFormat="1" applyFont="1" applyFill="1" applyBorder="1" applyAlignment="1">
      <alignment horizontal="right" vertical="top"/>
    </xf>
    <xf numFmtId="164" fontId="3" fillId="4" borderId="28"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0" fontId="11" fillId="0" borderId="0" xfId="0" applyFont="1"/>
    <xf numFmtId="167" fontId="3" fillId="5" borderId="18" xfId="1" applyNumberFormat="1" applyFont="1" applyFill="1" applyBorder="1" applyAlignment="1">
      <alignment horizontal="right" vertical="top"/>
    </xf>
    <xf numFmtId="167" fontId="3" fillId="5" borderId="19" xfId="1" applyNumberFormat="1" applyFont="1" applyFill="1" applyBorder="1" applyAlignment="1">
      <alignment horizontal="right" vertical="top"/>
    </xf>
    <xf numFmtId="167" fontId="3" fillId="5" borderId="20" xfId="1" applyNumberFormat="1" applyFont="1" applyFill="1" applyBorder="1" applyAlignment="1">
      <alignment horizontal="right" vertical="top"/>
    </xf>
    <xf numFmtId="164" fontId="3" fillId="0" borderId="54" xfId="0" applyNumberFormat="1" applyFont="1" applyBorder="1" applyAlignment="1">
      <alignment horizontal="right" vertical="top"/>
    </xf>
    <xf numFmtId="0" fontId="3" fillId="0" borderId="35" xfId="0" applyNumberFormat="1" applyFont="1" applyFill="1" applyBorder="1" applyAlignment="1">
      <alignment horizontal="center" vertical="top"/>
    </xf>
    <xf numFmtId="0" fontId="3" fillId="0" borderId="62" xfId="0" applyNumberFormat="1" applyFont="1" applyFill="1" applyBorder="1" applyAlignment="1">
      <alignment horizontal="center" vertical="top"/>
    </xf>
    <xf numFmtId="0" fontId="3" fillId="0" borderId="36" xfId="0" applyNumberFormat="1" applyFont="1" applyBorder="1" applyAlignment="1">
      <alignment horizontal="center" vertical="top"/>
    </xf>
    <xf numFmtId="0" fontId="3" fillId="0" borderId="0" xfId="0" applyNumberFormat="1" applyFont="1" applyFill="1" applyBorder="1" applyAlignment="1">
      <alignment horizontal="center" vertical="top"/>
    </xf>
    <xf numFmtId="0" fontId="3" fillId="0" borderId="15" xfId="0" applyNumberFormat="1" applyFont="1" applyBorder="1" applyAlignment="1">
      <alignment horizontal="center" vertical="top"/>
    </xf>
    <xf numFmtId="0" fontId="9" fillId="0" borderId="22" xfId="0" applyFont="1" applyFill="1" applyBorder="1" applyAlignment="1">
      <alignment horizontal="left" vertical="top" wrapText="1"/>
    </xf>
    <xf numFmtId="0" fontId="9" fillId="0" borderId="1" xfId="0" applyFont="1" applyFill="1" applyBorder="1" applyAlignment="1">
      <alignment horizontal="center" vertical="top" wrapText="1"/>
    </xf>
    <xf numFmtId="3" fontId="3" fillId="0" borderId="23" xfId="0" applyNumberFormat="1" applyFont="1" applyFill="1" applyBorder="1" applyAlignment="1">
      <alignment horizontal="center" vertical="top"/>
    </xf>
    <xf numFmtId="164" fontId="3" fillId="5" borderId="6" xfId="0" applyNumberFormat="1" applyFont="1" applyFill="1" applyBorder="1" applyAlignment="1">
      <alignment horizontal="right" vertical="top"/>
    </xf>
    <xf numFmtId="164" fontId="3" fillId="5" borderId="36" xfId="0" applyNumberFormat="1" applyFont="1" applyFill="1" applyBorder="1" applyAlignment="1">
      <alignment horizontal="right" vertical="top"/>
    </xf>
    <xf numFmtId="0" fontId="3" fillId="4" borderId="49" xfId="0" applyFont="1" applyFill="1" applyBorder="1" applyAlignment="1">
      <alignment vertical="top" wrapText="1"/>
    </xf>
    <xf numFmtId="3" fontId="3" fillId="4" borderId="26" xfId="0" applyNumberFormat="1" applyFont="1" applyFill="1" applyBorder="1" applyAlignment="1">
      <alignment horizontal="center" vertical="top"/>
    </xf>
    <xf numFmtId="164" fontId="3" fillId="0" borderId="47" xfId="0" applyNumberFormat="1" applyFont="1" applyBorder="1" applyAlignment="1">
      <alignment horizontal="right" vertical="top"/>
    </xf>
    <xf numFmtId="3" fontId="3" fillId="4" borderId="26" xfId="0" applyNumberFormat="1" applyFont="1" applyFill="1" applyBorder="1" applyAlignment="1">
      <alignment horizontal="center" vertical="top" wrapText="1"/>
    </xf>
    <xf numFmtId="3" fontId="3" fillId="4" borderId="14" xfId="0" applyNumberFormat="1" applyFont="1" applyFill="1" applyBorder="1" applyAlignment="1">
      <alignment horizontal="center" vertical="top" wrapText="1"/>
    </xf>
    <xf numFmtId="3" fontId="3" fillId="4" borderId="40" xfId="0" applyNumberFormat="1" applyFont="1" applyFill="1" applyBorder="1" applyAlignment="1">
      <alignment horizontal="center" vertical="top" wrapText="1"/>
    </xf>
    <xf numFmtId="0" fontId="3" fillId="4" borderId="6" xfId="0" applyFont="1" applyFill="1" applyBorder="1" applyAlignment="1">
      <alignment vertical="top" wrapText="1"/>
    </xf>
    <xf numFmtId="3" fontId="3" fillId="4" borderId="35" xfId="0" applyNumberFormat="1" applyFont="1" applyFill="1" applyBorder="1" applyAlignment="1">
      <alignment horizontal="center" vertical="top" wrapText="1"/>
    </xf>
    <xf numFmtId="0" fontId="3" fillId="4" borderId="42" xfId="0" applyFont="1" applyFill="1" applyBorder="1" applyAlignment="1">
      <alignment vertical="top" wrapText="1"/>
    </xf>
    <xf numFmtId="3" fontId="3" fillId="4" borderId="27" xfId="0" applyNumberFormat="1" applyFont="1" applyFill="1" applyBorder="1" applyAlignment="1">
      <alignment horizontal="center" vertical="top" wrapText="1"/>
    </xf>
    <xf numFmtId="3" fontId="3" fillId="4" borderId="15" xfId="0" applyNumberFormat="1" applyFont="1" applyFill="1" applyBorder="1" applyAlignment="1">
      <alignment horizontal="center" vertical="top"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164" fontId="5" fillId="5" borderId="63" xfId="0" applyNumberFormat="1" applyFont="1" applyFill="1" applyBorder="1" applyAlignment="1">
      <alignment horizontal="right" vertical="top"/>
    </xf>
    <xf numFmtId="164" fontId="3" fillId="5" borderId="21" xfId="0" applyNumberFormat="1" applyFont="1" applyFill="1" applyBorder="1" applyAlignment="1">
      <alignment horizontal="right" vertical="top"/>
    </xf>
    <xf numFmtId="164" fontId="5" fillId="5" borderId="64" xfId="0" applyNumberFormat="1" applyFont="1" applyFill="1" applyBorder="1" applyAlignment="1">
      <alignment horizontal="right" vertical="top"/>
    </xf>
    <xf numFmtId="0" fontId="5" fillId="0" borderId="0" xfId="0" applyNumberFormat="1" applyFont="1" applyAlignment="1">
      <alignment vertical="top"/>
    </xf>
    <xf numFmtId="49" fontId="5" fillId="4" borderId="36" xfId="0" applyNumberFormat="1" applyFont="1" applyFill="1" applyBorder="1" applyAlignment="1">
      <alignment horizontal="center" vertical="top"/>
    </xf>
    <xf numFmtId="0" fontId="3" fillId="4" borderId="8"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5" xfId="0" applyFont="1" applyFill="1" applyBorder="1" applyAlignment="1">
      <alignment vertical="top" wrapText="1"/>
    </xf>
    <xf numFmtId="0" fontId="3" fillId="0" borderId="38" xfId="0" applyFont="1" applyFill="1" applyBorder="1" applyAlignment="1">
      <alignment vertical="top" wrapText="1"/>
    </xf>
    <xf numFmtId="0" fontId="3" fillId="3" borderId="13" xfId="0" applyFont="1" applyFill="1" applyBorder="1" applyAlignment="1">
      <alignment horizontal="center" vertical="top" wrapText="1"/>
    </xf>
    <xf numFmtId="0" fontId="5" fillId="0" borderId="46" xfId="0" applyFont="1" applyFill="1" applyBorder="1" applyAlignment="1">
      <alignment horizontal="center" vertical="top" wrapText="1"/>
    </xf>
    <xf numFmtId="49" fontId="3" fillId="0" borderId="55"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49" fontId="5" fillId="0" borderId="35" xfId="0" applyNumberFormat="1" applyFont="1" applyBorder="1" applyAlignment="1">
      <alignment horizontal="center" vertical="top"/>
    </xf>
    <xf numFmtId="49" fontId="5" fillId="0" borderId="14" xfId="0" applyNumberFormat="1" applyFont="1" applyBorder="1" applyAlignment="1">
      <alignment horizontal="center" vertical="top"/>
    </xf>
    <xf numFmtId="49" fontId="5" fillId="0" borderId="37" xfId="0" applyNumberFormat="1" applyFont="1" applyBorder="1" applyAlignment="1">
      <alignment horizontal="center" vertical="top"/>
    </xf>
    <xf numFmtId="49" fontId="5" fillId="0" borderId="36" xfId="0" applyNumberFormat="1" applyFont="1" applyBorder="1" applyAlignment="1">
      <alignment horizontal="center" vertical="top"/>
    </xf>
    <xf numFmtId="49" fontId="5" fillId="0" borderId="15" xfId="0" applyNumberFormat="1" applyFont="1" applyBorder="1" applyAlignment="1">
      <alignment horizontal="center" vertical="top"/>
    </xf>
    <xf numFmtId="0" fontId="3" fillId="4" borderId="15" xfId="0" applyFont="1" applyFill="1" applyBorder="1" applyAlignment="1">
      <alignment vertical="top" wrapText="1"/>
    </xf>
    <xf numFmtId="0" fontId="3" fillId="4" borderId="49" xfId="0" applyFont="1" applyFill="1" applyBorder="1" applyAlignment="1">
      <alignment horizontal="left" vertical="top" wrapText="1"/>
    </xf>
    <xf numFmtId="49" fontId="5" fillId="2" borderId="8" xfId="0" applyNumberFormat="1" applyFont="1" applyFill="1" applyBorder="1" applyAlignment="1">
      <alignment horizontal="center" vertical="top"/>
    </xf>
    <xf numFmtId="49" fontId="5" fillId="3" borderId="14" xfId="0" applyNumberFormat="1" applyFont="1" applyFill="1" applyBorder="1" applyAlignment="1">
      <alignment horizontal="center" vertical="top"/>
    </xf>
    <xf numFmtId="49" fontId="5" fillId="2" borderId="6"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3" borderId="35" xfId="0" applyNumberFormat="1" applyFont="1" applyFill="1" applyBorder="1" applyAlignment="1">
      <alignment horizontal="center" vertical="top"/>
    </xf>
    <xf numFmtId="49" fontId="5" fillId="3" borderId="37" xfId="0" applyNumberFormat="1" applyFont="1" applyFill="1" applyBorder="1" applyAlignment="1">
      <alignment horizontal="center" vertical="top"/>
    </xf>
    <xf numFmtId="49" fontId="3" fillId="7" borderId="14" xfId="0" applyNumberFormat="1" applyFont="1" applyFill="1" applyBorder="1" applyAlignment="1">
      <alignment horizontal="center" vertical="top"/>
    </xf>
    <xf numFmtId="49" fontId="3" fillId="0" borderId="35" xfId="0" applyNumberFormat="1" applyFont="1" applyBorder="1" applyAlignment="1">
      <alignment horizontal="center" vertical="top"/>
    </xf>
    <xf numFmtId="0" fontId="5" fillId="0" borderId="8" xfId="0" applyFont="1" applyFill="1" applyBorder="1" applyAlignment="1">
      <alignment horizontal="center" vertical="top" wrapText="1"/>
    </xf>
    <xf numFmtId="0" fontId="3" fillId="4" borderId="6" xfId="0" applyFont="1" applyFill="1" applyBorder="1" applyAlignment="1">
      <alignment horizontal="center" vertical="center" textRotation="90" wrapText="1"/>
    </xf>
    <xf numFmtId="0" fontId="3" fillId="0" borderId="15" xfId="0" applyFont="1" applyFill="1" applyBorder="1" applyAlignment="1">
      <alignment horizontal="left" vertical="top" wrapText="1"/>
    </xf>
    <xf numFmtId="0" fontId="5" fillId="0" borderId="46" xfId="0" applyFont="1" applyFill="1" applyBorder="1" applyAlignment="1">
      <alignment horizontal="center" vertical="center" wrapText="1"/>
    </xf>
    <xf numFmtId="49" fontId="5" fillId="2" borderId="46" xfId="0" applyNumberFormat="1" applyFont="1" applyFill="1" applyBorder="1" applyAlignment="1">
      <alignment horizontal="center" vertical="top"/>
    </xf>
    <xf numFmtId="49" fontId="3" fillId="7" borderId="35" xfId="0" applyNumberFormat="1" applyFont="1" applyFill="1" applyBorder="1" applyAlignment="1">
      <alignment horizontal="center" vertical="top"/>
    </xf>
    <xf numFmtId="0" fontId="5" fillId="4" borderId="59" xfId="0" applyFont="1" applyFill="1" applyBorder="1" applyAlignment="1">
      <alignment horizontal="center" vertical="top"/>
    </xf>
    <xf numFmtId="164" fontId="5" fillId="4" borderId="62" xfId="0" applyNumberFormat="1" applyFont="1" applyFill="1" applyBorder="1" applyAlignment="1">
      <alignment horizontal="right" vertical="top"/>
    </xf>
    <xf numFmtId="0" fontId="3" fillId="0" borderId="65" xfId="0" applyFont="1" applyFill="1" applyBorder="1" applyAlignment="1">
      <alignment horizontal="center" vertical="top" wrapText="1"/>
    </xf>
    <xf numFmtId="164" fontId="3" fillId="4" borderId="66" xfId="0" applyNumberFormat="1" applyFont="1" applyFill="1" applyBorder="1" applyAlignment="1">
      <alignment horizontal="right" vertical="top" wrapText="1"/>
    </xf>
    <xf numFmtId="0" fontId="3" fillId="8" borderId="22" xfId="0" applyFont="1" applyFill="1" applyBorder="1" applyAlignment="1">
      <alignment vertical="top"/>
    </xf>
    <xf numFmtId="0" fontId="3" fillId="8" borderId="1" xfId="0" applyFont="1" applyFill="1" applyBorder="1" applyAlignment="1">
      <alignment vertical="top"/>
    </xf>
    <xf numFmtId="0" fontId="3" fillId="8" borderId="23" xfId="0" applyFont="1" applyFill="1" applyBorder="1" applyAlignment="1">
      <alignment vertical="top"/>
    </xf>
    <xf numFmtId="0" fontId="5" fillId="5" borderId="60" xfId="0" applyFont="1" applyFill="1" applyBorder="1" applyAlignment="1">
      <alignment horizontal="center" vertical="top"/>
    </xf>
    <xf numFmtId="3" fontId="3" fillId="4" borderId="39" xfId="0" applyNumberFormat="1" applyFont="1" applyFill="1" applyBorder="1" applyAlignment="1">
      <alignment horizontal="center" vertical="top" wrapText="1"/>
    </xf>
    <xf numFmtId="0" fontId="3" fillId="0" borderId="36" xfId="0" applyFont="1" applyBorder="1" applyAlignment="1">
      <alignment vertical="top"/>
    </xf>
    <xf numFmtId="0" fontId="3" fillId="0" borderId="53" xfId="0" applyFont="1" applyFill="1" applyBorder="1" applyAlignment="1">
      <alignment horizontal="center" vertical="top" wrapText="1"/>
    </xf>
    <xf numFmtId="164" fontId="3" fillId="4" borderId="53" xfId="0" applyNumberFormat="1" applyFont="1" applyFill="1" applyBorder="1" applyAlignment="1">
      <alignment horizontal="right" vertical="top"/>
    </xf>
    <xf numFmtId="0" fontId="3" fillId="8" borderId="48" xfId="0" applyFont="1" applyFill="1" applyBorder="1" applyAlignment="1">
      <alignment vertical="top"/>
    </xf>
    <xf numFmtId="0" fontId="3" fillId="8" borderId="43" xfId="0" applyFont="1" applyFill="1" applyBorder="1" applyAlignment="1">
      <alignment vertical="top"/>
    </xf>
    <xf numFmtId="0" fontId="3" fillId="0" borderId="30" xfId="0" applyFont="1" applyBorder="1" applyAlignment="1">
      <alignment vertical="top"/>
    </xf>
    <xf numFmtId="0" fontId="10" fillId="0" borderId="36" xfId="0" applyFont="1" applyBorder="1" applyAlignment="1">
      <alignment vertical="top" wrapText="1"/>
    </xf>
    <xf numFmtId="0" fontId="5" fillId="0" borderId="59" xfId="0" applyFont="1" applyFill="1" applyBorder="1" applyAlignment="1">
      <alignment vertical="center" wrapText="1"/>
    </xf>
    <xf numFmtId="0" fontId="3" fillId="0" borderId="35" xfId="0" applyFont="1" applyBorder="1" applyAlignment="1">
      <alignment horizontal="center" vertical="top"/>
    </xf>
    <xf numFmtId="3" fontId="3" fillId="4" borderId="37" xfId="0" applyNumberFormat="1" applyFont="1" applyFill="1" applyBorder="1" applyAlignment="1">
      <alignment horizontal="center" vertical="top" wrapText="1"/>
    </xf>
    <xf numFmtId="3" fontId="3" fillId="4" borderId="38" xfId="0" applyNumberFormat="1" applyFont="1" applyFill="1" applyBorder="1" applyAlignment="1">
      <alignment horizontal="center" vertical="top" wrapText="1"/>
    </xf>
    <xf numFmtId="0" fontId="10" fillId="0" borderId="55" xfId="0" applyFont="1" applyFill="1" applyBorder="1" applyAlignment="1">
      <alignment horizontal="left" vertical="top" wrapText="1"/>
    </xf>
    <xf numFmtId="0" fontId="5" fillId="0" borderId="46" xfId="0" applyFont="1" applyBorder="1" applyAlignment="1">
      <alignment horizontal="center" vertical="center"/>
    </xf>
    <xf numFmtId="0" fontId="3" fillId="0" borderId="24" xfId="0" applyFont="1" applyFill="1" applyBorder="1" applyAlignment="1">
      <alignment vertical="top" wrapText="1"/>
    </xf>
    <xf numFmtId="0" fontId="3" fillId="0" borderId="65" xfId="0" applyFont="1" applyBorder="1" applyAlignment="1">
      <alignment horizontal="center" vertical="top"/>
    </xf>
    <xf numFmtId="0" fontId="3" fillId="0" borderId="66" xfId="0" applyFont="1" applyBorder="1" applyAlignment="1">
      <alignment vertical="top"/>
    </xf>
    <xf numFmtId="0" fontId="3" fillId="0" borderId="67" xfId="0" applyFont="1" applyFill="1" applyBorder="1" applyAlignment="1">
      <alignment horizontal="left" vertical="top" wrapText="1"/>
    </xf>
    <xf numFmtId="0" fontId="5" fillId="5" borderId="61" xfId="0" applyFont="1" applyFill="1" applyBorder="1" applyAlignment="1">
      <alignment horizontal="center" vertical="top"/>
    </xf>
    <xf numFmtId="0" fontId="5" fillId="0" borderId="6" xfId="0" applyFont="1" applyFill="1" applyBorder="1" applyAlignment="1">
      <alignment vertical="top" wrapText="1"/>
    </xf>
    <xf numFmtId="0" fontId="3" fillId="0" borderId="68" xfId="0" applyFont="1" applyFill="1" applyBorder="1" applyAlignment="1">
      <alignment horizontal="center" vertical="top" wrapText="1"/>
    </xf>
    <xf numFmtId="164" fontId="3" fillId="4" borderId="0" xfId="0" applyNumberFormat="1" applyFont="1" applyFill="1" applyBorder="1" applyAlignment="1">
      <alignment horizontal="right" vertical="top" wrapText="1"/>
    </xf>
    <xf numFmtId="0" fontId="5" fillId="0" borderId="8" xfId="0" applyFont="1" applyFill="1" applyBorder="1" applyAlignment="1">
      <alignment vertical="top" wrapText="1"/>
    </xf>
    <xf numFmtId="0" fontId="3" fillId="0" borderId="46" xfId="0" applyFont="1" applyFill="1" applyBorder="1" applyAlignment="1">
      <alignment horizontal="center" vertical="top" wrapText="1"/>
    </xf>
    <xf numFmtId="0" fontId="3" fillId="0" borderId="69" xfId="0" applyFont="1" applyBorder="1" applyAlignment="1">
      <alignment vertical="top"/>
    </xf>
    <xf numFmtId="0" fontId="3" fillId="0" borderId="9" xfId="0" applyFont="1" applyBorder="1" applyAlignment="1">
      <alignment vertical="top"/>
    </xf>
    <xf numFmtId="0" fontId="3" fillId="0" borderId="60" xfId="0" applyFont="1" applyFill="1" applyBorder="1" applyAlignment="1">
      <alignment horizontal="center" vertical="top" wrapText="1"/>
    </xf>
    <xf numFmtId="164" fontId="3" fillId="4" borderId="69" xfId="0" applyNumberFormat="1" applyFont="1" applyFill="1" applyBorder="1" applyAlignment="1">
      <alignment horizontal="right" vertical="top"/>
    </xf>
    <xf numFmtId="0" fontId="3" fillId="4" borderId="46" xfId="0" applyFont="1" applyFill="1" applyBorder="1" applyAlignment="1">
      <alignment horizontal="center" vertical="top" wrapText="1"/>
    </xf>
    <xf numFmtId="164" fontId="3" fillId="4" borderId="0" xfId="0" applyNumberFormat="1" applyFont="1" applyFill="1" applyBorder="1" applyAlignment="1">
      <alignment horizontal="right" vertical="top"/>
    </xf>
    <xf numFmtId="0" fontId="3" fillId="0" borderId="46" xfId="0" applyFont="1" applyBorder="1" applyAlignment="1">
      <alignment horizontal="center" vertical="top"/>
    </xf>
    <xf numFmtId="0" fontId="3" fillId="4" borderId="0" xfId="0" applyFont="1" applyFill="1" applyBorder="1" applyAlignment="1">
      <alignment vertical="top"/>
    </xf>
    <xf numFmtId="0" fontId="3" fillId="4" borderId="7" xfId="0" applyFont="1" applyFill="1" applyBorder="1" applyAlignment="1">
      <alignment vertical="top"/>
    </xf>
    <xf numFmtId="0" fontId="5" fillId="0" borderId="11" xfId="0" applyFont="1" applyFill="1" applyBorder="1" applyAlignment="1">
      <alignment vertical="top" wrapText="1"/>
    </xf>
    <xf numFmtId="0" fontId="10" fillId="0" borderId="15" xfId="0" applyFont="1" applyFill="1" applyBorder="1" applyAlignment="1">
      <alignment horizontal="left" vertical="top" wrapText="1"/>
    </xf>
    <xf numFmtId="3" fontId="3" fillId="4" borderId="58" xfId="0" applyNumberFormat="1" applyFont="1" applyFill="1" applyBorder="1" applyAlignment="1">
      <alignment horizontal="center" vertical="top"/>
    </xf>
    <xf numFmtId="0" fontId="3" fillId="0" borderId="46" xfId="0" applyFont="1" applyFill="1" applyBorder="1" applyAlignment="1">
      <alignment vertical="top"/>
    </xf>
    <xf numFmtId="164" fontId="3" fillId="4" borderId="70" xfId="0" applyNumberFormat="1" applyFont="1" applyFill="1" applyBorder="1" applyAlignment="1">
      <alignment horizontal="right" vertical="top" wrapText="1"/>
    </xf>
    <xf numFmtId="0" fontId="3" fillId="0" borderId="65" xfId="0" applyFont="1" applyBorder="1" applyAlignment="1">
      <alignment vertical="top"/>
    </xf>
    <xf numFmtId="0" fontId="3" fillId="0" borderId="57" xfId="0" applyFont="1" applyBorder="1" applyAlignment="1">
      <alignment vertical="top"/>
    </xf>
    <xf numFmtId="164" fontId="3" fillId="0" borderId="0" xfId="0" applyNumberFormat="1" applyFont="1" applyFill="1" applyAlignment="1">
      <alignment vertical="top"/>
    </xf>
    <xf numFmtId="0" fontId="5" fillId="8" borderId="10" xfId="0" applyFont="1" applyFill="1" applyBorder="1" applyAlignment="1">
      <alignment horizontal="center" vertical="top"/>
    </xf>
    <xf numFmtId="164" fontId="5" fillId="8" borderId="29" xfId="0" applyNumberFormat="1" applyFont="1" applyFill="1" applyBorder="1" applyAlignment="1">
      <alignment horizontal="right" vertical="top"/>
    </xf>
    <xf numFmtId="164" fontId="5" fillId="8" borderId="63" xfId="0" applyNumberFormat="1" applyFont="1" applyFill="1" applyBorder="1" applyAlignment="1">
      <alignment horizontal="right" vertical="top"/>
    </xf>
    <xf numFmtId="164" fontId="5" fillId="8" borderId="10" xfId="0" applyNumberFormat="1" applyFont="1" applyFill="1" applyBorder="1" applyAlignment="1">
      <alignment horizontal="right" vertical="top"/>
    </xf>
    <xf numFmtId="164" fontId="5" fillId="8" borderId="31" xfId="0" applyNumberFormat="1" applyFont="1" applyFill="1" applyBorder="1" applyAlignment="1">
      <alignment horizontal="right" vertical="top"/>
    </xf>
    <xf numFmtId="164" fontId="5" fillId="8" borderId="2" xfId="0" applyNumberFormat="1" applyFont="1" applyFill="1" applyBorder="1" applyAlignment="1">
      <alignment horizontal="right" vertical="top"/>
    </xf>
    <xf numFmtId="164" fontId="5" fillId="8" borderId="3" xfId="0" applyNumberFormat="1" applyFont="1" applyFill="1" applyBorder="1" applyAlignment="1">
      <alignment horizontal="right" vertical="top"/>
    </xf>
    <xf numFmtId="164" fontId="5" fillId="8" borderId="6" xfId="0" applyNumberFormat="1" applyFont="1" applyFill="1" applyBorder="1" applyAlignment="1">
      <alignment horizontal="right" vertical="top"/>
    </xf>
    <xf numFmtId="164" fontId="5" fillId="8" borderId="35" xfId="0" applyNumberFormat="1" applyFont="1" applyFill="1" applyBorder="1" applyAlignment="1">
      <alignment horizontal="right" vertical="top"/>
    </xf>
    <xf numFmtId="164" fontId="5" fillId="8" borderId="36" xfId="0" applyNumberFormat="1" applyFont="1" applyFill="1" applyBorder="1" applyAlignment="1">
      <alignment horizontal="right" vertical="top"/>
    </xf>
    <xf numFmtId="164" fontId="3" fillId="8" borderId="42" xfId="0" applyNumberFormat="1" applyFont="1" applyFill="1" applyBorder="1" applyAlignment="1">
      <alignment horizontal="right" vertical="top"/>
    </xf>
    <xf numFmtId="164" fontId="3" fillId="8" borderId="14" xfId="0" applyNumberFormat="1" applyFont="1" applyFill="1" applyBorder="1" applyAlignment="1">
      <alignment horizontal="right" vertical="top"/>
    </xf>
    <xf numFmtId="164" fontId="3" fillId="8" borderId="15" xfId="0" applyNumberFormat="1" applyFont="1" applyFill="1" applyBorder="1" applyAlignment="1">
      <alignment horizontal="right" vertical="top"/>
    </xf>
    <xf numFmtId="164" fontId="3" fillId="8" borderId="8" xfId="0" applyNumberFormat="1" applyFont="1" applyFill="1" applyBorder="1" applyAlignment="1">
      <alignment horizontal="right" vertical="top"/>
    </xf>
    <xf numFmtId="164" fontId="3" fillId="8" borderId="26" xfId="0" applyNumberFormat="1" applyFont="1" applyFill="1" applyBorder="1" applyAlignment="1">
      <alignment horizontal="right" vertical="top"/>
    </xf>
    <xf numFmtId="164" fontId="3" fillId="8" borderId="27" xfId="0" applyNumberFormat="1" applyFont="1" applyFill="1" applyBorder="1" applyAlignment="1">
      <alignment horizontal="right" vertical="top"/>
    </xf>
    <xf numFmtId="164" fontId="3" fillId="8" borderId="49" xfId="0" applyNumberFormat="1" applyFont="1" applyFill="1" applyBorder="1" applyAlignment="1">
      <alignment horizontal="right" vertical="top"/>
    </xf>
    <xf numFmtId="0" fontId="3" fillId="8" borderId="8" xfId="0" applyFont="1" applyFill="1" applyBorder="1" applyAlignment="1">
      <alignment vertical="top"/>
    </xf>
    <xf numFmtId="0" fontId="3" fillId="8" borderId="14" xfId="0" applyFont="1" applyFill="1" applyBorder="1" applyAlignment="1">
      <alignment vertical="top"/>
    </xf>
    <xf numFmtId="0" fontId="3" fillId="8" borderId="15" xfId="0" applyFont="1" applyFill="1" applyBorder="1" applyAlignment="1">
      <alignment vertical="top"/>
    </xf>
    <xf numFmtId="0" fontId="3" fillId="8" borderId="42" xfId="0" applyFont="1" applyFill="1" applyBorder="1" applyAlignment="1">
      <alignment vertical="top"/>
    </xf>
    <xf numFmtId="0" fontId="3" fillId="8" borderId="40" xfId="0" applyFont="1" applyFill="1" applyBorder="1" applyAlignment="1">
      <alignment vertical="top"/>
    </xf>
    <xf numFmtId="0" fontId="3" fillId="8" borderId="39" xfId="0" applyFont="1" applyFill="1" applyBorder="1" applyAlignment="1">
      <alignment vertical="top"/>
    </xf>
    <xf numFmtId="164" fontId="5" fillId="8" borderId="54" xfId="0" applyNumberFormat="1" applyFont="1" applyFill="1" applyBorder="1" applyAlignment="1">
      <alignment horizontal="right" vertical="top"/>
    </xf>
    <xf numFmtId="164" fontId="5" fillId="8" borderId="55" xfId="0" applyNumberFormat="1" applyFont="1" applyFill="1" applyBorder="1" applyAlignment="1">
      <alignment horizontal="right" vertical="top"/>
    </xf>
    <xf numFmtId="164" fontId="3" fillId="8" borderId="48" xfId="0" applyNumberFormat="1" applyFont="1" applyFill="1" applyBorder="1" applyAlignment="1">
      <alignment horizontal="right" vertical="top"/>
    </xf>
    <xf numFmtId="164" fontId="3" fillId="8" borderId="28" xfId="0" applyNumberFormat="1" applyFont="1" applyFill="1" applyBorder="1" applyAlignment="1">
      <alignment horizontal="right" vertical="top"/>
    </xf>
    <xf numFmtId="164" fontId="3" fillId="8" borderId="25" xfId="0" applyNumberFormat="1" applyFont="1" applyFill="1" applyBorder="1" applyAlignment="1">
      <alignment horizontal="right" vertical="top"/>
    </xf>
    <xf numFmtId="164" fontId="3" fillId="8" borderId="24" xfId="0" applyNumberFormat="1" applyFont="1" applyFill="1" applyBorder="1" applyAlignment="1">
      <alignment horizontal="right" vertical="top"/>
    </xf>
    <xf numFmtId="164" fontId="3" fillId="8" borderId="47" xfId="0" applyNumberFormat="1" applyFont="1" applyFill="1" applyBorder="1" applyAlignment="1">
      <alignment horizontal="right" vertical="top"/>
    </xf>
    <xf numFmtId="164" fontId="5" fillId="8" borderId="56" xfId="0" applyNumberFormat="1" applyFont="1" applyFill="1" applyBorder="1" applyAlignment="1">
      <alignment horizontal="right" vertical="top"/>
    </xf>
    <xf numFmtId="167" fontId="3" fillId="8" borderId="18" xfId="1" applyNumberFormat="1" applyFont="1" applyFill="1" applyBorder="1" applyAlignment="1">
      <alignment horizontal="right" vertical="top"/>
    </xf>
    <xf numFmtId="167" fontId="3" fillId="8" borderId="19" xfId="1" applyNumberFormat="1" applyFont="1" applyFill="1" applyBorder="1" applyAlignment="1">
      <alignment horizontal="right" vertical="top"/>
    </xf>
    <xf numFmtId="167" fontId="3" fillId="8" borderId="20" xfId="1" applyNumberFormat="1" applyFont="1" applyFill="1" applyBorder="1" applyAlignment="1">
      <alignment horizontal="right" vertical="top"/>
    </xf>
    <xf numFmtId="164" fontId="3" fillId="8" borderId="22" xfId="0" applyNumberFormat="1" applyFont="1" applyFill="1" applyBorder="1" applyAlignment="1">
      <alignment horizontal="right" vertical="top"/>
    </xf>
    <xf numFmtId="164" fontId="3" fillId="8" borderId="23" xfId="0" applyNumberFormat="1" applyFont="1" applyFill="1" applyBorder="1" applyAlignment="1">
      <alignment horizontal="right" vertical="top"/>
    </xf>
    <xf numFmtId="0" fontId="3" fillId="8" borderId="65" xfId="0" applyFont="1" applyFill="1" applyBorder="1" applyAlignment="1">
      <alignment vertical="top"/>
    </xf>
    <xf numFmtId="0" fontId="3" fillId="8" borderId="66" xfId="0" applyFont="1" applyFill="1" applyBorder="1" applyAlignment="1">
      <alignment vertical="top"/>
    </xf>
    <xf numFmtId="164" fontId="3" fillId="8" borderId="18" xfId="0" applyNumberFormat="1" applyFont="1" applyFill="1" applyBorder="1" applyAlignment="1">
      <alignment horizontal="right" vertical="top"/>
    </xf>
    <xf numFmtId="164" fontId="3" fillId="8" borderId="19" xfId="0" applyNumberFormat="1" applyFont="1" applyFill="1" applyBorder="1" applyAlignment="1">
      <alignment horizontal="right" vertical="top"/>
    </xf>
    <xf numFmtId="164" fontId="3" fillId="8" borderId="20" xfId="0" applyNumberFormat="1" applyFont="1" applyFill="1" applyBorder="1" applyAlignment="1">
      <alignment horizontal="right" vertical="top"/>
    </xf>
    <xf numFmtId="164" fontId="3" fillId="4" borderId="43" xfId="0" applyNumberFormat="1" applyFont="1" applyFill="1" applyBorder="1" applyAlignment="1">
      <alignment horizontal="right" vertical="top"/>
    </xf>
    <xf numFmtId="164" fontId="3" fillId="4" borderId="28" xfId="0" applyNumberFormat="1" applyFont="1" applyFill="1" applyBorder="1" applyAlignment="1">
      <alignment horizontal="right" vertical="top"/>
    </xf>
    <xf numFmtId="164" fontId="3" fillId="4" borderId="24" xfId="0" applyNumberFormat="1" applyFont="1" applyFill="1" applyBorder="1" applyAlignment="1">
      <alignment horizontal="right" vertical="top"/>
    </xf>
    <xf numFmtId="0" fontId="3" fillId="7" borderId="31" xfId="0" applyFont="1" applyFill="1" applyBorder="1" applyAlignment="1">
      <alignment vertical="top" wrapText="1"/>
    </xf>
    <xf numFmtId="3" fontId="3" fillId="7" borderId="2" xfId="0" applyNumberFormat="1" applyFont="1" applyFill="1" applyBorder="1" applyAlignment="1">
      <alignment horizontal="center" vertical="top" wrapText="1"/>
    </xf>
    <xf numFmtId="3" fontId="3" fillId="7" borderId="3" xfId="0" applyNumberFormat="1" applyFont="1" applyFill="1" applyBorder="1" applyAlignment="1">
      <alignment horizontal="center" vertical="top" wrapText="1"/>
    </xf>
    <xf numFmtId="0" fontId="10" fillId="4" borderId="15" xfId="0" applyFont="1" applyFill="1" applyBorder="1" applyAlignment="1">
      <alignment vertical="top" wrapText="1"/>
    </xf>
    <xf numFmtId="0" fontId="3" fillId="4" borderId="0" xfId="0" applyFont="1" applyFill="1" applyBorder="1" applyAlignment="1">
      <alignment vertical="top"/>
    </xf>
    <xf numFmtId="0" fontId="3" fillId="4" borderId="30" xfId="0" applyFont="1" applyFill="1" applyBorder="1" applyAlignment="1">
      <alignment horizontal="center" vertical="top"/>
    </xf>
    <xf numFmtId="164" fontId="3" fillId="4" borderId="7" xfId="0" applyNumberFormat="1" applyFont="1" applyFill="1" applyBorder="1" applyAlignment="1">
      <alignment horizontal="right" vertical="top" wrapText="1"/>
    </xf>
    <xf numFmtId="0" fontId="5" fillId="4" borderId="9" xfId="0" applyFont="1" applyFill="1" applyBorder="1" applyAlignment="1">
      <alignment horizontal="center" vertical="top"/>
    </xf>
    <xf numFmtId="164" fontId="5" fillId="4" borderId="9" xfId="0" applyNumberFormat="1" applyFont="1" applyFill="1" applyBorder="1" applyAlignment="1">
      <alignment horizontal="right" vertical="top"/>
    </xf>
    <xf numFmtId="0" fontId="3" fillId="4" borderId="32" xfId="0" applyFont="1" applyFill="1" applyBorder="1" applyAlignment="1">
      <alignment horizontal="center" vertical="top"/>
    </xf>
    <xf numFmtId="164" fontId="3" fillId="4" borderId="32" xfId="0" applyNumberFormat="1" applyFont="1" applyFill="1" applyBorder="1" applyAlignment="1">
      <alignment horizontal="right" vertical="top" wrapText="1"/>
    </xf>
    <xf numFmtId="164" fontId="3" fillId="4" borderId="30" xfId="0" applyNumberFormat="1" applyFont="1" applyFill="1" applyBorder="1" applyAlignment="1">
      <alignment horizontal="right" vertical="top" wrapText="1"/>
    </xf>
    <xf numFmtId="0" fontId="5" fillId="4" borderId="30" xfId="0" applyFont="1" applyFill="1" applyBorder="1" applyAlignment="1">
      <alignment horizontal="center" vertical="top"/>
    </xf>
    <xf numFmtId="164" fontId="5" fillId="4" borderId="30" xfId="0" applyNumberFormat="1" applyFont="1" applyFill="1" applyBorder="1" applyAlignment="1">
      <alignment horizontal="right" vertical="top"/>
    </xf>
    <xf numFmtId="3" fontId="3" fillId="0" borderId="26"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0" fontId="10" fillId="0" borderId="15" xfId="0" applyFont="1" applyFill="1" applyBorder="1" applyAlignment="1">
      <alignment vertical="top" wrapText="1"/>
    </xf>
    <xf numFmtId="0" fontId="5" fillId="4" borderId="7" xfId="0" applyFont="1" applyFill="1" applyBorder="1" applyAlignment="1">
      <alignment horizontal="center" vertical="top"/>
    </xf>
    <xf numFmtId="164" fontId="5" fillId="4" borderId="7" xfId="0" applyNumberFormat="1" applyFont="1" applyFill="1" applyBorder="1" applyAlignment="1">
      <alignment horizontal="right" vertical="top"/>
    </xf>
    <xf numFmtId="164" fontId="3" fillId="4" borderId="19" xfId="0" applyNumberFormat="1" applyFont="1" applyFill="1" applyBorder="1" applyAlignment="1">
      <alignment horizontal="right" vertical="top"/>
    </xf>
    <xf numFmtId="0" fontId="3" fillId="4" borderId="65" xfId="0" applyFont="1" applyFill="1" applyBorder="1" applyAlignment="1">
      <alignment horizontal="left" vertical="top" wrapText="1"/>
    </xf>
    <xf numFmtId="0" fontId="3" fillId="4" borderId="66" xfId="0" applyFont="1" applyFill="1" applyBorder="1" applyAlignment="1">
      <alignment horizontal="left" vertical="top" wrapText="1"/>
    </xf>
    <xf numFmtId="0" fontId="3" fillId="4" borderId="57" xfId="0" applyFont="1" applyFill="1" applyBorder="1" applyAlignment="1">
      <alignment horizontal="left" vertical="top" wrapText="1"/>
    </xf>
    <xf numFmtId="165" fontId="3" fillId="0" borderId="65" xfId="0" applyNumberFormat="1" applyFont="1" applyBorder="1" applyAlignment="1">
      <alignment horizontal="center" vertical="top" wrapText="1"/>
    </xf>
    <xf numFmtId="165" fontId="3" fillId="0" borderId="66" xfId="0" applyNumberFormat="1" applyFont="1" applyBorder="1" applyAlignment="1">
      <alignment horizontal="center" vertical="top" wrapText="1"/>
    </xf>
    <xf numFmtId="165" fontId="3" fillId="0" borderId="57" xfId="0" applyNumberFormat="1" applyFont="1" applyBorder="1" applyAlignment="1">
      <alignment horizontal="center" vertical="top" wrapText="1"/>
    </xf>
    <xf numFmtId="0" fontId="5" fillId="6" borderId="65" xfId="0" applyFont="1" applyFill="1" applyBorder="1" applyAlignment="1">
      <alignment horizontal="right" vertical="top" wrapText="1"/>
    </xf>
    <xf numFmtId="0" fontId="5" fillId="6" borderId="66" xfId="0" applyFont="1" applyFill="1" applyBorder="1" applyAlignment="1">
      <alignment horizontal="right" vertical="top" wrapText="1"/>
    </xf>
    <xf numFmtId="0" fontId="5" fillId="6" borderId="57" xfId="0" applyFont="1" applyFill="1" applyBorder="1" applyAlignment="1">
      <alignment horizontal="right" vertical="top" wrapText="1"/>
    </xf>
    <xf numFmtId="165" fontId="5" fillId="6" borderId="65" xfId="0" applyNumberFormat="1" applyFont="1" applyFill="1" applyBorder="1" applyAlignment="1">
      <alignment horizontal="center" vertical="top" wrapText="1"/>
    </xf>
    <xf numFmtId="165" fontId="5" fillId="6" borderId="66" xfId="0" applyNumberFormat="1" applyFont="1" applyFill="1" applyBorder="1" applyAlignment="1">
      <alignment horizontal="center" vertical="top" wrapText="1"/>
    </xf>
    <xf numFmtId="165" fontId="5" fillId="6" borderId="57" xfId="0" applyNumberFormat="1" applyFont="1" applyFill="1" applyBorder="1" applyAlignment="1">
      <alignment horizontal="center" vertical="top" wrapText="1"/>
    </xf>
    <xf numFmtId="0" fontId="3" fillId="4" borderId="68" xfId="0" applyFont="1" applyFill="1" applyBorder="1" applyAlignment="1">
      <alignment horizontal="left" vertical="top" wrapText="1"/>
    </xf>
    <xf numFmtId="0" fontId="3" fillId="4" borderId="78" xfId="0" applyFont="1" applyFill="1" applyBorder="1" applyAlignment="1">
      <alignment horizontal="left" vertical="top" wrapText="1"/>
    </xf>
    <xf numFmtId="0" fontId="3" fillId="4" borderId="70" xfId="0" applyFont="1" applyFill="1" applyBorder="1" applyAlignment="1">
      <alignment horizontal="left" vertical="top" wrapText="1"/>
    </xf>
    <xf numFmtId="0" fontId="3" fillId="0" borderId="68" xfId="0" applyFont="1" applyBorder="1" applyAlignment="1">
      <alignment horizontal="left" vertical="top" wrapText="1"/>
    </xf>
    <xf numFmtId="0" fontId="3" fillId="0" borderId="78" xfId="0" applyFont="1" applyBorder="1" applyAlignment="1">
      <alignment horizontal="left" vertical="top" wrapText="1"/>
    </xf>
    <xf numFmtId="0" fontId="3" fillId="0" borderId="70" xfId="0" applyFont="1" applyBorder="1" applyAlignment="1">
      <alignment horizontal="left" vertical="top" wrapText="1"/>
    </xf>
    <xf numFmtId="0" fontId="3" fillId="0" borderId="65" xfId="0" applyFont="1" applyBorder="1" applyAlignment="1">
      <alignment horizontal="left" vertical="top" wrapText="1"/>
    </xf>
    <xf numFmtId="0" fontId="3" fillId="0" borderId="66" xfId="0" applyFont="1" applyBorder="1" applyAlignment="1">
      <alignment horizontal="left" vertical="top" wrapText="1"/>
    </xf>
    <xf numFmtId="0" fontId="3" fillId="0" borderId="57" xfId="0" applyFont="1" applyBorder="1" applyAlignment="1">
      <alignment horizontal="left" vertical="top" wrapText="1"/>
    </xf>
    <xf numFmtId="0" fontId="5" fillId="5" borderId="71" xfId="0" applyFont="1" applyFill="1" applyBorder="1" applyAlignment="1">
      <alignment horizontal="right" vertical="top" wrapText="1"/>
    </xf>
    <xf numFmtId="0" fontId="5" fillId="5" borderId="44" xfId="0" applyFont="1" applyFill="1" applyBorder="1" applyAlignment="1">
      <alignment horizontal="right" vertical="top" wrapText="1"/>
    </xf>
    <xf numFmtId="0" fontId="5" fillId="5" borderId="45" xfId="0" applyFont="1" applyFill="1" applyBorder="1" applyAlignment="1">
      <alignment horizontal="right" vertical="top" wrapText="1"/>
    </xf>
    <xf numFmtId="165" fontId="5" fillId="5" borderId="71" xfId="0" applyNumberFormat="1" applyFont="1" applyFill="1" applyBorder="1" applyAlignment="1">
      <alignment horizontal="center" vertical="top" wrapText="1"/>
    </xf>
    <xf numFmtId="165" fontId="5" fillId="5" borderId="44" xfId="0" applyNumberFormat="1" applyFont="1" applyFill="1" applyBorder="1" applyAlignment="1">
      <alignment horizontal="center" vertical="top" wrapText="1"/>
    </xf>
    <xf numFmtId="165" fontId="5" fillId="5" borderId="45" xfId="0" applyNumberFormat="1" applyFont="1" applyFill="1" applyBorder="1" applyAlignment="1">
      <alignment horizontal="center" vertical="top" wrapText="1"/>
    </xf>
    <xf numFmtId="0" fontId="2" fillId="0" borderId="62" xfId="0" applyNumberFormat="1" applyFont="1" applyBorder="1" applyAlignment="1">
      <alignment vertical="top" wrapText="1"/>
    </xf>
    <xf numFmtId="0" fontId="3" fillId="0" borderId="0"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0" fontId="5" fillId="0" borderId="13"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3" fillId="3" borderId="13" xfId="0" applyFont="1" applyFill="1" applyBorder="1" applyAlignment="1">
      <alignment horizontal="center" vertical="top" wrapText="1"/>
    </xf>
    <xf numFmtId="0" fontId="3" fillId="3" borderId="76" xfId="0" applyFont="1" applyFill="1" applyBorder="1" applyAlignment="1">
      <alignment horizontal="center" vertical="top" wrapText="1"/>
    </xf>
    <xf numFmtId="0" fontId="3" fillId="3" borderId="77" xfId="0" applyFont="1" applyFill="1" applyBorder="1" applyAlignment="1">
      <alignment horizontal="center" vertical="top" wrapText="1"/>
    </xf>
    <xf numFmtId="49" fontId="5" fillId="2" borderId="75" xfId="0" applyNumberFormat="1" applyFont="1" applyFill="1" applyBorder="1" applyAlignment="1">
      <alignment horizontal="right" vertical="top"/>
    </xf>
    <xf numFmtId="49" fontId="5" fillId="2" borderId="76" xfId="0" applyNumberFormat="1" applyFont="1" applyFill="1" applyBorder="1" applyAlignment="1">
      <alignment horizontal="right" vertical="top"/>
    </xf>
    <xf numFmtId="49" fontId="5" fillId="2" borderId="77" xfId="0" applyNumberFormat="1" applyFont="1" applyFill="1" applyBorder="1" applyAlignment="1">
      <alignment horizontal="right" vertical="top"/>
    </xf>
    <xf numFmtId="0" fontId="3" fillId="2" borderId="13" xfId="0" applyFont="1" applyFill="1" applyBorder="1" applyAlignment="1">
      <alignment horizontal="center" vertical="top"/>
    </xf>
    <xf numFmtId="0" fontId="3" fillId="2" borderId="76" xfId="0" applyFont="1" applyFill="1" applyBorder="1" applyAlignment="1">
      <alignment horizontal="center" vertical="top"/>
    </xf>
    <xf numFmtId="0" fontId="3" fillId="2" borderId="77" xfId="0" applyFont="1" applyFill="1" applyBorder="1" applyAlignment="1">
      <alignment horizontal="center" vertical="top"/>
    </xf>
    <xf numFmtId="49" fontId="5" fillId="6" borderId="75" xfId="0" applyNumberFormat="1" applyFont="1" applyFill="1" applyBorder="1" applyAlignment="1">
      <alignment horizontal="right" vertical="top"/>
    </xf>
    <xf numFmtId="49" fontId="5" fillId="6" borderId="76" xfId="0" applyNumberFormat="1" applyFont="1" applyFill="1" applyBorder="1" applyAlignment="1">
      <alignment horizontal="right" vertical="top"/>
    </xf>
    <xf numFmtId="49" fontId="5" fillId="6" borderId="77" xfId="0" applyNumberFormat="1" applyFont="1" applyFill="1" applyBorder="1" applyAlignment="1">
      <alignment horizontal="right" vertical="top"/>
    </xf>
    <xf numFmtId="0" fontId="3" fillId="6" borderId="13" xfId="0" applyFont="1" applyFill="1" applyBorder="1" applyAlignment="1">
      <alignment horizontal="center" vertical="top"/>
    </xf>
    <xf numFmtId="0" fontId="3" fillId="6" borderId="76" xfId="0" applyFont="1" applyFill="1" applyBorder="1" applyAlignment="1">
      <alignment horizontal="center" vertical="top"/>
    </xf>
    <xf numFmtId="0" fontId="3" fillId="6" borderId="77" xfId="0" applyFont="1" applyFill="1" applyBorder="1" applyAlignment="1">
      <alignment horizontal="center" vertical="top"/>
    </xf>
    <xf numFmtId="0" fontId="3" fillId="0" borderId="59" xfId="0" applyFont="1" applyFill="1" applyBorder="1" applyAlignment="1">
      <alignment horizontal="center" vertical="center" textRotation="90" wrapText="1"/>
    </xf>
    <xf numFmtId="0" fontId="3" fillId="0" borderId="46" xfId="0" applyFont="1" applyFill="1" applyBorder="1" applyAlignment="1">
      <alignment horizontal="center" vertical="center" textRotation="90" wrapText="1"/>
    </xf>
    <xf numFmtId="0" fontId="3" fillId="0" borderId="71" xfId="0" applyFont="1" applyFill="1" applyBorder="1" applyAlignment="1">
      <alignment horizontal="center" vertical="center" textRotation="90" wrapText="1"/>
    </xf>
    <xf numFmtId="49" fontId="3" fillId="0" borderId="55"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49" fontId="3" fillId="0" borderId="67" xfId="0" applyNumberFormat="1" applyFont="1" applyBorder="1" applyAlignment="1">
      <alignment horizontal="center" vertical="top" wrapText="1"/>
    </xf>
    <xf numFmtId="49" fontId="5" fillId="0" borderId="36"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38" xfId="0" applyNumberFormat="1" applyFont="1" applyBorder="1" applyAlignment="1">
      <alignment horizontal="center" vertical="top"/>
    </xf>
    <xf numFmtId="0" fontId="9" fillId="0" borderId="47" xfId="0" applyFont="1" applyFill="1" applyBorder="1" applyAlignment="1">
      <alignment horizontal="left" vertical="top" wrapText="1"/>
    </xf>
    <xf numFmtId="0" fontId="9" fillId="0" borderId="49"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4" borderId="22" xfId="0" applyFont="1" applyFill="1" applyBorder="1" applyAlignment="1">
      <alignment horizontal="left" vertical="top" wrapText="1"/>
    </xf>
    <xf numFmtId="0" fontId="9" fillId="4" borderId="31" xfId="0" applyFont="1" applyFill="1" applyBorder="1" applyAlignment="1">
      <alignment horizontal="left" vertical="top" wrapText="1"/>
    </xf>
    <xf numFmtId="49" fontId="5" fillId="2" borderId="6" xfId="0" applyNumberFormat="1" applyFont="1" applyFill="1" applyBorder="1" applyAlignment="1">
      <alignment horizontal="center" vertical="top"/>
    </xf>
    <xf numFmtId="49" fontId="5" fillId="2" borderId="8"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3" borderId="35" xfId="0" applyNumberFormat="1" applyFont="1" applyFill="1" applyBorder="1" applyAlignment="1">
      <alignment horizontal="center" vertical="top"/>
    </xf>
    <xf numFmtId="49" fontId="5" fillId="3" borderId="14" xfId="0" applyNumberFormat="1" applyFont="1" applyFill="1" applyBorder="1" applyAlignment="1">
      <alignment horizontal="center" vertical="top"/>
    </xf>
    <xf numFmtId="49" fontId="5" fillId="3" borderId="37" xfId="0" applyNumberFormat="1" applyFont="1" applyFill="1" applyBorder="1" applyAlignment="1">
      <alignment horizontal="center" vertical="top"/>
    </xf>
    <xf numFmtId="49" fontId="5" fillId="0" borderId="35" xfId="0" applyNumberFormat="1" applyFont="1" applyBorder="1" applyAlignment="1">
      <alignment horizontal="center" vertical="top"/>
    </xf>
    <xf numFmtId="49" fontId="5" fillId="0" borderId="14" xfId="0" applyNumberFormat="1" applyFont="1" applyBorder="1" applyAlignment="1">
      <alignment horizontal="center" vertical="top"/>
    </xf>
    <xf numFmtId="49" fontId="5" fillId="0" borderId="37" xfId="0" applyNumberFormat="1" applyFont="1" applyBorder="1" applyAlignment="1">
      <alignment horizontal="center" vertical="top"/>
    </xf>
    <xf numFmtId="0" fontId="16" fillId="0" borderId="36" xfId="0" applyFont="1" applyFill="1" applyBorder="1" applyAlignment="1">
      <alignment horizontal="left" vertical="top" wrapText="1"/>
    </xf>
    <xf numFmtId="0" fontId="16" fillId="0" borderId="1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36" xfId="0" applyFont="1" applyFill="1" applyBorder="1" applyAlignment="1">
      <alignment vertical="top" wrapText="1"/>
    </xf>
    <xf numFmtId="0" fontId="3" fillId="0" borderId="15" xfId="0" applyFont="1" applyFill="1" applyBorder="1" applyAlignment="1">
      <alignment vertical="top" wrapText="1"/>
    </xf>
    <xf numFmtId="0" fontId="3" fillId="0" borderId="38" xfId="0" applyFont="1" applyFill="1" applyBorder="1" applyAlignment="1">
      <alignment vertical="top" wrapText="1"/>
    </xf>
    <xf numFmtId="0" fontId="5" fillId="0" borderId="6"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36" xfId="0" applyFont="1" applyFill="1" applyBorder="1" applyAlignment="1">
      <alignment vertical="top" wrapText="1"/>
    </xf>
    <xf numFmtId="0" fontId="5" fillId="0" borderId="15" xfId="0" applyFont="1" applyFill="1" applyBorder="1" applyAlignment="1">
      <alignment vertical="top" wrapText="1"/>
    </xf>
    <xf numFmtId="0" fontId="5" fillId="0" borderId="38" xfId="0" applyFont="1" applyFill="1" applyBorder="1" applyAlignment="1">
      <alignment vertical="top" wrapText="1"/>
    </xf>
    <xf numFmtId="0" fontId="5" fillId="0" borderId="59" xfId="0" applyFont="1" applyFill="1" applyBorder="1" applyAlignment="1">
      <alignment horizontal="center" vertical="top" wrapText="1"/>
    </xf>
    <xf numFmtId="0" fontId="5" fillId="0" borderId="46" xfId="0" applyFont="1" applyFill="1" applyBorder="1" applyAlignment="1">
      <alignment horizontal="center" vertical="top" wrapText="1"/>
    </xf>
    <xf numFmtId="0" fontId="5" fillId="0" borderId="71" xfId="0" applyFont="1" applyFill="1" applyBorder="1" applyAlignment="1">
      <alignment horizontal="center" vertical="top" wrapText="1"/>
    </xf>
    <xf numFmtId="0" fontId="3" fillId="0" borderId="59" xfId="0" applyFont="1" applyFill="1" applyBorder="1" applyAlignment="1">
      <alignment horizontal="center" vertical="top" textRotation="90" wrapText="1"/>
    </xf>
    <xf numFmtId="0" fontId="3" fillId="0" borderId="71" xfId="0" applyFont="1" applyFill="1" applyBorder="1" applyAlignment="1">
      <alignment horizontal="center" vertical="top" textRotation="90" wrapText="1"/>
    </xf>
    <xf numFmtId="0" fontId="3" fillId="0" borderId="6"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1" xfId="0" applyFont="1" applyFill="1" applyBorder="1" applyAlignment="1">
      <alignment horizontal="left" vertical="top" wrapText="1"/>
    </xf>
    <xf numFmtId="0" fontId="9" fillId="0" borderId="6" xfId="0" applyFont="1" applyFill="1" applyBorder="1" applyAlignment="1">
      <alignment horizontal="left" vertical="top" wrapText="1"/>
    </xf>
    <xf numFmtId="3" fontId="9" fillId="0" borderId="35" xfId="0" applyNumberFormat="1" applyFont="1" applyFill="1" applyBorder="1" applyAlignment="1">
      <alignment horizontal="center" vertical="top" textRotation="90"/>
    </xf>
    <xf numFmtId="3" fontId="9" fillId="0" borderId="14" xfId="0" applyNumberFormat="1" applyFont="1" applyFill="1" applyBorder="1" applyAlignment="1">
      <alignment horizontal="center" vertical="top" textRotation="90"/>
    </xf>
    <xf numFmtId="0" fontId="3" fillId="4" borderId="49" xfId="0" applyFont="1" applyFill="1" applyBorder="1" applyAlignment="1">
      <alignment horizontal="left" vertical="top" wrapText="1"/>
    </xf>
    <xf numFmtId="0" fontId="3" fillId="4" borderId="42" xfId="0" applyFont="1" applyFill="1" applyBorder="1" applyAlignment="1">
      <alignment horizontal="left" vertical="top" wrapText="1"/>
    </xf>
    <xf numFmtId="0" fontId="3" fillId="0" borderId="27" xfId="0" applyFont="1" applyFill="1" applyBorder="1" applyAlignment="1">
      <alignment vertical="top" wrapText="1"/>
    </xf>
    <xf numFmtId="0" fontId="5" fillId="0" borderId="60" xfId="0" applyFont="1" applyFill="1" applyBorder="1" applyAlignment="1">
      <alignment horizontal="center" vertical="top" wrapText="1"/>
    </xf>
    <xf numFmtId="49" fontId="3" fillId="0" borderId="28" xfId="0" applyNumberFormat="1" applyFont="1" applyBorder="1" applyAlignment="1">
      <alignment horizontal="center" vertical="top" wrapText="1"/>
    </xf>
    <xf numFmtId="49" fontId="5" fillId="3" borderId="76" xfId="0" applyNumberFormat="1" applyFont="1" applyFill="1" applyBorder="1" applyAlignment="1">
      <alignment horizontal="right" vertical="top"/>
    </xf>
    <xf numFmtId="49" fontId="5" fillId="3" borderId="77" xfId="0" applyNumberFormat="1" applyFont="1" applyFill="1" applyBorder="1" applyAlignment="1">
      <alignment horizontal="right" vertical="top"/>
    </xf>
    <xf numFmtId="49" fontId="5" fillId="3" borderId="75" xfId="0" applyNumberFormat="1" applyFont="1" applyFill="1" applyBorder="1" applyAlignment="1">
      <alignment horizontal="left" vertical="top"/>
    </xf>
    <xf numFmtId="49" fontId="5" fillId="3" borderId="76" xfId="0" applyNumberFormat="1" applyFont="1" applyFill="1" applyBorder="1" applyAlignment="1">
      <alignment horizontal="left" vertical="top"/>
    </xf>
    <xf numFmtId="49" fontId="5" fillId="3" borderId="77" xfId="0" applyNumberFormat="1" applyFont="1" applyFill="1" applyBorder="1" applyAlignment="1">
      <alignment horizontal="left" vertical="top"/>
    </xf>
    <xf numFmtId="165" fontId="3" fillId="0" borderId="26"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165" fontId="3" fillId="0" borderId="27"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xf>
    <xf numFmtId="0" fontId="5" fillId="0" borderId="36"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8" xfId="0" applyFont="1" applyFill="1" applyBorder="1" applyAlignment="1">
      <alignment horizontal="left" vertical="top" wrapText="1"/>
    </xf>
    <xf numFmtId="0" fontId="5" fillId="0" borderId="27" xfId="0" applyFont="1" applyFill="1" applyBorder="1" applyAlignment="1">
      <alignment horizontal="left" vertical="top" wrapText="1"/>
    </xf>
    <xf numFmtId="0" fontId="3" fillId="0" borderId="39" xfId="0" applyFont="1" applyFill="1" applyBorder="1" applyAlignment="1">
      <alignment horizontal="left" vertical="top" wrapText="1"/>
    </xf>
    <xf numFmtId="49" fontId="3" fillId="0" borderId="35" xfId="0" applyNumberFormat="1" applyFont="1" applyBorder="1" applyAlignment="1">
      <alignment horizontal="center" vertical="top"/>
    </xf>
    <xf numFmtId="49" fontId="3" fillId="0" borderId="14" xfId="0" applyNumberFormat="1" applyFont="1" applyBorder="1" applyAlignment="1">
      <alignment horizontal="center" vertical="top"/>
    </xf>
    <xf numFmtId="49" fontId="3" fillId="0" borderId="37" xfId="0" applyNumberFormat="1" applyFont="1" applyBorder="1" applyAlignment="1">
      <alignment horizontal="center" vertical="top"/>
    </xf>
    <xf numFmtId="43" fontId="3" fillId="0" borderId="6" xfId="1" applyFont="1" applyFill="1" applyBorder="1" applyAlignment="1">
      <alignment horizontal="left" vertical="top" wrapText="1"/>
    </xf>
    <xf numFmtId="43" fontId="3" fillId="0" borderId="8" xfId="1" applyFont="1" applyFill="1" applyBorder="1" applyAlignment="1">
      <alignment horizontal="left" vertical="top" wrapText="1"/>
    </xf>
    <xf numFmtId="0" fontId="15" fillId="0" borderId="8" xfId="0" applyFont="1" applyFill="1" applyBorder="1" applyAlignment="1">
      <alignment horizontal="center" vertical="top" wrapText="1"/>
    </xf>
    <xf numFmtId="0" fontId="15" fillId="0" borderId="42" xfId="0" applyFont="1" applyFill="1" applyBorder="1" applyAlignment="1">
      <alignment horizontal="center" vertical="top" wrapText="1"/>
    </xf>
    <xf numFmtId="49" fontId="3" fillId="0" borderId="40" xfId="0" applyNumberFormat="1" applyFont="1" applyBorder="1" applyAlignment="1">
      <alignment horizontal="center" vertical="top"/>
    </xf>
    <xf numFmtId="49" fontId="5" fillId="0" borderId="39" xfId="0" applyNumberFormat="1" applyFont="1" applyBorder="1" applyAlignment="1">
      <alignment horizontal="center" vertical="top"/>
    </xf>
    <xf numFmtId="0" fontId="3" fillId="0" borderId="36"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4" borderId="6" xfId="0" applyFont="1" applyFill="1" applyBorder="1" applyAlignment="1">
      <alignment horizontal="center" vertical="center" textRotation="90" wrapText="1"/>
    </xf>
    <xf numFmtId="0" fontId="3" fillId="4" borderId="8" xfId="0" applyFont="1" applyFill="1" applyBorder="1" applyAlignment="1">
      <alignment horizontal="center" vertical="center" textRotation="90" wrapText="1"/>
    </xf>
    <xf numFmtId="0" fontId="3" fillId="4" borderId="11" xfId="0" applyFont="1" applyFill="1" applyBorder="1" applyAlignment="1">
      <alignment horizontal="center" vertical="center" textRotation="90" wrapText="1"/>
    </xf>
    <xf numFmtId="49" fontId="5" fillId="3" borderId="5" xfId="0" applyNumberFormat="1" applyFont="1" applyFill="1" applyBorder="1" applyAlignment="1">
      <alignment horizontal="left" vertical="top"/>
    </xf>
    <xf numFmtId="49" fontId="5" fillId="3" borderId="17" xfId="0" applyNumberFormat="1" applyFont="1" applyFill="1" applyBorder="1" applyAlignment="1">
      <alignment horizontal="left" vertical="top"/>
    </xf>
    <xf numFmtId="0" fontId="3" fillId="4" borderId="8" xfId="0" applyFont="1" applyFill="1" applyBorder="1" applyAlignment="1">
      <alignment horizontal="left" vertical="top" wrapText="1"/>
    </xf>
    <xf numFmtId="0" fontId="3" fillId="4" borderId="11" xfId="0" applyFont="1" applyFill="1" applyBorder="1" applyAlignment="1">
      <alignment horizontal="left" vertical="top" wrapText="1"/>
    </xf>
    <xf numFmtId="0" fontId="5" fillId="6" borderId="72" xfId="0" applyFont="1" applyFill="1" applyBorder="1" applyAlignment="1">
      <alignment horizontal="right" vertical="top" wrapText="1"/>
    </xf>
    <xf numFmtId="0" fontId="5" fillId="6" borderId="73" xfId="0" applyFont="1" applyFill="1" applyBorder="1" applyAlignment="1">
      <alignment horizontal="right" vertical="top" wrapText="1"/>
    </xf>
    <xf numFmtId="0" fontId="5" fillId="6" borderId="74" xfId="0" applyFont="1" applyFill="1" applyBorder="1" applyAlignment="1">
      <alignment horizontal="right" vertical="top" wrapText="1"/>
    </xf>
    <xf numFmtId="165" fontId="5" fillId="6" borderId="72" xfId="0" applyNumberFormat="1" applyFont="1" applyFill="1" applyBorder="1" applyAlignment="1">
      <alignment horizontal="center" vertical="top" wrapText="1"/>
    </xf>
    <xf numFmtId="165" fontId="5" fillId="6" borderId="73" xfId="0" applyNumberFormat="1" applyFont="1" applyFill="1" applyBorder="1" applyAlignment="1">
      <alignment horizontal="center" vertical="top" wrapText="1"/>
    </xf>
    <xf numFmtId="165" fontId="5" fillId="6" borderId="74" xfId="0" applyNumberFormat="1" applyFont="1" applyFill="1" applyBorder="1" applyAlignment="1">
      <alignment horizontal="center" vertical="top" wrapText="1"/>
    </xf>
    <xf numFmtId="164" fontId="3" fillId="0" borderId="6" xfId="0" applyNumberFormat="1" applyFont="1" applyFill="1" applyBorder="1" applyAlignment="1">
      <alignment horizontal="left" vertical="top" wrapText="1"/>
    </xf>
    <xf numFmtId="164" fontId="3" fillId="0" borderId="8" xfId="0" applyNumberFormat="1" applyFont="1" applyFill="1" applyBorder="1" applyAlignment="1">
      <alignment horizontal="left" vertical="top" wrapText="1"/>
    </xf>
    <xf numFmtId="0" fontId="3" fillId="4" borderId="36" xfId="0" applyFont="1" applyFill="1" applyBorder="1" applyAlignment="1">
      <alignment vertical="top" wrapText="1"/>
    </xf>
    <xf numFmtId="0" fontId="3" fillId="4" borderId="15" xfId="0" applyFont="1" applyFill="1" applyBorder="1" applyAlignment="1">
      <alignment vertical="top" wrapText="1"/>
    </xf>
    <xf numFmtId="0" fontId="3" fillId="4" borderId="38" xfId="0" applyFont="1" applyFill="1" applyBorder="1" applyAlignment="1">
      <alignment vertical="top" wrapText="1"/>
    </xf>
    <xf numFmtId="165" fontId="3" fillId="0" borderId="1" xfId="0" applyNumberFormat="1" applyFont="1" applyFill="1" applyBorder="1" applyAlignment="1">
      <alignment horizontal="center" vertical="top"/>
    </xf>
    <xf numFmtId="165" fontId="3" fillId="0" borderId="2" xfId="0" applyNumberFormat="1" applyFont="1" applyFill="1" applyBorder="1" applyAlignment="1">
      <alignment horizontal="center" vertical="top"/>
    </xf>
    <xf numFmtId="165" fontId="3" fillId="0" borderId="23" xfId="0" applyNumberFormat="1" applyFont="1" applyFill="1" applyBorder="1" applyAlignment="1">
      <alignment horizontal="center" vertical="top"/>
    </xf>
    <xf numFmtId="165" fontId="3" fillId="0" borderId="3" xfId="0" applyNumberFormat="1" applyFont="1" applyFill="1" applyBorder="1" applyAlignment="1">
      <alignment horizontal="center" vertical="top"/>
    </xf>
    <xf numFmtId="0" fontId="3" fillId="4" borderId="46" xfId="0" applyFont="1" applyFill="1" applyBorder="1" applyAlignment="1">
      <alignment horizontal="center" vertical="top" textRotation="90" wrapText="1"/>
    </xf>
    <xf numFmtId="0" fontId="3" fillId="4" borderId="71" xfId="0" applyFont="1" applyFill="1" applyBorder="1" applyAlignment="1">
      <alignment horizontal="center" vertical="top" textRotation="90" wrapText="1"/>
    </xf>
    <xf numFmtId="3" fontId="9" fillId="0" borderId="36" xfId="0" applyNumberFormat="1" applyFont="1" applyFill="1" applyBorder="1" applyAlignment="1">
      <alignment horizontal="center" vertical="top" textRotation="90"/>
    </xf>
    <xf numFmtId="3" fontId="9" fillId="0" borderId="15" xfId="0" applyNumberFormat="1" applyFont="1" applyFill="1" applyBorder="1" applyAlignment="1">
      <alignment horizontal="center" vertical="top" textRotation="90"/>
    </xf>
    <xf numFmtId="0" fontId="3" fillId="0" borderId="39" xfId="0" applyFont="1" applyFill="1" applyBorder="1" applyAlignment="1">
      <alignment vertical="top" wrapText="1"/>
    </xf>
    <xf numFmtId="0" fontId="3" fillId="0" borderId="60" xfId="0" applyFont="1" applyFill="1" applyBorder="1" applyAlignment="1">
      <alignment horizontal="center" vertical="top" textRotation="90" wrapText="1"/>
    </xf>
    <xf numFmtId="0" fontId="3" fillId="0" borderId="46" xfId="0" applyFont="1" applyFill="1" applyBorder="1" applyAlignment="1">
      <alignment horizontal="center" vertical="top" textRotation="90" wrapText="1"/>
    </xf>
    <xf numFmtId="0" fontId="3" fillId="0" borderId="68" xfId="0" applyFont="1" applyFill="1" applyBorder="1" applyAlignment="1">
      <alignment horizontal="center" vertical="top" textRotation="90" wrapText="1"/>
    </xf>
    <xf numFmtId="49" fontId="3" fillId="0" borderId="41" xfId="0" applyNumberFormat="1" applyFont="1" applyBorder="1" applyAlignment="1">
      <alignment horizontal="center" vertical="top" wrapText="1"/>
    </xf>
    <xf numFmtId="49" fontId="5" fillId="0" borderId="27" xfId="0" applyNumberFormat="1" applyFont="1" applyBorder="1" applyAlignment="1">
      <alignment horizontal="center" vertical="top"/>
    </xf>
    <xf numFmtId="0" fontId="3" fillId="0" borderId="49" xfId="0" applyFont="1" applyFill="1" applyBorder="1" applyAlignment="1">
      <alignment horizontal="left" vertical="top" wrapText="1"/>
    </xf>
    <xf numFmtId="0" fontId="9" fillId="4" borderId="15" xfId="0" applyNumberFormat="1" applyFont="1" applyFill="1" applyBorder="1" applyAlignment="1">
      <alignment horizontal="center" vertical="center" textRotation="90"/>
    </xf>
    <xf numFmtId="0" fontId="9" fillId="4" borderId="38" xfId="0" applyNumberFormat="1" applyFont="1" applyFill="1" applyBorder="1" applyAlignment="1">
      <alignment horizontal="center" vertical="center" textRotation="90"/>
    </xf>
    <xf numFmtId="0" fontId="9" fillId="4" borderId="14" xfId="0" applyNumberFormat="1" applyFont="1" applyFill="1" applyBorder="1" applyAlignment="1">
      <alignment horizontal="center" vertical="center" textRotation="90"/>
    </xf>
    <xf numFmtId="0" fontId="9" fillId="4" borderId="37" xfId="0" applyNumberFormat="1" applyFont="1" applyFill="1" applyBorder="1" applyAlignment="1">
      <alignment horizontal="center" vertical="center" textRotation="90"/>
    </xf>
    <xf numFmtId="0" fontId="3" fillId="4" borderId="27" xfId="0" applyFont="1" applyFill="1" applyBorder="1" applyAlignment="1">
      <alignment vertical="top" wrapText="1"/>
    </xf>
    <xf numFmtId="0" fontId="3" fillId="4" borderId="39" xfId="0" applyFont="1" applyFill="1" applyBorder="1" applyAlignment="1">
      <alignment vertical="top" wrapText="1"/>
    </xf>
    <xf numFmtId="164" fontId="3" fillId="0" borderId="49" xfId="0" applyNumberFormat="1" applyFont="1" applyFill="1" applyBorder="1" applyAlignment="1">
      <alignment horizontal="left" vertical="center" textRotation="90" wrapText="1"/>
    </xf>
    <xf numFmtId="164" fontId="3" fillId="0" borderId="8" xfId="0" applyNumberFormat="1" applyFont="1" applyFill="1" applyBorder="1" applyAlignment="1">
      <alignment horizontal="left" vertical="center" textRotation="90" wrapText="1"/>
    </xf>
    <xf numFmtId="164" fontId="3" fillId="0" borderId="11" xfId="0" applyNumberFormat="1" applyFont="1" applyFill="1" applyBorder="1" applyAlignment="1">
      <alignment horizontal="left" vertical="center" textRotation="90" wrapText="1"/>
    </xf>
    <xf numFmtId="0" fontId="3" fillId="0" borderId="49"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5" fillId="0" borderId="68" xfId="0" applyFont="1" applyFill="1" applyBorder="1" applyAlignment="1">
      <alignment horizontal="center" vertical="top" wrapText="1"/>
    </xf>
    <xf numFmtId="0" fontId="5" fillId="0" borderId="8" xfId="0" applyFont="1" applyFill="1" applyBorder="1" applyAlignment="1">
      <alignment horizontal="center" vertical="center" wrapText="1"/>
    </xf>
    <xf numFmtId="49" fontId="3" fillId="0" borderId="14" xfId="0" applyNumberFormat="1" applyFont="1" applyBorder="1" applyAlignment="1">
      <alignment horizontal="center" vertical="top" wrapText="1"/>
    </xf>
    <xf numFmtId="0" fontId="5" fillId="4" borderId="59"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5" fillId="4" borderId="71" xfId="0" applyFont="1" applyFill="1" applyBorder="1" applyAlignment="1">
      <alignment horizontal="center" vertical="center" wrapText="1"/>
    </xf>
    <xf numFmtId="49" fontId="5" fillId="2" borderId="46" xfId="0" applyNumberFormat="1" applyFont="1" applyFill="1" applyBorder="1" applyAlignment="1">
      <alignment horizontal="center" vertical="top"/>
    </xf>
    <xf numFmtId="49" fontId="5" fillId="2" borderId="71" xfId="0" applyNumberFormat="1" applyFont="1" applyFill="1" applyBorder="1" applyAlignment="1">
      <alignment horizontal="center" vertical="top"/>
    </xf>
    <xf numFmtId="49" fontId="3" fillId="0" borderId="35" xfId="0" applyNumberFormat="1" applyFont="1" applyBorder="1" applyAlignment="1">
      <alignment horizontal="center" vertical="top" wrapText="1"/>
    </xf>
    <xf numFmtId="49" fontId="3" fillId="0" borderId="37" xfId="0" applyNumberFormat="1" applyFont="1" applyBorder="1" applyAlignment="1">
      <alignment horizontal="center" vertical="top" wrapText="1"/>
    </xf>
    <xf numFmtId="49" fontId="5" fillId="0" borderId="50" xfId="0" applyNumberFormat="1" applyFont="1" applyBorder="1" applyAlignment="1">
      <alignment horizontal="center" vertical="top"/>
    </xf>
    <xf numFmtId="49" fontId="5" fillId="0" borderId="58" xfId="0" applyNumberFormat="1" applyFont="1" applyBorder="1" applyAlignment="1">
      <alignment horizontal="center" vertical="top"/>
    </xf>
    <xf numFmtId="49" fontId="5" fillId="0" borderId="45" xfId="0" applyNumberFormat="1" applyFont="1" applyBorder="1" applyAlignment="1">
      <alignment horizontal="center" vertical="top"/>
    </xf>
    <xf numFmtId="0" fontId="5" fillId="0" borderId="0" xfId="0" applyFont="1" applyFill="1" applyBorder="1" applyAlignment="1">
      <alignment horizontal="center" vertical="top" wrapText="1"/>
    </xf>
    <xf numFmtId="0" fontId="5" fillId="0" borderId="44" xfId="0" applyFont="1" applyFill="1" applyBorder="1" applyAlignment="1">
      <alignment horizontal="center" vertical="top" wrapText="1"/>
    </xf>
    <xf numFmtId="0" fontId="3" fillId="0" borderId="8"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0" fontId="5" fillId="6" borderId="65" xfId="0" applyFont="1" applyFill="1" applyBorder="1" applyAlignment="1">
      <alignment horizontal="left" vertical="top" wrapText="1"/>
    </xf>
    <xf numFmtId="0" fontId="5" fillId="6" borderId="66" xfId="0" applyFont="1" applyFill="1" applyBorder="1" applyAlignment="1">
      <alignment horizontal="left" vertical="top" wrapText="1"/>
    </xf>
    <xf numFmtId="0" fontId="5" fillId="6" borderId="57" xfId="0" applyFont="1" applyFill="1" applyBorder="1" applyAlignment="1">
      <alignment horizontal="left" vertical="top" wrapText="1"/>
    </xf>
    <xf numFmtId="0" fontId="5" fillId="2" borderId="67" xfId="0" applyFont="1" applyFill="1" applyBorder="1" applyAlignment="1">
      <alignment horizontal="left" vertical="top"/>
    </xf>
    <xf numFmtId="0" fontId="5" fillId="2" borderId="44" xfId="0" applyFont="1" applyFill="1" applyBorder="1" applyAlignment="1">
      <alignment horizontal="left" vertical="top"/>
    </xf>
    <xf numFmtId="0" fontId="5" fillId="2" borderId="45" xfId="0" applyFont="1" applyFill="1" applyBorder="1" applyAlignment="1">
      <alignment horizontal="left" vertical="top"/>
    </xf>
    <xf numFmtId="0" fontId="5" fillId="3" borderId="75" xfId="0" applyFont="1" applyFill="1" applyBorder="1" applyAlignment="1">
      <alignment horizontal="left" vertical="top" wrapText="1"/>
    </xf>
    <xf numFmtId="0" fontId="5" fillId="3" borderId="76" xfId="0" applyFont="1" applyFill="1" applyBorder="1" applyAlignment="1">
      <alignment horizontal="left" vertical="top" wrapText="1"/>
    </xf>
    <xf numFmtId="0" fontId="5" fillId="3" borderId="77" xfId="0" applyFont="1" applyFill="1" applyBorder="1" applyAlignment="1">
      <alignment horizontal="left" vertical="top" wrapText="1"/>
    </xf>
    <xf numFmtId="0" fontId="3" fillId="0" borderId="43" xfId="0" applyFont="1" applyBorder="1" applyAlignment="1">
      <alignment horizontal="center" vertical="center"/>
    </xf>
    <xf numFmtId="0" fontId="3" fillId="0" borderId="48" xfId="0" applyFont="1" applyBorder="1" applyAlignment="1">
      <alignment horizontal="center" vertical="center"/>
    </xf>
    <xf numFmtId="0" fontId="3" fillId="0" borderId="27" xfId="0" applyFont="1" applyFill="1" applyBorder="1" applyAlignment="1">
      <alignment horizontal="center" vertical="center" textRotation="90" wrapText="1"/>
    </xf>
    <xf numFmtId="0" fontId="3" fillId="0" borderId="38" xfId="0" applyFont="1" applyFill="1" applyBorder="1" applyAlignment="1">
      <alignment horizontal="center" vertical="center" textRotation="90" wrapText="1"/>
    </xf>
    <xf numFmtId="0" fontId="3" fillId="0" borderId="4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textRotation="90" wrapText="1"/>
    </xf>
    <xf numFmtId="0" fontId="3" fillId="0" borderId="35"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3" fillId="0" borderId="37" xfId="0" applyFont="1" applyBorder="1" applyAlignment="1">
      <alignment horizontal="center" vertical="center" textRotation="90" wrapText="1"/>
    </xf>
    <xf numFmtId="49" fontId="5" fillId="9" borderId="72" xfId="0" applyNumberFormat="1" applyFont="1" applyFill="1" applyBorder="1" applyAlignment="1">
      <alignment horizontal="left" vertical="top" wrapText="1"/>
    </xf>
    <xf numFmtId="49" fontId="5" fillId="9" borderId="73" xfId="0" applyNumberFormat="1" applyFont="1" applyFill="1" applyBorder="1" applyAlignment="1">
      <alignment horizontal="left" vertical="top" wrapText="1"/>
    </xf>
    <xf numFmtId="49" fontId="5" fillId="9" borderId="74" xfId="0" applyNumberFormat="1" applyFont="1" applyFill="1" applyBorder="1" applyAlignment="1">
      <alignment horizontal="left" vertical="top"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3" fillId="0" borderId="53"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34" xfId="0" applyFont="1" applyBorder="1" applyAlignment="1">
      <alignment horizontal="center" vertical="center" textRotation="90" wrapText="1"/>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3" fillId="0" borderId="5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59" xfId="0" applyFont="1" applyBorder="1" applyAlignment="1">
      <alignment horizontal="center" vertical="center" textRotation="90" wrapText="1"/>
    </xf>
    <xf numFmtId="0" fontId="3" fillId="0" borderId="46" xfId="0" applyFont="1" applyBorder="1" applyAlignment="1">
      <alignment horizontal="center" vertical="center" textRotation="90" wrapText="1"/>
    </xf>
    <xf numFmtId="0" fontId="3" fillId="0" borderId="71" xfId="0" applyFont="1" applyBorder="1" applyAlignment="1">
      <alignment horizontal="center" vertical="center" textRotation="90" wrapText="1"/>
    </xf>
    <xf numFmtId="0" fontId="3" fillId="0" borderId="50" xfId="0" applyNumberFormat="1" applyFont="1" applyBorder="1" applyAlignment="1">
      <alignment horizontal="center" vertical="center" textRotation="90" wrapText="1"/>
    </xf>
    <xf numFmtId="0" fontId="3" fillId="0" borderId="58" xfId="0" applyNumberFormat="1" applyFont="1" applyBorder="1" applyAlignment="1">
      <alignment horizontal="center" vertical="center" textRotation="90" wrapText="1"/>
    </xf>
    <xf numFmtId="0" fontId="3" fillId="0" borderId="45" xfId="0" applyNumberFormat="1" applyFont="1" applyBorder="1" applyAlignment="1">
      <alignment horizontal="center" vertical="center" textRotation="90" wrapText="1"/>
    </xf>
    <xf numFmtId="0" fontId="3" fillId="0" borderId="66" xfId="0" applyFont="1" applyBorder="1" applyAlignment="1">
      <alignment horizontal="center" vertical="center"/>
    </xf>
    <xf numFmtId="0" fontId="3" fillId="0" borderId="57" xfId="0" applyFont="1" applyBorder="1" applyAlignment="1">
      <alignment horizontal="center" vertical="center"/>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44" xfId="0" applyFont="1" applyBorder="1" applyAlignment="1">
      <alignment horizontal="center" vertical="top"/>
    </xf>
    <xf numFmtId="0" fontId="3" fillId="0" borderId="42" xfId="0" applyFont="1" applyFill="1" applyBorder="1" applyAlignment="1">
      <alignment horizontal="left" vertical="top" wrapText="1"/>
    </xf>
    <xf numFmtId="0" fontId="3" fillId="4" borderId="6" xfId="0" applyFont="1" applyFill="1" applyBorder="1" applyAlignment="1">
      <alignment horizontal="left" vertical="top" wrapText="1"/>
    </xf>
    <xf numFmtId="49" fontId="3" fillId="7" borderId="14" xfId="0" applyNumberFormat="1" applyFont="1" applyFill="1" applyBorder="1" applyAlignment="1">
      <alignment horizontal="center" vertical="top"/>
    </xf>
    <xf numFmtId="49" fontId="3" fillId="7" borderId="37" xfId="0" applyNumberFormat="1" applyFont="1" applyFill="1" applyBorder="1" applyAlignment="1">
      <alignment horizontal="center" vertical="top"/>
    </xf>
    <xf numFmtId="0" fontId="3" fillId="0" borderId="27" xfId="0" applyFont="1" applyFill="1" applyBorder="1" applyAlignment="1">
      <alignment horizontal="left" vertical="top" wrapText="1"/>
    </xf>
    <xf numFmtId="49" fontId="3" fillId="7" borderId="26" xfId="0" applyNumberFormat="1" applyFont="1" applyFill="1" applyBorder="1" applyAlignment="1">
      <alignment horizontal="center" vertical="top"/>
    </xf>
    <xf numFmtId="49" fontId="3" fillId="7" borderId="40" xfId="0" applyNumberFormat="1" applyFont="1" applyFill="1" applyBorder="1" applyAlignment="1">
      <alignment horizontal="center" vertical="top"/>
    </xf>
    <xf numFmtId="0" fontId="5" fillId="0" borderId="49" xfId="0" applyFont="1" applyFill="1" applyBorder="1" applyAlignment="1">
      <alignment horizontal="center" vertical="top" wrapText="1"/>
    </xf>
    <xf numFmtId="0" fontId="5" fillId="0" borderId="42" xfId="0" applyFont="1" applyFill="1" applyBorder="1" applyAlignment="1">
      <alignment horizontal="center" vertical="top" wrapText="1"/>
    </xf>
    <xf numFmtId="0" fontId="3" fillId="7" borderId="56" xfId="0" applyFont="1" applyFill="1" applyBorder="1" applyAlignment="1">
      <alignment horizontal="center" vertical="top" wrapText="1"/>
    </xf>
    <xf numFmtId="0" fontId="3" fillId="7" borderId="63" xfId="0" applyFont="1" applyFill="1" applyBorder="1" applyAlignment="1">
      <alignment horizontal="center" vertical="top" wrapText="1"/>
    </xf>
    <xf numFmtId="49" fontId="3" fillId="0" borderId="26" xfId="0" applyNumberFormat="1" applyFont="1" applyBorder="1" applyAlignment="1">
      <alignment horizontal="center" vertical="top"/>
    </xf>
    <xf numFmtId="164" fontId="3" fillId="0" borderId="49" xfId="0" applyNumberFormat="1" applyFont="1" applyFill="1" applyBorder="1" applyAlignment="1">
      <alignment horizontal="center" vertical="center" textRotation="90" wrapText="1"/>
    </xf>
    <xf numFmtId="164" fontId="3" fillId="0" borderId="8" xfId="0" applyNumberFormat="1" applyFont="1" applyFill="1" applyBorder="1" applyAlignment="1">
      <alignment horizontal="center" vertical="center" textRotation="90" wrapText="1"/>
    </xf>
    <xf numFmtId="0" fontId="3" fillId="0" borderId="49" xfId="0" applyFont="1" applyFill="1" applyBorder="1" applyAlignment="1">
      <alignment horizontal="center" vertical="center" textRotation="90" wrapText="1"/>
    </xf>
    <xf numFmtId="0" fontId="3" fillId="0" borderId="42" xfId="0" applyFont="1" applyFill="1" applyBorder="1" applyAlignment="1">
      <alignment horizontal="center" vertical="center" textRotation="90" wrapText="1"/>
    </xf>
    <xf numFmtId="0" fontId="14" fillId="0" borderId="49" xfId="0" applyFont="1" applyFill="1" applyBorder="1" applyAlignment="1">
      <alignment horizontal="center" vertical="center" textRotation="90" wrapText="1"/>
    </xf>
    <xf numFmtId="0" fontId="14" fillId="0" borderId="8" xfId="0" applyFont="1" applyFill="1" applyBorder="1" applyAlignment="1">
      <alignment horizontal="center" vertical="center" textRotation="90" wrapText="1"/>
    </xf>
    <xf numFmtId="0" fontId="14" fillId="0" borderId="42" xfId="0" applyFont="1" applyFill="1" applyBorder="1" applyAlignment="1">
      <alignment horizontal="center" vertical="center" textRotation="90" wrapText="1"/>
    </xf>
    <xf numFmtId="0" fontId="3" fillId="4" borderId="49" xfId="0" applyFont="1" applyFill="1" applyBorder="1" applyAlignment="1">
      <alignment horizontal="center" vertical="center" textRotation="90" wrapText="1"/>
    </xf>
    <xf numFmtId="0" fontId="3" fillId="7" borderId="28" xfId="0" applyFont="1" applyFill="1" applyBorder="1" applyAlignment="1">
      <alignment horizontal="center" vertical="top" wrapText="1"/>
    </xf>
    <xf numFmtId="0" fontId="3" fillId="7" borderId="69" xfId="0" applyFont="1" applyFill="1" applyBorder="1" applyAlignment="1">
      <alignment horizontal="center" vertical="top" wrapText="1"/>
    </xf>
    <xf numFmtId="0" fontId="5" fillId="0" borderId="60"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4" borderId="6"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42" xfId="0" applyFont="1" applyFill="1" applyBorder="1" applyAlignment="1">
      <alignment horizontal="center" vertical="top" wrapText="1"/>
    </xf>
    <xf numFmtId="49" fontId="3" fillId="7" borderId="35" xfId="0" applyNumberFormat="1" applyFont="1" applyFill="1" applyBorder="1" applyAlignment="1">
      <alignment horizontal="center" vertical="top"/>
    </xf>
    <xf numFmtId="49" fontId="8" fillId="9" borderId="72" xfId="0" applyNumberFormat="1" applyFont="1" applyFill="1" applyBorder="1" applyAlignment="1">
      <alignment horizontal="left" vertical="top" wrapText="1"/>
    </xf>
    <xf numFmtId="49" fontId="8" fillId="9" borderId="73" xfId="0" applyNumberFormat="1" applyFont="1" applyFill="1" applyBorder="1" applyAlignment="1">
      <alignment horizontal="left" vertical="top" wrapText="1"/>
    </xf>
    <xf numFmtId="49" fontId="8" fillId="9" borderId="74" xfId="0" applyNumberFormat="1" applyFont="1" applyFill="1" applyBorder="1" applyAlignment="1">
      <alignment horizontal="left" vertical="top" wrapText="1"/>
    </xf>
    <xf numFmtId="0" fontId="8" fillId="6" borderId="65"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57" xfId="0" applyFont="1" applyFill="1" applyBorder="1" applyAlignment="1">
      <alignment horizontal="left" vertical="top" wrapText="1"/>
    </xf>
    <xf numFmtId="165" fontId="3" fillId="0" borderId="35"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8" xfId="0" applyNumberFormat="1" applyFont="1" applyFill="1" applyBorder="1" applyAlignment="1">
      <alignment horizontal="center" vertical="center"/>
    </xf>
    <xf numFmtId="0" fontId="5" fillId="4" borderId="59" xfId="0" applyFont="1" applyFill="1" applyBorder="1" applyAlignment="1">
      <alignment horizontal="center" vertical="top" wrapText="1"/>
    </xf>
    <xf numFmtId="0" fontId="5" fillId="4" borderId="46" xfId="0" applyFont="1" applyFill="1" applyBorder="1" applyAlignment="1">
      <alignment horizontal="center" vertical="top" wrapText="1"/>
    </xf>
    <xf numFmtId="0" fontId="5" fillId="4" borderId="71" xfId="0" applyFont="1" applyFill="1" applyBorder="1" applyAlignment="1">
      <alignment horizontal="center"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cellXfs>
  <cellStyles count="2">
    <cellStyle name="Kablelis" xfId="1" builtinId="3"/>
    <cellStyle name="Paprastas"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N170"/>
  <sheetViews>
    <sheetView tabSelected="1" zoomScaleNormal="100" zoomScaleSheetLayoutView="80" workbookViewId="0">
      <selection sqref="A1:R1"/>
    </sheetView>
  </sheetViews>
  <sheetFormatPr defaultRowHeight="12.75"/>
  <cols>
    <col min="1" max="3" width="2.7109375" style="11" customWidth="1"/>
    <col min="4" max="4" width="35.85546875" style="11" customWidth="1"/>
    <col min="5" max="5" width="2.7109375" style="146" customWidth="1"/>
    <col min="6" max="6" width="3.5703125" style="11" customWidth="1"/>
    <col min="7" max="7" width="4.140625" style="337" customWidth="1"/>
    <col min="8" max="8" width="7.7109375" style="12" customWidth="1"/>
    <col min="9" max="14" width="7.7109375" style="11" customWidth="1"/>
    <col min="15" max="15" width="28.140625" style="11" customWidth="1"/>
    <col min="16" max="18" width="3.7109375" style="11" customWidth="1"/>
    <col min="19" max="16384" width="9.140625" style="6"/>
  </cols>
  <sheetData>
    <row r="1" spans="1:22" ht="15.75">
      <c r="A1" s="712" t="s">
        <v>168</v>
      </c>
      <c r="B1" s="712"/>
      <c r="C1" s="712"/>
      <c r="D1" s="712"/>
      <c r="E1" s="712"/>
      <c r="F1" s="712"/>
      <c r="G1" s="712"/>
      <c r="H1" s="712"/>
      <c r="I1" s="712"/>
      <c r="J1" s="712"/>
      <c r="K1" s="712"/>
      <c r="L1" s="712"/>
      <c r="M1" s="712"/>
      <c r="N1" s="712"/>
      <c r="O1" s="712"/>
      <c r="P1" s="712"/>
      <c r="Q1" s="712"/>
      <c r="R1" s="712"/>
    </row>
    <row r="2" spans="1:22" ht="15.75">
      <c r="A2" s="713" t="s">
        <v>64</v>
      </c>
      <c r="B2" s="713"/>
      <c r="C2" s="713"/>
      <c r="D2" s="713"/>
      <c r="E2" s="713"/>
      <c r="F2" s="713"/>
      <c r="G2" s="713"/>
      <c r="H2" s="713"/>
      <c r="I2" s="713"/>
      <c r="J2" s="713"/>
      <c r="K2" s="713"/>
      <c r="L2" s="713"/>
      <c r="M2" s="713"/>
      <c r="N2" s="713"/>
      <c r="O2" s="713"/>
      <c r="P2" s="713"/>
      <c r="Q2" s="713"/>
      <c r="R2" s="713"/>
    </row>
    <row r="3" spans="1:22" ht="15.75">
      <c r="A3" s="714" t="s">
        <v>38</v>
      </c>
      <c r="B3" s="714"/>
      <c r="C3" s="714"/>
      <c r="D3" s="714"/>
      <c r="E3" s="714"/>
      <c r="F3" s="714"/>
      <c r="G3" s="714"/>
      <c r="H3" s="714"/>
      <c r="I3" s="714"/>
      <c r="J3" s="714"/>
      <c r="K3" s="714"/>
      <c r="L3" s="714"/>
      <c r="M3" s="714"/>
      <c r="N3" s="714"/>
      <c r="O3" s="714"/>
      <c r="P3" s="714"/>
      <c r="Q3" s="714"/>
      <c r="R3" s="714"/>
      <c r="S3" s="4"/>
      <c r="T3" s="4"/>
      <c r="U3" s="4"/>
      <c r="V3" s="4"/>
    </row>
    <row r="4" spans="1:22" ht="13.5" thickBot="1">
      <c r="P4" s="715" t="s">
        <v>0</v>
      </c>
      <c r="Q4" s="715"/>
      <c r="R4" s="715"/>
    </row>
    <row r="5" spans="1:22">
      <c r="A5" s="685" t="s">
        <v>39</v>
      </c>
      <c r="B5" s="686" t="s">
        <v>1</v>
      </c>
      <c r="C5" s="686" t="s">
        <v>2</v>
      </c>
      <c r="D5" s="701" t="s">
        <v>16</v>
      </c>
      <c r="E5" s="704" t="s">
        <v>3</v>
      </c>
      <c r="F5" s="686" t="s">
        <v>206</v>
      </c>
      <c r="G5" s="707" t="s">
        <v>4</v>
      </c>
      <c r="H5" s="695" t="s">
        <v>5</v>
      </c>
      <c r="I5" s="692" t="s">
        <v>42</v>
      </c>
      <c r="J5" s="693"/>
      <c r="K5" s="693"/>
      <c r="L5" s="694"/>
      <c r="M5" s="695" t="s">
        <v>52</v>
      </c>
      <c r="N5" s="695" t="s">
        <v>53</v>
      </c>
      <c r="O5" s="698" t="s">
        <v>15</v>
      </c>
      <c r="P5" s="699"/>
      <c r="Q5" s="699"/>
      <c r="R5" s="700"/>
    </row>
    <row r="6" spans="1:22">
      <c r="A6" s="651"/>
      <c r="B6" s="687"/>
      <c r="C6" s="687"/>
      <c r="D6" s="702"/>
      <c r="E6" s="705"/>
      <c r="F6" s="687"/>
      <c r="G6" s="708"/>
      <c r="H6" s="696"/>
      <c r="I6" s="650" t="s">
        <v>6</v>
      </c>
      <c r="J6" s="679" t="s">
        <v>7</v>
      </c>
      <c r="K6" s="680"/>
      <c r="L6" s="681" t="s">
        <v>23</v>
      </c>
      <c r="M6" s="696"/>
      <c r="N6" s="696"/>
      <c r="O6" s="683" t="s">
        <v>16</v>
      </c>
      <c r="P6" s="679" t="s">
        <v>8</v>
      </c>
      <c r="Q6" s="710"/>
      <c r="R6" s="711"/>
    </row>
    <row r="7" spans="1:22" ht="126.75" customHeight="1" thickBot="1">
      <c r="A7" s="652"/>
      <c r="B7" s="688"/>
      <c r="C7" s="688"/>
      <c r="D7" s="703"/>
      <c r="E7" s="706"/>
      <c r="F7" s="688"/>
      <c r="G7" s="709"/>
      <c r="H7" s="697"/>
      <c r="I7" s="652"/>
      <c r="J7" s="8" t="s">
        <v>6</v>
      </c>
      <c r="K7" s="7" t="s">
        <v>17</v>
      </c>
      <c r="L7" s="682"/>
      <c r="M7" s="697"/>
      <c r="N7" s="697"/>
      <c r="O7" s="684"/>
      <c r="P7" s="9" t="s">
        <v>55</v>
      </c>
      <c r="Q7" s="9" t="s">
        <v>56</v>
      </c>
      <c r="R7" s="10" t="s">
        <v>57</v>
      </c>
    </row>
    <row r="8" spans="1:22" s="304" customFormat="1">
      <c r="A8" s="689" t="s">
        <v>61</v>
      </c>
      <c r="B8" s="690"/>
      <c r="C8" s="690"/>
      <c r="D8" s="690"/>
      <c r="E8" s="690"/>
      <c r="F8" s="690"/>
      <c r="G8" s="690"/>
      <c r="H8" s="690"/>
      <c r="I8" s="690"/>
      <c r="J8" s="690"/>
      <c r="K8" s="690"/>
      <c r="L8" s="690"/>
      <c r="M8" s="690"/>
      <c r="N8" s="690"/>
      <c r="O8" s="690"/>
      <c r="P8" s="690"/>
      <c r="Q8" s="690"/>
      <c r="R8" s="691"/>
    </row>
    <row r="9" spans="1:22" s="304" customFormat="1">
      <c r="A9" s="670" t="s">
        <v>60</v>
      </c>
      <c r="B9" s="671"/>
      <c r="C9" s="671"/>
      <c r="D9" s="671"/>
      <c r="E9" s="671"/>
      <c r="F9" s="671"/>
      <c r="G9" s="671"/>
      <c r="H9" s="671"/>
      <c r="I9" s="671"/>
      <c r="J9" s="671"/>
      <c r="K9" s="671"/>
      <c r="L9" s="671"/>
      <c r="M9" s="671"/>
      <c r="N9" s="671"/>
      <c r="O9" s="671"/>
      <c r="P9" s="671"/>
      <c r="Q9" s="671"/>
      <c r="R9" s="672"/>
    </row>
    <row r="10" spans="1:22" ht="26.25" thickBot="1">
      <c r="A10" s="30" t="s">
        <v>9</v>
      </c>
      <c r="B10" s="673" t="s">
        <v>65</v>
      </c>
      <c r="C10" s="674"/>
      <c r="D10" s="674"/>
      <c r="E10" s="674"/>
      <c r="F10" s="674"/>
      <c r="G10" s="674"/>
      <c r="H10" s="674"/>
      <c r="I10" s="674"/>
      <c r="J10" s="674"/>
      <c r="K10" s="674"/>
      <c r="L10" s="674"/>
      <c r="M10" s="674"/>
      <c r="N10" s="674"/>
      <c r="O10" s="674"/>
      <c r="P10" s="674"/>
      <c r="Q10" s="674"/>
      <c r="R10" s="675"/>
    </row>
    <row r="11" spans="1:22" ht="13.5" thickBot="1">
      <c r="A11" s="13" t="s">
        <v>9</v>
      </c>
      <c r="B11" s="14" t="s">
        <v>9</v>
      </c>
      <c r="C11" s="676" t="s">
        <v>66</v>
      </c>
      <c r="D11" s="677"/>
      <c r="E11" s="677"/>
      <c r="F11" s="677"/>
      <c r="G11" s="677"/>
      <c r="H11" s="677"/>
      <c r="I11" s="677"/>
      <c r="J11" s="677"/>
      <c r="K11" s="677"/>
      <c r="L11" s="677"/>
      <c r="M11" s="677"/>
      <c r="N11" s="677"/>
      <c r="O11" s="677"/>
      <c r="P11" s="677"/>
      <c r="Q11" s="677"/>
      <c r="R11" s="678"/>
    </row>
    <row r="12" spans="1:22" ht="25.5">
      <c r="A12" s="543" t="s">
        <v>9</v>
      </c>
      <c r="B12" s="546" t="s">
        <v>9</v>
      </c>
      <c r="C12" s="549" t="s">
        <v>9</v>
      </c>
      <c r="D12" s="383" t="s">
        <v>131</v>
      </c>
      <c r="E12" s="384"/>
      <c r="F12" s="661" t="s">
        <v>69</v>
      </c>
      <c r="G12" s="663" t="s">
        <v>101</v>
      </c>
      <c r="H12" s="16" t="s">
        <v>107</v>
      </c>
      <c r="I12" s="284">
        <f>J12+L12</f>
        <v>2002.3</v>
      </c>
      <c r="J12" s="51"/>
      <c r="K12" s="51"/>
      <c r="L12" s="52">
        <v>2002.3</v>
      </c>
      <c r="M12" s="270">
        <v>19.3</v>
      </c>
      <c r="N12" s="208">
        <v>38.5</v>
      </c>
      <c r="O12" s="227" t="s">
        <v>209</v>
      </c>
      <c r="P12" s="385">
        <v>2</v>
      </c>
      <c r="Q12" s="79"/>
      <c r="R12" s="80"/>
    </row>
    <row r="13" spans="1:22" ht="15" customHeight="1">
      <c r="A13" s="544"/>
      <c r="B13" s="547"/>
      <c r="C13" s="550"/>
      <c r="D13" s="341" t="s">
        <v>210</v>
      </c>
      <c r="E13" s="666" t="s">
        <v>109</v>
      </c>
      <c r="F13" s="655"/>
      <c r="G13" s="664"/>
      <c r="H13" s="170" t="s">
        <v>103</v>
      </c>
      <c r="I13" s="126">
        <f>J13+L13</f>
        <v>8680.5</v>
      </c>
      <c r="J13" s="103"/>
      <c r="K13" s="103"/>
      <c r="L13" s="104">
        <v>8680.5</v>
      </c>
      <c r="M13" s="105">
        <v>363.7</v>
      </c>
      <c r="N13" s="207">
        <v>727.3</v>
      </c>
      <c r="O13" s="17" t="s">
        <v>179</v>
      </c>
      <c r="P13" s="81"/>
      <c r="Q13" s="81"/>
      <c r="R13" s="82">
        <v>2</v>
      </c>
      <c r="S13" s="117"/>
    </row>
    <row r="14" spans="1:22">
      <c r="A14" s="544"/>
      <c r="B14" s="547"/>
      <c r="C14" s="550"/>
      <c r="D14" s="341" t="s">
        <v>211</v>
      </c>
      <c r="E14" s="666"/>
      <c r="F14" s="655"/>
      <c r="G14" s="664"/>
      <c r="H14" s="18" t="s">
        <v>108</v>
      </c>
      <c r="I14" s="57">
        <f>J14+L14</f>
        <v>1072.3</v>
      </c>
      <c r="J14" s="58"/>
      <c r="K14" s="58"/>
      <c r="L14" s="59">
        <v>1072.3</v>
      </c>
      <c r="M14" s="60">
        <v>44.9</v>
      </c>
      <c r="N14" s="151">
        <v>89.8</v>
      </c>
      <c r="O14" s="340" t="s">
        <v>177</v>
      </c>
      <c r="P14" s="87">
        <v>1</v>
      </c>
      <c r="Q14" s="81"/>
      <c r="R14" s="82"/>
    </row>
    <row r="15" spans="1:22" ht="38.25">
      <c r="A15" s="544"/>
      <c r="B15" s="547"/>
      <c r="C15" s="550"/>
      <c r="D15" s="341" t="s">
        <v>212</v>
      </c>
      <c r="E15" s="666"/>
      <c r="F15" s="655"/>
      <c r="G15" s="664"/>
      <c r="H15" s="18" t="s">
        <v>104</v>
      </c>
      <c r="I15" s="57">
        <f>J15+L15</f>
        <v>188</v>
      </c>
      <c r="J15" s="58"/>
      <c r="K15" s="58"/>
      <c r="L15" s="59">
        <v>188</v>
      </c>
      <c r="M15" s="60"/>
      <c r="N15" s="151"/>
      <c r="O15" s="17"/>
      <c r="P15" s="81"/>
      <c r="Q15" s="81"/>
      <c r="R15" s="82"/>
    </row>
    <row r="16" spans="1:22" ht="25.5">
      <c r="A16" s="544"/>
      <c r="B16" s="547"/>
      <c r="C16" s="550"/>
      <c r="D16" s="341" t="s">
        <v>213</v>
      </c>
      <c r="E16" s="666"/>
      <c r="F16" s="655"/>
      <c r="G16" s="664"/>
      <c r="H16" s="18" t="s">
        <v>77</v>
      </c>
      <c r="I16" s="257"/>
      <c r="J16" s="58"/>
      <c r="K16" s="58"/>
      <c r="L16" s="59"/>
      <c r="M16" s="60"/>
      <c r="N16" s="151">
        <v>1503</v>
      </c>
      <c r="O16" s="17"/>
      <c r="P16" s="81"/>
      <c r="Q16" s="81"/>
      <c r="R16" s="82"/>
    </row>
    <row r="17" spans="1:21" ht="13.5" thickBot="1">
      <c r="A17" s="357"/>
      <c r="B17" s="359"/>
      <c r="C17" s="349"/>
      <c r="D17" s="342" t="s">
        <v>124</v>
      </c>
      <c r="E17" s="667"/>
      <c r="F17" s="662"/>
      <c r="G17" s="665"/>
      <c r="H17" s="417" t="s">
        <v>10</v>
      </c>
      <c r="I17" s="418">
        <f t="shared" ref="I17:N17" si="0">SUM(I12:I16)</f>
        <v>11943.099999999999</v>
      </c>
      <c r="J17" s="418">
        <f t="shared" si="0"/>
        <v>0</v>
      </c>
      <c r="K17" s="418">
        <f t="shared" si="0"/>
        <v>0</v>
      </c>
      <c r="L17" s="419">
        <f t="shared" si="0"/>
        <v>11943.099999999999</v>
      </c>
      <c r="M17" s="420">
        <f t="shared" si="0"/>
        <v>427.9</v>
      </c>
      <c r="N17" s="418">
        <f t="shared" si="0"/>
        <v>2358.6</v>
      </c>
      <c r="O17" s="21"/>
      <c r="P17" s="386"/>
      <c r="Q17" s="386"/>
      <c r="R17" s="387"/>
    </row>
    <row r="18" spans="1:21" ht="25.5">
      <c r="A18" s="356" t="s">
        <v>9</v>
      </c>
      <c r="B18" s="358" t="s">
        <v>9</v>
      </c>
      <c r="C18" s="347" t="s">
        <v>11</v>
      </c>
      <c r="D18" s="388" t="s">
        <v>133</v>
      </c>
      <c r="E18" s="280"/>
      <c r="F18" s="345"/>
      <c r="G18" s="350"/>
      <c r="H18" s="368"/>
      <c r="I18" s="210"/>
      <c r="J18" s="162"/>
      <c r="K18" s="162"/>
      <c r="L18" s="211"/>
      <c r="M18" s="369"/>
      <c r="N18" s="164"/>
      <c r="O18" s="15"/>
      <c r="P18" s="89"/>
      <c r="Q18" s="89"/>
      <c r="R18" s="90"/>
      <c r="S18" s="22"/>
      <c r="U18" s="19"/>
    </row>
    <row r="19" spans="1:21">
      <c r="A19" s="659"/>
      <c r="B19" s="547"/>
      <c r="C19" s="550"/>
      <c r="D19" s="341" t="s">
        <v>214</v>
      </c>
      <c r="E19" s="389" t="s">
        <v>109</v>
      </c>
      <c r="F19" s="596" t="s">
        <v>69</v>
      </c>
      <c r="G19" s="664" t="s">
        <v>101</v>
      </c>
      <c r="H19" s="370" t="s">
        <v>77</v>
      </c>
      <c r="I19" s="50">
        <f>J19+L19</f>
        <v>100</v>
      </c>
      <c r="J19" s="103"/>
      <c r="K19" s="103"/>
      <c r="L19" s="212">
        <v>100</v>
      </c>
      <c r="M19" s="371">
        <v>1100</v>
      </c>
      <c r="N19" s="105">
        <v>3372</v>
      </c>
      <c r="O19" s="25" t="s">
        <v>209</v>
      </c>
      <c r="P19" s="323"/>
      <c r="Q19" s="87"/>
      <c r="R19" s="88">
        <v>1</v>
      </c>
    </row>
    <row r="20" spans="1:21">
      <c r="A20" s="659"/>
      <c r="B20" s="547"/>
      <c r="C20" s="550"/>
      <c r="D20" s="390" t="s">
        <v>215</v>
      </c>
      <c r="E20" s="668"/>
      <c r="F20" s="596"/>
      <c r="G20" s="664"/>
      <c r="H20" s="24" t="s">
        <v>112</v>
      </c>
      <c r="I20" s="257">
        <f>J20+L20</f>
        <v>0</v>
      </c>
      <c r="J20" s="51"/>
      <c r="K20" s="51"/>
      <c r="L20" s="52"/>
      <c r="M20" s="295">
        <v>1000</v>
      </c>
      <c r="N20" s="295">
        <v>1000</v>
      </c>
      <c r="O20" s="25" t="s">
        <v>216</v>
      </c>
      <c r="P20" s="323"/>
      <c r="Q20" s="87">
        <v>1</v>
      </c>
      <c r="R20" s="88">
        <v>2</v>
      </c>
    </row>
    <row r="21" spans="1:21" ht="38.25">
      <c r="A21" s="659"/>
      <c r="B21" s="547"/>
      <c r="C21" s="550"/>
      <c r="D21" s="390" t="s">
        <v>217</v>
      </c>
      <c r="E21" s="668"/>
      <c r="F21" s="596"/>
      <c r="G21" s="664"/>
      <c r="H21" s="391"/>
      <c r="I21" s="372"/>
      <c r="J21" s="373"/>
      <c r="K21" s="373"/>
      <c r="L21" s="374"/>
      <c r="M21" s="392"/>
      <c r="N21" s="382"/>
      <c r="O21" s="25"/>
      <c r="P21" s="323"/>
      <c r="Q21" s="87"/>
      <c r="R21" s="88"/>
    </row>
    <row r="22" spans="1:21" ht="25.5" customHeight="1" thickBot="1">
      <c r="A22" s="660"/>
      <c r="B22" s="548"/>
      <c r="C22" s="551"/>
      <c r="D22" s="393" t="s">
        <v>178</v>
      </c>
      <c r="E22" s="669"/>
      <c r="F22" s="597"/>
      <c r="G22" s="665"/>
      <c r="H22" s="394" t="s">
        <v>10</v>
      </c>
      <c r="I22" s="421">
        <f t="shared" ref="I22:N22" si="1">SUM(I19:I20)</f>
        <v>100</v>
      </c>
      <c r="J22" s="422">
        <f t="shared" si="1"/>
        <v>0</v>
      </c>
      <c r="K22" s="422">
        <f t="shared" si="1"/>
        <v>0</v>
      </c>
      <c r="L22" s="423">
        <f t="shared" si="1"/>
        <v>100</v>
      </c>
      <c r="M22" s="334">
        <f t="shared" si="1"/>
        <v>2100</v>
      </c>
      <c r="N22" s="64">
        <f t="shared" si="1"/>
        <v>4372</v>
      </c>
      <c r="O22" s="26"/>
      <c r="P22" s="113"/>
      <c r="Q22" s="113"/>
      <c r="R22" s="114"/>
    </row>
    <row r="23" spans="1:21" ht="25.5">
      <c r="A23" s="356" t="s">
        <v>9</v>
      </c>
      <c r="B23" s="358" t="s">
        <v>9</v>
      </c>
      <c r="C23" s="347" t="s">
        <v>63</v>
      </c>
      <c r="D23" s="147" t="s">
        <v>134</v>
      </c>
      <c r="E23" s="395"/>
      <c r="F23" s="196"/>
      <c r="G23" s="338"/>
      <c r="H23" s="368"/>
      <c r="I23" s="424"/>
      <c r="J23" s="425"/>
      <c r="K23" s="425"/>
      <c r="L23" s="426"/>
      <c r="M23" s="369"/>
      <c r="N23" s="164"/>
      <c r="O23" s="23"/>
      <c r="P23" s="198"/>
      <c r="Q23" s="198"/>
      <c r="R23" s="199"/>
    </row>
    <row r="24" spans="1:21" ht="17.25" customHeight="1">
      <c r="A24" s="544"/>
      <c r="B24" s="547"/>
      <c r="C24" s="550"/>
      <c r="D24" s="341" t="s">
        <v>218</v>
      </c>
      <c r="E24" s="362" t="s">
        <v>109</v>
      </c>
      <c r="F24" s="596" t="s">
        <v>69</v>
      </c>
      <c r="G24" s="536" t="s">
        <v>101</v>
      </c>
      <c r="H24" s="396" t="s">
        <v>77</v>
      </c>
      <c r="I24" s="427">
        <f>J24+L24</f>
        <v>592.70000000000005</v>
      </c>
      <c r="J24" s="428"/>
      <c r="K24" s="428"/>
      <c r="L24" s="429">
        <v>592.70000000000005</v>
      </c>
      <c r="M24" s="397">
        <v>1113.2</v>
      </c>
      <c r="N24" s="53">
        <v>2284.4</v>
      </c>
      <c r="O24" s="25" t="s">
        <v>209</v>
      </c>
      <c r="P24" s="323">
        <v>1</v>
      </c>
      <c r="Q24" s="323"/>
      <c r="R24" s="329">
        <v>10</v>
      </c>
    </row>
    <row r="25" spans="1:21" ht="25.5">
      <c r="A25" s="544"/>
      <c r="B25" s="547"/>
      <c r="C25" s="550"/>
      <c r="D25" s="341" t="s">
        <v>219</v>
      </c>
      <c r="E25" s="398"/>
      <c r="F25" s="596"/>
      <c r="G25" s="536"/>
      <c r="H25" s="399" t="s">
        <v>112</v>
      </c>
      <c r="I25" s="430">
        <f>J25+L25</f>
        <v>6371.1</v>
      </c>
      <c r="J25" s="431"/>
      <c r="K25" s="431"/>
      <c r="L25" s="432">
        <v>6371.1</v>
      </c>
      <c r="M25" s="400"/>
      <c r="N25" s="401"/>
      <c r="O25" s="25" t="s">
        <v>216</v>
      </c>
      <c r="P25" s="323"/>
      <c r="Q25" s="323">
        <v>1</v>
      </c>
      <c r="R25" s="329">
        <v>2</v>
      </c>
    </row>
    <row r="26" spans="1:21" ht="42" customHeight="1">
      <c r="A26" s="544"/>
      <c r="B26" s="547"/>
      <c r="C26" s="550"/>
      <c r="D26" s="364" t="s">
        <v>220</v>
      </c>
      <c r="E26" s="398"/>
      <c r="F26" s="596"/>
      <c r="G26" s="536"/>
      <c r="H26" s="402" t="s">
        <v>104</v>
      </c>
      <c r="I26" s="433">
        <f>J26+L26</f>
        <v>0</v>
      </c>
      <c r="J26" s="431"/>
      <c r="K26" s="431"/>
      <c r="L26" s="432"/>
      <c r="M26" s="403">
        <v>6000</v>
      </c>
      <c r="N26" s="281">
        <v>6847.1</v>
      </c>
      <c r="O26" s="25"/>
      <c r="P26" s="323"/>
      <c r="Q26" s="323"/>
      <c r="R26" s="329"/>
      <c r="S26" s="117"/>
    </row>
    <row r="27" spans="1:21">
      <c r="A27" s="544"/>
      <c r="B27" s="547"/>
      <c r="C27" s="550"/>
      <c r="D27" s="554" t="s">
        <v>221</v>
      </c>
      <c r="E27" s="398"/>
      <c r="F27" s="596"/>
      <c r="G27" s="536"/>
      <c r="H27" s="6"/>
      <c r="I27" s="434"/>
      <c r="J27" s="435"/>
      <c r="K27" s="435"/>
      <c r="L27" s="436"/>
      <c r="M27" s="6"/>
      <c r="N27" s="279"/>
      <c r="O27" s="571"/>
      <c r="P27" s="323"/>
      <c r="Q27" s="323"/>
      <c r="R27" s="329"/>
    </row>
    <row r="28" spans="1:21">
      <c r="A28" s="544"/>
      <c r="B28" s="547"/>
      <c r="C28" s="550"/>
      <c r="D28" s="554"/>
      <c r="E28" s="398"/>
      <c r="F28" s="596"/>
      <c r="G28" s="536"/>
      <c r="H28" s="404"/>
      <c r="I28" s="430"/>
      <c r="J28" s="428"/>
      <c r="K28" s="428"/>
      <c r="L28" s="429"/>
      <c r="M28" s="405"/>
      <c r="N28" s="295"/>
      <c r="O28" s="571"/>
      <c r="P28" s="87"/>
      <c r="Q28" s="87"/>
      <c r="R28" s="88"/>
      <c r="S28" s="117"/>
    </row>
    <row r="29" spans="1:21">
      <c r="A29" s="544"/>
      <c r="B29" s="547"/>
      <c r="C29" s="550"/>
      <c r="D29" s="554" t="s">
        <v>222</v>
      </c>
      <c r="E29" s="398"/>
      <c r="F29" s="596"/>
      <c r="G29" s="536"/>
      <c r="H29" s="406"/>
      <c r="I29" s="430"/>
      <c r="J29" s="428"/>
      <c r="K29" s="428"/>
      <c r="L29" s="429"/>
      <c r="M29" s="397"/>
      <c r="N29" s="53"/>
      <c r="O29" s="613"/>
      <c r="P29" s="81"/>
      <c r="Q29" s="81"/>
      <c r="R29" s="82"/>
    </row>
    <row r="30" spans="1:21">
      <c r="A30" s="544"/>
      <c r="B30" s="547"/>
      <c r="C30" s="550"/>
      <c r="D30" s="554"/>
      <c r="E30" s="398"/>
      <c r="F30" s="596"/>
      <c r="G30" s="536"/>
      <c r="H30" s="406"/>
      <c r="I30" s="430"/>
      <c r="J30" s="428"/>
      <c r="K30" s="428"/>
      <c r="L30" s="429"/>
      <c r="M30" s="397"/>
      <c r="N30" s="53"/>
      <c r="O30" s="613"/>
      <c r="P30" s="81"/>
      <c r="Q30" s="81"/>
      <c r="R30" s="82"/>
    </row>
    <row r="31" spans="1:21">
      <c r="A31" s="544"/>
      <c r="B31" s="547"/>
      <c r="C31" s="550"/>
      <c r="D31" s="554" t="s">
        <v>120</v>
      </c>
      <c r="E31" s="398"/>
      <c r="F31" s="596"/>
      <c r="G31" s="536"/>
      <c r="H31" s="117"/>
      <c r="I31" s="437"/>
      <c r="J31" s="438"/>
      <c r="K31" s="438"/>
      <c r="L31" s="439"/>
      <c r="M31" s="407"/>
      <c r="N31" s="408"/>
      <c r="O31" s="613"/>
      <c r="P31" s="81"/>
      <c r="Q31" s="81"/>
      <c r="R31" s="82"/>
    </row>
    <row r="32" spans="1:21" ht="13.5" thickBot="1">
      <c r="A32" s="545"/>
      <c r="B32" s="548"/>
      <c r="C32" s="551"/>
      <c r="D32" s="555"/>
      <c r="E32" s="409"/>
      <c r="F32" s="597"/>
      <c r="G32" s="537"/>
      <c r="H32" s="394" t="s">
        <v>10</v>
      </c>
      <c r="I32" s="421">
        <f t="shared" ref="I32:N32" si="2">SUM(I24:I31)</f>
        <v>6963.8</v>
      </c>
      <c r="J32" s="421">
        <f t="shared" si="2"/>
        <v>0</v>
      </c>
      <c r="K32" s="421">
        <f t="shared" si="2"/>
        <v>0</v>
      </c>
      <c r="L32" s="421">
        <f t="shared" si="2"/>
        <v>6963.8</v>
      </c>
      <c r="M32" s="421">
        <f t="shared" si="2"/>
        <v>7113.2</v>
      </c>
      <c r="N32" s="421">
        <f t="shared" si="2"/>
        <v>9131.5</v>
      </c>
      <c r="O32" s="614"/>
      <c r="P32" s="85"/>
      <c r="Q32" s="85"/>
      <c r="R32" s="86"/>
      <c r="S32" s="22"/>
      <c r="U32" s="19"/>
    </row>
    <row r="33" spans="1:21" ht="25.5">
      <c r="A33" s="354" t="s">
        <v>9</v>
      </c>
      <c r="B33" s="355" t="s">
        <v>9</v>
      </c>
      <c r="C33" s="348" t="s">
        <v>69</v>
      </c>
      <c r="D33" s="410" t="s">
        <v>135</v>
      </c>
      <c r="E33" s="365"/>
      <c r="F33" s="345"/>
      <c r="G33" s="350"/>
      <c r="H33" s="159"/>
      <c r="I33" s="440"/>
      <c r="J33" s="425"/>
      <c r="K33" s="425"/>
      <c r="L33" s="441"/>
      <c r="M33" s="164"/>
      <c r="N33" s="164"/>
      <c r="O33" s="15"/>
      <c r="P33" s="89"/>
      <c r="Q33" s="89"/>
      <c r="R33" s="90"/>
      <c r="S33" s="22"/>
      <c r="U33" s="19"/>
    </row>
    <row r="34" spans="1:21" ht="14.25" customHeight="1">
      <c r="A34" s="544"/>
      <c r="B34" s="547"/>
      <c r="C34" s="550"/>
      <c r="D34" s="341" t="s">
        <v>223</v>
      </c>
      <c r="E34" s="654" t="s">
        <v>109</v>
      </c>
      <c r="F34" s="655" t="s">
        <v>69</v>
      </c>
      <c r="G34" s="536" t="s">
        <v>101</v>
      </c>
      <c r="H34" s="18" t="s">
        <v>77</v>
      </c>
      <c r="I34" s="442">
        <f>J34+L34</f>
        <v>100</v>
      </c>
      <c r="J34" s="431"/>
      <c r="K34" s="431"/>
      <c r="L34" s="443">
        <v>100</v>
      </c>
      <c r="M34" s="281">
        <v>586</v>
      </c>
      <c r="N34" s="281">
        <v>2300</v>
      </c>
      <c r="O34" s="17" t="s">
        <v>224</v>
      </c>
      <c r="P34" s="81"/>
      <c r="Q34" s="81">
        <v>1</v>
      </c>
      <c r="R34" s="411">
        <v>1</v>
      </c>
    </row>
    <row r="35" spans="1:21" ht="16.5" customHeight="1" thickBot="1">
      <c r="A35" s="544"/>
      <c r="B35" s="547"/>
      <c r="C35" s="550"/>
      <c r="D35" s="341" t="s">
        <v>154</v>
      </c>
      <c r="E35" s="654"/>
      <c r="F35" s="655"/>
      <c r="G35" s="536"/>
      <c r="H35" s="20" t="s">
        <v>10</v>
      </c>
      <c r="I35" s="418">
        <f t="shared" ref="I35:N35" si="3">SUM(I34:I34)</f>
        <v>100</v>
      </c>
      <c r="J35" s="422">
        <f t="shared" si="3"/>
        <v>0</v>
      </c>
      <c r="K35" s="422">
        <f t="shared" si="3"/>
        <v>0</v>
      </c>
      <c r="L35" s="422">
        <f t="shared" si="3"/>
        <v>100</v>
      </c>
      <c r="M35" s="64">
        <f t="shared" si="3"/>
        <v>586</v>
      </c>
      <c r="N35" s="64">
        <f t="shared" si="3"/>
        <v>2300</v>
      </c>
      <c r="O35" s="17"/>
      <c r="P35" s="83"/>
      <c r="Q35" s="83"/>
      <c r="R35" s="84"/>
      <c r="S35" s="412"/>
      <c r="U35" s="19"/>
    </row>
    <row r="36" spans="1:21">
      <c r="A36" s="543" t="s">
        <v>9</v>
      </c>
      <c r="B36" s="546" t="s">
        <v>9</v>
      </c>
      <c r="C36" s="549" t="s">
        <v>71</v>
      </c>
      <c r="D36" s="590" t="s">
        <v>113</v>
      </c>
      <c r="E36" s="606" t="s">
        <v>109</v>
      </c>
      <c r="F36" s="595" t="s">
        <v>69</v>
      </c>
      <c r="G36" s="535" t="s">
        <v>101</v>
      </c>
      <c r="H36" s="73" t="s">
        <v>77</v>
      </c>
      <c r="I36" s="444">
        <f>J36+L36</f>
        <v>4140</v>
      </c>
      <c r="J36" s="428"/>
      <c r="K36" s="428"/>
      <c r="L36" s="445">
        <f>1540+2600</f>
        <v>4140</v>
      </c>
      <c r="M36" s="295">
        <f>1140+3500</f>
        <v>4640</v>
      </c>
      <c r="N36" s="295">
        <f>380.1+2533.4</f>
        <v>2913.5</v>
      </c>
      <c r="O36" s="570" t="s">
        <v>184</v>
      </c>
      <c r="P36" s="228"/>
      <c r="Q36" s="228"/>
      <c r="R36" s="377"/>
    </row>
    <row r="37" spans="1:21" ht="13.5" thickBot="1">
      <c r="A37" s="545"/>
      <c r="B37" s="548"/>
      <c r="C37" s="551"/>
      <c r="D37" s="592"/>
      <c r="E37" s="607"/>
      <c r="F37" s="597"/>
      <c r="G37" s="537"/>
      <c r="H37" s="20" t="s">
        <v>10</v>
      </c>
      <c r="I37" s="418">
        <f t="shared" ref="I37:N37" si="4">SUM(I36:I36)</f>
        <v>4140</v>
      </c>
      <c r="J37" s="422">
        <f t="shared" si="4"/>
        <v>0</v>
      </c>
      <c r="K37" s="422">
        <f t="shared" si="4"/>
        <v>0</v>
      </c>
      <c r="L37" s="422">
        <f t="shared" si="4"/>
        <v>4140</v>
      </c>
      <c r="M37" s="64">
        <f t="shared" si="4"/>
        <v>4640</v>
      </c>
      <c r="N37" s="64">
        <f t="shared" si="4"/>
        <v>2913.5</v>
      </c>
      <c r="O37" s="572"/>
      <c r="P37" s="332">
        <v>37</v>
      </c>
      <c r="Q37" s="332">
        <v>75</v>
      </c>
      <c r="R37" s="333">
        <v>100</v>
      </c>
    </row>
    <row r="38" spans="1:21">
      <c r="A38" s="543" t="s">
        <v>9</v>
      </c>
      <c r="B38" s="546" t="s">
        <v>9</v>
      </c>
      <c r="C38" s="549" t="s">
        <v>73</v>
      </c>
      <c r="D38" s="590" t="s">
        <v>152</v>
      </c>
      <c r="E38" s="656"/>
      <c r="F38" s="532" t="s">
        <v>69</v>
      </c>
      <c r="G38" s="535" t="s">
        <v>101</v>
      </c>
      <c r="H38" s="378" t="s">
        <v>103</v>
      </c>
      <c r="I38" s="444">
        <f>J38+L38</f>
        <v>149.4</v>
      </c>
      <c r="J38" s="431"/>
      <c r="K38" s="431"/>
      <c r="L38" s="443">
        <v>149.4</v>
      </c>
      <c r="M38" s="379">
        <v>348.6</v>
      </c>
      <c r="N38" s="45"/>
      <c r="O38" s="613" t="s">
        <v>106</v>
      </c>
      <c r="P38" s="81"/>
      <c r="Q38" s="81">
        <v>1</v>
      </c>
      <c r="R38" s="82"/>
    </row>
    <row r="39" spans="1:21">
      <c r="A39" s="544"/>
      <c r="B39" s="547"/>
      <c r="C39" s="550"/>
      <c r="D39" s="591"/>
      <c r="E39" s="657"/>
      <c r="F39" s="533"/>
      <c r="G39" s="536"/>
      <c r="H39" s="18" t="s">
        <v>108</v>
      </c>
      <c r="I39" s="446">
        <f>J39+L39</f>
        <v>31.4</v>
      </c>
      <c r="J39" s="431"/>
      <c r="K39" s="431"/>
      <c r="L39" s="443">
        <v>31.4</v>
      </c>
      <c r="M39" s="281">
        <v>73.2</v>
      </c>
      <c r="N39" s="53"/>
      <c r="O39" s="613"/>
      <c r="P39" s="81"/>
      <c r="Q39" s="81"/>
      <c r="R39" s="82"/>
    </row>
    <row r="40" spans="1:21">
      <c r="A40" s="544"/>
      <c r="B40" s="547"/>
      <c r="C40" s="550"/>
      <c r="D40" s="591"/>
      <c r="E40" s="657"/>
      <c r="F40" s="533"/>
      <c r="G40" s="536"/>
      <c r="H40" s="170"/>
      <c r="I40" s="380"/>
      <c r="J40" s="373"/>
      <c r="K40" s="373"/>
      <c r="L40" s="381"/>
      <c r="M40" s="382"/>
      <c r="N40" s="60"/>
      <c r="O40" s="17"/>
      <c r="P40" s="83"/>
      <c r="Q40" s="83"/>
      <c r="R40" s="84"/>
      <c r="U40" s="19"/>
    </row>
    <row r="41" spans="1:21" ht="13.5" thickBot="1">
      <c r="A41" s="545"/>
      <c r="B41" s="548"/>
      <c r="C41" s="551"/>
      <c r="D41" s="592"/>
      <c r="E41" s="658"/>
      <c r="F41" s="534"/>
      <c r="G41" s="537"/>
      <c r="H41" s="20" t="s">
        <v>10</v>
      </c>
      <c r="I41" s="418">
        <f>SUM(I38:I39)</f>
        <v>180.8</v>
      </c>
      <c r="J41" s="422">
        <f>SUM(J38:J39)</f>
        <v>0</v>
      </c>
      <c r="K41" s="422">
        <f>SUM(K38:K39)</f>
        <v>0</v>
      </c>
      <c r="L41" s="447">
        <f>SUM(L38:L39)</f>
        <v>180.8</v>
      </c>
      <c r="M41" s="64">
        <f>SUM(M38:M39)</f>
        <v>421.8</v>
      </c>
      <c r="N41" s="64">
        <f>SUM(N38:N40)</f>
        <v>0</v>
      </c>
      <c r="O41" s="21"/>
      <c r="P41" s="85"/>
      <c r="Q41" s="85"/>
      <c r="R41" s="86"/>
      <c r="S41" s="22"/>
      <c r="U41" s="19"/>
    </row>
    <row r="42" spans="1:21" s="157" customFormat="1">
      <c r="A42" s="543" t="s">
        <v>9</v>
      </c>
      <c r="B42" s="546" t="s">
        <v>9</v>
      </c>
      <c r="C42" s="549" t="s">
        <v>74</v>
      </c>
      <c r="D42" s="604" t="s">
        <v>189</v>
      </c>
      <c r="E42" s="608"/>
      <c r="F42" s="595" t="s">
        <v>69</v>
      </c>
      <c r="G42" s="535" t="s">
        <v>101</v>
      </c>
      <c r="H42" s="154" t="s">
        <v>58</v>
      </c>
      <c r="I42" s="448">
        <f>J42+L42</f>
        <v>20</v>
      </c>
      <c r="J42" s="449"/>
      <c r="K42" s="449"/>
      <c r="L42" s="450">
        <v>20</v>
      </c>
      <c r="M42" s="292">
        <v>40</v>
      </c>
      <c r="N42" s="292">
        <v>40</v>
      </c>
      <c r="O42" s="598"/>
      <c r="P42" s="155"/>
      <c r="Q42" s="155"/>
      <c r="R42" s="156"/>
    </row>
    <row r="43" spans="1:21">
      <c r="A43" s="544"/>
      <c r="B43" s="547"/>
      <c r="C43" s="550"/>
      <c r="D43" s="554"/>
      <c r="E43" s="609"/>
      <c r="F43" s="596"/>
      <c r="G43" s="536"/>
      <c r="H43" s="67"/>
      <c r="I43" s="451">
        <f>J43+L43</f>
        <v>0</v>
      </c>
      <c r="J43" s="428"/>
      <c r="K43" s="428"/>
      <c r="L43" s="445"/>
      <c r="M43" s="53"/>
      <c r="N43" s="53"/>
      <c r="O43" s="599"/>
      <c r="P43" s="87"/>
      <c r="Q43" s="87"/>
      <c r="R43" s="88"/>
    </row>
    <row r="44" spans="1:21" ht="13.5" thickBot="1">
      <c r="A44" s="545"/>
      <c r="B44" s="548"/>
      <c r="C44" s="551"/>
      <c r="D44" s="555"/>
      <c r="E44" s="610"/>
      <c r="F44" s="597"/>
      <c r="G44" s="537"/>
      <c r="H44" s="20" t="s">
        <v>10</v>
      </c>
      <c r="I44" s="418">
        <f t="shared" ref="I44:N44" si="5">SUM(I42:I43)</f>
        <v>20</v>
      </c>
      <c r="J44" s="422">
        <f t="shared" si="5"/>
        <v>0</v>
      </c>
      <c r="K44" s="422">
        <f t="shared" si="5"/>
        <v>0</v>
      </c>
      <c r="L44" s="422">
        <f t="shared" si="5"/>
        <v>20</v>
      </c>
      <c r="M44" s="64">
        <f t="shared" si="5"/>
        <v>40</v>
      </c>
      <c r="N44" s="64">
        <f t="shared" si="5"/>
        <v>40</v>
      </c>
      <c r="O44" s="26"/>
      <c r="P44" s="113"/>
      <c r="Q44" s="113"/>
      <c r="R44" s="114"/>
    </row>
    <row r="45" spans="1:21">
      <c r="A45" s="356" t="s">
        <v>9</v>
      </c>
      <c r="B45" s="358" t="s">
        <v>9</v>
      </c>
      <c r="C45" s="347" t="s">
        <v>147</v>
      </c>
      <c r="D45" s="147" t="s">
        <v>137</v>
      </c>
      <c r="E45" s="363"/>
      <c r="F45" s="361"/>
      <c r="G45" s="350"/>
      <c r="H45" s="368"/>
      <c r="I45" s="424"/>
      <c r="J45" s="425"/>
      <c r="K45" s="425"/>
      <c r="L45" s="426"/>
      <c r="M45" s="282"/>
      <c r="N45" s="164"/>
      <c r="O45" s="23"/>
      <c r="P45" s="198"/>
      <c r="Q45" s="198"/>
      <c r="R45" s="199"/>
    </row>
    <row r="46" spans="1:21">
      <c r="A46" s="544"/>
      <c r="B46" s="547"/>
      <c r="C46" s="550"/>
      <c r="D46" s="591" t="s">
        <v>225</v>
      </c>
      <c r="E46" s="600" t="s">
        <v>109</v>
      </c>
      <c r="F46" s="596" t="s">
        <v>69</v>
      </c>
      <c r="G46" s="536" t="s">
        <v>101</v>
      </c>
      <c r="H46" s="399" t="s">
        <v>104</v>
      </c>
      <c r="I46" s="427">
        <f>J46+L46</f>
        <v>150</v>
      </c>
      <c r="J46" s="428"/>
      <c r="K46" s="428"/>
      <c r="L46" s="429">
        <v>150</v>
      </c>
      <c r="M46" s="413"/>
      <c r="N46" s="99"/>
      <c r="O46" s="571" t="s">
        <v>226</v>
      </c>
      <c r="P46" s="87">
        <v>1</v>
      </c>
      <c r="Q46" s="87"/>
      <c r="R46" s="88"/>
    </row>
    <row r="47" spans="1:21">
      <c r="A47" s="544"/>
      <c r="B47" s="547"/>
      <c r="C47" s="550"/>
      <c r="D47" s="591"/>
      <c r="E47" s="600"/>
      <c r="F47" s="596"/>
      <c r="G47" s="536"/>
      <c r="H47" s="370"/>
      <c r="I47" s="427"/>
      <c r="J47" s="431"/>
      <c r="K47" s="431"/>
      <c r="L47" s="432"/>
      <c r="M47" s="296"/>
      <c r="N47" s="53"/>
      <c r="O47" s="571"/>
      <c r="P47" s="87">
        <v>1</v>
      </c>
      <c r="Q47" s="87"/>
      <c r="R47" s="88"/>
    </row>
    <row r="48" spans="1:21">
      <c r="A48" s="544"/>
      <c r="B48" s="547"/>
      <c r="C48" s="550"/>
      <c r="D48" s="605"/>
      <c r="E48" s="600"/>
      <c r="F48" s="596"/>
      <c r="G48" s="536"/>
      <c r="H48" s="370"/>
      <c r="I48" s="427"/>
      <c r="J48" s="431"/>
      <c r="K48" s="431"/>
      <c r="L48" s="432"/>
      <c r="M48" s="296"/>
      <c r="N48" s="60"/>
      <c r="O48" s="571"/>
      <c r="P48" s="87"/>
      <c r="Q48" s="87"/>
      <c r="R48" s="88"/>
    </row>
    <row r="49" spans="1:21">
      <c r="A49" s="544"/>
      <c r="B49" s="547"/>
      <c r="C49" s="550"/>
      <c r="D49" s="593" t="s">
        <v>116</v>
      </c>
      <c r="E49" s="600"/>
      <c r="F49" s="596"/>
      <c r="G49" s="536"/>
      <c r="H49" s="370" t="s">
        <v>103</v>
      </c>
      <c r="I49" s="427">
        <f>J49+L49</f>
        <v>5000</v>
      </c>
      <c r="J49" s="431"/>
      <c r="K49" s="431"/>
      <c r="L49" s="432">
        <v>5000</v>
      </c>
      <c r="M49" s="296">
        <v>10000</v>
      </c>
      <c r="N49" s="105"/>
      <c r="O49" s="17" t="s">
        <v>227</v>
      </c>
      <c r="P49" s="323"/>
      <c r="Q49" s="323">
        <v>1</v>
      </c>
      <c r="R49" s="329"/>
    </row>
    <row r="50" spans="1:21">
      <c r="A50" s="544"/>
      <c r="B50" s="547"/>
      <c r="C50" s="550"/>
      <c r="D50" s="591"/>
      <c r="E50" s="600"/>
      <c r="F50" s="596"/>
      <c r="G50" s="536"/>
      <c r="H50" s="370" t="s">
        <v>112</v>
      </c>
      <c r="I50" s="427">
        <f>J50+L50</f>
        <v>1000</v>
      </c>
      <c r="J50" s="431"/>
      <c r="K50" s="431"/>
      <c r="L50" s="432">
        <v>1000</v>
      </c>
      <c r="M50" s="296">
        <v>3500</v>
      </c>
      <c r="N50" s="60"/>
      <c r="O50" s="25"/>
      <c r="P50" s="87"/>
      <c r="Q50" s="87"/>
      <c r="R50" s="88"/>
    </row>
    <row r="51" spans="1:21">
      <c r="A51" s="544"/>
      <c r="B51" s="547"/>
      <c r="C51" s="550"/>
      <c r="D51" s="554" t="s">
        <v>117</v>
      </c>
      <c r="E51" s="600"/>
      <c r="F51" s="596"/>
      <c r="G51" s="536"/>
      <c r="H51" s="414"/>
      <c r="I51" s="453"/>
      <c r="J51" s="373"/>
      <c r="K51" s="454"/>
      <c r="L51" s="374"/>
      <c r="M51" s="415"/>
      <c r="N51" s="60"/>
      <c r="O51" s="571"/>
      <c r="P51" s="87"/>
      <c r="Q51" s="87"/>
      <c r="R51" s="88"/>
    </row>
    <row r="52" spans="1:21" ht="13.5" thickBot="1">
      <c r="A52" s="544"/>
      <c r="B52" s="547"/>
      <c r="C52" s="550"/>
      <c r="D52" s="594"/>
      <c r="E52" s="601"/>
      <c r="F52" s="602"/>
      <c r="G52" s="603"/>
      <c r="H52" s="375" t="s">
        <v>10</v>
      </c>
      <c r="I52" s="421">
        <f t="shared" ref="I52:N52" si="6">SUM(I46:I51)</f>
        <v>6150</v>
      </c>
      <c r="J52" s="421">
        <f t="shared" si="6"/>
        <v>0</v>
      </c>
      <c r="K52" s="421">
        <f t="shared" si="6"/>
        <v>0</v>
      </c>
      <c r="L52" s="420">
        <f t="shared" si="6"/>
        <v>6150</v>
      </c>
      <c r="M52" s="152">
        <f t="shared" si="6"/>
        <v>13500</v>
      </c>
      <c r="N52" s="203">
        <f t="shared" si="6"/>
        <v>0</v>
      </c>
      <c r="O52" s="571"/>
      <c r="P52" s="87"/>
      <c r="Q52" s="87"/>
      <c r="R52" s="88"/>
    </row>
    <row r="53" spans="1:21">
      <c r="A53" s="543" t="s">
        <v>9</v>
      </c>
      <c r="B53" s="546" t="s">
        <v>9</v>
      </c>
      <c r="C53" s="549" t="s">
        <v>75</v>
      </c>
      <c r="D53" s="590" t="s">
        <v>125</v>
      </c>
      <c r="E53" s="529"/>
      <c r="F53" s="532" t="s">
        <v>69</v>
      </c>
      <c r="G53" s="535" t="s">
        <v>101</v>
      </c>
      <c r="H53" s="27" t="s">
        <v>58</v>
      </c>
      <c r="I53" s="455">
        <f>J53+L53</f>
        <v>0</v>
      </c>
      <c r="J53" s="456"/>
      <c r="K53" s="456"/>
      <c r="L53" s="457"/>
      <c r="M53" s="45"/>
      <c r="N53" s="45"/>
      <c r="O53" s="23"/>
      <c r="P53" s="89"/>
      <c r="Q53" s="89"/>
      <c r="R53" s="90"/>
      <c r="U53" s="19"/>
    </row>
    <row r="54" spans="1:21">
      <c r="A54" s="544"/>
      <c r="B54" s="547"/>
      <c r="C54" s="550"/>
      <c r="D54" s="591"/>
      <c r="E54" s="530"/>
      <c r="F54" s="533"/>
      <c r="G54" s="536"/>
      <c r="H54" s="68" t="s">
        <v>107</v>
      </c>
      <c r="I54" s="451">
        <f>J54+L54</f>
        <v>0</v>
      </c>
      <c r="J54" s="428"/>
      <c r="K54" s="428"/>
      <c r="L54" s="445"/>
      <c r="M54" s="53"/>
      <c r="N54" s="53"/>
      <c r="O54" s="25"/>
      <c r="P54" s="83"/>
      <c r="Q54" s="83"/>
      <c r="R54" s="84"/>
      <c r="U54" s="19"/>
    </row>
    <row r="55" spans="1:21">
      <c r="A55" s="544"/>
      <c r="B55" s="547"/>
      <c r="C55" s="550"/>
      <c r="D55" s="591"/>
      <c r="E55" s="530"/>
      <c r="F55" s="533"/>
      <c r="G55" s="536"/>
      <c r="H55" s="68" t="s">
        <v>103</v>
      </c>
      <c r="I55" s="444">
        <f>J55+L55</f>
        <v>0</v>
      </c>
      <c r="J55" s="431"/>
      <c r="K55" s="431"/>
      <c r="L55" s="443"/>
      <c r="M55" s="60"/>
      <c r="N55" s="60"/>
      <c r="O55" s="25"/>
      <c r="P55" s="83"/>
      <c r="Q55" s="83"/>
      <c r="R55" s="84"/>
      <c r="U55" s="19"/>
    </row>
    <row r="56" spans="1:21">
      <c r="A56" s="544"/>
      <c r="B56" s="547"/>
      <c r="C56" s="550"/>
      <c r="D56" s="591"/>
      <c r="E56" s="530"/>
      <c r="F56" s="533"/>
      <c r="G56" s="536"/>
      <c r="H56" s="68" t="s">
        <v>108</v>
      </c>
      <c r="I56" s="444">
        <f>J56+L56</f>
        <v>0</v>
      </c>
      <c r="J56" s="431"/>
      <c r="K56" s="431"/>
      <c r="L56" s="443"/>
      <c r="M56" s="60"/>
      <c r="N56" s="60"/>
      <c r="O56" s="25"/>
      <c r="P56" s="83"/>
      <c r="Q56" s="83"/>
      <c r="R56" s="84"/>
      <c r="U56" s="19"/>
    </row>
    <row r="57" spans="1:21" ht="13.5" thickBot="1">
      <c r="A57" s="545"/>
      <c r="B57" s="548"/>
      <c r="C57" s="551"/>
      <c r="D57" s="592"/>
      <c r="E57" s="531"/>
      <c r="F57" s="534"/>
      <c r="G57" s="537"/>
      <c r="H57" s="20" t="s">
        <v>10</v>
      </c>
      <c r="I57" s="418">
        <f t="shared" ref="I57:N57" si="7">SUM(I53:I56)</f>
        <v>0</v>
      </c>
      <c r="J57" s="422">
        <f t="shared" si="7"/>
        <v>0</v>
      </c>
      <c r="K57" s="422">
        <f t="shared" si="7"/>
        <v>0</v>
      </c>
      <c r="L57" s="422">
        <f t="shared" si="7"/>
        <v>0</v>
      </c>
      <c r="M57" s="64">
        <f t="shared" si="7"/>
        <v>0</v>
      </c>
      <c r="N57" s="64">
        <f t="shared" si="7"/>
        <v>0</v>
      </c>
      <c r="O57" s="26"/>
      <c r="P57" s="85"/>
      <c r="Q57" s="85"/>
      <c r="R57" s="86"/>
      <c r="U57" s="19"/>
    </row>
    <row r="58" spans="1:21" ht="13.5" thickBot="1">
      <c r="A58" s="13" t="s">
        <v>9</v>
      </c>
      <c r="B58" s="14" t="s">
        <v>9</v>
      </c>
      <c r="C58" s="581" t="s">
        <v>12</v>
      </c>
      <c r="D58" s="581"/>
      <c r="E58" s="581"/>
      <c r="F58" s="581"/>
      <c r="G58" s="581"/>
      <c r="H58" s="582"/>
      <c r="I58" s="65">
        <f t="shared" ref="I58:N58" si="8">I57+I52+I44+I41+I37+I35+I32+I22+I17</f>
        <v>29597.699999999997</v>
      </c>
      <c r="J58" s="65">
        <f t="shared" si="8"/>
        <v>0</v>
      </c>
      <c r="K58" s="65">
        <f t="shared" si="8"/>
        <v>0</v>
      </c>
      <c r="L58" s="65">
        <f t="shared" si="8"/>
        <v>29597.699999999997</v>
      </c>
      <c r="M58" s="65">
        <f t="shared" si="8"/>
        <v>28828.9</v>
      </c>
      <c r="N58" s="65">
        <f t="shared" si="8"/>
        <v>21115.599999999999</v>
      </c>
      <c r="O58" s="343"/>
      <c r="P58" s="115"/>
      <c r="Q58" s="115"/>
      <c r="R58" s="116"/>
    </row>
    <row r="59" spans="1:21" ht="13.5" thickBot="1">
      <c r="A59" s="13" t="s">
        <v>9</v>
      </c>
      <c r="B59" s="14" t="s">
        <v>11</v>
      </c>
      <c r="C59" s="583" t="s">
        <v>67</v>
      </c>
      <c r="D59" s="584"/>
      <c r="E59" s="584"/>
      <c r="F59" s="584"/>
      <c r="G59" s="584"/>
      <c r="H59" s="584"/>
      <c r="I59" s="584"/>
      <c r="J59" s="584"/>
      <c r="K59" s="584"/>
      <c r="L59" s="584"/>
      <c r="M59" s="584"/>
      <c r="N59" s="584"/>
      <c r="O59" s="584"/>
      <c r="P59" s="584"/>
      <c r="Q59" s="584"/>
      <c r="R59" s="585"/>
    </row>
    <row r="60" spans="1:21">
      <c r="A60" s="543" t="s">
        <v>9</v>
      </c>
      <c r="B60" s="546" t="s">
        <v>11</v>
      </c>
      <c r="C60" s="549" t="s">
        <v>9</v>
      </c>
      <c r="D60" s="590" t="s">
        <v>207</v>
      </c>
      <c r="E60" s="288" t="s">
        <v>109</v>
      </c>
      <c r="F60" s="532" t="s">
        <v>69</v>
      </c>
      <c r="G60" s="535" t="s">
        <v>101</v>
      </c>
      <c r="H60" s="27" t="s">
        <v>58</v>
      </c>
      <c r="I60" s="42">
        <f>J60+L60</f>
        <v>0</v>
      </c>
      <c r="J60" s="43"/>
      <c r="K60" s="43"/>
      <c r="L60" s="44"/>
      <c r="M60" s="45"/>
      <c r="N60" s="45"/>
      <c r="O60" s="570" t="s">
        <v>188</v>
      </c>
      <c r="P60" s="89"/>
      <c r="Q60" s="89"/>
      <c r="R60" s="90"/>
      <c r="U60" s="19"/>
    </row>
    <row r="61" spans="1:21">
      <c r="A61" s="544"/>
      <c r="B61" s="547"/>
      <c r="C61" s="550"/>
      <c r="D61" s="591"/>
      <c r="E61" s="647"/>
      <c r="F61" s="533"/>
      <c r="G61" s="536"/>
      <c r="H61" s="68" t="s">
        <v>107</v>
      </c>
      <c r="I61" s="50">
        <f>J61+L61</f>
        <v>0</v>
      </c>
      <c r="J61" s="51"/>
      <c r="K61" s="51"/>
      <c r="L61" s="52"/>
      <c r="M61" s="53"/>
      <c r="N61" s="53"/>
      <c r="O61" s="571"/>
      <c r="P61" s="83"/>
      <c r="Q61" s="83"/>
      <c r="R61" s="84"/>
      <c r="U61" s="19"/>
    </row>
    <row r="62" spans="1:21">
      <c r="A62" s="544"/>
      <c r="B62" s="547"/>
      <c r="C62" s="550"/>
      <c r="D62" s="591"/>
      <c r="E62" s="648"/>
      <c r="F62" s="533"/>
      <c r="G62" s="536"/>
      <c r="H62" s="68" t="s">
        <v>77</v>
      </c>
      <c r="I62" s="57">
        <f>J62+L62</f>
        <v>4000</v>
      </c>
      <c r="J62" s="58"/>
      <c r="K62" s="58"/>
      <c r="L62" s="59">
        <v>4000</v>
      </c>
      <c r="M62" s="281">
        <v>3374.9</v>
      </c>
      <c r="N62" s="60"/>
      <c r="O62" s="571"/>
      <c r="P62" s="83">
        <v>55</v>
      </c>
      <c r="Q62" s="83">
        <v>100</v>
      </c>
      <c r="R62" s="84"/>
      <c r="U62" s="19"/>
    </row>
    <row r="63" spans="1:21" ht="13.5" thickBot="1">
      <c r="A63" s="545"/>
      <c r="B63" s="548"/>
      <c r="C63" s="551"/>
      <c r="D63" s="592"/>
      <c r="E63" s="649"/>
      <c r="F63" s="534"/>
      <c r="G63" s="537"/>
      <c r="H63" s="20" t="s">
        <v>10</v>
      </c>
      <c r="I63" s="61">
        <f t="shared" ref="I63:N63" si="9">SUM(I60:I62)</f>
        <v>4000</v>
      </c>
      <c r="J63" s="62">
        <f t="shared" si="9"/>
        <v>0</v>
      </c>
      <c r="K63" s="62">
        <f t="shared" si="9"/>
        <v>0</v>
      </c>
      <c r="L63" s="62">
        <f t="shared" si="9"/>
        <v>4000</v>
      </c>
      <c r="M63" s="64">
        <f t="shared" si="9"/>
        <v>3374.9</v>
      </c>
      <c r="N63" s="64">
        <f t="shared" si="9"/>
        <v>0</v>
      </c>
      <c r="O63" s="572"/>
      <c r="P63" s="85"/>
      <c r="Q63" s="85"/>
      <c r="R63" s="86"/>
      <c r="U63" s="19"/>
    </row>
    <row r="64" spans="1:21">
      <c r="A64" s="543" t="s">
        <v>9</v>
      </c>
      <c r="B64" s="546" t="s">
        <v>11</v>
      </c>
      <c r="C64" s="549" t="s">
        <v>11</v>
      </c>
      <c r="D64" s="590" t="s">
        <v>208</v>
      </c>
      <c r="E64" s="289" t="s">
        <v>109</v>
      </c>
      <c r="F64" s="532" t="s">
        <v>69</v>
      </c>
      <c r="G64" s="535" t="s">
        <v>101</v>
      </c>
      <c r="H64" s="27" t="s">
        <v>58</v>
      </c>
      <c r="I64" s="42"/>
      <c r="J64" s="43"/>
      <c r="K64" s="43"/>
      <c r="L64" s="44"/>
      <c r="M64" s="45"/>
      <c r="N64" s="45"/>
      <c r="O64" s="570" t="s">
        <v>187</v>
      </c>
      <c r="P64" s="89"/>
      <c r="Q64" s="89"/>
      <c r="R64" s="90"/>
      <c r="U64" s="19"/>
    </row>
    <row r="65" spans="1:21">
      <c r="A65" s="544"/>
      <c r="B65" s="547"/>
      <c r="C65" s="550"/>
      <c r="D65" s="591"/>
      <c r="E65" s="650"/>
      <c r="F65" s="533"/>
      <c r="G65" s="536"/>
      <c r="H65" s="68" t="s">
        <v>107</v>
      </c>
      <c r="I65" s="50"/>
      <c r="J65" s="51"/>
      <c r="K65" s="51"/>
      <c r="L65" s="52"/>
      <c r="M65" s="53"/>
      <c r="N65" s="53"/>
      <c r="O65" s="571"/>
      <c r="P65" s="83"/>
      <c r="Q65" s="83"/>
      <c r="R65" s="84"/>
      <c r="U65" s="19"/>
    </row>
    <row r="66" spans="1:21">
      <c r="A66" s="544"/>
      <c r="B66" s="547"/>
      <c r="C66" s="550"/>
      <c r="D66" s="591"/>
      <c r="E66" s="651"/>
      <c r="F66" s="533"/>
      <c r="G66" s="536"/>
      <c r="H66" s="68" t="s">
        <v>103</v>
      </c>
      <c r="I66" s="101">
        <f>J66+L66</f>
        <v>2665.5</v>
      </c>
      <c r="J66" s="58"/>
      <c r="K66" s="58"/>
      <c r="L66" s="214">
        <v>2665.5</v>
      </c>
      <c r="M66" s="60"/>
      <c r="N66" s="60"/>
      <c r="O66" s="571"/>
      <c r="P66" s="83"/>
      <c r="Q66" s="83"/>
      <c r="R66" s="84"/>
      <c r="U66" s="19"/>
    </row>
    <row r="67" spans="1:21" ht="13.5" thickBot="1">
      <c r="A67" s="545"/>
      <c r="B67" s="548"/>
      <c r="C67" s="551"/>
      <c r="D67" s="592"/>
      <c r="E67" s="652"/>
      <c r="F67" s="534"/>
      <c r="G67" s="537"/>
      <c r="H67" s="20" t="s">
        <v>10</v>
      </c>
      <c r="I67" s="61">
        <f>I66</f>
        <v>2665.5</v>
      </c>
      <c r="J67" s="61">
        <f>J66</f>
        <v>0</v>
      </c>
      <c r="K67" s="61">
        <f>K66</f>
        <v>0</v>
      </c>
      <c r="L67" s="61">
        <f>L66</f>
        <v>2665.5</v>
      </c>
      <c r="M67" s="64"/>
      <c r="N67" s="64"/>
      <c r="O67" s="572"/>
      <c r="P67" s="85">
        <v>100</v>
      </c>
      <c r="Q67" s="85"/>
      <c r="R67" s="86"/>
      <c r="U67" s="19"/>
    </row>
    <row r="68" spans="1:21" ht="13.5" thickBot="1">
      <c r="A68" s="29" t="s">
        <v>9</v>
      </c>
      <c r="B68" s="14" t="s">
        <v>11</v>
      </c>
      <c r="C68" s="581" t="s">
        <v>12</v>
      </c>
      <c r="D68" s="581"/>
      <c r="E68" s="581"/>
      <c r="F68" s="581"/>
      <c r="G68" s="581"/>
      <c r="H68" s="582"/>
      <c r="I68" s="65">
        <f t="shared" ref="I68:N68" si="10">SUM(I63,I67)</f>
        <v>6665.5</v>
      </c>
      <c r="J68" s="65">
        <f t="shared" si="10"/>
        <v>0</v>
      </c>
      <c r="K68" s="65">
        <f t="shared" si="10"/>
        <v>0</v>
      </c>
      <c r="L68" s="66">
        <f t="shared" si="10"/>
        <v>6665.5</v>
      </c>
      <c r="M68" s="66">
        <f t="shared" si="10"/>
        <v>3374.9</v>
      </c>
      <c r="N68" s="65">
        <f t="shared" si="10"/>
        <v>0</v>
      </c>
      <c r="O68" s="514"/>
      <c r="P68" s="515"/>
      <c r="Q68" s="515"/>
      <c r="R68" s="516"/>
    </row>
    <row r="69" spans="1:21" ht="13.5" thickBot="1">
      <c r="A69" s="13" t="s">
        <v>9</v>
      </c>
      <c r="B69" s="14" t="s">
        <v>63</v>
      </c>
      <c r="C69" s="611" t="s">
        <v>68</v>
      </c>
      <c r="D69" s="611"/>
      <c r="E69" s="611"/>
      <c r="F69" s="611"/>
      <c r="G69" s="611"/>
      <c r="H69" s="611"/>
      <c r="I69" s="611"/>
      <c r="J69" s="611"/>
      <c r="K69" s="611"/>
      <c r="L69" s="611"/>
      <c r="M69" s="611"/>
      <c r="N69" s="611"/>
      <c r="O69" s="611"/>
      <c r="P69" s="611"/>
      <c r="Q69" s="611"/>
      <c r="R69" s="612"/>
    </row>
    <row r="70" spans="1:21" ht="16.5" customHeight="1">
      <c r="A70" s="354" t="s">
        <v>9</v>
      </c>
      <c r="B70" s="355" t="s">
        <v>63</v>
      </c>
      <c r="C70" s="348" t="s">
        <v>9</v>
      </c>
      <c r="D70" s="464" t="s">
        <v>229</v>
      </c>
      <c r="E70" s="344"/>
      <c r="F70" s="110"/>
      <c r="G70" s="351"/>
      <c r="H70" s="95"/>
      <c r="I70" s="101"/>
      <c r="J70" s="97"/>
      <c r="K70" s="97"/>
      <c r="L70" s="226"/>
      <c r="M70" s="99"/>
      <c r="N70" s="99"/>
      <c r="O70" s="117"/>
      <c r="P70" s="272"/>
      <c r="Q70" s="6"/>
      <c r="R70" s="275"/>
      <c r="U70" s="19"/>
    </row>
    <row r="71" spans="1:21">
      <c r="A71" s="354"/>
      <c r="B71" s="355"/>
      <c r="C71" s="348"/>
      <c r="D71" s="352" t="s">
        <v>145</v>
      </c>
      <c r="E71" s="344"/>
      <c r="F71" s="110" t="s">
        <v>91</v>
      </c>
      <c r="G71" s="351" t="s">
        <v>76</v>
      </c>
      <c r="H71" s="95" t="s">
        <v>58</v>
      </c>
      <c r="I71" s="101">
        <f>J71+L71</f>
        <v>14688.5</v>
      </c>
      <c r="J71" s="97">
        <v>14688.5</v>
      </c>
      <c r="K71" s="97"/>
      <c r="L71" s="226"/>
      <c r="M71" s="99">
        <v>15985.3</v>
      </c>
      <c r="N71" s="99">
        <v>15985.3</v>
      </c>
      <c r="O71" s="117"/>
      <c r="P71" s="272"/>
      <c r="Q71" s="6"/>
      <c r="R71" s="275"/>
      <c r="U71" s="19"/>
    </row>
    <row r="72" spans="1:21" ht="25.5">
      <c r="A72" s="354"/>
      <c r="B72" s="355"/>
      <c r="C72" s="348"/>
      <c r="D72" s="293" t="s">
        <v>157</v>
      </c>
      <c r="E72" s="344"/>
      <c r="F72" s="110" t="s">
        <v>75</v>
      </c>
      <c r="G72" s="351"/>
      <c r="H72" s="68" t="s">
        <v>58</v>
      </c>
      <c r="I72" s="284">
        <f>J72+L72</f>
        <v>45</v>
      </c>
      <c r="J72" s="51">
        <v>45</v>
      </c>
      <c r="K72" s="51"/>
      <c r="L72" s="213"/>
      <c r="M72" s="53">
        <v>50</v>
      </c>
      <c r="N72" s="53">
        <v>50</v>
      </c>
      <c r="O72" s="571" t="s">
        <v>92</v>
      </c>
      <c r="P72" s="83">
        <v>5</v>
      </c>
      <c r="Q72" s="83">
        <v>5</v>
      </c>
      <c r="R72" s="84">
        <v>5</v>
      </c>
      <c r="U72" s="19"/>
    </row>
    <row r="73" spans="1:21">
      <c r="A73" s="354"/>
      <c r="B73" s="355"/>
      <c r="C73" s="348"/>
      <c r="D73" s="352" t="s">
        <v>158</v>
      </c>
      <c r="E73" s="344"/>
      <c r="F73" s="110"/>
      <c r="G73" s="351"/>
      <c r="H73" s="68" t="s">
        <v>58</v>
      </c>
      <c r="I73" s="50"/>
      <c r="J73" s="103"/>
      <c r="K73" s="103"/>
      <c r="L73" s="212"/>
      <c r="M73" s="105">
        <v>2001.3</v>
      </c>
      <c r="N73" s="105">
        <v>2001.3</v>
      </c>
      <c r="O73" s="571"/>
      <c r="P73" s="111"/>
      <c r="Q73" s="83"/>
      <c r="R73" s="84"/>
      <c r="U73" s="19"/>
    </row>
    <row r="74" spans="1:21">
      <c r="A74" s="354"/>
      <c r="B74" s="355"/>
      <c r="C74" s="348"/>
      <c r="D74" s="297" t="s">
        <v>159</v>
      </c>
      <c r="E74" s="344"/>
      <c r="F74" s="110"/>
      <c r="G74" s="351"/>
      <c r="H74" s="468"/>
      <c r="I74" s="203"/>
      <c r="J74" s="122"/>
      <c r="K74" s="122"/>
      <c r="L74" s="149"/>
      <c r="M74" s="469"/>
      <c r="N74" s="469"/>
      <c r="O74" s="340"/>
      <c r="P74" s="111"/>
      <c r="Q74" s="83"/>
      <c r="R74" s="84"/>
      <c r="T74" s="465"/>
      <c r="U74" s="19"/>
    </row>
    <row r="75" spans="1:21">
      <c r="A75" s="544"/>
      <c r="B75" s="547"/>
      <c r="C75" s="550"/>
      <c r="D75" s="578" t="s">
        <v>93</v>
      </c>
      <c r="E75" s="579"/>
      <c r="F75" s="580" t="s">
        <v>69</v>
      </c>
      <c r="G75" s="639" t="s">
        <v>76</v>
      </c>
      <c r="H75" s="466" t="s">
        <v>58</v>
      </c>
      <c r="I75" s="50">
        <f>J75+L75</f>
        <v>178.5</v>
      </c>
      <c r="J75" s="103">
        <v>178.5</v>
      </c>
      <c r="K75" s="103"/>
      <c r="L75" s="104"/>
      <c r="M75" s="472">
        <v>178.5</v>
      </c>
      <c r="N75" s="472">
        <v>178.5</v>
      </c>
      <c r="O75" s="640" t="s">
        <v>162</v>
      </c>
      <c r="P75" s="586">
        <v>7.6</v>
      </c>
      <c r="Q75" s="586">
        <v>7.6</v>
      </c>
      <c r="R75" s="588">
        <v>7.6</v>
      </c>
      <c r="U75" s="19"/>
    </row>
    <row r="76" spans="1:21">
      <c r="A76" s="544"/>
      <c r="B76" s="547"/>
      <c r="C76" s="550"/>
      <c r="D76" s="557"/>
      <c r="E76" s="566"/>
      <c r="F76" s="533"/>
      <c r="G76" s="536"/>
      <c r="H76" s="466"/>
      <c r="I76" s="284"/>
      <c r="J76" s="51"/>
      <c r="K76" s="51"/>
      <c r="L76" s="52"/>
      <c r="M76" s="467"/>
      <c r="N76" s="467"/>
      <c r="O76" s="571"/>
      <c r="P76" s="587"/>
      <c r="Q76" s="587"/>
      <c r="R76" s="589"/>
      <c r="U76" s="19"/>
    </row>
    <row r="77" spans="1:21" ht="15.75" customHeight="1">
      <c r="A77" s="544"/>
      <c r="B77" s="547"/>
      <c r="C77" s="550"/>
      <c r="D77" s="557" t="s">
        <v>94</v>
      </c>
      <c r="E77" s="566"/>
      <c r="F77" s="533" t="s">
        <v>69</v>
      </c>
      <c r="G77" s="536" t="s">
        <v>76</v>
      </c>
      <c r="H77" s="470" t="s">
        <v>58</v>
      </c>
      <c r="I77" s="50">
        <f>J77+L77</f>
        <v>45.2</v>
      </c>
      <c r="J77" s="103"/>
      <c r="K77" s="103"/>
      <c r="L77" s="104">
        <v>45.2</v>
      </c>
      <c r="M77" s="472">
        <v>45.2</v>
      </c>
      <c r="N77" s="472">
        <v>45.2</v>
      </c>
      <c r="O77" s="576" t="s">
        <v>166</v>
      </c>
      <c r="P77" s="475">
        <v>7</v>
      </c>
      <c r="Q77" s="475">
        <v>9</v>
      </c>
      <c r="R77" s="476">
        <v>12</v>
      </c>
      <c r="U77" s="19"/>
    </row>
    <row r="78" spans="1:21">
      <c r="A78" s="544"/>
      <c r="B78" s="547"/>
      <c r="C78" s="550"/>
      <c r="D78" s="557"/>
      <c r="E78" s="566"/>
      <c r="F78" s="533"/>
      <c r="G78" s="536"/>
      <c r="H78" s="468"/>
      <c r="I78" s="206"/>
      <c r="J78" s="137"/>
      <c r="K78" s="137"/>
      <c r="L78" s="137"/>
      <c r="M78" s="474"/>
      <c r="N78" s="474"/>
      <c r="O78" s="577"/>
      <c r="P78" s="168"/>
      <c r="Q78" s="168"/>
      <c r="R78" s="169"/>
      <c r="U78" s="19"/>
    </row>
    <row r="79" spans="1:21" ht="20.25" customHeight="1">
      <c r="A79" s="544"/>
      <c r="B79" s="547"/>
      <c r="C79" s="550"/>
      <c r="D79" s="645" t="s">
        <v>169</v>
      </c>
      <c r="E79" s="579"/>
      <c r="F79" s="580" t="s">
        <v>69</v>
      </c>
      <c r="G79" s="639" t="s">
        <v>76</v>
      </c>
      <c r="H79" s="466" t="s">
        <v>58</v>
      </c>
      <c r="I79" s="50">
        <f>J79+L79</f>
        <v>94</v>
      </c>
      <c r="J79" s="103">
        <v>94</v>
      </c>
      <c r="K79" s="103"/>
      <c r="L79" s="104"/>
      <c r="M79" s="472">
        <v>50</v>
      </c>
      <c r="N79" s="472">
        <v>50</v>
      </c>
      <c r="O79" s="576" t="s">
        <v>97</v>
      </c>
      <c r="P79" s="475">
        <v>3</v>
      </c>
      <c r="Q79" s="475">
        <v>1</v>
      </c>
      <c r="R79" s="476">
        <v>1</v>
      </c>
      <c r="U79" s="19"/>
    </row>
    <row r="80" spans="1:21" ht="20.25" customHeight="1">
      <c r="A80" s="544"/>
      <c r="B80" s="547"/>
      <c r="C80" s="550"/>
      <c r="D80" s="624"/>
      <c r="E80" s="566"/>
      <c r="F80" s="533"/>
      <c r="G80" s="536"/>
      <c r="H80" s="466"/>
      <c r="I80" s="50"/>
      <c r="J80" s="51"/>
      <c r="K80" s="51"/>
      <c r="L80" s="52"/>
      <c r="M80" s="467"/>
      <c r="N80" s="467"/>
      <c r="O80" s="613"/>
      <c r="P80" s="83"/>
      <c r="Q80" s="83"/>
      <c r="R80" s="84"/>
      <c r="U80" s="19"/>
    </row>
    <row r="81" spans="1:21">
      <c r="A81" s="544"/>
      <c r="B81" s="547"/>
      <c r="C81" s="550"/>
      <c r="D81" s="646"/>
      <c r="E81" s="653"/>
      <c r="F81" s="638"/>
      <c r="G81" s="603"/>
      <c r="H81" s="473"/>
      <c r="I81" s="136"/>
      <c r="J81" s="137"/>
      <c r="K81" s="137"/>
      <c r="L81" s="137"/>
      <c r="M81" s="474"/>
      <c r="N81" s="474"/>
      <c r="O81" s="140"/>
      <c r="P81" s="168"/>
      <c r="Q81" s="168"/>
      <c r="R81" s="169"/>
      <c r="U81" s="19"/>
    </row>
    <row r="82" spans="1:21">
      <c r="A82" s="544"/>
      <c r="B82" s="547"/>
      <c r="C82" s="550"/>
      <c r="D82" s="624" t="s">
        <v>170</v>
      </c>
      <c r="E82" s="566"/>
      <c r="F82" s="533" t="s">
        <v>69</v>
      </c>
      <c r="G82" s="536" t="s">
        <v>76</v>
      </c>
      <c r="H82" s="95" t="s">
        <v>58</v>
      </c>
      <c r="I82" s="101">
        <f>J82+L82</f>
        <v>381.99</v>
      </c>
      <c r="J82" s="97">
        <f>444-62.01</f>
        <v>381.99</v>
      </c>
      <c r="K82" s="97"/>
      <c r="L82" s="98"/>
      <c r="M82" s="99">
        <v>350</v>
      </c>
      <c r="N82" s="99">
        <v>350</v>
      </c>
      <c r="O82" s="613" t="s">
        <v>161</v>
      </c>
      <c r="P82" s="83">
        <v>4</v>
      </c>
      <c r="Q82" s="83">
        <v>4</v>
      </c>
      <c r="R82" s="84">
        <v>4</v>
      </c>
      <c r="U82" s="19"/>
    </row>
    <row r="83" spans="1:21">
      <c r="A83" s="544"/>
      <c r="B83" s="547"/>
      <c r="C83" s="550"/>
      <c r="D83" s="624"/>
      <c r="E83" s="566"/>
      <c r="F83" s="533"/>
      <c r="G83" s="536"/>
      <c r="H83" s="68"/>
      <c r="I83" s="50"/>
      <c r="J83" s="51"/>
      <c r="K83" s="51"/>
      <c r="L83" s="52"/>
      <c r="M83" s="53"/>
      <c r="N83" s="53"/>
      <c r="O83" s="613"/>
      <c r="P83" s="83"/>
      <c r="Q83" s="83"/>
      <c r="R83" s="84"/>
      <c r="U83" s="19"/>
    </row>
    <row r="84" spans="1:21" ht="13.5" thickBot="1">
      <c r="A84" s="545"/>
      <c r="B84" s="548"/>
      <c r="C84" s="551"/>
      <c r="D84" s="625"/>
      <c r="E84" s="567"/>
      <c r="F84" s="534"/>
      <c r="G84" s="537"/>
      <c r="H84" s="20" t="s">
        <v>10</v>
      </c>
      <c r="I84" s="61">
        <f t="shared" ref="I84:N84" si="11">SUM(I71:I83)</f>
        <v>15433.19</v>
      </c>
      <c r="J84" s="61">
        <f t="shared" si="11"/>
        <v>15387.99</v>
      </c>
      <c r="K84" s="61">
        <f t="shared" si="11"/>
        <v>0</v>
      </c>
      <c r="L84" s="61">
        <f t="shared" si="11"/>
        <v>45.2</v>
      </c>
      <c r="M84" s="61">
        <f t="shared" si="11"/>
        <v>18660.3</v>
      </c>
      <c r="N84" s="61">
        <f t="shared" si="11"/>
        <v>18660.3</v>
      </c>
      <c r="O84" s="26"/>
      <c r="P84" s="85"/>
      <c r="Q84" s="85"/>
      <c r="R84" s="86"/>
      <c r="U84" s="19"/>
    </row>
    <row r="85" spans="1:21">
      <c r="A85" s="543" t="s">
        <v>9</v>
      </c>
      <c r="B85" s="546" t="s">
        <v>63</v>
      </c>
      <c r="C85" s="549" t="s">
        <v>73</v>
      </c>
      <c r="D85" s="562" t="s">
        <v>163</v>
      </c>
      <c r="E85" s="565" t="s">
        <v>109</v>
      </c>
      <c r="F85" s="532" t="s">
        <v>69</v>
      </c>
      <c r="G85" s="535" t="s">
        <v>101</v>
      </c>
      <c r="H85" s="68" t="s">
        <v>103</v>
      </c>
      <c r="I85" s="42">
        <f>J85+L85</f>
        <v>7303.2</v>
      </c>
      <c r="J85" s="43"/>
      <c r="K85" s="43"/>
      <c r="L85" s="44">
        <v>7303.2</v>
      </c>
      <c r="M85" s="45"/>
      <c r="N85" s="45"/>
      <c r="O85" s="23" t="s">
        <v>205</v>
      </c>
      <c r="P85" s="89">
        <v>12</v>
      </c>
      <c r="Q85" s="89"/>
      <c r="R85" s="90"/>
      <c r="U85" s="19"/>
    </row>
    <row r="86" spans="1:21">
      <c r="A86" s="544"/>
      <c r="B86" s="547"/>
      <c r="C86" s="550"/>
      <c r="D86" s="563"/>
      <c r="E86" s="566"/>
      <c r="F86" s="533"/>
      <c r="G86" s="536"/>
      <c r="H86" s="28" t="s">
        <v>104</v>
      </c>
      <c r="I86" s="57">
        <f>J86+L86</f>
        <v>3334.6</v>
      </c>
      <c r="J86" s="58"/>
      <c r="K86" s="58"/>
      <c r="L86" s="59">
        <v>3334.6</v>
      </c>
      <c r="M86" s="60"/>
      <c r="N86" s="60"/>
      <c r="O86" s="25"/>
      <c r="P86" s="83"/>
      <c r="Q86" s="83"/>
      <c r="R86" s="84"/>
      <c r="U86" s="19"/>
    </row>
    <row r="87" spans="1:21" ht="13.5" thickBot="1">
      <c r="A87" s="545"/>
      <c r="B87" s="548"/>
      <c r="C87" s="551"/>
      <c r="D87" s="564"/>
      <c r="E87" s="567"/>
      <c r="F87" s="534"/>
      <c r="G87" s="537"/>
      <c r="H87" s="20" t="s">
        <v>10</v>
      </c>
      <c r="I87" s="61">
        <f t="shared" ref="I87:N87" si="12">SUM(I85:I86)</f>
        <v>10637.8</v>
      </c>
      <c r="J87" s="62">
        <f t="shared" si="12"/>
        <v>0</v>
      </c>
      <c r="K87" s="62">
        <f t="shared" si="12"/>
        <v>0</v>
      </c>
      <c r="L87" s="62">
        <f t="shared" si="12"/>
        <v>10637.8</v>
      </c>
      <c r="M87" s="64">
        <f t="shared" si="12"/>
        <v>0</v>
      </c>
      <c r="N87" s="64">
        <f t="shared" si="12"/>
        <v>0</v>
      </c>
      <c r="O87" s="26"/>
      <c r="P87" s="85"/>
      <c r="Q87" s="85"/>
      <c r="R87" s="86"/>
      <c r="U87" s="19"/>
    </row>
    <row r="88" spans="1:21">
      <c r="A88" s="543" t="s">
        <v>9</v>
      </c>
      <c r="B88" s="546" t="s">
        <v>63</v>
      </c>
      <c r="C88" s="549" t="s">
        <v>74</v>
      </c>
      <c r="D88" s="556" t="s">
        <v>95</v>
      </c>
      <c r="E88" s="565"/>
      <c r="F88" s="532" t="s">
        <v>69</v>
      </c>
      <c r="G88" s="535" t="s">
        <v>76</v>
      </c>
      <c r="H88" s="27" t="s">
        <v>58</v>
      </c>
      <c r="I88" s="42">
        <f>J88+L88</f>
        <v>0</v>
      </c>
      <c r="J88" s="43"/>
      <c r="K88" s="43"/>
      <c r="L88" s="44"/>
      <c r="M88" s="45"/>
      <c r="N88" s="45"/>
      <c r="O88" s="23"/>
      <c r="P88" s="89"/>
      <c r="Q88" s="89"/>
      <c r="R88" s="90"/>
      <c r="U88" s="19"/>
    </row>
    <row r="89" spans="1:21">
      <c r="A89" s="544"/>
      <c r="B89" s="547"/>
      <c r="C89" s="550"/>
      <c r="D89" s="557"/>
      <c r="E89" s="566"/>
      <c r="F89" s="533"/>
      <c r="G89" s="536"/>
      <c r="H89" s="68"/>
      <c r="I89" s="50">
        <f>J89+L89</f>
        <v>0</v>
      </c>
      <c r="J89" s="51"/>
      <c r="K89" s="51"/>
      <c r="L89" s="52"/>
      <c r="M89" s="53"/>
      <c r="N89" s="53"/>
      <c r="O89" s="25"/>
      <c r="P89" s="83"/>
      <c r="Q89" s="83"/>
      <c r="R89" s="84"/>
      <c r="U89" s="19"/>
    </row>
    <row r="90" spans="1:21" ht="13.5" thickBot="1">
      <c r="A90" s="545"/>
      <c r="B90" s="548"/>
      <c r="C90" s="551"/>
      <c r="D90" s="558"/>
      <c r="E90" s="567"/>
      <c r="F90" s="534"/>
      <c r="G90" s="537"/>
      <c r="H90" s="20" t="s">
        <v>10</v>
      </c>
      <c r="I90" s="61">
        <f t="shared" ref="I90:N90" si="13">SUM(I88:I89)</f>
        <v>0</v>
      </c>
      <c r="J90" s="62">
        <f t="shared" si="13"/>
        <v>0</v>
      </c>
      <c r="K90" s="62">
        <f t="shared" si="13"/>
        <v>0</v>
      </c>
      <c r="L90" s="62">
        <f t="shared" si="13"/>
        <v>0</v>
      </c>
      <c r="M90" s="64">
        <f t="shared" si="13"/>
        <v>0</v>
      </c>
      <c r="N90" s="64">
        <f t="shared" si="13"/>
        <v>0</v>
      </c>
      <c r="O90" s="26"/>
      <c r="P90" s="85"/>
      <c r="Q90" s="85"/>
      <c r="R90" s="86"/>
      <c r="U90" s="19"/>
    </row>
    <row r="91" spans="1:21" ht="13.5" thickBot="1">
      <c r="A91" s="29" t="s">
        <v>9</v>
      </c>
      <c r="B91" s="14" t="s">
        <v>63</v>
      </c>
      <c r="C91" s="581" t="s">
        <v>12</v>
      </c>
      <c r="D91" s="581"/>
      <c r="E91" s="581"/>
      <c r="F91" s="581"/>
      <c r="G91" s="581"/>
      <c r="H91" s="582"/>
      <c r="I91" s="65">
        <f t="shared" ref="I91:N91" si="14">I90+I87+I84</f>
        <v>26070.989999999998</v>
      </c>
      <c r="J91" s="65">
        <f t="shared" si="14"/>
        <v>15387.99</v>
      </c>
      <c r="K91" s="65">
        <f t="shared" si="14"/>
        <v>0</v>
      </c>
      <c r="L91" s="65">
        <f t="shared" si="14"/>
        <v>10683</v>
      </c>
      <c r="M91" s="65">
        <f t="shared" si="14"/>
        <v>18660.3</v>
      </c>
      <c r="N91" s="65">
        <f t="shared" si="14"/>
        <v>18660.3</v>
      </c>
      <c r="O91" s="514"/>
      <c r="P91" s="515"/>
      <c r="Q91" s="515"/>
      <c r="R91" s="516"/>
    </row>
    <row r="92" spans="1:21" ht="13.5" thickBot="1">
      <c r="A92" s="13" t="s">
        <v>9</v>
      </c>
      <c r="B92" s="14" t="s">
        <v>69</v>
      </c>
      <c r="C92" s="583" t="s">
        <v>70</v>
      </c>
      <c r="D92" s="584"/>
      <c r="E92" s="584"/>
      <c r="F92" s="584"/>
      <c r="G92" s="584"/>
      <c r="H92" s="584"/>
      <c r="I92" s="584"/>
      <c r="J92" s="584"/>
      <c r="K92" s="584"/>
      <c r="L92" s="584"/>
      <c r="M92" s="584"/>
      <c r="N92" s="584"/>
      <c r="O92" s="584"/>
      <c r="P92" s="584"/>
      <c r="Q92" s="584"/>
      <c r="R92" s="585"/>
    </row>
    <row r="93" spans="1:21">
      <c r="A93" s="543" t="s">
        <v>9</v>
      </c>
      <c r="B93" s="546" t="s">
        <v>69</v>
      </c>
      <c r="C93" s="549" t="s">
        <v>9</v>
      </c>
      <c r="D93" s="556" t="s">
        <v>72</v>
      </c>
      <c r="E93" s="529"/>
      <c r="F93" s="532" t="s">
        <v>69</v>
      </c>
      <c r="G93" s="535" t="s">
        <v>76</v>
      </c>
      <c r="H93" s="27" t="s">
        <v>58</v>
      </c>
      <c r="I93" s="42">
        <f t="shared" ref="I93:I98" si="15">J93+L93</f>
        <v>191.2</v>
      </c>
      <c r="J93" s="43">
        <v>191.2</v>
      </c>
      <c r="K93" s="43"/>
      <c r="L93" s="44"/>
      <c r="M93" s="45">
        <v>191.2</v>
      </c>
      <c r="N93" s="45">
        <v>191.2</v>
      </c>
      <c r="O93" s="573" t="s">
        <v>128</v>
      </c>
      <c r="P93" s="574">
        <v>2000</v>
      </c>
      <c r="Q93" s="574">
        <v>2000</v>
      </c>
      <c r="R93" s="632">
        <v>2000</v>
      </c>
      <c r="U93" s="19"/>
    </row>
    <row r="94" spans="1:21">
      <c r="A94" s="544"/>
      <c r="B94" s="547"/>
      <c r="C94" s="550"/>
      <c r="D94" s="557"/>
      <c r="E94" s="530"/>
      <c r="F94" s="533"/>
      <c r="G94" s="536"/>
      <c r="H94" s="68" t="s">
        <v>77</v>
      </c>
      <c r="I94" s="50">
        <f t="shared" si="15"/>
        <v>0</v>
      </c>
      <c r="J94" s="103"/>
      <c r="K94" s="103"/>
      <c r="L94" s="104"/>
      <c r="M94" s="105">
        <v>936.8</v>
      </c>
      <c r="N94" s="105">
        <v>936.8</v>
      </c>
      <c r="O94" s="540"/>
      <c r="P94" s="575"/>
      <c r="Q94" s="575"/>
      <c r="R94" s="633"/>
      <c r="U94" s="19"/>
    </row>
    <row r="95" spans="1:21">
      <c r="A95" s="544"/>
      <c r="B95" s="547"/>
      <c r="C95" s="550"/>
      <c r="D95" s="557"/>
      <c r="E95" s="530"/>
      <c r="F95" s="533"/>
      <c r="G95" s="536"/>
      <c r="H95" s="95"/>
      <c r="I95" s="101">
        <f t="shared" si="15"/>
        <v>0</v>
      </c>
      <c r="J95" s="97"/>
      <c r="K95" s="97"/>
      <c r="L95" s="98"/>
      <c r="M95" s="99"/>
      <c r="N95" s="99"/>
      <c r="O95" s="540" t="s">
        <v>78</v>
      </c>
      <c r="P95" s="217">
        <v>66</v>
      </c>
      <c r="Q95" s="217">
        <v>66</v>
      </c>
      <c r="R95" s="218">
        <v>66</v>
      </c>
      <c r="U95" s="19"/>
    </row>
    <row r="96" spans="1:21">
      <c r="A96" s="544"/>
      <c r="B96" s="547"/>
      <c r="C96" s="550"/>
      <c r="D96" s="557"/>
      <c r="E96" s="530"/>
      <c r="F96" s="533"/>
      <c r="G96" s="536"/>
      <c r="H96" s="68"/>
      <c r="I96" s="101">
        <f t="shared" si="15"/>
        <v>0</v>
      </c>
      <c r="J96" s="103"/>
      <c r="K96" s="103"/>
      <c r="L96" s="104"/>
      <c r="M96" s="105"/>
      <c r="N96" s="105"/>
      <c r="O96" s="540"/>
      <c r="P96" s="217"/>
      <c r="Q96" s="217"/>
      <c r="R96" s="218"/>
      <c r="U96" s="19"/>
    </row>
    <row r="97" spans="1:21">
      <c r="A97" s="544"/>
      <c r="B97" s="547"/>
      <c r="C97" s="550"/>
      <c r="D97" s="557"/>
      <c r="E97" s="530"/>
      <c r="F97" s="533"/>
      <c r="G97" s="536"/>
      <c r="H97" s="68"/>
      <c r="I97" s="50">
        <f t="shared" si="15"/>
        <v>0</v>
      </c>
      <c r="J97" s="103"/>
      <c r="K97" s="103"/>
      <c r="L97" s="104"/>
      <c r="M97" s="105"/>
      <c r="N97" s="105"/>
      <c r="O97" s="540" t="s">
        <v>98</v>
      </c>
      <c r="P97" s="575">
        <v>1300</v>
      </c>
      <c r="Q97" s="575">
        <v>1300</v>
      </c>
      <c r="R97" s="633">
        <v>1300</v>
      </c>
      <c r="U97" s="19"/>
    </row>
    <row r="98" spans="1:21">
      <c r="A98" s="544"/>
      <c r="B98" s="547"/>
      <c r="C98" s="550"/>
      <c r="D98" s="557"/>
      <c r="E98" s="530"/>
      <c r="F98" s="533"/>
      <c r="G98" s="536"/>
      <c r="H98" s="28"/>
      <c r="I98" s="57">
        <f t="shared" si="15"/>
        <v>0</v>
      </c>
      <c r="J98" s="51"/>
      <c r="K98" s="51"/>
      <c r="L98" s="52"/>
      <c r="M98" s="94"/>
      <c r="N98" s="94"/>
      <c r="O98" s="540"/>
      <c r="P98" s="575"/>
      <c r="Q98" s="575"/>
      <c r="R98" s="633"/>
      <c r="U98" s="19"/>
    </row>
    <row r="99" spans="1:21" ht="13.5" thickBot="1">
      <c r="A99" s="545"/>
      <c r="B99" s="548"/>
      <c r="C99" s="551"/>
      <c r="D99" s="558"/>
      <c r="E99" s="531"/>
      <c r="F99" s="534"/>
      <c r="G99" s="537"/>
      <c r="H99" s="20" t="s">
        <v>10</v>
      </c>
      <c r="I99" s="61">
        <f t="shared" ref="I99:N99" si="16">SUM(I93:I98)</f>
        <v>191.2</v>
      </c>
      <c r="J99" s="62">
        <f t="shared" si="16"/>
        <v>191.2</v>
      </c>
      <c r="K99" s="62">
        <f t="shared" si="16"/>
        <v>0</v>
      </c>
      <c r="L99" s="62">
        <f t="shared" si="16"/>
        <v>0</v>
      </c>
      <c r="M99" s="64">
        <f t="shared" si="16"/>
        <v>1128</v>
      </c>
      <c r="N99" s="64">
        <f t="shared" si="16"/>
        <v>1128</v>
      </c>
      <c r="O99" s="219" t="s">
        <v>79</v>
      </c>
      <c r="P99" s="220">
        <v>0.7</v>
      </c>
      <c r="Q99" s="220">
        <v>0.7</v>
      </c>
      <c r="R99" s="221">
        <v>0.7</v>
      </c>
      <c r="U99" s="19"/>
    </row>
    <row r="100" spans="1:21">
      <c r="A100" s="543" t="s">
        <v>9</v>
      </c>
      <c r="B100" s="546" t="s">
        <v>69</v>
      </c>
      <c r="C100" s="549" t="s">
        <v>11</v>
      </c>
      <c r="D100" s="556" t="s">
        <v>80</v>
      </c>
      <c r="E100" s="529"/>
      <c r="F100" s="532" t="s">
        <v>69</v>
      </c>
      <c r="G100" s="535" t="s">
        <v>76</v>
      </c>
      <c r="H100" s="27" t="s">
        <v>58</v>
      </c>
      <c r="I100" s="42">
        <f>J100+L100</f>
        <v>1991.81</v>
      </c>
      <c r="J100" s="43">
        <f>1929.8+62.01</f>
        <v>1991.81</v>
      </c>
      <c r="K100" s="43"/>
      <c r="L100" s="44"/>
      <c r="M100" s="45">
        <v>1429.9</v>
      </c>
      <c r="N100" s="45">
        <v>1429.9</v>
      </c>
      <c r="O100" s="570" t="s">
        <v>138</v>
      </c>
      <c r="P100" s="89">
        <v>150</v>
      </c>
      <c r="Q100" s="89">
        <v>150</v>
      </c>
      <c r="R100" s="90">
        <v>150</v>
      </c>
      <c r="U100" s="19"/>
    </row>
    <row r="101" spans="1:21">
      <c r="A101" s="544"/>
      <c r="B101" s="547"/>
      <c r="C101" s="550"/>
      <c r="D101" s="557"/>
      <c r="E101" s="530"/>
      <c r="F101" s="533"/>
      <c r="G101" s="536"/>
      <c r="H101" s="68"/>
      <c r="I101" s="50">
        <f>J101+L101</f>
        <v>0</v>
      </c>
      <c r="J101" s="103"/>
      <c r="K101" s="103"/>
      <c r="L101" s="104"/>
      <c r="M101" s="105"/>
      <c r="N101" s="105"/>
      <c r="O101" s="571"/>
      <c r="P101" s="83"/>
      <c r="Q101" s="83"/>
      <c r="R101" s="84"/>
      <c r="U101" s="19"/>
    </row>
    <row r="102" spans="1:21">
      <c r="A102" s="544"/>
      <c r="B102" s="547"/>
      <c r="C102" s="550"/>
      <c r="D102" s="557"/>
      <c r="E102" s="530"/>
      <c r="F102" s="533"/>
      <c r="G102" s="536"/>
      <c r="H102" s="68" t="s">
        <v>58</v>
      </c>
      <c r="I102" s="50"/>
      <c r="J102" s="103"/>
      <c r="K102" s="103"/>
      <c r="L102" s="104"/>
      <c r="M102" s="105">
        <v>30</v>
      </c>
      <c r="N102" s="105">
        <v>30</v>
      </c>
      <c r="O102" s="340" t="s">
        <v>139</v>
      </c>
      <c r="P102" s="83">
        <v>85</v>
      </c>
      <c r="Q102" s="83">
        <v>85</v>
      </c>
      <c r="R102" s="84">
        <v>85</v>
      </c>
      <c r="U102" s="19"/>
    </row>
    <row r="103" spans="1:21">
      <c r="A103" s="544"/>
      <c r="B103" s="547"/>
      <c r="C103" s="550"/>
      <c r="D103" s="557"/>
      <c r="E103" s="530"/>
      <c r="F103" s="533"/>
      <c r="G103" s="536"/>
      <c r="H103" s="68" t="s">
        <v>58</v>
      </c>
      <c r="I103" s="50">
        <f>J103+L103</f>
        <v>0</v>
      </c>
      <c r="J103" s="103"/>
      <c r="K103" s="103"/>
      <c r="L103" s="104"/>
      <c r="M103" s="105">
        <v>250</v>
      </c>
      <c r="N103" s="105">
        <v>250</v>
      </c>
      <c r="O103" s="540" t="s">
        <v>140</v>
      </c>
      <c r="P103" s="31">
        <v>2</v>
      </c>
      <c r="Q103" s="31">
        <v>1</v>
      </c>
      <c r="R103" s="32">
        <v>1</v>
      </c>
      <c r="U103" s="19"/>
    </row>
    <row r="104" spans="1:21">
      <c r="A104" s="544"/>
      <c r="B104" s="547"/>
      <c r="C104" s="550"/>
      <c r="D104" s="557"/>
      <c r="E104" s="530"/>
      <c r="F104" s="533"/>
      <c r="G104" s="536"/>
      <c r="H104" s="68"/>
      <c r="I104" s="50"/>
      <c r="J104" s="103"/>
      <c r="K104" s="103"/>
      <c r="L104" s="104"/>
      <c r="M104" s="105"/>
      <c r="N104" s="105"/>
      <c r="O104" s="540"/>
      <c r="P104" s="31"/>
      <c r="Q104" s="31"/>
      <c r="R104" s="32"/>
      <c r="U104" s="19"/>
    </row>
    <row r="105" spans="1:21">
      <c r="A105" s="544"/>
      <c r="B105" s="547"/>
      <c r="C105" s="550"/>
      <c r="D105" s="557"/>
      <c r="E105" s="530"/>
      <c r="F105" s="533"/>
      <c r="G105" s="536"/>
      <c r="H105" s="28" t="s">
        <v>58</v>
      </c>
      <c r="I105" s="57">
        <f>J105+L105</f>
        <v>0</v>
      </c>
      <c r="J105" s="51"/>
      <c r="K105" s="51"/>
      <c r="L105" s="52"/>
      <c r="M105" s="94">
        <v>20</v>
      </c>
      <c r="N105" s="94">
        <v>20</v>
      </c>
      <c r="O105" s="571" t="s">
        <v>141</v>
      </c>
      <c r="P105" s="643">
        <v>1724</v>
      </c>
      <c r="Q105" s="643">
        <v>1724</v>
      </c>
      <c r="R105" s="641">
        <v>1724</v>
      </c>
      <c r="U105" s="19"/>
    </row>
    <row r="106" spans="1:21" ht="13.5" thickBot="1">
      <c r="A106" s="545"/>
      <c r="B106" s="548"/>
      <c r="C106" s="551"/>
      <c r="D106" s="558"/>
      <c r="E106" s="531"/>
      <c r="F106" s="534"/>
      <c r="G106" s="537"/>
      <c r="H106" s="20" t="s">
        <v>10</v>
      </c>
      <c r="I106" s="61">
        <f t="shared" ref="I106:N106" si="17">SUM(I100:I105)</f>
        <v>1991.81</v>
      </c>
      <c r="J106" s="62">
        <f t="shared" si="17"/>
        <v>1991.81</v>
      </c>
      <c r="K106" s="62">
        <f t="shared" si="17"/>
        <v>0</v>
      </c>
      <c r="L106" s="62">
        <f t="shared" si="17"/>
        <v>0</v>
      </c>
      <c r="M106" s="64">
        <f t="shared" si="17"/>
        <v>1729.9</v>
      </c>
      <c r="N106" s="64">
        <f t="shared" si="17"/>
        <v>1729.9</v>
      </c>
      <c r="O106" s="572"/>
      <c r="P106" s="644"/>
      <c r="Q106" s="644"/>
      <c r="R106" s="642"/>
      <c r="U106" s="19"/>
    </row>
    <row r="107" spans="1:21">
      <c r="A107" s="543" t="s">
        <v>9</v>
      </c>
      <c r="B107" s="546" t="s">
        <v>69</v>
      </c>
      <c r="C107" s="549" t="s">
        <v>63</v>
      </c>
      <c r="D107" s="562" t="s">
        <v>146</v>
      </c>
      <c r="E107" s="565" t="s">
        <v>109</v>
      </c>
      <c r="F107" s="532" t="s">
        <v>69</v>
      </c>
      <c r="G107" s="535" t="s">
        <v>101</v>
      </c>
      <c r="H107" s="27" t="s">
        <v>58</v>
      </c>
      <c r="I107" s="42">
        <f>J107+L107</f>
        <v>0</v>
      </c>
      <c r="J107" s="43"/>
      <c r="K107" s="43"/>
      <c r="L107" s="44"/>
      <c r="M107" s="45"/>
      <c r="N107" s="45"/>
      <c r="O107" s="570" t="s">
        <v>201</v>
      </c>
      <c r="P107" s="89">
        <v>1</v>
      </c>
      <c r="Q107" s="89"/>
      <c r="R107" s="90"/>
      <c r="U107" s="19"/>
    </row>
    <row r="108" spans="1:21">
      <c r="A108" s="544"/>
      <c r="B108" s="547"/>
      <c r="C108" s="550"/>
      <c r="D108" s="563"/>
      <c r="E108" s="566"/>
      <c r="F108" s="533"/>
      <c r="G108" s="536"/>
      <c r="H108" s="28" t="s">
        <v>104</v>
      </c>
      <c r="I108" s="57">
        <f>J108+L108</f>
        <v>170</v>
      </c>
      <c r="J108" s="58"/>
      <c r="K108" s="58"/>
      <c r="L108" s="59">
        <v>170</v>
      </c>
      <c r="M108" s="60">
        <v>300</v>
      </c>
      <c r="N108" s="281">
        <v>1369</v>
      </c>
      <c r="O108" s="571"/>
      <c r="P108" s="83"/>
      <c r="Q108" s="83">
        <v>1</v>
      </c>
      <c r="R108" s="84"/>
      <c r="U108" s="19"/>
    </row>
    <row r="109" spans="1:21" ht="13.5" thickBot="1">
      <c r="A109" s="545"/>
      <c r="B109" s="548"/>
      <c r="C109" s="551"/>
      <c r="D109" s="564"/>
      <c r="E109" s="567"/>
      <c r="F109" s="534"/>
      <c r="G109" s="537"/>
      <c r="H109" s="20" t="s">
        <v>10</v>
      </c>
      <c r="I109" s="61">
        <f t="shared" ref="I109:N109" si="18">SUM(I107:I108)</f>
        <v>170</v>
      </c>
      <c r="J109" s="62">
        <f t="shared" si="18"/>
        <v>0</v>
      </c>
      <c r="K109" s="62">
        <f t="shared" si="18"/>
        <v>0</v>
      </c>
      <c r="L109" s="62">
        <f t="shared" si="18"/>
        <v>170</v>
      </c>
      <c r="M109" s="64">
        <f t="shared" si="18"/>
        <v>300</v>
      </c>
      <c r="N109" s="64">
        <f t="shared" si="18"/>
        <v>1369</v>
      </c>
      <c r="O109" s="572"/>
      <c r="P109" s="85"/>
      <c r="Q109" s="85"/>
      <c r="R109" s="86">
        <v>1</v>
      </c>
      <c r="U109" s="19"/>
    </row>
    <row r="110" spans="1:21">
      <c r="A110" s="356" t="s">
        <v>9</v>
      </c>
      <c r="B110" s="358" t="s">
        <v>69</v>
      </c>
      <c r="C110" s="347" t="s">
        <v>69</v>
      </c>
      <c r="D110" s="477" t="s">
        <v>230</v>
      </c>
      <c r="E110" s="344"/>
      <c r="F110" s="346"/>
      <c r="G110" s="351"/>
      <c r="H110" s="478"/>
      <c r="I110" s="121"/>
      <c r="J110" s="131"/>
      <c r="K110" s="131"/>
      <c r="L110" s="132"/>
      <c r="M110" s="479"/>
      <c r="N110" s="479"/>
      <c r="O110" s="340"/>
      <c r="P110" s="83"/>
      <c r="Q110" s="83"/>
      <c r="R110" s="84"/>
      <c r="U110" s="19"/>
    </row>
    <row r="111" spans="1:21">
      <c r="A111" s="544"/>
      <c r="B111" s="547"/>
      <c r="C111" s="550"/>
      <c r="D111" s="578" t="s">
        <v>100</v>
      </c>
      <c r="E111" s="635"/>
      <c r="F111" s="580" t="s">
        <v>69</v>
      </c>
      <c r="G111" s="639" t="s">
        <v>101</v>
      </c>
      <c r="H111" s="466" t="s">
        <v>58</v>
      </c>
      <c r="I111" s="50">
        <f>J111+L111</f>
        <v>11</v>
      </c>
      <c r="J111" s="103">
        <v>11</v>
      </c>
      <c r="K111" s="103"/>
      <c r="L111" s="104"/>
      <c r="M111" s="472"/>
      <c r="N111" s="472"/>
      <c r="O111" s="640" t="s">
        <v>102</v>
      </c>
      <c r="P111" s="475">
        <v>1</v>
      </c>
      <c r="Q111" s="475"/>
      <c r="R111" s="476"/>
      <c r="U111" s="19"/>
    </row>
    <row r="112" spans="1:21">
      <c r="A112" s="544"/>
      <c r="B112" s="547"/>
      <c r="C112" s="550"/>
      <c r="D112" s="557"/>
      <c r="E112" s="636"/>
      <c r="F112" s="533"/>
      <c r="G112" s="536"/>
      <c r="H112" s="466" t="s">
        <v>103</v>
      </c>
      <c r="I112" s="50">
        <f>J112+L112</f>
        <v>62.4</v>
      </c>
      <c r="J112" s="51">
        <v>62.4</v>
      </c>
      <c r="K112" s="51"/>
      <c r="L112" s="52"/>
      <c r="M112" s="467"/>
      <c r="N112" s="467"/>
      <c r="O112" s="571"/>
      <c r="P112" s="83"/>
      <c r="Q112" s="83"/>
      <c r="R112" s="84"/>
      <c r="U112" s="19"/>
    </row>
    <row r="113" spans="1:21">
      <c r="A113" s="544"/>
      <c r="B113" s="547"/>
      <c r="C113" s="550"/>
      <c r="D113" s="634"/>
      <c r="E113" s="637"/>
      <c r="F113" s="638"/>
      <c r="G113" s="603"/>
      <c r="H113" s="473"/>
      <c r="I113" s="136"/>
      <c r="J113" s="137"/>
      <c r="K113" s="137"/>
      <c r="L113" s="137"/>
      <c r="M113" s="474"/>
      <c r="N113" s="474"/>
      <c r="O113" s="140"/>
      <c r="P113" s="168"/>
      <c r="Q113" s="168"/>
      <c r="R113" s="169"/>
      <c r="U113" s="19"/>
    </row>
    <row r="114" spans="1:21">
      <c r="A114" s="544"/>
      <c r="B114" s="547"/>
      <c r="C114" s="550"/>
      <c r="D114" s="557" t="s">
        <v>105</v>
      </c>
      <c r="E114" s="630"/>
      <c r="F114" s="533" t="s">
        <v>69</v>
      </c>
      <c r="G114" s="536" t="s">
        <v>101</v>
      </c>
      <c r="H114" s="95" t="s">
        <v>58</v>
      </c>
      <c r="I114" s="101">
        <f>J114+L114</f>
        <v>39.799999999999997</v>
      </c>
      <c r="J114" s="97">
        <v>39.799999999999997</v>
      </c>
      <c r="K114" s="97">
        <v>19.100000000000001</v>
      </c>
      <c r="L114" s="98"/>
      <c r="M114" s="99">
        <v>90</v>
      </c>
      <c r="N114" s="471"/>
      <c r="O114" s="340" t="s">
        <v>102</v>
      </c>
      <c r="P114" s="83"/>
      <c r="Q114" s="83">
        <v>1</v>
      </c>
      <c r="R114" s="84"/>
      <c r="U114" s="19"/>
    </row>
    <row r="115" spans="1:21">
      <c r="A115" s="544"/>
      <c r="B115" s="547"/>
      <c r="C115" s="550"/>
      <c r="D115" s="557"/>
      <c r="E115" s="630"/>
      <c r="F115" s="533"/>
      <c r="G115" s="536"/>
      <c r="H115" s="28" t="s">
        <v>77</v>
      </c>
      <c r="I115" s="57">
        <f>J115+L115</f>
        <v>50</v>
      </c>
      <c r="J115" s="58">
        <v>50</v>
      </c>
      <c r="K115" s="58"/>
      <c r="L115" s="59"/>
      <c r="M115" s="281">
        <v>197.9</v>
      </c>
      <c r="N115" s="60"/>
      <c r="O115" s="314" t="s">
        <v>172</v>
      </c>
      <c r="P115" s="315">
        <v>2</v>
      </c>
      <c r="Q115" s="315">
        <v>2</v>
      </c>
      <c r="R115" s="316"/>
      <c r="U115" s="19"/>
    </row>
    <row r="116" spans="1:21" ht="24.75" thickBot="1">
      <c r="A116" s="545"/>
      <c r="B116" s="548"/>
      <c r="C116" s="551"/>
      <c r="D116" s="558"/>
      <c r="E116" s="631"/>
      <c r="F116" s="534"/>
      <c r="G116" s="537"/>
      <c r="H116" s="20" t="s">
        <v>10</v>
      </c>
      <c r="I116" s="61">
        <f t="shared" ref="I116:N116" si="19">SUM(I111:I115)</f>
        <v>163.19999999999999</v>
      </c>
      <c r="J116" s="61">
        <f t="shared" si="19"/>
        <v>163.19999999999999</v>
      </c>
      <c r="K116" s="61">
        <f t="shared" si="19"/>
        <v>19.100000000000001</v>
      </c>
      <c r="L116" s="61">
        <f t="shared" si="19"/>
        <v>0</v>
      </c>
      <c r="M116" s="61">
        <f t="shared" si="19"/>
        <v>287.89999999999998</v>
      </c>
      <c r="N116" s="61">
        <f t="shared" si="19"/>
        <v>0</v>
      </c>
      <c r="O116" s="314" t="s">
        <v>171</v>
      </c>
      <c r="P116" s="315">
        <v>2</v>
      </c>
      <c r="Q116" s="315">
        <v>2</v>
      </c>
      <c r="R116" s="86"/>
      <c r="U116" s="19"/>
    </row>
    <row r="117" spans="1:21">
      <c r="A117" s="543" t="s">
        <v>9</v>
      </c>
      <c r="B117" s="546" t="s">
        <v>69</v>
      </c>
      <c r="C117" s="549" t="s">
        <v>71</v>
      </c>
      <c r="D117" s="556" t="s">
        <v>127</v>
      </c>
      <c r="E117" s="568"/>
      <c r="F117" s="532" t="s">
        <v>63</v>
      </c>
      <c r="G117" s="535" t="s">
        <v>228</v>
      </c>
      <c r="H117" s="27" t="s">
        <v>58</v>
      </c>
      <c r="I117" s="42">
        <f>J117+L117</f>
        <v>233.3</v>
      </c>
      <c r="J117" s="43">
        <v>233.3</v>
      </c>
      <c r="K117" s="43"/>
      <c r="L117" s="44"/>
      <c r="M117" s="45">
        <v>221.7</v>
      </c>
      <c r="N117" s="45">
        <v>221.7</v>
      </c>
      <c r="O117" s="23" t="s">
        <v>144</v>
      </c>
      <c r="P117" s="89">
        <v>18</v>
      </c>
      <c r="Q117" s="89">
        <v>18</v>
      </c>
      <c r="R117" s="90">
        <v>18</v>
      </c>
      <c r="U117" s="19"/>
    </row>
    <row r="118" spans="1:21" ht="13.5" thickBot="1">
      <c r="A118" s="545"/>
      <c r="B118" s="548"/>
      <c r="C118" s="551"/>
      <c r="D118" s="558"/>
      <c r="E118" s="569"/>
      <c r="F118" s="534"/>
      <c r="G118" s="537"/>
      <c r="H118" s="20" t="s">
        <v>10</v>
      </c>
      <c r="I118" s="61">
        <f t="shared" ref="I118:N118" si="20">SUM(I117:I117)</f>
        <v>233.3</v>
      </c>
      <c r="J118" s="62">
        <f t="shared" si="20"/>
        <v>233.3</v>
      </c>
      <c r="K118" s="62">
        <f t="shared" si="20"/>
        <v>0</v>
      </c>
      <c r="L118" s="62">
        <f t="shared" si="20"/>
        <v>0</v>
      </c>
      <c r="M118" s="64">
        <f t="shared" si="20"/>
        <v>221.7</v>
      </c>
      <c r="N118" s="64">
        <f t="shared" si="20"/>
        <v>221.7</v>
      </c>
      <c r="O118" s="26"/>
      <c r="P118" s="85"/>
      <c r="Q118" s="85"/>
      <c r="R118" s="86"/>
      <c r="U118" s="19"/>
    </row>
    <row r="119" spans="1:21">
      <c r="A119" s="543" t="s">
        <v>9</v>
      </c>
      <c r="B119" s="546" t="s">
        <v>69</v>
      </c>
      <c r="C119" s="549" t="s">
        <v>73</v>
      </c>
      <c r="D119" s="562" t="s">
        <v>156</v>
      </c>
      <c r="E119" s="559" t="s">
        <v>109</v>
      </c>
      <c r="F119" s="532" t="s">
        <v>63</v>
      </c>
      <c r="G119" s="535" t="s">
        <v>101</v>
      </c>
      <c r="H119" s="27" t="s">
        <v>77</v>
      </c>
      <c r="I119" s="42">
        <f>J119+L119</f>
        <v>250</v>
      </c>
      <c r="J119" s="43"/>
      <c r="K119" s="43"/>
      <c r="L119" s="44">
        <v>250</v>
      </c>
      <c r="M119" s="45">
        <v>150</v>
      </c>
      <c r="N119" s="45">
        <v>206</v>
      </c>
      <c r="O119" s="23" t="s">
        <v>204</v>
      </c>
      <c r="P119" s="89">
        <v>10</v>
      </c>
      <c r="Q119" s="89">
        <v>6</v>
      </c>
      <c r="R119" s="90">
        <v>8</v>
      </c>
      <c r="U119" s="19"/>
    </row>
    <row r="120" spans="1:21">
      <c r="A120" s="544"/>
      <c r="B120" s="547"/>
      <c r="C120" s="550"/>
      <c r="D120" s="563"/>
      <c r="E120" s="560"/>
      <c r="F120" s="533"/>
      <c r="G120" s="536"/>
      <c r="H120" s="229" t="s">
        <v>58</v>
      </c>
      <c r="I120" s="50">
        <f>J120+L120</f>
        <v>0</v>
      </c>
      <c r="J120" s="51"/>
      <c r="K120" s="51"/>
      <c r="L120" s="52"/>
      <c r="M120" s="53"/>
      <c r="N120" s="53"/>
      <c r="O120" s="25"/>
      <c r="P120" s="83"/>
      <c r="Q120" s="83"/>
      <c r="R120" s="84"/>
      <c r="U120" s="19"/>
    </row>
    <row r="121" spans="1:21" ht="13.5" thickBot="1">
      <c r="A121" s="545"/>
      <c r="B121" s="548"/>
      <c r="C121" s="551"/>
      <c r="D121" s="564"/>
      <c r="E121" s="561"/>
      <c r="F121" s="534"/>
      <c r="G121" s="537"/>
      <c r="H121" s="20" t="s">
        <v>10</v>
      </c>
      <c r="I121" s="61">
        <f t="shared" ref="I121:N121" si="21">SUM(I119:I120)</f>
        <v>250</v>
      </c>
      <c r="J121" s="62">
        <f t="shared" si="21"/>
        <v>0</v>
      </c>
      <c r="K121" s="62">
        <f t="shared" si="21"/>
        <v>0</v>
      </c>
      <c r="L121" s="62">
        <f t="shared" si="21"/>
        <v>250</v>
      </c>
      <c r="M121" s="64">
        <f t="shared" si="21"/>
        <v>150</v>
      </c>
      <c r="N121" s="64">
        <f t="shared" si="21"/>
        <v>206</v>
      </c>
      <c r="O121" s="26"/>
      <c r="P121" s="85"/>
      <c r="Q121" s="85"/>
      <c r="R121" s="86"/>
      <c r="U121" s="19"/>
    </row>
    <row r="122" spans="1:21">
      <c r="A122" s="543" t="s">
        <v>9</v>
      </c>
      <c r="B122" s="546" t="s">
        <v>69</v>
      </c>
      <c r="C122" s="549" t="s">
        <v>74</v>
      </c>
      <c r="D122" s="562" t="s">
        <v>126</v>
      </c>
      <c r="E122" s="565" t="s">
        <v>109</v>
      </c>
      <c r="F122" s="532" t="s">
        <v>69</v>
      </c>
      <c r="G122" s="535" t="s">
        <v>101</v>
      </c>
      <c r="H122" s="27" t="s">
        <v>58</v>
      </c>
      <c r="I122" s="42">
        <f>J122+L122</f>
        <v>0</v>
      </c>
      <c r="J122" s="43"/>
      <c r="K122" s="43"/>
      <c r="L122" s="44"/>
      <c r="M122" s="45"/>
      <c r="N122" s="45"/>
      <c r="O122" s="570" t="s">
        <v>203</v>
      </c>
      <c r="P122" s="89"/>
      <c r="Q122" s="89"/>
      <c r="R122" s="90"/>
      <c r="U122" s="19"/>
    </row>
    <row r="123" spans="1:21">
      <c r="A123" s="544"/>
      <c r="B123" s="547"/>
      <c r="C123" s="550"/>
      <c r="D123" s="563"/>
      <c r="E123" s="566"/>
      <c r="F123" s="533"/>
      <c r="G123" s="536"/>
      <c r="H123" s="28" t="s">
        <v>104</v>
      </c>
      <c r="I123" s="57">
        <f>J123+L123</f>
        <v>0</v>
      </c>
      <c r="J123" s="58"/>
      <c r="K123" s="58"/>
      <c r="L123" s="59"/>
      <c r="M123" s="281">
        <v>440</v>
      </c>
      <c r="N123" s="281">
        <v>4000</v>
      </c>
      <c r="O123" s="571"/>
      <c r="P123" s="83"/>
      <c r="Q123" s="83">
        <v>1</v>
      </c>
      <c r="R123" s="84"/>
      <c r="U123" s="19"/>
    </row>
    <row r="124" spans="1:21" ht="13.5" thickBot="1">
      <c r="A124" s="545"/>
      <c r="B124" s="548"/>
      <c r="C124" s="551"/>
      <c r="D124" s="564"/>
      <c r="E124" s="567"/>
      <c r="F124" s="534"/>
      <c r="G124" s="537"/>
      <c r="H124" s="20" t="s">
        <v>10</v>
      </c>
      <c r="I124" s="61">
        <f t="shared" ref="I124:N124" si="22">SUM(I122:I123)</f>
        <v>0</v>
      </c>
      <c r="J124" s="62">
        <f t="shared" si="22"/>
        <v>0</v>
      </c>
      <c r="K124" s="62">
        <f t="shared" si="22"/>
        <v>0</v>
      </c>
      <c r="L124" s="62">
        <f t="shared" si="22"/>
        <v>0</v>
      </c>
      <c r="M124" s="64">
        <f t="shared" si="22"/>
        <v>440</v>
      </c>
      <c r="N124" s="64">
        <f t="shared" si="22"/>
        <v>4000</v>
      </c>
      <c r="O124" s="572"/>
      <c r="P124" s="85"/>
      <c r="Q124" s="85"/>
      <c r="R124" s="86">
        <v>42</v>
      </c>
      <c r="U124" s="19"/>
    </row>
    <row r="125" spans="1:21" ht="13.5" thickBot="1">
      <c r="A125" s="29" t="s">
        <v>9</v>
      </c>
      <c r="B125" s="14" t="s">
        <v>69</v>
      </c>
      <c r="C125" s="581" t="s">
        <v>12</v>
      </c>
      <c r="D125" s="581"/>
      <c r="E125" s="581"/>
      <c r="F125" s="581"/>
      <c r="G125" s="581"/>
      <c r="H125" s="582"/>
      <c r="I125" s="65">
        <f t="shared" ref="I125:N125" si="23">I124+I121+I118+I116+I109+I106+I99</f>
        <v>2999.5099999999998</v>
      </c>
      <c r="J125" s="65">
        <f t="shared" si="23"/>
        <v>2579.5099999999998</v>
      </c>
      <c r="K125" s="65">
        <f t="shared" si="23"/>
        <v>19.100000000000001</v>
      </c>
      <c r="L125" s="65">
        <f t="shared" si="23"/>
        <v>420</v>
      </c>
      <c r="M125" s="65">
        <f t="shared" si="23"/>
        <v>4257.5</v>
      </c>
      <c r="N125" s="65">
        <f t="shared" si="23"/>
        <v>8654.6</v>
      </c>
      <c r="O125" s="514"/>
      <c r="P125" s="515"/>
      <c r="Q125" s="515"/>
      <c r="R125" s="516"/>
    </row>
    <row r="126" spans="1:21" ht="13.5" thickBot="1">
      <c r="A126" s="13" t="s">
        <v>9</v>
      </c>
      <c r="B126" s="14" t="s">
        <v>71</v>
      </c>
      <c r="C126" s="583" t="s">
        <v>72</v>
      </c>
      <c r="D126" s="584"/>
      <c r="E126" s="584"/>
      <c r="F126" s="584"/>
      <c r="G126" s="584"/>
      <c r="H126" s="584"/>
      <c r="I126" s="584"/>
      <c r="J126" s="584"/>
      <c r="K126" s="584"/>
      <c r="L126" s="584"/>
      <c r="M126" s="584"/>
      <c r="N126" s="584"/>
      <c r="O126" s="584"/>
      <c r="P126" s="584"/>
      <c r="Q126" s="584"/>
      <c r="R126" s="585"/>
    </row>
    <row r="127" spans="1:21">
      <c r="A127" s="543" t="s">
        <v>9</v>
      </c>
      <c r="B127" s="546" t="s">
        <v>71</v>
      </c>
      <c r="C127" s="549" t="s">
        <v>9</v>
      </c>
      <c r="D127" s="556" t="s">
        <v>81</v>
      </c>
      <c r="E127" s="529"/>
      <c r="F127" s="532" t="s">
        <v>69</v>
      </c>
      <c r="G127" s="535" t="s">
        <v>76</v>
      </c>
      <c r="H127" s="27" t="s">
        <v>58</v>
      </c>
      <c r="I127" s="42">
        <f>J127+L127</f>
        <v>0</v>
      </c>
      <c r="J127" s="43"/>
      <c r="K127" s="43"/>
      <c r="L127" s="44"/>
      <c r="M127" s="45"/>
      <c r="N127" s="45"/>
      <c r="O127" s="570" t="s">
        <v>82</v>
      </c>
      <c r="P127" s="108">
        <v>1.1000000000000001</v>
      </c>
      <c r="Q127" s="108">
        <v>2.2000000000000002</v>
      </c>
      <c r="R127" s="109">
        <v>2.2000000000000002</v>
      </c>
      <c r="U127" s="19"/>
    </row>
    <row r="128" spans="1:21">
      <c r="A128" s="544"/>
      <c r="B128" s="547"/>
      <c r="C128" s="550"/>
      <c r="D128" s="557"/>
      <c r="E128" s="530"/>
      <c r="F128" s="533"/>
      <c r="G128" s="536"/>
      <c r="H128" s="68" t="s">
        <v>77</v>
      </c>
      <c r="I128" s="50">
        <f>J128+L128</f>
        <v>0</v>
      </c>
      <c r="J128" s="51"/>
      <c r="K128" s="51"/>
      <c r="L128" s="52"/>
      <c r="M128" s="53">
        <v>1000</v>
      </c>
      <c r="N128" s="53">
        <v>1000</v>
      </c>
      <c r="O128" s="571"/>
      <c r="P128" s="83"/>
      <c r="Q128" s="83"/>
      <c r="R128" s="84"/>
      <c r="U128" s="19"/>
    </row>
    <row r="129" spans="1:21">
      <c r="A129" s="544"/>
      <c r="B129" s="547"/>
      <c r="C129" s="550"/>
      <c r="D129" s="557"/>
      <c r="E129" s="530"/>
      <c r="F129" s="533"/>
      <c r="G129" s="536"/>
      <c r="H129" s="28"/>
      <c r="I129" s="57">
        <f>J129+L129</f>
        <v>0</v>
      </c>
      <c r="J129" s="58"/>
      <c r="K129" s="58"/>
      <c r="L129" s="59"/>
      <c r="M129" s="60"/>
      <c r="N129" s="60"/>
      <c r="O129" s="25"/>
      <c r="P129" s="83"/>
      <c r="Q129" s="83"/>
      <c r="R129" s="84"/>
      <c r="U129" s="19"/>
    </row>
    <row r="130" spans="1:21" ht="13.5" thickBot="1">
      <c r="A130" s="545"/>
      <c r="B130" s="548"/>
      <c r="C130" s="551"/>
      <c r="D130" s="558"/>
      <c r="E130" s="531"/>
      <c r="F130" s="534"/>
      <c r="G130" s="537"/>
      <c r="H130" s="20" t="s">
        <v>10</v>
      </c>
      <c r="I130" s="61">
        <f t="shared" ref="I130:N130" si="24">SUM(I127:I129)</f>
        <v>0</v>
      </c>
      <c r="J130" s="62">
        <f t="shared" si="24"/>
        <v>0</v>
      </c>
      <c r="K130" s="62">
        <f t="shared" si="24"/>
        <v>0</v>
      </c>
      <c r="L130" s="62">
        <f t="shared" si="24"/>
        <v>0</v>
      </c>
      <c r="M130" s="64">
        <f t="shared" si="24"/>
        <v>1000</v>
      </c>
      <c r="N130" s="64">
        <f t="shared" si="24"/>
        <v>1000</v>
      </c>
      <c r="O130" s="26"/>
      <c r="P130" s="85"/>
      <c r="Q130" s="85"/>
      <c r="R130" s="86"/>
      <c r="U130" s="19"/>
    </row>
    <row r="131" spans="1:21">
      <c r="A131" s="543" t="s">
        <v>9</v>
      </c>
      <c r="B131" s="546" t="s">
        <v>71</v>
      </c>
      <c r="C131" s="549" t="s">
        <v>11</v>
      </c>
      <c r="D131" s="552" t="s">
        <v>151</v>
      </c>
      <c r="E131" s="529"/>
      <c r="F131" s="532" t="s">
        <v>69</v>
      </c>
      <c r="G131" s="535" t="s">
        <v>76</v>
      </c>
      <c r="H131" s="262"/>
      <c r="I131" s="267"/>
      <c r="J131" s="268"/>
      <c r="K131" s="268"/>
      <c r="L131" s="269"/>
      <c r="M131" s="270"/>
      <c r="N131" s="270"/>
      <c r="O131" s="538" t="s">
        <v>90</v>
      </c>
      <c r="P131" s="106">
        <v>0.8</v>
      </c>
      <c r="Q131" s="106">
        <v>0.8</v>
      </c>
      <c r="R131" s="107">
        <v>0.8</v>
      </c>
      <c r="U131" s="19"/>
    </row>
    <row r="132" spans="1:21">
      <c r="A132" s="544"/>
      <c r="B132" s="547"/>
      <c r="C132" s="550"/>
      <c r="D132" s="553"/>
      <c r="E132" s="530"/>
      <c r="F132" s="533"/>
      <c r="G132" s="536"/>
      <c r="H132" s="16"/>
      <c r="I132" s="276"/>
      <c r="J132" s="277"/>
      <c r="K132" s="277"/>
      <c r="L132" s="278"/>
      <c r="M132" s="279"/>
      <c r="N132" s="279"/>
      <c r="O132" s="538"/>
      <c r="P132" s="83"/>
      <c r="Q132" s="83"/>
      <c r="R132" s="84"/>
      <c r="U132" s="19"/>
    </row>
    <row r="133" spans="1:21">
      <c r="A133" s="544"/>
      <c r="B133" s="547"/>
      <c r="C133" s="550"/>
      <c r="D133" s="553"/>
      <c r="E133" s="530"/>
      <c r="F133" s="533"/>
      <c r="G133" s="536"/>
      <c r="H133" s="253"/>
      <c r="I133" s="257"/>
      <c r="J133" s="51"/>
      <c r="K133" s="51"/>
      <c r="L133" s="52"/>
      <c r="M133" s="53"/>
      <c r="N133" s="53"/>
      <c r="O133" s="538" t="s">
        <v>87</v>
      </c>
      <c r="P133" s="106">
        <v>2</v>
      </c>
      <c r="Q133" s="106">
        <v>1.7</v>
      </c>
      <c r="R133" s="107">
        <v>1.7</v>
      </c>
    </row>
    <row r="134" spans="1:21">
      <c r="A134" s="544"/>
      <c r="B134" s="547"/>
      <c r="C134" s="550"/>
      <c r="D134" s="553"/>
      <c r="E134" s="530"/>
      <c r="F134" s="533"/>
      <c r="G134" s="536"/>
      <c r="H134" s="239"/>
      <c r="I134" s="57"/>
      <c r="J134" s="97"/>
      <c r="K134" s="97"/>
      <c r="L134" s="98"/>
      <c r="M134" s="99"/>
      <c r="N134" s="99"/>
      <c r="O134" s="538"/>
      <c r="P134" s="83"/>
      <c r="Q134" s="83"/>
      <c r="R134" s="84"/>
    </row>
    <row r="135" spans="1:21">
      <c r="A135" s="544"/>
      <c r="B135" s="547"/>
      <c r="C135" s="550"/>
      <c r="D135" s="554" t="s">
        <v>150</v>
      </c>
      <c r="E135" s="530"/>
      <c r="F135" s="533"/>
      <c r="G135" s="536"/>
      <c r="H135" s="244" t="s">
        <v>77</v>
      </c>
      <c r="I135" s="252">
        <f>J135+L135</f>
        <v>0</v>
      </c>
      <c r="J135" s="58"/>
      <c r="K135" s="58"/>
      <c r="L135" s="59"/>
      <c r="M135" s="248">
        <v>1206</v>
      </c>
      <c r="N135" s="248">
        <v>1206</v>
      </c>
      <c r="O135" s="538" t="s">
        <v>88</v>
      </c>
      <c r="P135" s="83">
        <v>0.95</v>
      </c>
      <c r="Q135" s="83">
        <v>0.95</v>
      </c>
      <c r="R135" s="84">
        <v>0.95</v>
      </c>
    </row>
    <row r="136" spans="1:21">
      <c r="A136" s="544"/>
      <c r="B136" s="547"/>
      <c r="C136" s="550"/>
      <c r="D136" s="554"/>
      <c r="E136" s="530"/>
      <c r="F136" s="533"/>
      <c r="G136" s="536"/>
      <c r="H136" s="253"/>
      <c r="I136" s="257"/>
      <c r="J136" s="51"/>
      <c r="K136" s="51"/>
      <c r="L136" s="52"/>
      <c r="M136" s="53"/>
      <c r="N136" s="53"/>
      <c r="O136" s="538"/>
      <c r="P136" s="83"/>
      <c r="Q136" s="83"/>
      <c r="R136" s="84"/>
    </row>
    <row r="137" spans="1:21">
      <c r="A137" s="544"/>
      <c r="B137" s="547"/>
      <c r="C137" s="550"/>
      <c r="D137" s="554"/>
      <c r="E137" s="530"/>
      <c r="F137" s="533"/>
      <c r="G137" s="536"/>
      <c r="H137" s="253"/>
      <c r="I137" s="257"/>
      <c r="J137" s="51"/>
      <c r="K137" s="51"/>
      <c r="L137" s="52"/>
      <c r="M137" s="53"/>
      <c r="N137" s="53"/>
      <c r="O137" s="538" t="s">
        <v>89</v>
      </c>
      <c r="P137" s="83">
        <v>5</v>
      </c>
      <c r="Q137" s="83">
        <v>5</v>
      </c>
      <c r="R137" s="84">
        <v>5</v>
      </c>
    </row>
    <row r="138" spans="1:21">
      <c r="A138" s="544"/>
      <c r="B138" s="547"/>
      <c r="C138" s="550"/>
      <c r="D138" s="364"/>
      <c r="E138" s="530"/>
      <c r="F138" s="533"/>
      <c r="G138" s="536"/>
      <c r="H138" s="253"/>
      <c r="I138" s="257"/>
      <c r="J138" s="51"/>
      <c r="K138" s="51"/>
      <c r="L138" s="52"/>
      <c r="M138" s="53"/>
      <c r="N138" s="53"/>
      <c r="O138" s="538"/>
      <c r="P138" s="83"/>
      <c r="Q138" s="83"/>
      <c r="R138" s="84"/>
    </row>
    <row r="139" spans="1:21">
      <c r="A139" s="544"/>
      <c r="B139" s="547"/>
      <c r="C139" s="550"/>
      <c r="D139" s="554" t="s">
        <v>149</v>
      </c>
      <c r="E139" s="530"/>
      <c r="F139" s="533"/>
      <c r="G139" s="536"/>
      <c r="H139" s="244" t="s">
        <v>58</v>
      </c>
      <c r="I139" s="252">
        <f>J139+L139</f>
        <v>150</v>
      </c>
      <c r="J139" s="58">
        <v>150</v>
      </c>
      <c r="K139" s="58"/>
      <c r="L139" s="59"/>
      <c r="M139" s="248">
        <v>500</v>
      </c>
      <c r="N139" s="248">
        <v>500</v>
      </c>
      <c r="O139" s="539" t="s">
        <v>86</v>
      </c>
      <c r="P139" s="258">
        <v>0.74</v>
      </c>
      <c r="Q139" s="258">
        <v>0.74</v>
      </c>
      <c r="R139" s="259">
        <v>0.74</v>
      </c>
    </row>
    <row r="140" spans="1:21">
      <c r="A140" s="544"/>
      <c r="B140" s="547"/>
      <c r="C140" s="550"/>
      <c r="D140" s="554"/>
      <c r="E140" s="530"/>
      <c r="F140" s="533"/>
      <c r="G140" s="536"/>
      <c r="H140" s="95"/>
      <c r="I140" s="57">
        <f>J140+L140</f>
        <v>0</v>
      </c>
      <c r="J140" s="97"/>
      <c r="K140" s="97"/>
      <c r="L140" s="98"/>
      <c r="M140" s="99"/>
      <c r="N140" s="99"/>
      <c r="O140" s="540"/>
      <c r="P140" s="83"/>
      <c r="Q140" s="83"/>
      <c r="R140" s="84"/>
    </row>
    <row r="141" spans="1:21">
      <c r="A141" s="544"/>
      <c r="B141" s="547"/>
      <c r="C141" s="550"/>
      <c r="D141" s="554" t="s">
        <v>148</v>
      </c>
      <c r="E141" s="530"/>
      <c r="F141" s="533"/>
      <c r="G141" s="536"/>
      <c r="H141" s="244" t="s">
        <v>58</v>
      </c>
      <c r="I141" s="252">
        <f>J141+L141</f>
        <v>0</v>
      </c>
      <c r="J141" s="58"/>
      <c r="K141" s="58"/>
      <c r="L141" s="59"/>
      <c r="M141" s="248">
        <v>350</v>
      </c>
      <c r="N141" s="260">
        <v>350</v>
      </c>
      <c r="O141" s="541" t="s">
        <v>99</v>
      </c>
      <c r="P141" s="626">
        <v>0.3</v>
      </c>
      <c r="Q141" s="626">
        <v>0.5</v>
      </c>
      <c r="R141" s="628">
        <v>0.5</v>
      </c>
      <c r="U141" s="19"/>
    </row>
    <row r="142" spans="1:21" ht="13.5" thickBot="1">
      <c r="A142" s="545"/>
      <c r="B142" s="548"/>
      <c r="C142" s="551"/>
      <c r="D142" s="555"/>
      <c r="E142" s="531"/>
      <c r="F142" s="534"/>
      <c r="G142" s="537"/>
      <c r="H142" s="20" t="s">
        <v>10</v>
      </c>
      <c r="I142" s="61">
        <f t="shared" ref="I142:N142" si="25">SUM(I131:I141)</f>
        <v>150</v>
      </c>
      <c r="J142" s="62">
        <f t="shared" si="25"/>
        <v>150</v>
      </c>
      <c r="K142" s="62">
        <f t="shared" si="25"/>
        <v>0</v>
      </c>
      <c r="L142" s="251">
        <f t="shared" si="25"/>
        <v>0</v>
      </c>
      <c r="M142" s="64">
        <f t="shared" si="25"/>
        <v>2056</v>
      </c>
      <c r="N142" s="261">
        <f t="shared" si="25"/>
        <v>2056</v>
      </c>
      <c r="O142" s="542"/>
      <c r="P142" s="627"/>
      <c r="Q142" s="627"/>
      <c r="R142" s="629"/>
      <c r="U142" s="19"/>
    </row>
    <row r="143" spans="1:21">
      <c r="A143" s="543" t="s">
        <v>9</v>
      </c>
      <c r="B143" s="546" t="s">
        <v>71</v>
      </c>
      <c r="C143" s="549" t="s">
        <v>63</v>
      </c>
      <c r="D143" s="623" t="s">
        <v>129</v>
      </c>
      <c r="E143" s="529"/>
      <c r="F143" s="532" t="s">
        <v>69</v>
      </c>
      <c r="G143" s="535" t="s">
        <v>76</v>
      </c>
      <c r="H143" s="27" t="s">
        <v>58</v>
      </c>
      <c r="I143" s="42">
        <f>J143+L143</f>
        <v>0</v>
      </c>
      <c r="J143" s="43"/>
      <c r="K143" s="43"/>
      <c r="L143" s="44"/>
      <c r="M143" s="45">
        <v>50</v>
      </c>
      <c r="N143" s="45">
        <v>50</v>
      </c>
      <c r="O143" s="621" t="s">
        <v>130</v>
      </c>
      <c r="P143" s="309">
        <v>8</v>
      </c>
      <c r="Q143" s="310">
        <v>4</v>
      </c>
      <c r="R143" s="311">
        <v>4</v>
      </c>
      <c r="U143" s="19"/>
    </row>
    <row r="144" spans="1:21">
      <c r="A144" s="544"/>
      <c r="B144" s="547"/>
      <c r="C144" s="550"/>
      <c r="D144" s="624"/>
      <c r="E144" s="530"/>
      <c r="F144" s="533"/>
      <c r="G144" s="536"/>
      <c r="H144" s="68"/>
      <c r="I144" s="50">
        <f>J144+L144</f>
        <v>0</v>
      </c>
      <c r="J144" s="51"/>
      <c r="K144" s="51"/>
      <c r="L144" s="52"/>
      <c r="M144" s="53"/>
      <c r="N144" s="53"/>
      <c r="O144" s="622"/>
      <c r="P144" s="31"/>
      <c r="Q144" s="312"/>
      <c r="R144" s="313"/>
      <c r="U144" s="19"/>
    </row>
    <row r="145" spans="1:40" ht="13.5" thickBot="1">
      <c r="A145" s="545"/>
      <c r="B145" s="548"/>
      <c r="C145" s="551"/>
      <c r="D145" s="625"/>
      <c r="E145" s="531"/>
      <c r="F145" s="534"/>
      <c r="G145" s="537"/>
      <c r="H145" s="20" t="s">
        <v>10</v>
      </c>
      <c r="I145" s="61">
        <f t="shared" ref="I145:N145" si="26">SUM(I143:I144)</f>
        <v>0</v>
      </c>
      <c r="J145" s="62">
        <f t="shared" si="26"/>
        <v>0</v>
      </c>
      <c r="K145" s="62">
        <f t="shared" si="26"/>
        <v>0</v>
      </c>
      <c r="L145" s="62">
        <f t="shared" si="26"/>
        <v>0</v>
      </c>
      <c r="M145" s="64">
        <f t="shared" si="26"/>
        <v>50</v>
      </c>
      <c r="N145" s="64">
        <f t="shared" si="26"/>
        <v>50</v>
      </c>
      <c r="O145" s="26"/>
      <c r="P145" s="85"/>
      <c r="Q145" s="85"/>
      <c r="R145" s="86"/>
      <c r="U145" s="19"/>
    </row>
    <row r="146" spans="1:40">
      <c r="A146" s="543" t="s">
        <v>9</v>
      </c>
      <c r="B146" s="546" t="s">
        <v>71</v>
      </c>
      <c r="C146" s="549" t="s">
        <v>69</v>
      </c>
      <c r="D146" s="556" t="s">
        <v>83</v>
      </c>
      <c r="E146" s="529"/>
      <c r="F146" s="532" t="s">
        <v>69</v>
      </c>
      <c r="G146" s="535" t="s">
        <v>76</v>
      </c>
      <c r="H146" s="27" t="s">
        <v>58</v>
      </c>
      <c r="I146" s="42">
        <f>J146+L146</f>
        <v>45</v>
      </c>
      <c r="J146" s="43">
        <v>45</v>
      </c>
      <c r="K146" s="43"/>
      <c r="L146" s="44"/>
      <c r="M146" s="45">
        <v>45</v>
      </c>
      <c r="N146" s="45">
        <v>45</v>
      </c>
      <c r="O146" s="570" t="s">
        <v>85</v>
      </c>
      <c r="P146" s="108">
        <v>0.38</v>
      </c>
      <c r="Q146" s="108">
        <v>0.38</v>
      </c>
      <c r="R146" s="109">
        <v>0.38</v>
      </c>
      <c r="U146" s="19"/>
    </row>
    <row r="147" spans="1:40">
      <c r="A147" s="544"/>
      <c r="B147" s="547"/>
      <c r="C147" s="550"/>
      <c r="D147" s="557"/>
      <c r="E147" s="530"/>
      <c r="F147" s="533"/>
      <c r="G147" s="536"/>
      <c r="H147" s="68" t="s">
        <v>77</v>
      </c>
      <c r="I147" s="50">
        <f>J147+L147</f>
        <v>0</v>
      </c>
      <c r="J147" s="51"/>
      <c r="K147" s="51"/>
      <c r="L147" s="52"/>
      <c r="M147" s="53">
        <v>250</v>
      </c>
      <c r="N147" s="53">
        <v>250</v>
      </c>
      <c r="O147" s="571"/>
      <c r="P147" s="83"/>
      <c r="Q147" s="83"/>
      <c r="R147" s="84"/>
      <c r="U147" s="19"/>
    </row>
    <row r="148" spans="1:40">
      <c r="A148" s="544"/>
      <c r="B148" s="547"/>
      <c r="C148" s="550"/>
      <c r="D148" s="557"/>
      <c r="E148" s="530"/>
      <c r="F148" s="533"/>
      <c r="G148" s="536"/>
      <c r="H148" s="28"/>
      <c r="I148" s="57">
        <f>J148+L148</f>
        <v>0</v>
      </c>
      <c r="J148" s="58"/>
      <c r="K148" s="58"/>
      <c r="L148" s="59"/>
      <c r="M148" s="60"/>
      <c r="N148" s="60"/>
      <c r="O148" s="25"/>
      <c r="P148" s="83"/>
      <c r="Q148" s="83"/>
      <c r="R148" s="84"/>
      <c r="U148" s="19"/>
    </row>
    <row r="149" spans="1:40" ht="13.5" thickBot="1">
      <c r="A149" s="545"/>
      <c r="B149" s="548"/>
      <c r="C149" s="551"/>
      <c r="D149" s="558"/>
      <c r="E149" s="531"/>
      <c r="F149" s="534"/>
      <c r="G149" s="537"/>
      <c r="H149" s="20" t="s">
        <v>10</v>
      </c>
      <c r="I149" s="61">
        <f t="shared" ref="I149:N149" si="27">SUM(I146:I148)</f>
        <v>45</v>
      </c>
      <c r="J149" s="62">
        <f t="shared" si="27"/>
        <v>45</v>
      </c>
      <c r="K149" s="62">
        <f t="shared" si="27"/>
        <v>0</v>
      </c>
      <c r="L149" s="62">
        <f t="shared" si="27"/>
        <v>0</v>
      </c>
      <c r="M149" s="64">
        <f t="shared" si="27"/>
        <v>295</v>
      </c>
      <c r="N149" s="64">
        <f t="shared" si="27"/>
        <v>295</v>
      </c>
      <c r="O149" s="26"/>
      <c r="P149" s="85"/>
      <c r="Q149" s="85"/>
      <c r="R149" s="86"/>
      <c r="U149" s="19"/>
    </row>
    <row r="150" spans="1:40">
      <c r="A150" s="543" t="s">
        <v>9</v>
      </c>
      <c r="B150" s="546" t="s">
        <v>71</v>
      </c>
      <c r="C150" s="549" t="s">
        <v>71</v>
      </c>
      <c r="D150" s="556" t="s">
        <v>84</v>
      </c>
      <c r="E150" s="529"/>
      <c r="F150" s="532" t="s">
        <v>69</v>
      </c>
      <c r="G150" s="535" t="s">
        <v>76</v>
      </c>
      <c r="H150" s="27" t="s">
        <v>58</v>
      </c>
      <c r="I150" s="42">
        <f>J150+L150</f>
        <v>0</v>
      </c>
      <c r="J150" s="43"/>
      <c r="K150" s="43"/>
      <c r="L150" s="44"/>
      <c r="M150" s="45"/>
      <c r="N150" s="45"/>
      <c r="O150" s="570" t="s">
        <v>167</v>
      </c>
      <c r="P150" s="89">
        <v>14</v>
      </c>
      <c r="Q150" s="89">
        <v>14</v>
      </c>
      <c r="R150" s="90">
        <v>14</v>
      </c>
      <c r="U150" s="19"/>
    </row>
    <row r="151" spans="1:40">
      <c r="A151" s="544"/>
      <c r="B151" s="547"/>
      <c r="C151" s="550"/>
      <c r="D151" s="557"/>
      <c r="E151" s="530"/>
      <c r="F151" s="533"/>
      <c r="G151" s="536"/>
      <c r="H151" s="68" t="s">
        <v>77</v>
      </c>
      <c r="I151" s="50">
        <f>J151+L151</f>
        <v>0</v>
      </c>
      <c r="J151" s="51"/>
      <c r="K151" s="51"/>
      <c r="L151" s="52"/>
      <c r="M151" s="53">
        <v>272.60000000000002</v>
      </c>
      <c r="N151" s="53">
        <v>272.60000000000002</v>
      </c>
      <c r="O151" s="571"/>
      <c r="P151" s="83"/>
      <c r="Q151" s="83"/>
      <c r="R151" s="84"/>
      <c r="U151" s="19"/>
    </row>
    <row r="152" spans="1:40">
      <c r="A152" s="544"/>
      <c r="B152" s="547"/>
      <c r="C152" s="550"/>
      <c r="D152" s="557"/>
      <c r="E152" s="530"/>
      <c r="F152" s="533"/>
      <c r="G152" s="536"/>
      <c r="H152" s="28"/>
      <c r="I152" s="57">
        <f>J152+L152</f>
        <v>0</v>
      </c>
      <c r="J152" s="58"/>
      <c r="K152" s="58"/>
      <c r="L152" s="59"/>
      <c r="M152" s="60"/>
      <c r="N152" s="60"/>
      <c r="O152" s="25"/>
      <c r="P152" s="83"/>
      <c r="Q152" s="83"/>
      <c r="R152" s="84"/>
      <c r="U152" s="19"/>
    </row>
    <row r="153" spans="1:40" ht="14.25" customHeight="1" thickBot="1">
      <c r="A153" s="545"/>
      <c r="B153" s="548"/>
      <c r="C153" s="551"/>
      <c r="D153" s="558"/>
      <c r="E153" s="531"/>
      <c r="F153" s="534"/>
      <c r="G153" s="537"/>
      <c r="H153" s="20" t="s">
        <v>10</v>
      </c>
      <c r="I153" s="61">
        <f t="shared" ref="I153:N153" si="28">SUM(I150:I152)</f>
        <v>0</v>
      </c>
      <c r="J153" s="62">
        <f t="shared" si="28"/>
        <v>0</v>
      </c>
      <c r="K153" s="62">
        <f t="shared" si="28"/>
        <v>0</v>
      </c>
      <c r="L153" s="62">
        <f t="shared" si="28"/>
        <v>0</v>
      </c>
      <c r="M153" s="64">
        <f t="shared" si="28"/>
        <v>272.60000000000002</v>
      </c>
      <c r="N153" s="64">
        <f t="shared" si="28"/>
        <v>272.60000000000002</v>
      </c>
      <c r="O153" s="26"/>
      <c r="P153" s="85"/>
      <c r="Q153" s="85"/>
      <c r="R153" s="86"/>
      <c r="U153" s="19"/>
    </row>
    <row r="154" spans="1:40" ht="14.25" customHeight="1" thickBot="1">
      <c r="A154" s="29" t="s">
        <v>9</v>
      </c>
      <c r="B154" s="14" t="s">
        <v>71</v>
      </c>
      <c r="C154" s="581" t="s">
        <v>12</v>
      </c>
      <c r="D154" s="581"/>
      <c r="E154" s="581"/>
      <c r="F154" s="581"/>
      <c r="G154" s="581"/>
      <c r="H154" s="582"/>
      <c r="I154" s="65">
        <f>SUM(I153,I149,I142,I130)</f>
        <v>195</v>
      </c>
      <c r="J154" s="65">
        <f>SUM(J153,J149,J142,J130)</f>
        <v>195</v>
      </c>
      <c r="K154" s="65">
        <f>SUM(K153,K149,K142,K130)</f>
        <v>0</v>
      </c>
      <c r="L154" s="66">
        <f>SUM(L153,L149,L142,L130)</f>
        <v>0</v>
      </c>
      <c r="M154" s="66">
        <f>SUM(M153,M149,M142,M130,M145)</f>
        <v>3673.6</v>
      </c>
      <c r="N154" s="65">
        <f>SUM(N153,N149,N142,N130,N145)</f>
        <v>3673.6</v>
      </c>
      <c r="O154" s="514"/>
      <c r="P154" s="515"/>
      <c r="Q154" s="515"/>
      <c r="R154" s="516"/>
    </row>
    <row r="155" spans="1:40" ht="14.25" customHeight="1" thickBot="1">
      <c r="A155" s="29" t="s">
        <v>9</v>
      </c>
      <c r="B155" s="517" t="s">
        <v>13</v>
      </c>
      <c r="C155" s="518"/>
      <c r="D155" s="518"/>
      <c r="E155" s="518"/>
      <c r="F155" s="518"/>
      <c r="G155" s="518"/>
      <c r="H155" s="519"/>
      <c r="I155" s="36">
        <f t="shared" ref="I155:N155" si="29">SUM(I58,I68,I91,I125,I154)</f>
        <v>65528.7</v>
      </c>
      <c r="J155" s="36">
        <f t="shared" si="29"/>
        <v>18162.5</v>
      </c>
      <c r="K155" s="36">
        <f t="shared" si="29"/>
        <v>19.100000000000001</v>
      </c>
      <c r="L155" s="37">
        <f t="shared" si="29"/>
        <v>47366.2</v>
      </c>
      <c r="M155" s="37">
        <f t="shared" si="29"/>
        <v>58795.200000000004</v>
      </c>
      <c r="N155" s="36">
        <f t="shared" si="29"/>
        <v>52104.099999999991</v>
      </c>
      <c r="O155" s="520"/>
      <c r="P155" s="521"/>
      <c r="Q155" s="521"/>
      <c r="R155" s="522"/>
    </row>
    <row r="156" spans="1:40" ht="14.25" customHeight="1" thickBot="1">
      <c r="A156" s="33" t="s">
        <v>9</v>
      </c>
      <c r="B156" s="523" t="s">
        <v>37</v>
      </c>
      <c r="C156" s="524"/>
      <c r="D156" s="524"/>
      <c r="E156" s="524"/>
      <c r="F156" s="524"/>
      <c r="G156" s="524"/>
      <c r="H156" s="525"/>
      <c r="I156" s="71">
        <f t="shared" ref="I156:N156" si="30">SUM(I155)</f>
        <v>65528.7</v>
      </c>
      <c r="J156" s="72">
        <f t="shared" si="30"/>
        <v>18162.5</v>
      </c>
      <c r="K156" s="72">
        <f t="shared" si="30"/>
        <v>19.100000000000001</v>
      </c>
      <c r="L156" s="70">
        <f t="shared" si="30"/>
        <v>47366.2</v>
      </c>
      <c r="M156" s="69">
        <f t="shared" si="30"/>
        <v>58795.200000000004</v>
      </c>
      <c r="N156" s="69">
        <f t="shared" si="30"/>
        <v>52104.099999999991</v>
      </c>
      <c r="O156" s="526"/>
      <c r="P156" s="527"/>
      <c r="Q156" s="527"/>
      <c r="R156" s="528"/>
    </row>
    <row r="157" spans="1:40" s="35" customFormat="1" ht="29.25" customHeight="1">
      <c r="A157" s="508" t="s">
        <v>173</v>
      </c>
      <c r="B157" s="508"/>
      <c r="C157" s="508"/>
      <c r="D157" s="508"/>
      <c r="E157" s="508"/>
      <c r="F157" s="508"/>
      <c r="G157" s="508"/>
      <c r="H157" s="508"/>
      <c r="I157" s="508"/>
      <c r="J157" s="508"/>
      <c r="K157" s="508"/>
      <c r="L157" s="508"/>
      <c r="M157" s="508"/>
      <c r="N157" s="508"/>
      <c r="O157" s="508"/>
      <c r="P157" s="508"/>
      <c r="Q157" s="508"/>
      <c r="R157" s="508"/>
      <c r="S157" s="34"/>
      <c r="T157" s="34"/>
      <c r="U157" s="34"/>
      <c r="V157" s="34"/>
      <c r="W157" s="34"/>
      <c r="X157" s="34"/>
      <c r="Y157" s="34"/>
      <c r="Z157" s="34"/>
      <c r="AA157" s="34"/>
      <c r="AB157" s="34"/>
      <c r="AC157" s="34"/>
      <c r="AD157" s="34"/>
      <c r="AE157" s="34"/>
      <c r="AF157" s="34"/>
      <c r="AG157" s="34"/>
      <c r="AH157" s="34"/>
      <c r="AI157" s="34"/>
      <c r="AJ157" s="34"/>
      <c r="AK157" s="34"/>
      <c r="AL157" s="34"/>
      <c r="AM157" s="34"/>
      <c r="AN157" s="34"/>
    </row>
    <row r="158" spans="1:40" s="35" customFormat="1" ht="14.25" customHeight="1">
      <c r="A158" s="509"/>
      <c r="B158" s="509"/>
      <c r="C158" s="509"/>
      <c r="D158" s="509"/>
      <c r="E158" s="509"/>
      <c r="F158" s="509"/>
      <c r="G158" s="509"/>
      <c r="H158" s="509"/>
      <c r="I158" s="509"/>
      <c r="J158" s="509"/>
      <c r="K158" s="509"/>
      <c r="L158" s="509"/>
      <c r="M158" s="509"/>
      <c r="N158" s="509"/>
      <c r="O158" s="509"/>
      <c r="P158" s="509"/>
      <c r="Q158" s="509"/>
      <c r="R158" s="509"/>
      <c r="S158" s="416"/>
      <c r="T158" s="34"/>
      <c r="U158" s="34"/>
      <c r="V158" s="34"/>
      <c r="W158" s="34"/>
      <c r="X158" s="34"/>
      <c r="Y158" s="34"/>
      <c r="Z158" s="34"/>
      <c r="AA158" s="34"/>
      <c r="AB158" s="34"/>
      <c r="AC158" s="34"/>
      <c r="AD158" s="34"/>
      <c r="AE158" s="34"/>
      <c r="AF158" s="34"/>
      <c r="AG158" s="34"/>
      <c r="AH158" s="34"/>
      <c r="AI158" s="34"/>
      <c r="AJ158" s="34"/>
      <c r="AK158" s="34"/>
      <c r="AL158" s="34"/>
      <c r="AM158" s="34"/>
      <c r="AN158" s="34"/>
    </row>
    <row r="159" spans="1:40" s="35" customFormat="1" ht="14.25" customHeight="1" thickBot="1">
      <c r="A159" s="510" t="s">
        <v>18</v>
      </c>
      <c r="B159" s="510"/>
      <c r="C159" s="510"/>
      <c r="D159" s="510"/>
      <c r="E159" s="510"/>
      <c r="F159" s="510"/>
      <c r="G159" s="510"/>
      <c r="H159" s="510"/>
      <c r="I159" s="510"/>
      <c r="J159" s="510"/>
      <c r="K159" s="510"/>
      <c r="L159" s="510"/>
      <c r="M159" s="510"/>
      <c r="N159" s="510"/>
      <c r="O159" s="5"/>
      <c r="P159" s="5"/>
      <c r="Q159" s="5"/>
      <c r="R159" s="5"/>
      <c r="S159" s="34"/>
      <c r="T159" s="34"/>
      <c r="U159" s="34"/>
      <c r="V159" s="34"/>
      <c r="W159" s="34"/>
      <c r="X159" s="34"/>
      <c r="Y159" s="34"/>
      <c r="Z159" s="34"/>
      <c r="AA159" s="34"/>
      <c r="AB159" s="34"/>
      <c r="AC159" s="34"/>
      <c r="AD159" s="34"/>
      <c r="AE159" s="34"/>
      <c r="AF159" s="34"/>
      <c r="AG159" s="34"/>
      <c r="AH159" s="34"/>
      <c r="AI159" s="34"/>
      <c r="AJ159" s="34"/>
      <c r="AK159" s="34"/>
      <c r="AL159" s="34"/>
      <c r="AM159" s="34"/>
      <c r="AN159" s="34"/>
    </row>
    <row r="160" spans="1:40" ht="45" customHeight="1" thickBot="1">
      <c r="A160" s="511" t="s">
        <v>14</v>
      </c>
      <c r="B160" s="512"/>
      <c r="C160" s="512"/>
      <c r="D160" s="512"/>
      <c r="E160" s="512"/>
      <c r="F160" s="512"/>
      <c r="G160" s="512"/>
      <c r="H160" s="513"/>
      <c r="I160" s="511" t="s">
        <v>42</v>
      </c>
      <c r="J160" s="512"/>
      <c r="K160" s="512"/>
      <c r="L160" s="513"/>
      <c r="M160" s="74" t="s">
        <v>43</v>
      </c>
      <c r="N160" s="74" t="s">
        <v>43</v>
      </c>
    </row>
    <row r="161" spans="1:18" ht="14.25" customHeight="1">
      <c r="A161" s="615" t="s">
        <v>19</v>
      </c>
      <c r="B161" s="616"/>
      <c r="C161" s="616"/>
      <c r="D161" s="616"/>
      <c r="E161" s="616"/>
      <c r="F161" s="616"/>
      <c r="G161" s="616"/>
      <c r="H161" s="617"/>
      <c r="I161" s="618">
        <f>SUM(I162:L163)</f>
        <v>20117.599999999999</v>
      </c>
      <c r="J161" s="619"/>
      <c r="K161" s="619"/>
      <c r="L161" s="620"/>
      <c r="M161" s="77">
        <f>SUM(M162:M163)</f>
        <v>21897.4</v>
      </c>
      <c r="N161" s="77">
        <f>SUM(N162:N163)</f>
        <v>21826.600000000002</v>
      </c>
    </row>
    <row r="162" spans="1:18" ht="14.25" customHeight="1">
      <c r="A162" s="496" t="s">
        <v>45</v>
      </c>
      <c r="B162" s="497"/>
      <c r="C162" s="497"/>
      <c r="D162" s="497"/>
      <c r="E162" s="497"/>
      <c r="F162" s="497"/>
      <c r="G162" s="497"/>
      <c r="H162" s="498"/>
      <c r="I162" s="484">
        <f>SUMIF(H12:H156,"SB",I12:I156)</f>
        <v>18115.3</v>
      </c>
      <c r="J162" s="485"/>
      <c r="K162" s="485"/>
      <c r="L162" s="486"/>
      <c r="M162" s="75">
        <f>SUMIF(H12:H156,"SB",M12:M156)</f>
        <v>21878.100000000002</v>
      </c>
      <c r="N162" s="75">
        <f>SUMIF(H12:H156,"SB",N12:N156)</f>
        <v>21788.100000000002</v>
      </c>
    </row>
    <row r="163" spans="1:18" ht="14.25" customHeight="1">
      <c r="A163" s="499" t="s">
        <v>46</v>
      </c>
      <c r="B163" s="500"/>
      <c r="C163" s="500"/>
      <c r="D163" s="500"/>
      <c r="E163" s="500"/>
      <c r="F163" s="500"/>
      <c r="G163" s="500"/>
      <c r="H163" s="501"/>
      <c r="I163" s="484">
        <f>SUMIF(H12:H156,"SB(P)",I12:I156)</f>
        <v>2002.3</v>
      </c>
      <c r="J163" s="485"/>
      <c r="K163" s="485"/>
      <c r="L163" s="486"/>
      <c r="M163" s="75">
        <f>SUMIF(H12:H156,"SB(P)",M12:M156)</f>
        <v>19.3</v>
      </c>
      <c r="N163" s="75">
        <f>SUMIF(H12:H156,"SB(P)",N12:N156)</f>
        <v>38.5</v>
      </c>
    </row>
    <row r="164" spans="1:18" ht="14.25" customHeight="1">
      <c r="A164" s="487" t="s">
        <v>20</v>
      </c>
      <c r="B164" s="488"/>
      <c r="C164" s="488"/>
      <c r="D164" s="488"/>
      <c r="E164" s="488"/>
      <c r="F164" s="488"/>
      <c r="G164" s="488"/>
      <c r="H164" s="489"/>
      <c r="I164" s="490">
        <f>SUM(I165:L169)</f>
        <v>45411.1</v>
      </c>
      <c r="J164" s="491"/>
      <c r="K164" s="491"/>
      <c r="L164" s="492"/>
      <c r="M164" s="78">
        <f>SUM(M165:M169)</f>
        <v>36897.799999999996</v>
      </c>
      <c r="N164" s="78">
        <f>SUM(N165:N169)</f>
        <v>30277.5</v>
      </c>
    </row>
    <row r="165" spans="1:18" ht="14.25" customHeight="1">
      <c r="A165" s="493" t="s">
        <v>47</v>
      </c>
      <c r="B165" s="494"/>
      <c r="C165" s="494"/>
      <c r="D165" s="494"/>
      <c r="E165" s="494"/>
      <c r="F165" s="494"/>
      <c r="G165" s="494"/>
      <c r="H165" s="495"/>
      <c r="I165" s="484">
        <f>SUMIF(H12:H156,"ES",I12:I156)</f>
        <v>23861.000000000004</v>
      </c>
      <c r="J165" s="485"/>
      <c r="K165" s="485"/>
      <c r="L165" s="486"/>
      <c r="M165" s="75">
        <f>SUMIF(H12:H156,"ES",M12:M156)</f>
        <v>10712.3</v>
      </c>
      <c r="N165" s="75">
        <f>SUMIF(H12:H156,"ES",N12:N156)</f>
        <v>727.3</v>
      </c>
    </row>
    <row r="166" spans="1:18" ht="14.25" customHeight="1">
      <c r="A166" s="481" t="s">
        <v>48</v>
      </c>
      <c r="B166" s="482"/>
      <c r="C166" s="482"/>
      <c r="D166" s="482"/>
      <c r="E166" s="482"/>
      <c r="F166" s="482"/>
      <c r="G166" s="482"/>
      <c r="H166" s="483"/>
      <c r="I166" s="484">
        <f>SUMIF(H12:H156,"KPP",I12:I156)</f>
        <v>9232.7000000000007</v>
      </c>
      <c r="J166" s="485"/>
      <c r="K166" s="485"/>
      <c r="L166" s="486"/>
      <c r="M166" s="75">
        <f>SUMIF(H12:H156,"KPP",M12:M156)</f>
        <v>14827.4</v>
      </c>
      <c r="N166" s="75">
        <f>SUMIF(H12:H156,"KPP",N12:N156)</f>
        <v>16244.3</v>
      </c>
    </row>
    <row r="167" spans="1:18">
      <c r="A167" s="481" t="s">
        <v>49</v>
      </c>
      <c r="B167" s="482"/>
      <c r="C167" s="482"/>
      <c r="D167" s="482"/>
      <c r="E167" s="482"/>
      <c r="F167" s="482"/>
      <c r="G167" s="482"/>
      <c r="H167" s="483"/>
      <c r="I167" s="484">
        <f>SUMIF(H12:H156,"KVJUD",I12:I156)</f>
        <v>7371.1</v>
      </c>
      <c r="J167" s="485"/>
      <c r="K167" s="485"/>
      <c r="L167" s="486"/>
      <c r="M167" s="75">
        <f>SUMIF(H12:H156,"KVJUD",M12:M156)</f>
        <v>4500</v>
      </c>
      <c r="N167" s="75">
        <f>SUMIF(H12:H156,"KVJUD",N12:N156)</f>
        <v>1000</v>
      </c>
      <c r="O167" s="6"/>
      <c r="P167" s="6"/>
      <c r="Q167" s="6"/>
      <c r="R167" s="6"/>
    </row>
    <row r="168" spans="1:18">
      <c r="A168" s="499" t="s">
        <v>50</v>
      </c>
      <c r="B168" s="500"/>
      <c r="C168" s="500"/>
      <c r="D168" s="500"/>
      <c r="E168" s="500"/>
      <c r="F168" s="500"/>
      <c r="G168" s="500"/>
      <c r="H168" s="501"/>
      <c r="I168" s="484">
        <f>SUMIF(H12:H156,"LRVB",I12:I156)</f>
        <v>1103.7</v>
      </c>
      <c r="J168" s="485"/>
      <c r="K168" s="485"/>
      <c r="L168" s="486"/>
      <c r="M168" s="75">
        <f>SUMIF(H12:H156,"LRVB",M12:M156)</f>
        <v>118.1</v>
      </c>
      <c r="N168" s="75">
        <f>SUMIF(H12:H156,"LRVB",N12:N156)</f>
        <v>89.8</v>
      </c>
      <c r="O168" s="6"/>
      <c r="P168" s="6"/>
      <c r="Q168" s="6"/>
      <c r="R168" s="6"/>
    </row>
    <row r="169" spans="1:18">
      <c r="A169" s="499" t="s">
        <v>51</v>
      </c>
      <c r="B169" s="500"/>
      <c r="C169" s="500"/>
      <c r="D169" s="500"/>
      <c r="E169" s="500"/>
      <c r="F169" s="500"/>
      <c r="G169" s="500"/>
      <c r="H169" s="501"/>
      <c r="I169" s="484">
        <f>SUMIF(H12:H156,"Kt",I12:I156)</f>
        <v>3842.6</v>
      </c>
      <c r="J169" s="485"/>
      <c r="K169" s="485"/>
      <c r="L169" s="486"/>
      <c r="M169" s="75">
        <f>SUMIF(H12:H156,"Kt",M12:M156)</f>
        <v>6740</v>
      </c>
      <c r="N169" s="75">
        <f>SUMIF(H12:H156,"Kt",N12:N156)</f>
        <v>12216.1</v>
      </c>
      <c r="O169" s="6"/>
      <c r="P169" s="6"/>
      <c r="Q169" s="6"/>
      <c r="R169" s="6"/>
    </row>
    <row r="170" spans="1:18" ht="13.5" thickBot="1">
      <c r="A170" s="502" t="s">
        <v>21</v>
      </c>
      <c r="B170" s="503"/>
      <c r="C170" s="503"/>
      <c r="D170" s="503"/>
      <c r="E170" s="503"/>
      <c r="F170" s="503"/>
      <c r="G170" s="503"/>
      <c r="H170" s="504"/>
      <c r="I170" s="505">
        <f>SUM(I161,I164)</f>
        <v>65528.7</v>
      </c>
      <c r="J170" s="506"/>
      <c r="K170" s="506"/>
      <c r="L170" s="507"/>
      <c r="M170" s="76">
        <f>SUM(M161,M164)</f>
        <v>58795.199999999997</v>
      </c>
      <c r="N170" s="76">
        <f>SUM(N161,N164)</f>
        <v>52104.100000000006</v>
      </c>
      <c r="O170" s="6"/>
      <c r="P170" s="6"/>
      <c r="Q170" s="6"/>
      <c r="R170" s="6"/>
    </row>
  </sheetData>
  <mergeCells count="341">
    <mergeCell ref="P6:R6"/>
    <mergeCell ref="A1:R1"/>
    <mergeCell ref="A2:R2"/>
    <mergeCell ref="A3:R3"/>
    <mergeCell ref="P4:R4"/>
    <mergeCell ref="F5:F7"/>
    <mergeCell ref="I6:I7"/>
    <mergeCell ref="D5:D7"/>
    <mergeCell ref="E5:E7"/>
    <mergeCell ref="C5:C7"/>
    <mergeCell ref="G5:G7"/>
    <mergeCell ref="H5:H7"/>
    <mergeCell ref="J6:K6"/>
    <mergeCell ref="L6:L7"/>
    <mergeCell ref="O6:O7"/>
    <mergeCell ref="A5:A7"/>
    <mergeCell ref="B5:B7"/>
    <mergeCell ref="A8:R8"/>
    <mergeCell ref="I5:L5"/>
    <mergeCell ref="M5:M7"/>
    <mergeCell ref="N5:N7"/>
    <mergeCell ref="O5:R5"/>
    <mergeCell ref="A24:A26"/>
    <mergeCell ref="B24:B26"/>
    <mergeCell ref="C24:C26"/>
    <mergeCell ref="F24:F32"/>
    <mergeCell ref="A9:R9"/>
    <mergeCell ref="B10:R10"/>
    <mergeCell ref="C11:R11"/>
    <mergeCell ref="G24:G32"/>
    <mergeCell ref="A29:A30"/>
    <mergeCell ref="B29:B30"/>
    <mergeCell ref="C29:C30"/>
    <mergeCell ref="D29:D30"/>
    <mergeCell ref="A31:A32"/>
    <mergeCell ref="B31:B32"/>
    <mergeCell ref="C31:C32"/>
    <mergeCell ref="D31:D32"/>
    <mergeCell ref="D27:D28"/>
    <mergeCell ref="A19:A22"/>
    <mergeCell ref="B19:B22"/>
    <mergeCell ref="F12:F17"/>
    <mergeCell ref="G12:G17"/>
    <mergeCell ref="E13:E17"/>
    <mergeCell ref="C19:C22"/>
    <mergeCell ref="F19:F22"/>
    <mergeCell ref="G19:G22"/>
    <mergeCell ref="E20:E22"/>
    <mergeCell ref="A12:A16"/>
    <mergeCell ref="B12:B16"/>
    <mergeCell ref="C12:C16"/>
    <mergeCell ref="A38:A41"/>
    <mergeCell ref="B38:B41"/>
    <mergeCell ref="C38:C41"/>
    <mergeCell ref="A27:A28"/>
    <mergeCell ref="B27:B28"/>
    <mergeCell ref="C27:C28"/>
    <mergeCell ref="A34:A35"/>
    <mergeCell ref="B34:B35"/>
    <mergeCell ref="A36:A37"/>
    <mergeCell ref="B36:B37"/>
    <mergeCell ref="D38:D41"/>
    <mergeCell ref="E38:E41"/>
    <mergeCell ref="F38:F41"/>
    <mergeCell ref="G38:G41"/>
    <mergeCell ref="O79:O80"/>
    <mergeCell ref="D77:D78"/>
    <mergeCell ref="E77:E78"/>
    <mergeCell ref="F77:F78"/>
    <mergeCell ref="C34:C35"/>
    <mergeCell ref="E34:E35"/>
    <mergeCell ref="F34:F35"/>
    <mergeCell ref="A60:A63"/>
    <mergeCell ref="B60:B63"/>
    <mergeCell ref="C60:C63"/>
    <mergeCell ref="D60:D63"/>
    <mergeCell ref="O72:O73"/>
    <mergeCell ref="E79:E81"/>
    <mergeCell ref="A75:A76"/>
    <mergeCell ref="B75:B76"/>
    <mergeCell ref="G75:G76"/>
    <mergeCell ref="O75:O76"/>
    <mergeCell ref="F60:F63"/>
    <mergeCell ref="G60:G63"/>
    <mergeCell ref="E61:E63"/>
    <mergeCell ref="A64:A67"/>
    <mergeCell ref="B64:B67"/>
    <mergeCell ref="C64:C67"/>
    <mergeCell ref="D64:D67"/>
    <mergeCell ref="F64:F67"/>
    <mergeCell ref="G64:G67"/>
    <mergeCell ref="E65:E67"/>
    <mergeCell ref="C68:H68"/>
    <mergeCell ref="A79:A81"/>
    <mergeCell ref="B79:B81"/>
    <mergeCell ref="C79:C81"/>
    <mergeCell ref="D79:D81"/>
    <mergeCell ref="F79:F81"/>
    <mergeCell ref="G79:G81"/>
    <mergeCell ref="A77:A78"/>
    <mergeCell ref="B77:B78"/>
    <mergeCell ref="C77:C78"/>
    <mergeCell ref="B82:B84"/>
    <mergeCell ref="C82:C84"/>
    <mergeCell ref="P105:P106"/>
    <mergeCell ref="Q105:Q106"/>
    <mergeCell ref="E85:E87"/>
    <mergeCell ref="F85:F87"/>
    <mergeCell ref="G85:G87"/>
    <mergeCell ref="E88:E90"/>
    <mergeCell ref="F88:F90"/>
    <mergeCell ref="G88:G90"/>
    <mergeCell ref="R105:R106"/>
    <mergeCell ref="D82:D84"/>
    <mergeCell ref="E82:E84"/>
    <mergeCell ref="F82:F84"/>
    <mergeCell ref="G82:G84"/>
    <mergeCell ref="O82:O83"/>
    <mergeCell ref="C91:H91"/>
    <mergeCell ref="O91:R91"/>
    <mergeCell ref="C92:R92"/>
    <mergeCell ref="Q93:Q94"/>
    <mergeCell ref="R93:R94"/>
    <mergeCell ref="Q97:Q98"/>
    <mergeCell ref="R97:R98"/>
    <mergeCell ref="D111:D113"/>
    <mergeCell ref="E111:E113"/>
    <mergeCell ref="F111:F113"/>
    <mergeCell ref="G111:G113"/>
    <mergeCell ref="O111:O112"/>
    <mergeCell ref="E93:E99"/>
    <mergeCell ref="F93:F99"/>
    <mergeCell ref="A82:A84"/>
    <mergeCell ref="O150:O151"/>
    <mergeCell ref="A107:A109"/>
    <mergeCell ref="B107:B109"/>
    <mergeCell ref="C107:C109"/>
    <mergeCell ref="D107:D109"/>
    <mergeCell ref="E107:E109"/>
    <mergeCell ref="F107:F109"/>
    <mergeCell ref="G107:G109"/>
    <mergeCell ref="O107:O109"/>
    <mergeCell ref="O127:O128"/>
    <mergeCell ref="A111:A113"/>
    <mergeCell ref="B111:B113"/>
    <mergeCell ref="C111:C113"/>
    <mergeCell ref="O122:O124"/>
    <mergeCell ref="A114:A116"/>
    <mergeCell ref="B114:B116"/>
    <mergeCell ref="C114:C116"/>
    <mergeCell ref="D114:D116"/>
    <mergeCell ref="E114:E116"/>
    <mergeCell ref="O146:O147"/>
    <mergeCell ref="C125:H125"/>
    <mergeCell ref="O125:R125"/>
    <mergeCell ref="C126:R126"/>
    <mergeCell ref="P141:P142"/>
    <mergeCell ref="Q141:Q142"/>
    <mergeCell ref="R141:R142"/>
    <mergeCell ref="E127:E130"/>
    <mergeCell ref="F127:F130"/>
    <mergeCell ref="G127:G130"/>
    <mergeCell ref="E143:E145"/>
    <mergeCell ref="F143:F145"/>
    <mergeCell ref="G143:G145"/>
    <mergeCell ref="E146:E149"/>
    <mergeCell ref="F146:F149"/>
    <mergeCell ref="G146:G149"/>
    <mergeCell ref="C154:H154"/>
    <mergeCell ref="A146:A149"/>
    <mergeCell ref="B146:B149"/>
    <mergeCell ref="C146:C149"/>
    <mergeCell ref="D146:D149"/>
    <mergeCell ref="O143:O144"/>
    <mergeCell ref="A143:A145"/>
    <mergeCell ref="B143:B145"/>
    <mergeCell ref="C143:C145"/>
    <mergeCell ref="D143:D145"/>
    <mergeCell ref="O36:O37"/>
    <mergeCell ref="A161:H161"/>
    <mergeCell ref="I161:L161"/>
    <mergeCell ref="A150:A153"/>
    <mergeCell ref="B150:B153"/>
    <mergeCell ref="C150:C153"/>
    <mergeCell ref="D150:D153"/>
    <mergeCell ref="E150:E153"/>
    <mergeCell ref="F150:F153"/>
    <mergeCell ref="G150:G153"/>
    <mergeCell ref="E42:E44"/>
    <mergeCell ref="O60:O63"/>
    <mergeCell ref="O64:O67"/>
    <mergeCell ref="O68:R68"/>
    <mergeCell ref="C69:R69"/>
    <mergeCell ref="O27:O28"/>
    <mergeCell ref="O46:O48"/>
    <mergeCell ref="O29:O30"/>
    <mergeCell ref="O31:O32"/>
    <mergeCell ref="O38:O39"/>
    <mergeCell ref="G34:G35"/>
    <mergeCell ref="C36:C37"/>
    <mergeCell ref="D36:D37"/>
    <mergeCell ref="E36:E37"/>
    <mergeCell ref="F36:F37"/>
    <mergeCell ref="G36:G37"/>
    <mergeCell ref="B42:B44"/>
    <mergeCell ref="C42:C44"/>
    <mergeCell ref="D42:D44"/>
    <mergeCell ref="C49:C52"/>
    <mergeCell ref="D46:D48"/>
    <mergeCell ref="C46:C48"/>
    <mergeCell ref="O51:O52"/>
    <mergeCell ref="A49:A52"/>
    <mergeCell ref="B49:B52"/>
    <mergeCell ref="F42:F44"/>
    <mergeCell ref="G42:G44"/>
    <mergeCell ref="O42:O43"/>
    <mergeCell ref="E46:E52"/>
    <mergeCell ref="F46:F52"/>
    <mergeCell ref="G46:G52"/>
    <mergeCell ref="A42:A44"/>
    <mergeCell ref="A46:A48"/>
    <mergeCell ref="B46:B48"/>
    <mergeCell ref="A53:A57"/>
    <mergeCell ref="B53:B57"/>
    <mergeCell ref="D49:D50"/>
    <mergeCell ref="D51:D52"/>
    <mergeCell ref="G53:G57"/>
    <mergeCell ref="C58:H58"/>
    <mergeCell ref="C59:R59"/>
    <mergeCell ref="P75:P76"/>
    <mergeCell ref="Q75:Q76"/>
    <mergeCell ref="R75:R76"/>
    <mergeCell ref="C53:C57"/>
    <mergeCell ref="D53:D57"/>
    <mergeCell ref="E53:E57"/>
    <mergeCell ref="F53:F57"/>
    <mergeCell ref="G77:G78"/>
    <mergeCell ref="O77:O78"/>
    <mergeCell ref="C75:C76"/>
    <mergeCell ref="D75:D76"/>
    <mergeCell ref="E75:E76"/>
    <mergeCell ref="F75:F76"/>
    <mergeCell ref="A88:A90"/>
    <mergeCell ref="B88:B90"/>
    <mergeCell ref="C88:C90"/>
    <mergeCell ref="D88:D90"/>
    <mergeCell ref="A85:A87"/>
    <mergeCell ref="B85:B87"/>
    <mergeCell ref="C85:C87"/>
    <mergeCell ref="D85:D87"/>
    <mergeCell ref="P93:P94"/>
    <mergeCell ref="O95:O96"/>
    <mergeCell ref="O97:O98"/>
    <mergeCell ref="P97:P98"/>
    <mergeCell ref="A93:A99"/>
    <mergeCell ref="B93:B99"/>
    <mergeCell ref="C93:C99"/>
    <mergeCell ref="D93:D99"/>
    <mergeCell ref="A100:A106"/>
    <mergeCell ref="B100:B106"/>
    <mergeCell ref="C100:C106"/>
    <mergeCell ref="D100:D106"/>
    <mergeCell ref="G93:G99"/>
    <mergeCell ref="O93:O94"/>
    <mergeCell ref="E100:E106"/>
    <mergeCell ref="F100:F106"/>
    <mergeCell ref="G100:G106"/>
    <mergeCell ref="O100:O101"/>
    <mergeCell ref="O103:O104"/>
    <mergeCell ref="O105:O106"/>
    <mergeCell ref="G114:G116"/>
    <mergeCell ref="A117:A118"/>
    <mergeCell ref="B117:B118"/>
    <mergeCell ref="C117:C118"/>
    <mergeCell ref="D117:D118"/>
    <mergeCell ref="E117:E118"/>
    <mergeCell ref="F117:F118"/>
    <mergeCell ref="G117:G118"/>
    <mergeCell ref="F114:F116"/>
    <mergeCell ref="F119:F121"/>
    <mergeCell ref="G119:G121"/>
    <mergeCell ref="A122:A124"/>
    <mergeCell ref="B122:B124"/>
    <mergeCell ref="C122:C124"/>
    <mergeCell ref="D122:D124"/>
    <mergeCell ref="E122:E124"/>
    <mergeCell ref="F122:F124"/>
    <mergeCell ref="G122:G124"/>
    <mergeCell ref="A119:A121"/>
    <mergeCell ref="D141:D142"/>
    <mergeCell ref="A127:A130"/>
    <mergeCell ref="B127:B130"/>
    <mergeCell ref="C127:C130"/>
    <mergeCell ref="D127:D130"/>
    <mergeCell ref="E119:E121"/>
    <mergeCell ref="B119:B121"/>
    <mergeCell ref="C119:C121"/>
    <mergeCell ref="D119:D121"/>
    <mergeCell ref="O137:O138"/>
    <mergeCell ref="O139:O140"/>
    <mergeCell ref="O141:O142"/>
    <mergeCell ref="O133:O134"/>
    <mergeCell ref="A131:A142"/>
    <mergeCell ref="B131:B142"/>
    <mergeCell ref="C131:C142"/>
    <mergeCell ref="D131:D134"/>
    <mergeCell ref="D135:D137"/>
    <mergeCell ref="D139:D140"/>
    <mergeCell ref="O154:R154"/>
    <mergeCell ref="B155:H155"/>
    <mergeCell ref="O155:R155"/>
    <mergeCell ref="B156:H156"/>
    <mergeCell ref="O156:R156"/>
    <mergeCell ref="E131:E142"/>
    <mergeCell ref="F131:F142"/>
    <mergeCell ref="G131:G142"/>
    <mergeCell ref="O131:O132"/>
    <mergeCell ref="O135:O136"/>
    <mergeCell ref="A170:H170"/>
    <mergeCell ref="I170:L170"/>
    <mergeCell ref="A168:H168"/>
    <mergeCell ref="A157:R157"/>
    <mergeCell ref="A158:R158"/>
    <mergeCell ref="A159:N159"/>
    <mergeCell ref="A160:H160"/>
    <mergeCell ref="I160:L160"/>
    <mergeCell ref="A162:H162"/>
    <mergeCell ref="I162:L162"/>
    <mergeCell ref="A163:H163"/>
    <mergeCell ref="I163:L163"/>
    <mergeCell ref="I168:L168"/>
    <mergeCell ref="A169:H169"/>
    <mergeCell ref="I169:L169"/>
    <mergeCell ref="A166:H166"/>
    <mergeCell ref="I166:L166"/>
    <mergeCell ref="A167:H167"/>
    <mergeCell ref="I167:L167"/>
    <mergeCell ref="A164:H164"/>
    <mergeCell ref="I164:L164"/>
    <mergeCell ref="A165:H165"/>
    <mergeCell ref="I165:L165"/>
  </mergeCells>
  <phoneticPr fontId="17" type="noConversion"/>
  <printOptions horizontalCentered="1"/>
  <pageMargins left="0" right="0" top="0" bottom="0" header="0.31496062992125984" footer="0.31496062992125984"/>
  <pageSetup paperSize="9" orientation="landscape" r:id="rId1"/>
  <rowBreaks count="6" manualBreakCount="6">
    <brk id="22" max="17" man="1"/>
    <brk id="44" max="17" man="1"/>
    <brk id="68" max="17" man="1"/>
    <brk id="91" max="17" man="1"/>
    <brk id="121" max="17" man="1"/>
    <brk id="170" max="17" man="1"/>
  </rowBreaks>
  <legacyDrawing r:id="rId2"/>
</worksheet>
</file>

<file path=xl/worksheets/sheet2.xml><?xml version="1.0" encoding="utf-8"?>
<worksheet xmlns="http://schemas.openxmlformats.org/spreadsheetml/2006/main" xmlns:r="http://schemas.openxmlformats.org/officeDocument/2006/relationships">
  <dimension ref="A1:AW218"/>
  <sheetViews>
    <sheetView zoomScaleNormal="100" zoomScaleSheetLayoutView="80" workbookViewId="0">
      <selection sqref="A1:AA1"/>
    </sheetView>
  </sheetViews>
  <sheetFormatPr defaultRowHeight="12.75"/>
  <cols>
    <col min="1" max="4" width="2.7109375" style="11" customWidth="1"/>
    <col min="5" max="5" width="30.7109375" style="11" customWidth="1"/>
    <col min="6" max="6" width="2.7109375" style="146" customWidth="1"/>
    <col min="7" max="7" width="2.7109375" style="11" customWidth="1"/>
    <col min="8" max="8" width="2.7109375" style="337" customWidth="1"/>
    <col min="9" max="9" width="7.7109375" style="12" customWidth="1"/>
    <col min="10" max="23" width="7.7109375" style="11" customWidth="1"/>
    <col min="24" max="24" width="23" style="11" customWidth="1"/>
    <col min="25" max="27" width="3.7109375" style="11" customWidth="1"/>
    <col min="28" max="16384" width="9.140625" style="6"/>
  </cols>
  <sheetData>
    <row r="1" spans="1:31" ht="18" customHeight="1">
      <c r="A1" s="712" t="s">
        <v>160</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row>
    <row r="2" spans="1:31" ht="18" customHeight="1">
      <c r="A2" s="713" t="s">
        <v>64</v>
      </c>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row>
    <row r="3" spans="1:31" ht="18" customHeight="1">
      <c r="A3" s="714" t="s">
        <v>38</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4"/>
      <c r="AC3" s="4"/>
      <c r="AD3" s="4"/>
      <c r="AE3" s="4"/>
    </row>
    <row r="4" spans="1:31" ht="15" customHeight="1" thickBot="1">
      <c r="Y4" s="715" t="s">
        <v>0</v>
      </c>
      <c r="Z4" s="715"/>
      <c r="AA4" s="715"/>
    </row>
    <row r="5" spans="1:31" ht="30" customHeight="1">
      <c r="A5" s="685" t="s">
        <v>39</v>
      </c>
      <c r="B5" s="686" t="s">
        <v>1</v>
      </c>
      <c r="C5" s="686" t="s">
        <v>2</v>
      </c>
      <c r="D5" s="686" t="s">
        <v>62</v>
      </c>
      <c r="E5" s="701" t="s">
        <v>16</v>
      </c>
      <c r="F5" s="704" t="s">
        <v>3</v>
      </c>
      <c r="G5" s="686" t="s">
        <v>54</v>
      </c>
      <c r="H5" s="707" t="s">
        <v>4</v>
      </c>
      <c r="I5" s="695" t="s">
        <v>5</v>
      </c>
      <c r="J5" s="692" t="s">
        <v>142</v>
      </c>
      <c r="K5" s="693"/>
      <c r="L5" s="693"/>
      <c r="M5" s="694"/>
      <c r="N5" s="692" t="s">
        <v>59</v>
      </c>
      <c r="O5" s="693"/>
      <c r="P5" s="693"/>
      <c r="Q5" s="694"/>
      <c r="R5" s="692" t="s">
        <v>42</v>
      </c>
      <c r="S5" s="693"/>
      <c r="T5" s="693"/>
      <c r="U5" s="694"/>
      <c r="V5" s="695" t="s">
        <v>52</v>
      </c>
      <c r="W5" s="695" t="s">
        <v>53</v>
      </c>
      <c r="X5" s="698" t="s">
        <v>15</v>
      </c>
      <c r="Y5" s="699"/>
      <c r="Z5" s="699"/>
      <c r="AA5" s="700"/>
    </row>
    <row r="6" spans="1:31" ht="14.25" customHeight="1">
      <c r="A6" s="651"/>
      <c r="B6" s="687"/>
      <c r="C6" s="687"/>
      <c r="D6" s="687"/>
      <c r="E6" s="702"/>
      <c r="F6" s="705"/>
      <c r="G6" s="687"/>
      <c r="H6" s="708"/>
      <c r="I6" s="696"/>
      <c r="J6" s="650" t="s">
        <v>6</v>
      </c>
      <c r="K6" s="679" t="s">
        <v>7</v>
      </c>
      <c r="L6" s="680"/>
      <c r="M6" s="681" t="s">
        <v>23</v>
      </c>
      <c r="N6" s="650" t="s">
        <v>6</v>
      </c>
      <c r="O6" s="679" t="s">
        <v>7</v>
      </c>
      <c r="P6" s="680"/>
      <c r="Q6" s="681" t="s">
        <v>23</v>
      </c>
      <c r="R6" s="650" t="s">
        <v>6</v>
      </c>
      <c r="S6" s="679" t="s">
        <v>7</v>
      </c>
      <c r="T6" s="680"/>
      <c r="U6" s="681" t="s">
        <v>23</v>
      </c>
      <c r="V6" s="696"/>
      <c r="W6" s="696"/>
      <c r="X6" s="683" t="s">
        <v>16</v>
      </c>
      <c r="Y6" s="679" t="s">
        <v>8</v>
      </c>
      <c r="Z6" s="710"/>
      <c r="AA6" s="711"/>
    </row>
    <row r="7" spans="1:31" ht="99" customHeight="1" thickBot="1">
      <c r="A7" s="652"/>
      <c r="B7" s="688"/>
      <c r="C7" s="688"/>
      <c r="D7" s="688"/>
      <c r="E7" s="703"/>
      <c r="F7" s="706"/>
      <c r="G7" s="688"/>
      <c r="H7" s="709"/>
      <c r="I7" s="697"/>
      <c r="J7" s="652"/>
      <c r="K7" s="8" t="s">
        <v>6</v>
      </c>
      <c r="L7" s="7" t="s">
        <v>17</v>
      </c>
      <c r="M7" s="682"/>
      <c r="N7" s="652"/>
      <c r="O7" s="8" t="s">
        <v>6</v>
      </c>
      <c r="P7" s="7" t="s">
        <v>17</v>
      </c>
      <c r="Q7" s="682"/>
      <c r="R7" s="652"/>
      <c r="S7" s="8" t="s">
        <v>6</v>
      </c>
      <c r="T7" s="7" t="s">
        <v>17</v>
      </c>
      <c r="U7" s="682"/>
      <c r="V7" s="697"/>
      <c r="W7" s="697"/>
      <c r="X7" s="684"/>
      <c r="Y7" s="9" t="s">
        <v>55</v>
      </c>
      <c r="Z7" s="9" t="s">
        <v>56</v>
      </c>
      <c r="AA7" s="10" t="s">
        <v>57</v>
      </c>
    </row>
    <row r="8" spans="1:31" s="304" customFormat="1" ht="14.25" customHeight="1">
      <c r="A8" s="744" t="s">
        <v>61</v>
      </c>
      <c r="B8" s="745"/>
      <c r="C8" s="745"/>
      <c r="D8" s="745"/>
      <c r="E8" s="745"/>
      <c r="F8" s="745"/>
      <c r="G8" s="745"/>
      <c r="H8" s="745"/>
      <c r="I8" s="745"/>
      <c r="J8" s="745"/>
      <c r="K8" s="745"/>
      <c r="L8" s="745"/>
      <c r="M8" s="745"/>
      <c r="N8" s="745"/>
      <c r="O8" s="745"/>
      <c r="P8" s="745"/>
      <c r="Q8" s="745"/>
      <c r="R8" s="745"/>
      <c r="S8" s="745"/>
      <c r="T8" s="745"/>
      <c r="U8" s="745"/>
      <c r="V8" s="745"/>
      <c r="W8" s="745"/>
      <c r="X8" s="745"/>
      <c r="Y8" s="745"/>
      <c r="Z8" s="745"/>
      <c r="AA8" s="746"/>
    </row>
    <row r="9" spans="1:31" s="304" customFormat="1" ht="14.25" customHeight="1">
      <c r="A9" s="747" t="s">
        <v>60</v>
      </c>
      <c r="B9" s="748"/>
      <c r="C9" s="748"/>
      <c r="D9" s="748"/>
      <c r="E9" s="748"/>
      <c r="F9" s="748"/>
      <c r="G9" s="748"/>
      <c r="H9" s="748"/>
      <c r="I9" s="748"/>
      <c r="J9" s="748"/>
      <c r="K9" s="748"/>
      <c r="L9" s="748"/>
      <c r="M9" s="748"/>
      <c r="N9" s="748"/>
      <c r="O9" s="748"/>
      <c r="P9" s="748"/>
      <c r="Q9" s="748"/>
      <c r="R9" s="748"/>
      <c r="S9" s="748"/>
      <c r="T9" s="748"/>
      <c r="U9" s="748"/>
      <c r="V9" s="748"/>
      <c r="W9" s="748"/>
      <c r="X9" s="748"/>
      <c r="Y9" s="748"/>
      <c r="Z9" s="748"/>
      <c r="AA9" s="749"/>
    </row>
    <row r="10" spans="1:31" ht="14.25" customHeight="1" thickBot="1">
      <c r="A10" s="30" t="s">
        <v>9</v>
      </c>
      <c r="B10" s="673" t="s">
        <v>65</v>
      </c>
      <c r="C10" s="674"/>
      <c r="D10" s="674"/>
      <c r="E10" s="674"/>
      <c r="F10" s="674"/>
      <c r="G10" s="674"/>
      <c r="H10" s="674"/>
      <c r="I10" s="674"/>
      <c r="J10" s="674"/>
      <c r="K10" s="674"/>
      <c r="L10" s="674"/>
      <c r="M10" s="674"/>
      <c r="N10" s="674"/>
      <c r="O10" s="674"/>
      <c r="P10" s="674"/>
      <c r="Q10" s="674"/>
      <c r="R10" s="674"/>
      <c r="S10" s="674"/>
      <c r="T10" s="674"/>
      <c r="U10" s="674"/>
      <c r="V10" s="674"/>
      <c r="W10" s="674"/>
      <c r="X10" s="674"/>
      <c r="Y10" s="674"/>
      <c r="Z10" s="674"/>
      <c r="AA10" s="675"/>
    </row>
    <row r="11" spans="1:31" ht="14.25" customHeight="1" thickBot="1">
      <c r="A11" s="13" t="s">
        <v>9</v>
      </c>
      <c r="B11" s="14" t="s">
        <v>9</v>
      </c>
      <c r="C11" s="676" t="s">
        <v>66</v>
      </c>
      <c r="D11" s="677"/>
      <c r="E11" s="677"/>
      <c r="F11" s="677"/>
      <c r="G11" s="677"/>
      <c r="H11" s="677"/>
      <c r="I11" s="677"/>
      <c r="J11" s="677"/>
      <c r="K11" s="677"/>
      <c r="L11" s="677"/>
      <c r="M11" s="677"/>
      <c r="N11" s="677"/>
      <c r="O11" s="677"/>
      <c r="P11" s="677"/>
      <c r="Q11" s="677"/>
      <c r="R11" s="677"/>
      <c r="S11" s="677"/>
      <c r="T11" s="677"/>
      <c r="U11" s="677"/>
      <c r="V11" s="677"/>
      <c r="W11" s="677"/>
      <c r="X11" s="677"/>
      <c r="Y11" s="677"/>
      <c r="Z11" s="677"/>
      <c r="AA11" s="678"/>
    </row>
    <row r="12" spans="1:31" ht="28.5" customHeight="1">
      <c r="A12" s="543" t="s">
        <v>9</v>
      </c>
      <c r="B12" s="546" t="s">
        <v>9</v>
      </c>
      <c r="C12" s="549" t="s">
        <v>9</v>
      </c>
      <c r="D12" s="173"/>
      <c r="E12" s="130" t="s">
        <v>131</v>
      </c>
      <c r="F12" s="286"/>
      <c r="G12" s="532" t="s">
        <v>69</v>
      </c>
      <c r="H12" s="535" t="s">
        <v>101</v>
      </c>
      <c r="I12" s="16"/>
      <c r="J12" s="245"/>
      <c r="K12" s="47"/>
      <c r="L12" s="47"/>
      <c r="M12" s="247"/>
      <c r="N12" s="245"/>
      <c r="O12" s="47"/>
      <c r="P12" s="47"/>
      <c r="Q12" s="255"/>
      <c r="R12" s="317"/>
      <c r="S12" s="268"/>
      <c r="T12" s="268"/>
      <c r="U12" s="318"/>
      <c r="V12" s="53"/>
      <c r="W12" s="53"/>
      <c r="X12" s="227"/>
      <c r="Y12" s="228"/>
      <c r="Z12" s="79"/>
      <c r="AA12" s="80"/>
    </row>
    <row r="13" spans="1:31" ht="28.5" customHeight="1">
      <c r="A13" s="544"/>
      <c r="B13" s="547"/>
      <c r="C13" s="550"/>
      <c r="D13" s="721" t="s">
        <v>9</v>
      </c>
      <c r="E13" s="720" t="s">
        <v>132</v>
      </c>
      <c r="F13" s="723" t="s">
        <v>109</v>
      </c>
      <c r="G13" s="533"/>
      <c r="H13" s="536"/>
      <c r="I13" s="170" t="s">
        <v>107</v>
      </c>
      <c r="J13" s="46">
        <f>K13+M13</f>
        <v>513.5</v>
      </c>
      <c r="K13" s="102"/>
      <c r="L13" s="102"/>
      <c r="M13" s="48">
        <v>513.5</v>
      </c>
      <c r="N13" s="46">
        <f>O13+Q13</f>
        <v>977.8</v>
      </c>
      <c r="O13" s="102"/>
      <c r="P13" s="102"/>
      <c r="Q13" s="458">
        <v>977.8</v>
      </c>
      <c r="R13" s="50">
        <f>S13+U13</f>
        <v>977.8</v>
      </c>
      <c r="S13" s="103"/>
      <c r="T13" s="103"/>
      <c r="U13" s="452">
        <v>977.8</v>
      </c>
      <c r="V13" s="105"/>
      <c r="W13" s="105"/>
      <c r="X13" s="319" t="s">
        <v>174</v>
      </c>
      <c r="Y13" s="320">
        <v>100</v>
      </c>
      <c r="Z13" s="128"/>
      <c r="AA13" s="129"/>
      <c r="AB13" s="117"/>
    </row>
    <row r="14" spans="1:31" ht="15" customHeight="1">
      <c r="A14" s="544"/>
      <c r="B14" s="547"/>
      <c r="C14" s="550"/>
      <c r="D14" s="718"/>
      <c r="E14" s="554"/>
      <c r="F14" s="560"/>
      <c r="G14" s="533"/>
      <c r="H14" s="536"/>
      <c r="I14" s="18" t="s">
        <v>103</v>
      </c>
      <c r="J14" s="54">
        <f>K14+M14</f>
        <v>1385.4</v>
      </c>
      <c r="K14" s="55"/>
      <c r="L14" s="55"/>
      <c r="M14" s="48">
        <v>1385.4</v>
      </c>
      <c r="N14" s="54">
        <f>O14+Q14</f>
        <v>1674.5</v>
      </c>
      <c r="O14" s="55"/>
      <c r="P14" s="55"/>
      <c r="Q14" s="459">
        <v>1674.5</v>
      </c>
      <c r="R14" s="101">
        <f>S14+U14</f>
        <v>1674.5</v>
      </c>
      <c r="S14" s="58"/>
      <c r="T14" s="58"/>
      <c r="U14" s="432">
        <v>1674.5</v>
      </c>
      <c r="V14" s="60"/>
      <c r="W14" s="60"/>
      <c r="X14" s="17"/>
      <c r="Y14" s="81"/>
      <c r="Z14" s="81"/>
      <c r="AA14" s="82"/>
    </row>
    <row r="15" spans="1:31" ht="14.25" customHeight="1">
      <c r="A15" s="544"/>
      <c r="B15" s="547"/>
      <c r="C15" s="550"/>
      <c r="D15" s="174"/>
      <c r="E15" s="554"/>
      <c r="F15" s="560"/>
      <c r="G15" s="533"/>
      <c r="H15" s="536"/>
      <c r="I15" s="18" t="s">
        <v>108</v>
      </c>
      <c r="J15" s="54">
        <f>K15+M15</f>
        <v>171.1</v>
      </c>
      <c r="K15" s="55"/>
      <c r="L15" s="55"/>
      <c r="M15" s="48">
        <v>171.1</v>
      </c>
      <c r="N15" s="54">
        <f>O15+Q15</f>
        <v>206.8</v>
      </c>
      <c r="O15" s="55"/>
      <c r="P15" s="55"/>
      <c r="Q15" s="459">
        <v>206.8</v>
      </c>
      <c r="R15" s="101">
        <f>S15+U15</f>
        <v>206.8</v>
      </c>
      <c r="S15" s="58"/>
      <c r="T15" s="58"/>
      <c r="U15" s="432">
        <v>206.8</v>
      </c>
      <c r="V15" s="60"/>
      <c r="W15" s="60"/>
      <c r="X15" s="17"/>
      <c r="Y15" s="81"/>
      <c r="Z15" s="81"/>
      <c r="AA15" s="82"/>
    </row>
    <row r="16" spans="1:31" ht="14.25" customHeight="1">
      <c r="A16" s="544"/>
      <c r="B16" s="547"/>
      <c r="C16" s="550"/>
      <c r="D16" s="283"/>
      <c r="E16" s="594"/>
      <c r="F16" s="724"/>
      <c r="G16" s="533"/>
      <c r="H16" s="536"/>
      <c r="I16" s="148" t="s">
        <v>10</v>
      </c>
      <c r="J16" s="152">
        <f t="shared" ref="J16:W16" si="0">SUM(J12:J15)</f>
        <v>2070</v>
      </c>
      <c r="K16" s="122">
        <f t="shared" si="0"/>
        <v>0</v>
      </c>
      <c r="L16" s="122">
        <f t="shared" si="0"/>
        <v>0</v>
      </c>
      <c r="M16" s="149">
        <f t="shared" si="0"/>
        <v>2070</v>
      </c>
      <c r="N16" s="152">
        <f t="shared" si="0"/>
        <v>2859.1000000000004</v>
      </c>
      <c r="O16" s="122">
        <f t="shared" si="0"/>
        <v>0</v>
      </c>
      <c r="P16" s="122">
        <f t="shared" si="0"/>
        <v>0</v>
      </c>
      <c r="Q16" s="123">
        <f>SUM(Q12:Q15)</f>
        <v>2859.1000000000004</v>
      </c>
      <c r="R16" s="203">
        <f t="shared" si="0"/>
        <v>2859.1000000000004</v>
      </c>
      <c r="S16" s="122">
        <f t="shared" si="0"/>
        <v>0</v>
      </c>
      <c r="T16" s="122">
        <f t="shared" si="0"/>
        <v>0</v>
      </c>
      <c r="U16" s="149">
        <f t="shared" si="0"/>
        <v>2859.1000000000004</v>
      </c>
      <c r="V16" s="150">
        <f t="shared" si="0"/>
        <v>0</v>
      </c>
      <c r="W16" s="150">
        <f t="shared" si="0"/>
        <v>0</v>
      </c>
      <c r="X16" s="167"/>
      <c r="Y16" s="168"/>
      <c r="Z16" s="168"/>
      <c r="AA16" s="169"/>
      <c r="AD16" s="19"/>
    </row>
    <row r="17" spans="1:30" ht="12.75" customHeight="1">
      <c r="A17" s="544"/>
      <c r="B17" s="547"/>
      <c r="C17" s="550"/>
      <c r="D17" s="721" t="s">
        <v>11</v>
      </c>
      <c r="E17" s="720" t="s">
        <v>114</v>
      </c>
      <c r="F17" s="172" t="s">
        <v>109</v>
      </c>
      <c r="G17" s="727" t="s">
        <v>69</v>
      </c>
      <c r="H17" s="639" t="s">
        <v>101</v>
      </c>
      <c r="I17" s="170" t="s">
        <v>107</v>
      </c>
      <c r="J17" s="46">
        <f>K17+M17</f>
        <v>451.4</v>
      </c>
      <c r="K17" s="102"/>
      <c r="L17" s="102"/>
      <c r="M17" s="48">
        <v>451.4</v>
      </c>
      <c r="N17" s="46">
        <f>O17+Q17</f>
        <v>1427</v>
      </c>
      <c r="O17" s="102"/>
      <c r="P17" s="102"/>
      <c r="Q17" s="458">
        <v>1427</v>
      </c>
      <c r="R17" s="50">
        <f>S17+U17</f>
        <v>1018.1</v>
      </c>
      <c r="S17" s="103"/>
      <c r="T17" s="103"/>
      <c r="U17" s="104">
        <v>1018.1</v>
      </c>
      <c r="V17" s="105"/>
      <c r="W17" s="105"/>
      <c r="X17" s="640" t="s">
        <v>185</v>
      </c>
      <c r="Y17" s="322">
        <v>100</v>
      </c>
      <c r="Z17" s="165"/>
      <c r="AA17" s="166"/>
    </row>
    <row r="18" spans="1:30" ht="12.75" customHeight="1">
      <c r="A18" s="544"/>
      <c r="B18" s="547"/>
      <c r="C18" s="550"/>
      <c r="D18" s="718"/>
      <c r="E18" s="554"/>
      <c r="F18" s="728"/>
      <c r="G18" s="596"/>
      <c r="H18" s="536"/>
      <c r="I18" s="18" t="s">
        <v>103</v>
      </c>
      <c r="J18" s="100">
        <f>K18+M18</f>
        <v>3743.2</v>
      </c>
      <c r="K18" s="47"/>
      <c r="L18" s="47"/>
      <c r="M18" s="92">
        <v>3743.2</v>
      </c>
      <c r="N18" s="100">
        <f>O18+Q18</f>
        <v>6884.8</v>
      </c>
      <c r="O18" s="47"/>
      <c r="P18" s="47"/>
      <c r="Q18" s="458">
        <v>6884.8</v>
      </c>
      <c r="R18" s="50">
        <f>S18+U18</f>
        <v>6884.8</v>
      </c>
      <c r="S18" s="103"/>
      <c r="T18" s="103"/>
      <c r="U18" s="104">
        <v>6884.8</v>
      </c>
      <c r="V18" s="105"/>
      <c r="W18" s="105"/>
      <c r="X18" s="571"/>
      <c r="Y18" s="87"/>
      <c r="Z18" s="87"/>
      <c r="AA18" s="88"/>
    </row>
    <row r="19" spans="1:30" ht="12.75" customHeight="1">
      <c r="A19" s="544"/>
      <c r="B19" s="547"/>
      <c r="C19" s="550"/>
      <c r="D19" s="718"/>
      <c r="E19" s="554"/>
      <c r="F19" s="729"/>
      <c r="G19" s="596"/>
      <c r="H19" s="536"/>
      <c r="I19" s="18" t="s">
        <v>108</v>
      </c>
      <c r="J19" s="54">
        <f>K19+M19</f>
        <v>462.4</v>
      </c>
      <c r="K19" s="55"/>
      <c r="L19" s="55"/>
      <c r="M19" s="48">
        <v>462.4</v>
      </c>
      <c r="N19" s="54">
        <f>O19+Q19</f>
        <v>850.5</v>
      </c>
      <c r="O19" s="55"/>
      <c r="P19" s="55"/>
      <c r="Q19" s="460">
        <v>850.5</v>
      </c>
      <c r="R19" s="101">
        <f>S19+U19</f>
        <v>850.5</v>
      </c>
      <c r="S19" s="51"/>
      <c r="T19" s="51"/>
      <c r="U19" s="52">
        <v>850.5</v>
      </c>
      <c r="V19" s="53"/>
      <c r="W19" s="53"/>
      <c r="X19" s="571"/>
      <c r="Y19" s="87"/>
      <c r="Z19" s="87"/>
      <c r="AA19" s="88"/>
    </row>
    <row r="20" spans="1:30" ht="12.75" customHeight="1">
      <c r="A20" s="544"/>
      <c r="B20" s="547"/>
      <c r="C20" s="550"/>
      <c r="D20" s="718"/>
      <c r="E20" s="554"/>
      <c r="F20" s="729"/>
      <c r="G20" s="596"/>
      <c r="H20" s="536"/>
      <c r="I20" s="148" t="s">
        <v>10</v>
      </c>
      <c r="J20" s="152">
        <f t="shared" ref="J20:W20" si="1">SUM(J17:J19)</f>
        <v>4656.9999999999991</v>
      </c>
      <c r="K20" s="122">
        <f t="shared" si="1"/>
        <v>0</v>
      </c>
      <c r="L20" s="122">
        <f t="shared" si="1"/>
        <v>0</v>
      </c>
      <c r="M20" s="149">
        <f t="shared" si="1"/>
        <v>4656.9999999999991</v>
      </c>
      <c r="N20" s="152">
        <f t="shared" si="1"/>
        <v>9162.2999999999993</v>
      </c>
      <c r="O20" s="122">
        <f t="shared" si="1"/>
        <v>0</v>
      </c>
      <c r="P20" s="122">
        <f t="shared" si="1"/>
        <v>0</v>
      </c>
      <c r="Q20" s="123">
        <f>SUM(Q17:Q19)</f>
        <v>9162.2999999999993</v>
      </c>
      <c r="R20" s="203">
        <f t="shared" si="1"/>
        <v>8753.4000000000015</v>
      </c>
      <c r="S20" s="122">
        <f t="shared" si="1"/>
        <v>0</v>
      </c>
      <c r="T20" s="122">
        <f t="shared" si="1"/>
        <v>0</v>
      </c>
      <c r="U20" s="149">
        <f t="shared" si="1"/>
        <v>8753.4000000000015</v>
      </c>
      <c r="V20" s="150">
        <f t="shared" si="1"/>
        <v>0</v>
      </c>
      <c r="W20" s="150">
        <f t="shared" si="1"/>
        <v>0</v>
      </c>
      <c r="X20" s="716"/>
      <c r="Y20" s="87"/>
      <c r="Z20" s="87"/>
      <c r="AA20" s="88"/>
    </row>
    <row r="21" spans="1:30" ht="14.25" customHeight="1">
      <c r="A21" s="544"/>
      <c r="B21" s="547"/>
      <c r="C21" s="550"/>
      <c r="D21" s="721" t="s">
        <v>63</v>
      </c>
      <c r="E21" s="720" t="s">
        <v>136</v>
      </c>
      <c r="F21" s="285" t="s">
        <v>109</v>
      </c>
      <c r="G21" s="580" t="s">
        <v>69</v>
      </c>
      <c r="H21" s="639" t="s">
        <v>101</v>
      </c>
      <c r="I21" s="170" t="s">
        <v>58</v>
      </c>
      <c r="J21" s="46">
        <f>K21+M21</f>
        <v>0</v>
      </c>
      <c r="K21" s="102"/>
      <c r="L21" s="102"/>
      <c r="M21" s="134"/>
      <c r="N21" s="46">
        <f>O21+Q21</f>
        <v>0</v>
      </c>
      <c r="O21" s="102"/>
      <c r="P21" s="102"/>
      <c r="Q21" s="134"/>
      <c r="R21" s="50">
        <f>S21+U21</f>
        <v>0</v>
      </c>
      <c r="S21" s="103"/>
      <c r="T21" s="103"/>
      <c r="U21" s="212"/>
      <c r="V21" s="105"/>
      <c r="W21" s="105"/>
      <c r="X21" s="353" t="s">
        <v>190</v>
      </c>
      <c r="Y21" s="128"/>
      <c r="Z21" s="128"/>
      <c r="AA21" s="129"/>
    </row>
    <row r="22" spans="1:30" ht="14.25" customHeight="1">
      <c r="A22" s="544"/>
      <c r="B22" s="547"/>
      <c r="C22" s="550"/>
      <c r="D22" s="718"/>
      <c r="E22" s="554"/>
      <c r="F22" s="730"/>
      <c r="G22" s="533"/>
      <c r="H22" s="536"/>
      <c r="I22" s="16" t="s">
        <v>107</v>
      </c>
      <c r="J22" s="46">
        <f>K22+M22</f>
        <v>0</v>
      </c>
      <c r="K22" s="47"/>
      <c r="L22" s="47"/>
      <c r="M22" s="48"/>
      <c r="N22" s="46">
        <f>O22+Q22</f>
        <v>6.4</v>
      </c>
      <c r="O22" s="47"/>
      <c r="P22" s="47"/>
      <c r="Q22" s="255">
        <v>6.4</v>
      </c>
      <c r="R22" s="50">
        <f>S22+U22</f>
        <v>6.4</v>
      </c>
      <c r="S22" s="51"/>
      <c r="T22" s="51"/>
      <c r="U22" s="213">
        <v>6.4</v>
      </c>
      <c r="V22" s="53">
        <v>19.3</v>
      </c>
      <c r="W22" s="53">
        <v>38.5</v>
      </c>
      <c r="X22" s="339" t="s">
        <v>191</v>
      </c>
      <c r="Y22" s="81">
        <v>10</v>
      </c>
      <c r="Z22" s="81">
        <v>30</v>
      </c>
      <c r="AA22" s="82">
        <v>100</v>
      </c>
    </row>
    <row r="23" spans="1:30" ht="14.25" customHeight="1">
      <c r="A23" s="544"/>
      <c r="B23" s="547"/>
      <c r="C23" s="550"/>
      <c r="D23" s="718"/>
      <c r="E23" s="554"/>
      <c r="F23" s="668"/>
      <c r="G23" s="533"/>
      <c r="H23" s="536"/>
      <c r="I23" s="18" t="s">
        <v>103</v>
      </c>
      <c r="J23" s="54">
        <f>K23+M23</f>
        <v>932.3</v>
      </c>
      <c r="K23" s="55"/>
      <c r="L23" s="55"/>
      <c r="M23" s="48">
        <v>932.3</v>
      </c>
      <c r="N23" s="54">
        <f>O23+Q23</f>
        <v>121.2</v>
      </c>
      <c r="O23" s="55"/>
      <c r="P23" s="55"/>
      <c r="Q23" s="302">
        <v>121.2</v>
      </c>
      <c r="R23" s="101">
        <f>S23+U23</f>
        <v>121.2</v>
      </c>
      <c r="S23" s="58"/>
      <c r="T23" s="58"/>
      <c r="U23" s="214">
        <v>121.2</v>
      </c>
      <c r="V23" s="281">
        <v>363.7</v>
      </c>
      <c r="W23" s="281">
        <v>727.3</v>
      </c>
      <c r="X23" s="17"/>
      <c r="Y23" s="83"/>
      <c r="Z23" s="83"/>
      <c r="AA23" s="84"/>
      <c r="AD23" s="19"/>
    </row>
    <row r="24" spans="1:30" ht="14.25" customHeight="1">
      <c r="A24" s="544"/>
      <c r="B24" s="547"/>
      <c r="C24" s="550"/>
      <c r="D24" s="718"/>
      <c r="E24" s="554"/>
      <c r="F24" s="668"/>
      <c r="G24" s="533"/>
      <c r="H24" s="536"/>
      <c r="I24" s="18" t="s">
        <v>108</v>
      </c>
      <c r="J24" s="54">
        <f>K24+M24</f>
        <v>0</v>
      </c>
      <c r="K24" s="55"/>
      <c r="L24" s="55"/>
      <c r="M24" s="48"/>
      <c r="N24" s="54">
        <f>O24+Q24</f>
        <v>15</v>
      </c>
      <c r="O24" s="55"/>
      <c r="P24" s="55"/>
      <c r="Q24" s="302">
        <v>15</v>
      </c>
      <c r="R24" s="101">
        <f>S24+U24</f>
        <v>15</v>
      </c>
      <c r="S24" s="58"/>
      <c r="T24" s="58"/>
      <c r="U24" s="214">
        <v>15</v>
      </c>
      <c r="V24" s="281">
        <v>44.9</v>
      </c>
      <c r="W24" s="281">
        <v>89.8</v>
      </c>
      <c r="X24" s="17"/>
      <c r="Y24" s="83"/>
      <c r="Z24" s="83"/>
      <c r="AA24" s="84"/>
      <c r="AD24" s="19"/>
    </row>
    <row r="25" spans="1:30" ht="14.25" customHeight="1">
      <c r="A25" s="544"/>
      <c r="B25" s="547"/>
      <c r="C25" s="550"/>
      <c r="D25" s="722"/>
      <c r="E25" s="594"/>
      <c r="F25" s="731"/>
      <c r="G25" s="638"/>
      <c r="H25" s="603"/>
      <c r="I25" s="135" t="s">
        <v>10</v>
      </c>
      <c r="J25" s="136">
        <f t="shared" ref="J25:W25" si="2">SUM(J21:J24)</f>
        <v>932.3</v>
      </c>
      <c r="K25" s="137">
        <f t="shared" si="2"/>
        <v>0</v>
      </c>
      <c r="L25" s="137">
        <f t="shared" si="2"/>
        <v>0</v>
      </c>
      <c r="M25" s="138">
        <f t="shared" si="2"/>
        <v>932.3</v>
      </c>
      <c r="N25" s="136">
        <f t="shared" si="2"/>
        <v>142.60000000000002</v>
      </c>
      <c r="O25" s="137">
        <f t="shared" si="2"/>
        <v>0</v>
      </c>
      <c r="P25" s="137">
        <f t="shared" si="2"/>
        <v>0</v>
      </c>
      <c r="Q25" s="205">
        <f>SUM(Q21:Q24)</f>
        <v>142.60000000000002</v>
      </c>
      <c r="R25" s="206">
        <f t="shared" si="2"/>
        <v>142.60000000000002</v>
      </c>
      <c r="S25" s="137">
        <f t="shared" si="2"/>
        <v>0</v>
      </c>
      <c r="T25" s="137">
        <f t="shared" si="2"/>
        <v>0</v>
      </c>
      <c r="U25" s="138">
        <f t="shared" si="2"/>
        <v>142.60000000000002</v>
      </c>
      <c r="V25" s="139">
        <f t="shared" si="2"/>
        <v>427.9</v>
      </c>
      <c r="W25" s="139">
        <f t="shared" si="2"/>
        <v>855.59999999999991</v>
      </c>
      <c r="X25" s="167"/>
      <c r="Y25" s="168"/>
      <c r="Z25" s="168"/>
      <c r="AA25" s="169"/>
      <c r="AB25" s="22"/>
      <c r="AD25" s="19"/>
    </row>
    <row r="26" spans="1:30" ht="14.25" customHeight="1">
      <c r="A26" s="544"/>
      <c r="B26" s="547"/>
      <c r="C26" s="550"/>
      <c r="D26" s="718" t="s">
        <v>69</v>
      </c>
      <c r="E26" s="554" t="s">
        <v>175</v>
      </c>
      <c r="F26" s="560"/>
      <c r="G26" s="596" t="s">
        <v>69</v>
      </c>
      <c r="H26" s="536" t="s">
        <v>101</v>
      </c>
      <c r="I26" s="24" t="s">
        <v>104</v>
      </c>
      <c r="J26" s="54">
        <f>K26+M26</f>
        <v>200</v>
      </c>
      <c r="K26" s="55"/>
      <c r="L26" s="55"/>
      <c r="M26" s="48">
        <v>200</v>
      </c>
      <c r="N26" s="54">
        <f>O26+Q26</f>
        <v>188</v>
      </c>
      <c r="O26" s="55"/>
      <c r="P26" s="55"/>
      <c r="Q26" s="302">
        <v>188</v>
      </c>
      <c r="R26" s="101">
        <f>S26+U26</f>
        <v>188</v>
      </c>
      <c r="S26" s="58"/>
      <c r="T26" s="58"/>
      <c r="U26" s="214">
        <v>188</v>
      </c>
      <c r="V26" s="99"/>
      <c r="W26" s="99"/>
      <c r="X26" s="571" t="s">
        <v>176</v>
      </c>
      <c r="Y26" s="87">
        <v>1</v>
      </c>
      <c r="Z26" s="87"/>
      <c r="AA26" s="88"/>
    </row>
    <row r="27" spans="1:30" ht="14.25" customHeight="1">
      <c r="A27" s="544"/>
      <c r="B27" s="547"/>
      <c r="C27" s="550"/>
      <c r="D27" s="718"/>
      <c r="E27" s="554"/>
      <c r="F27" s="560"/>
      <c r="G27" s="596"/>
      <c r="H27" s="536"/>
      <c r="I27" s="67" t="s">
        <v>107</v>
      </c>
      <c r="J27" s="46">
        <f>K27+M27</f>
        <v>0</v>
      </c>
      <c r="K27" s="102"/>
      <c r="L27" s="102"/>
      <c r="M27" s="48"/>
      <c r="N27" s="46">
        <f>O27+Q27</f>
        <v>0</v>
      </c>
      <c r="O27" s="102"/>
      <c r="P27" s="102"/>
      <c r="Q27" s="134"/>
      <c r="R27" s="50">
        <f>S27+U27</f>
        <v>0</v>
      </c>
      <c r="S27" s="103"/>
      <c r="T27" s="103"/>
      <c r="U27" s="212"/>
      <c r="V27" s="105"/>
      <c r="W27" s="105"/>
      <c r="X27" s="571"/>
      <c r="Y27" s="87"/>
      <c r="Z27" s="87"/>
      <c r="AA27" s="88"/>
    </row>
    <row r="28" spans="1:30" ht="14.25" customHeight="1">
      <c r="A28" s="544"/>
      <c r="B28" s="547"/>
      <c r="C28" s="550"/>
      <c r="D28" s="718"/>
      <c r="E28" s="554"/>
      <c r="F28" s="724"/>
      <c r="G28" s="602"/>
      <c r="H28" s="603"/>
      <c r="I28" s="135" t="s">
        <v>10</v>
      </c>
      <c r="J28" s="136">
        <f t="shared" ref="J28:W28" si="3">SUM(J26:J27)</f>
        <v>200</v>
      </c>
      <c r="K28" s="137">
        <f t="shared" si="3"/>
        <v>0</v>
      </c>
      <c r="L28" s="137">
        <f t="shared" si="3"/>
        <v>0</v>
      </c>
      <c r="M28" s="138">
        <f t="shared" si="3"/>
        <v>200</v>
      </c>
      <c r="N28" s="136">
        <f t="shared" si="3"/>
        <v>188</v>
      </c>
      <c r="O28" s="137">
        <f t="shared" si="3"/>
        <v>0</v>
      </c>
      <c r="P28" s="137">
        <f t="shared" si="3"/>
        <v>0</v>
      </c>
      <c r="Q28" s="205">
        <f t="shared" si="3"/>
        <v>188</v>
      </c>
      <c r="R28" s="206">
        <f t="shared" si="3"/>
        <v>188</v>
      </c>
      <c r="S28" s="137">
        <f t="shared" si="3"/>
        <v>0</v>
      </c>
      <c r="T28" s="137">
        <f t="shared" si="3"/>
        <v>0</v>
      </c>
      <c r="U28" s="138">
        <f t="shared" si="3"/>
        <v>188</v>
      </c>
      <c r="V28" s="139">
        <f t="shared" si="3"/>
        <v>0</v>
      </c>
      <c r="W28" s="139">
        <f t="shared" si="3"/>
        <v>0</v>
      </c>
      <c r="X28" s="140"/>
      <c r="Y28" s="141"/>
      <c r="Z28" s="141"/>
      <c r="AA28" s="142"/>
    </row>
    <row r="29" spans="1:30" ht="52.5" customHeight="1">
      <c r="A29" s="544"/>
      <c r="B29" s="547"/>
      <c r="C29" s="550"/>
      <c r="D29" s="721" t="s">
        <v>71</v>
      </c>
      <c r="E29" s="720" t="s">
        <v>124</v>
      </c>
      <c r="F29" s="723" t="s">
        <v>109</v>
      </c>
      <c r="G29" s="727" t="s">
        <v>69</v>
      </c>
      <c r="H29" s="639" t="s">
        <v>101</v>
      </c>
      <c r="I29" s="73" t="s">
        <v>77</v>
      </c>
      <c r="J29" s="54">
        <f>K29+M29</f>
        <v>0</v>
      </c>
      <c r="K29" s="91"/>
      <c r="L29" s="91"/>
      <c r="M29" s="92"/>
      <c r="N29" s="54">
        <f>O29+Q29</f>
        <v>0</v>
      </c>
      <c r="O29" s="91"/>
      <c r="P29" s="91"/>
      <c r="Q29" s="303"/>
      <c r="R29" s="101">
        <f>S29+U29</f>
        <v>0</v>
      </c>
      <c r="S29" s="51"/>
      <c r="T29" s="51"/>
      <c r="U29" s="213"/>
      <c r="V29" s="94"/>
      <c r="W29" s="295">
        <v>1503</v>
      </c>
      <c r="X29" s="640" t="s">
        <v>199</v>
      </c>
      <c r="Y29" s="87"/>
      <c r="Z29" s="87"/>
      <c r="AA29" s="88"/>
    </row>
    <row r="30" spans="1:30" ht="14.25" customHeight="1">
      <c r="A30" s="544"/>
      <c r="B30" s="547"/>
      <c r="C30" s="550"/>
      <c r="D30" s="718"/>
      <c r="E30" s="554"/>
      <c r="F30" s="560"/>
      <c r="G30" s="596"/>
      <c r="H30" s="536"/>
      <c r="I30" s="148" t="s">
        <v>10</v>
      </c>
      <c r="J30" s="152">
        <f t="shared" ref="J30:W30" si="4">SUM(J29:J29)</f>
        <v>0</v>
      </c>
      <c r="K30" s="122">
        <f t="shared" si="4"/>
        <v>0</v>
      </c>
      <c r="L30" s="122">
        <f t="shared" si="4"/>
        <v>0</v>
      </c>
      <c r="M30" s="149">
        <f t="shared" si="4"/>
        <v>0</v>
      </c>
      <c r="N30" s="152">
        <f t="shared" si="4"/>
        <v>0</v>
      </c>
      <c r="O30" s="122">
        <f t="shared" si="4"/>
        <v>0</v>
      </c>
      <c r="P30" s="122">
        <f t="shared" si="4"/>
        <v>0</v>
      </c>
      <c r="Q30" s="123">
        <f t="shared" si="4"/>
        <v>0</v>
      </c>
      <c r="R30" s="203">
        <f t="shared" si="4"/>
        <v>0</v>
      </c>
      <c r="S30" s="122">
        <f t="shared" si="4"/>
        <v>0</v>
      </c>
      <c r="T30" s="122">
        <f t="shared" si="4"/>
        <v>0</v>
      </c>
      <c r="U30" s="149">
        <f t="shared" si="4"/>
        <v>0</v>
      </c>
      <c r="V30" s="150">
        <f t="shared" si="4"/>
        <v>0</v>
      </c>
      <c r="W30" s="150">
        <f t="shared" si="4"/>
        <v>1503</v>
      </c>
      <c r="X30" s="716"/>
      <c r="Y30" s="87"/>
      <c r="Z30" s="87"/>
      <c r="AA30" s="88">
        <v>100</v>
      </c>
    </row>
    <row r="31" spans="1:30" ht="14.25" customHeight="1" thickBot="1">
      <c r="A31" s="354"/>
      <c r="B31" s="355"/>
      <c r="C31" s="348"/>
      <c r="D31" s="360"/>
      <c r="E31" s="725"/>
      <c r="F31" s="726"/>
      <c r="G31" s="726"/>
      <c r="H31" s="726"/>
      <c r="I31" s="175" t="s">
        <v>10</v>
      </c>
      <c r="J31" s="176">
        <f>K31+M31</f>
        <v>7859.2999999999993</v>
      </c>
      <c r="K31" s="177">
        <f>K30+K28+K25+K20+K16</f>
        <v>0</v>
      </c>
      <c r="L31" s="177">
        <f>L30+L28+L25+L20+L16</f>
        <v>0</v>
      </c>
      <c r="M31" s="178">
        <f>M30+M28+M25+M20+M16</f>
        <v>7859.2999999999993</v>
      </c>
      <c r="N31" s="176">
        <f>O31+Q31</f>
        <v>12352</v>
      </c>
      <c r="O31" s="177">
        <f>O30+O28+O25+O20+O16</f>
        <v>0</v>
      </c>
      <c r="P31" s="177">
        <f>P30+P28+P25+P20+P16</f>
        <v>0</v>
      </c>
      <c r="Q31" s="179">
        <f>Q30+Q28+Q25+Q20+Q16</f>
        <v>12352</v>
      </c>
      <c r="R31" s="200">
        <f>S31+U31</f>
        <v>11943.100000000002</v>
      </c>
      <c r="S31" s="177">
        <f>S30+S28+S25+S20+S16</f>
        <v>0</v>
      </c>
      <c r="T31" s="177">
        <f>T30+T28+T25+T20+T16</f>
        <v>0</v>
      </c>
      <c r="U31" s="178">
        <f>U30+U28+U25+U20+U16</f>
        <v>11943.100000000002</v>
      </c>
      <c r="V31" s="180">
        <f>V30+V28+V25+V20+V16</f>
        <v>427.9</v>
      </c>
      <c r="W31" s="180">
        <f>W30+W28+W25+W20+W16</f>
        <v>2358.6</v>
      </c>
      <c r="X31" s="181"/>
      <c r="Y31" s="182"/>
      <c r="Z31" s="182"/>
      <c r="AA31" s="183"/>
    </row>
    <row r="32" spans="1:30" ht="31.5" customHeight="1">
      <c r="A32" s="356" t="s">
        <v>9</v>
      </c>
      <c r="B32" s="358" t="s">
        <v>9</v>
      </c>
      <c r="C32" s="347" t="s">
        <v>11</v>
      </c>
      <c r="D32" s="184"/>
      <c r="E32" s="147" t="s">
        <v>133</v>
      </c>
      <c r="F32" s="280"/>
      <c r="G32" s="345"/>
      <c r="H32" s="350"/>
      <c r="I32" s="159"/>
      <c r="J32" s="160"/>
      <c r="K32" s="144"/>
      <c r="L32" s="144"/>
      <c r="M32" s="145"/>
      <c r="N32" s="160"/>
      <c r="O32" s="144"/>
      <c r="P32" s="144"/>
      <c r="Q32" s="145"/>
      <c r="R32" s="161"/>
      <c r="S32" s="162"/>
      <c r="T32" s="162"/>
      <c r="U32" s="163"/>
      <c r="V32" s="164"/>
      <c r="W32" s="164"/>
      <c r="X32" s="15"/>
      <c r="Y32" s="89"/>
      <c r="Z32" s="89"/>
      <c r="AA32" s="90"/>
      <c r="AB32" s="22"/>
      <c r="AD32" s="19"/>
    </row>
    <row r="33" spans="1:30" ht="20.25" customHeight="1">
      <c r="A33" s="659"/>
      <c r="B33" s="547"/>
      <c r="C33" s="550"/>
      <c r="D33" s="721" t="s">
        <v>9</v>
      </c>
      <c r="E33" s="720" t="s">
        <v>110</v>
      </c>
      <c r="F33" s="287" t="s">
        <v>109</v>
      </c>
      <c r="G33" s="727" t="s">
        <v>69</v>
      </c>
      <c r="H33" s="639" t="s">
        <v>101</v>
      </c>
      <c r="I33" s="67" t="s">
        <v>58</v>
      </c>
      <c r="J33" s="46">
        <f>K33+M33</f>
        <v>0</v>
      </c>
      <c r="K33" s="102"/>
      <c r="L33" s="102"/>
      <c r="M33" s="134"/>
      <c r="N33" s="46">
        <f>O33+Q33</f>
        <v>0</v>
      </c>
      <c r="O33" s="102"/>
      <c r="P33" s="102"/>
      <c r="Q33" s="48"/>
      <c r="R33" s="50">
        <f>S33+U33</f>
        <v>0</v>
      </c>
      <c r="S33" s="103"/>
      <c r="T33" s="103"/>
      <c r="U33" s="104"/>
      <c r="V33" s="105"/>
      <c r="W33" s="105"/>
      <c r="X33" s="640" t="s">
        <v>180</v>
      </c>
      <c r="Y33" s="322">
        <v>1</v>
      </c>
      <c r="Z33" s="165"/>
      <c r="AA33" s="166"/>
    </row>
    <row r="34" spans="1:30" ht="20.25" customHeight="1">
      <c r="A34" s="659"/>
      <c r="B34" s="547"/>
      <c r="C34" s="550"/>
      <c r="D34" s="718"/>
      <c r="E34" s="554"/>
      <c r="F34" s="730"/>
      <c r="G34" s="596"/>
      <c r="H34" s="536"/>
      <c r="I34" s="67" t="s">
        <v>107</v>
      </c>
      <c r="J34" s="46">
        <f>K34+M34</f>
        <v>0</v>
      </c>
      <c r="K34" s="102"/>
      <c r="L34" s="102"/>
      <c r="M34" s="48"/>
      <c r="N34" s="46">
        <f>O34+Q34</f>
        <v>0</v>
      </c>
      <c r="O34" s="102"/>
      <c r="P34" s="102"/>
      <c r="Q34" s="48"/>
      <c r="R34" s="50">
        <f>S34+U34</f>
        <v>0</v>
      </c>
      <c r="S34" s="103"/>
      <c r="T34" s="103"/>
      <c r="U34" s="104"/>
      <c r="V34" s="105"/>
      <c r="W34" s="105"/>
      <c r="X34" s="571"/>
      <c r="Y34" s="323"/>
      <c r="Z34" s="87"/>
      <c r="AA34" s="88"/>
    </row>
    <row r="35" spans="1:30" ht="20.25" customHeight="1">
      <c r="A35" s="659"/>
      <c r="B35" s="547"/>
      <c r="C35" s="550"/>
      <c r="D35" s="718"/>
      <c r="E35" s="554"/>
      <c r="F35" s="668"/>
      <c r="G35" s="596"/>
      <c r="H35" s="536"/>
      <c r="I35" s="73" t="s">
        <v>77</v>
      </c>
      <c r="J35" s="100">
        <f>K35+M35</f>
        <v>100</v>
      </c>
      <c r="K35" s="47"/>
      <c r="L35" s="47"/>
      <c r="M35" s="92">
        <v>100</v>
      </c>
      <c r="N35" s="100">
        <f>O35+Q35</f>
        <v>100</v>
      </c>
      <c r="O35" s="47"/>
      <c r="P35" s="47"/>
      <c r="Q35" s="118">
        <v>100</v>
      </c>
      <c r="R35" s="101">
        <f>S35+U35</f>
        <v>100</v>
      </c>
      <c r="S35" s="51"/>
      <c r="T35" s="51"/>
      <c r="U35" s="52">
        <v>100</v>
      </c>
      <c r="V35" s="53">
        <v>1000</v>
      </c>
      <c r="W35" s="53">
        <v>3222</v>
      </c>
      <c r="X35" s="571"/>
      <c r="Y35" s="323"/>
      <c r="Z35" s="87">
        <v>25</v>
      </c>
      <c r="AA35" s="88"/>
    </row>
    <row r="36" spans="1:30" ht="20.25" customHeight="1">
      <c r="A36" s="659"/>
      <c r="B36" s="547"/>
      <c r="C36" s="550"/>
      <c r="D36" s="722"/>
      <c r="E36" s="594"/>
      <c r="F36" s="731"/>
      <c r="G36" s="602"/>
      <c r="H36" s="603"/>
      <c r="I36" s="135" t="s">
        <v>10</v>
      </c>
      <c r="J36" s="136">
        <f t="shared" ref="J36:W36" si="5">SUM(J33:J35)</f>
        <v>100</v>
      </c>
      <c r="K36" s="137">
        <f t="shared" si="5"/>
        <v>0</v>
      </c>
      <c r="L36" s="137">
        <f t="shared" si="5"/>
        <v>0</v>
      </c>
      <c r="M36" s="138">
        <f t="shared" si="5"/>
        <v>100</v>
      </c>
      <c r="N36" s="136">
        <f t="shared" si="5"/>
        <v>100</v>
      </c>
      <c r="O36" s="137">
        <f t="shared" si="5"/>
        <v>0</v>
      </c>
      <c r="P36" s="137">
        <f t="shared" si="5"/>
        <v>0</v>
      </c>
      <c r="Q36" s="138">
        <f t="shared" si="5"/>
        <v>100</v>
      </c>
      <c r="R36" s="136">
        <f t="shared" si="5"/>
        <v>100</v>
      </c>
      <c r="S36" s="137">
        <f t="shared" si="5"/>
        <v>0</v>
      </c>
      <c r="T36" s="137">
        <f t="shared" si="5"/>
        <v>0</v>
      </c>
      <c r="U36" s="137">
        <f t="shared" si="5"/>
        <v>100</v>
      </c>
      <c r="V36" s="139">
        <f t="shared" si="5"/>
        <v>1000</v>
      </c>
      <c r="W36" s="139">
        <f t="shared" si="5"/>
        <v>3222</v>
      </c>
      <c r="X36" s="716"/>
      <c r="Y36" s="324"/>
      <c r="Z36" s="141"/>
      <c r="AA36" s="142">
        <v>100</v>
      </c>
    </row>
    <row r="37" spans="1:30" ht="14.25" customHeight="1">
      <c r="A37" s="544"/>
      <c r="B37" s="547"/>
      <c r="C37" s="550"/>
      <c r="D37" s="721" t="s">
        <v>11</v>
      </c>
      <c r="E37" s="720" t="s">
        <v>123</v>
      </c>
      <c r="F37" s="723" t="s">
        <v>109</v>
      </c>
      <c r="G37" s="580" t="s">
        <v>69</v>
      </c>
      <c r="H37" s="639" t="s">
        <v>101</v>
      </c>
      <c r="I37" s="18" t="s">
        <v>77</v>
      </c>
      <c r="J37" s="125">
        <f>K37+M37</f>
        <v>0</v>
      </c>
      <c r="K37" s="55"/>
      <c r="L37" s="55"/>
      <c r="M37" s="48"/>
      <c r="N37" s="125">
        <f>O37+Q37</f>
        <v>0</v>
      </c>
      <c r="O37" s="55"/>
      <c r="P37" s="55"/>
      <c r="Q37" s="56"/>
      <c r="R37" s="126">
        <f>S37+U37</f>
        <v>0</v>
      </c>
      <c r="S37" s="58"/>
      <c r="T37" s="58"/>
      <c r="U37" s="59"/>
      <c r="V37" s="60"/>
      <c r="W37" s="60">
        <v>50</v>
      </c>
      <c r="X37" s="576" t="s">
        <v>197</v>
      </c>
      <c r="Y37" s="128"/>
      <c r="Z37" s="128"/>
      <c r="AA37" s="129">
        <v>1</v>
      </c>
    </row>
    <row r="38" spans="1:30" ht="14.25" customHeight="1">
      <c r="A38" s="544"/>
      <c r="B38" s="547"/>
      <c r="C38" s="550"/>
      <c r="D38" s="722"/>
      <c r="E38" s="594"/>
      <c r="F38" s="724"/>
      <c r="G38" s="638"/>
      <c r="H38" s="603"/>
      <c r="I38" s="135" t="s">
        <v>10</v>
      </c>
      <c r="J38" s="136">
        <f t="shared" ref="J38:W38" si="6">SUM(J37:J37)</f>
        <v>0</v>
      </c>
      <c r="K38" s="137">
        <f t="shared" si="6"/>
        <v>0</v>
      </c>
      <c r="L38" s="137">
        <f t="shared" si="6"/>
        <v>0</v>
      </c>
      <c r="M38" s="138">
        <f t="shared" si="6"/>
        <v>0</v>
      </c>
      <c r="N38" s="136">
        <f t="shared" si="6"/>
        <v>0</v>
      </c>
      <c r="O38" s="137">
        <f t="shared" si="6"/>
        <v>0</v>
      </c>
      <c r="P38" s="137">
        <f t="shared" si="6"/>
        <v>0</v>
      </c>
      <c r="Q38" s="138">
        <f t="shared" si="6"/>
        <v>0</v>
      </c>
      <c r="R38" s="136">
        <f t="shared" si="6"/>
        <v>0</v>
      </c>
      <c r="S38" s="137">
        <f t="shared" si="6"/>
        <v>0</v>
      </c>
      <c r="T38" s="137">
        <f t="shared" si="6"/>
        <v>0</v>
      </c>
      <c r="U38" s="137">
        <f t="shared" si="6"/>
        <v>0</v>
      </c>
      <c r="V38" s="139">
        <f t="shared" si="6"/>
        <v>0</v>
      </c>
      <c r="W38" s="139">
        <f t="shared" si="6"/>
        <v>50</v>
      </c>
      <c r="X38" s="577"/>
      <c r="Y38" s="168"/>
      <c r="Z38" s="168"/>
      <c r="AA38" s="169"/>
      <c r="AB38" s="22"/>
      <c r="AD38" s="19"/>
    </row>
    <row r="39" spans="1:30" ht="37.5" customHeight="1">
      <c r="A39" s="544"/>
      <c r="B39" s="547"/>
      <c r="C39" s="550"/>
      <c r="D39" s="718" t="s">
        <v>63</v>
      </c>
      <c r="E39" s="554" t="s">
        <v>155</v>
      </c>
      <c r="F39" s="566" t="s">
        <v>109</v>
      </c>
      <c r="G39" s="533" t="s">
        <v>69</v>
      </c>
      <c r="H39" s="536" t="s">
        <v>101</v>
      </c>
      <c r="I39" s="24" t="s">
        <v>112</v>
      </c>
      <c r="J39" s="54">
        <f>K39+M39</f>
        <v>0</v>
      </c>
      <c r="K39" s="91"/>
      <c r="L39" s="91"/>
      <c r="M39" s="92"/>
      <c r="N39" s="54">
        <f>O39+Q39</f>
        <v>0</v>
      </c>
      <c r="O39" s="91"/>
      <c r="P39" s="91"/>
      <c r="Q39" s="93"/>
      <c r="R39" s="57">
        <f>S39+U39</f>
        <v>0</v>
      </c>
      <c r="S39" s="51"/>
      <c r="T39" s="51"/>
      <c r="U39" s="52"/>
      <c r="V39" s="295">
        <v>1000</v>
      </c>
      <c r="W39" s="295">
        <v>1000</v>
      </c>
      <c r="X39" s="576" t="s">
        <v>200</v>
      </c>
      <c r="Y39" s="81"/>
      <c r="Z39" s="81"/>
      <c r="AA39" s="82"/>
    </row>
    <row r="40" spans="1:30" ht="17.25" customHeight="1" thickBot="1">
      <c r="A40" s="545"/>
      <c r="B40" s="548"/>
      <c r="C40" s="551"/>
      <c r="D40" s="719"/>
      <c r="E40" s="555"/>
      <c r="F40" s="567"/>
      <c r="G40" s="534"/>
      <c r="H40" s="537"/>
      <c r="I40" s="20" t="s">
        <v>10</v>
      </c>
      <c r="J40" s="61">
        <f t="shared" ref="J40:W40" si="7">SUM(J39:J39)</f>
        <v>0</v>
      </c>
      <c r="K40" s="62">
        <f t="shared" si="7"/>
        <v>0</v>
      </c>
      <c r="L40" s="62">
        <f t="shared" si="7"/>
        <v>0</v>
      </c>
      <c r="M40" s="63">
        <f t="shared" si="7"/>
        <v>0</v>
      </c>
      <c r="N40" s="61">
        <f t="shared" si="7"/>
        <v>0</v>
      </c>
      <c r="O40" s="62">
        <f t="shared" si="7"/>
        <v>0</v>
      </c>
      <c r="P40" s="62">
        <f t="shared" si="7"/>
        <v>0</v>
      </c>
      <c r="Q40" s="63">
        <f t="shared" si="7"/>
        <v>0</v>
      </c>
      <c r="R40" s="61">
        <f t="shared" si="7"/>
        <v>0</v>
      </c>
      <c r="S40" s="62">
        <f t="shared" si="7"/>
        <v>0</v>
      </c>
      <c r="T40" s="62">
        <f t="shared" si="7"/>
        <v>0</v>
      </c>
      <c r="U40" s="62">
        <f t="shared" si="7"/>
        <v>0</v>
      </c>
      <c r="V40" s="64">
        <f t="shared" si="7"/>
        <v>1000</v>
      </c>
      <c r="W40" s="64">
        <f t="shared" si="7"/>
        <v>1000</v>
      </c>
      <c r="X40" s="614"/>
      <c r="Y40" s="85"/>
      <c r="Z40" s="85">
        <v>21</v>
      </c>
      <c r="AA40" s="86">
        <v>43</v>
      </c>
      <c r="AB40" s="22"/>
      <c r="AD40" s="19"/>
    </row>
    <row r="41" spans="1:30" ht="14.25" customHeight="1">
      <c r="A41" s="659"/>
      <c r="B41" s="547"/>
      <c r="C41" s="550"/>
      <c r="D41" s="718" t="s">
        <v>69</v>
      </c>
      <c r="E41" s="554" t="s">
        <v>178</v>
      </c>
      <c r="F41" s="668"/>
      <c r="G41" s="596" t="s">
        <v>69</v>
      </c>
      <c r="H41" s="536" t="s">
        <v>101</v>
      </c>
      <c r="I41" s="67" t="s">
        <v>77</v>
      </c>
      <c r="J41" s="54">
        <f>K41+M41</f>
        <v>20</v>
      </c>
      <c r="K41" s="55"/>
      <c r="L41" s="55"/>
      <c r="M41" s="247">
        <v>20</v>
      </c>
      <c r="N41" s="321">
        <f>O41+Q41</f>
        <v>0</v>
      </c>
      <c r="O41" s="55"/>
      <c r="P41" s="55"/>
      <c r="Q41" s="119"/>
      <c r="R41" s="257">
        <f>S41+U41</f>
        <v>0</v>
      </c>
      <c r="S41" s="58"/>
      <c r="T41" s="58"/>
      <c r="U41" s="59"/>
      <c r="V41" s="60">
        <v>100</v>
      </c>
      <c r="W41" s="60">
        <v>100</v>
      </c>
      <c r="X41" s="571" t="s">
        <v>179</v>
      </c>
      <c r="Y41" s="87"/>
      <c r="Z41" s="87">
        <v>1</v>
      </c>
      <c r="AA41" s="88">
        <v>1</v>
      </c>
    </row>
    <row r="42" spans="1:30" ht="14.25" customHeight="1">
      <c r="A42" s="659"/>
      <c r="B42" s="547"/>
      <c r="C42" s="550"/>
      <c r="D42" s="718"/>
      <c r="E42" s="554"/>
      <c r="F42" s="668"/>
      <c r="G42" s="596"/>
      <c r="H42" s="536"/>
      <c r="I42" s="67" t="s">
        <v>107</v>
      </c>
      <c r="J42" s="46">
        <f>K42+M42</f>
        <v>0</v>
      </c>
      <c r="K42" s="102"/>
      <c r="L42" s="102"/>
      <c r="M42" s="48"/>
      <c r="N42" s="46">
        <f>O42+Q42</f>
        <v>0</v>
      </c>
      <c r="O42" s="102"/>
      <c r="P42" s="102"/>
      <c r="Q42" s="294"/>
      <c r="R42" s="50">
        <f>S42+U42</f>
        <v>0</v>
      </c>
      <c r="S42" s="103"/>
      <c r="T42" s="103"/>
      <c r="U42" s="104"/>
      <c r="V42" s="105"/>
      <c r="W42" s="105"/>
      <c r="X42" s="571"/>
      <c r="Y42" s="87"/>
      <c r="Z42" s="87"/>
      <c r="AA42" s="88"/>
    </row>
    <row r="43" spans="1:30" ht="14.25" customHeight="1" thickBot="1">
      <c r="A43" s="659"/>
      <c r="B43" s="547"/>
      <c r="C43" s="550"/>
      <c r="D43" s="718"/>
      <c r="E43" s="554"/>
      <c r="F43" s="668"/>
      <c r="G43" s="596"/>
      <c r="H43" s="536"/>
      <c r="I43" s="148" t="s">
        <v>10</v>
      </c>
      <c r="J43" s="152">
        <f t="shared" ref="J43:W43" si="8">SUM(J41:J42)</f>
        <v>20</v>
      </c>
      <c r="K43" s="122">
        <f t="shared" si="8"/>
        <v>0</v>
      </c>
      <c r="L43" s="122">
        <f t="shared" si="8"/>
        <v>0</v>
      </c>
      <c r="M43" s="149">
        <f t="shared" si="8"/>
        <v>20</v>
      </c>
      <c r="N43" s="152">
        <f t="shared" si="8"/>
        <v>0</v>
      </c>
      <c r="O43" s="122">
        <f t="shared" si="8"/>
        <v>0</v>
      </c>
      <c r="P43" s="122">
        <f t="shared" si="8"/>
        <v>0</v>
      </c>
      <c r="Q43" s="149">
        <f t="shared" si="8"/>
        <v>0</v>
      </c>
      <c r="R43" s="152">
        <f t="shared" si="8"/>
        <v>0</v>
      </c>
      <c r="S43" s="122">
        <f t="shared" si="8"/>
        <v>0</v>
      </c>
      <c r="T43" s="122">
        <f t="shared" si="8"/>
        <v>0</v>
      </c>
      <c r="U43" s="122">
        <f t="shared" si="8"/>
        <v>0</v>
      </c>
      <c r="V43" s="150">
        <f t="shared" si="8"/>
        <v>100</v>
      </c>
      <c r="W43" s="150">
        <f t="shared" si="8"/>
        <v>100</v>
      </c>
      <c r="X43" s="25"/>
      <c r="Y43" s="87"/>
      <c r="Z43" s="87"/>
      <c r="AA43" s="88"/>
    </row>
    <row r="44" spans="1:30" ht="14.25" customHeight="1">
      <c r="A44" s="543"/>
      <c r="B44" s="546"/>
      <c r="C44" s="549"/>
      <c r="D44" s="743" t="s">
        <v>71</v>
      </c>
      <c r="E44" s="604" t="s">
        <v>164</v>
      </c>
      <c r="F44" s="740"/>
      <c r="G44" s="595" t="s">
        <v>69</v>
      </c>
      <c r="H44" s="535" t="s">
        <v>101</v>
      </c>
      <c r="I44" s="298" t="s">
        <v>58</v>
      </c>
      <c r="J44" s="38">
        <f>K44+M44</f>
        <v>0</v>
      </c>
      <c r="K44" s="39"/>
      <c r="L44" s="39"/>
      <c r="M44" s="40"/>
      <c r="N44" s="38">
        <f>O44+Q44</f>
        <v>0</v>
      </c>
      <c r="O44" s="39"/>
      <c r="P44" s="39"/>
      <c r="Q44" s="41"/>
      <c r="R44" s="42">
        <f>S44+U44</f>
        <v>0</v>
      </c>
      <c r="S44" s="43"/>
      <c r="T44" s="43"/>
      <c r="U44" s="44"/>
      <c r="V44" s="45"/>
      <c r="W44" s="45"/>
      <c r="X44" s="325"/>
      <c r="Y44" s="326"/>
      <c r="Z44" s="326"/>
      <c r="AA44" s="199"/>
    </row>
    <row r="45" spans="1:30" ht="14.25" customHeight="1">
      <c r="A45" s="544"/>
      <c r="B45" s="547"/>
      <c r="C45" s="550"/>
      <c r="D45" s="718"/>
      <c r="E45" s="554"/>
      <c r="F45" s="741"/>
      <c r="G45" s="596"/>
      <c r="H45" s="536"/>
      <c r="I45" s="67" t="s">
        <v>107</v>
      </c>
      <c r="J45" s="46">
        <f>K45+M45</f>
        <v>0</v>
      </c>
      <c r="K45" s="102"/>
      <c r="L45" s="102"/>
      <c r="M45" s="48"/>
      <c r="N45" s="46">
        <f>O45+Q45</f>
        <v>0</v>
      </c>
      <c r="O45" s="102"/>
      <c r="P45" s="102"/>
      <c r="Q45" s="48"/>
      <c r="R45" s="50">
        <f>S45+U45</f>
        <v>0</v>
      </c>
      <c r="S45" s="103"/>
      <c r="T45" s="103"/>
      <c r="U45" s="104"/>
      <c r="V45" s="105"/>
      <c r="W45" s="105"/>
      <c r="X45" s="613"/>
      <c r="Y45" s="323"/>
      <c r="Z45" s="323"/>
      <c r="AA45" s="88"/>
    </row>
    <row r="46" spans="1:30" ht="14.25" customHeight="1">
      <c r="A46" s="544"/>
      <c r="B46" s="547"/>
      <c r="C46" s="550"/>
      <c r="D46" s="718"/>
      <c r="E46" s="554"/>
      <c r="F46" s="741"/>
      <c r="G46" s="596"/>
      <c r="H46" s="536"/>
      <c r="I46" s="73" t="s">
        <v>77</v>
      </c>
      <c r="J46" s="100">
        <f>K46+M46</f>
        <v>350</v>
      </c>
      <c r="K46" s="47"/>
      <c r="L46" s="47"/>
      <c r="M46" s="92">
        <v>350</v>
      </c>
      <c r="N46" s="100">
        <f>O46+Q46</f>
        <v>0</v>
      </c>
      <c r="O46" s="47"/>
      <c r="P46" s="47"/>
      <c r="Q46" s="49"/>
      <c r="R46" s="101">
        <f>S46+U46</f>
        <v>0</v>
      </c>
      <c r="S46" s="51"/>
      <c r="T46" s="51"/>
      <c r="U46" s="52"/>
      <c r="V46" s="53"/>
      <c r="W46" s="53"/>
      <c r="X46" s="613"/>
      <c r="Y46" s="323"/>
      <c r="Z46" s="323"/>
      <c r="AA46" s="88"/>
    </row>
    <row r="47" spans="1:30" ht="14.25" customHeight="1">
      <c r="A47" s="544"/>
      <c r="B47" s="547"/>
      <c r="C47" s="550"/>
      <c r="D47" s="722"/>
      <c r="E47" s="594"/>
      <c r="F47" s="742"/>
      <c r="G47" s="602"/>
      <c r="H47" s="603"/>
      <c r="I47" s="135" t="s">
        <v>10</v>
      </c>
      <c r="J47" s="136">
        <f t="shared" ref="J47:W47" si="9">SUM(J44:J46)</f>
        <v>350</v>
      </c>
      <c r="K47" s="137">
        <f t="shared" si="9"/>
        <v>0</v>
      </c>
      <c r="L47" s="137">
        <f t="shared" si="9"/>
        <v>0</v>
      </c>
      <c r="M47" s="138">
        <f t="shared" si="9"/>
        <v>350</v>
      </c>
      <c r="N47" s="136">
        <f t="shared" si="9"/>
        <v>0</v>
      </c>
      <c r="O47" s="137">
        <f t="shared" si="9"/>
        <v>0</v>
      </c>
      <c r="P47" s="137">
        <f t="shared" si="9"/>
        <v>0</v>
      </c>
      <c r="Q47" s="138">
        <f t="shared" si="9"/>
        <v>0</v>
      </c>
      <c r="R47" s="136">
        <f t="shared" si="9"/>
        <v>0</v>
      </c>
      <c r="S47" s="137">
        <f t="shared" si="9"/>
        <v>0</v>
      </c>
      <c r="T47" s="137">
        <f t="shared" si="9"/>
        <v>0</v>
      </c>
      <c r="U47" s="137">
        <f t="shared" si="9"/>
        <v>0</v>
      </c>
      <c r="V47" s="139">
        <f t="shared" si="9"/>
        <v>0</v>
      </c>
      <c r="W47" s="139">
        <f t="shared" si="9"/>
        <v>0</v>
      </c>
      <c r="X47" s="327"/>
      <c r="Y47" s="324"/>
      <c r="Z47" s="324"/>
      <c r="AA47" s="142"/>
    </row>
    <row r="48" spans="1:30" ht="14.25" customHeight="1" thickBot="1">
      <c r="A48" s="366"/>
      <c r="B48" s="355"/>
      <c r="C48" s="348"/>
      <c r="D48" s="360"/>
      <c r="E48" s="736"/>
      <c r="F48" s="737"/>
      <c r="G48" s="737"/>
      <c r="H48" s="737"/>
      <c r="I48" s="185" t="s">
        <v>10</v>
      </c>
      <c r="J48" s="200">
        <f>K48+M48</f>
        <v>470</v>
      </c>
      <c r="K48" s="177">
        <f>K43+K40+K38+K47+K36</f>
        <v>0</v>
      </c>
      <c r="L48" s="177">
        <f>L43+L40+L38+L47+L36</f>
        <v>0</v>
      </c>
      <c r="M48" s="178">
        <f>M43+M40+M38+M47+M36</f>
        <v>470</v>
      </c>
      <c r="N48" s="186">
        <f>O48+Q48</f>
        <v>100</v>
      </c>
      <c r="O48" s="187">
        <f>O43+O40+O38+O47+O36</f>
        <v>0</v>
      </c>
      <c r="P48" s="187">
        <f>P43+P40+P38+P47+P36</f>
        <v>0</v>
      </c>
      <c r="Q48" s="189">
        <f>Q43+Q40+Q38+Q47+Q36</f>
        <v>100</v>
      </c>
      <c r="R48" s="186">
        <f>S48+U48</f>
        <v>100</v>
      </c>
      <c r="S48" s="187">
        <f>S43+S40+S38+S47+S36</f>
        <v>0</v>
      </c>
      <c r="T48" s="187">
        <f>T43+T40+T38+T47+T36</f>
        <v>0</v>
      </c>
      <c r="U48" s="188">
        <f>U43+U40+U38+U47+U36</f>
        <v>100</v>
      </c>
      <c r="V48" s="190">
        <f>V43+V40+V38+V47+V36</f>
        <v>2100</v>
      </c>
      <c r="W48" s="190">
        <f>W43+W40+W38+W47+W36</f>
        <v>4372</v>
      </c>
      <c r="X48" s="191"/>
      <c r="Y48" s="192"/>
      <c r="Z48" s="192"/>
      <c r="AA48" s="193"/>
    </row>
    <row r="49" spans="1:30" ht="29.25" customHeight="1">
      <c r="A49" s="356" t="s">
        <v>9</v>
      </c>
      <c r="B49" s="358" t="s">
        <v>9</v>
      </c>
      <c r="C49" s="347" t="s">
        <v>63</v>
      </c>
      <c r="D49" s="367"/>
      <c r="E49" s="147" t="s">
        <v>134</v>
      </c>
      <c r="F49" s="195"/>
      <c r="G49" s="196"/>
      <c r="H49" s="338"/>
      <c r="I49" s="159"/>
      <c r="J49" s="160"/>
      <c r="K49" s="144"/>
      <c r="L49" s="144"/>
      <c r="M49" s="197"/>
      <c r="N49" s="143"/>
      <c r="O49" s="144"/>
      <c r="P49" s="144"/>
      <c r="Q49" s="197"/>
      <c r="R49" s="210"/>
      <c r="S49" s="162"/>
      <c r="T49" s="162"/>
      <c r="U49" s="211"/>
      <c r="V49" s="164"/>
      <c r="W49" s="164"/>
      <c r="X49" s="23"/>
      <c r="Y49" s="198"/>
      <c r="Z49" s="198"/>
      <c r="AA49" s="199"/>
    </row>
    <row r="50" spans="1:30" ht="51.75" customHeight="1">
      <c r="A50" s="544"/>
      <c r="B50" s="547"/>
      <c r="C50" s="550"/>
      <c r="D50" s="721" t="s">
        <v>9</v>
      </c>
      <c r="E50" s="720" t="s">
        <v>111</v>
      </c>
      <c r="F50" s="723" t="s">
        <v>109</v>
      </c>
      <c r="G50" s="727" t="s">
        <v>69</v>
      </c>
      <c r="H50" s="639" t="s">
        <v>101</v>
      </c>
      <c r="I50" s="67" t="s">
        <v>58</v>
      </c>
      <c r="J50" s="46">
        <f>K50+M50</f>
        <v>0</v>
      </c>
      <c r="K50" s="102"/>
      <c r="L50" s="102"/>
      <c r="M50" s="134"/>
      <c r="N50" s="46">
        <f>O50+Q50</f>
        <v>0</v>
      </c>
      <c r="O50" s="102"/>
      <c r="P50" s="102"/>
      <c r="Q50" s="134"/>
      <c r="R50" s="50">
        <f>S50+U50</f>
        <v>0</v>
      </c>
      <c r="S50" s="103"/>
      <c r="T50" s="103"/>
      <c r="U50" s="212"/>
      <c r="V50" s="105"/>
      <c r="W50" s="105"/>
      <c r="X50" s="640" t="s">
        <v>181</v>
      </c>
      <c r="Y50" s="322"/>
      <c r="Z50" s="322"/>
      <c r="AA50" s="328"/>
    </row>
    <row r="51" spans="1:30" ht="51.75" customHeight="1">
      <c r="A51" s="544"/>
      <c r="B51" s="547"/>
      <c r="C51" s="550"/>
      <c r="D51" s="718"/>
      <c r="E51" s="554"/>
      <c r="F51" s="560"/>
      <c r="G51" s="596"/>
      <c r="H51" s="536"/>
      <c r="I51" s="73" t="s">
        <v>77</v>
      </c>
      <c r="J51" s="100">
        <f>K51+M51</f>
        <v>0</v>
      </c>
      <c r="K51" s="47"/>
      <c r="L51" s="47"/>
      <c r="M51" s="92"/>
      <c r="N51" s="100">
        <f>O51+Q51</f>
        <v>492.7</v>
      </c>
      <c r="O51" s="47"/>
      <c r="P51" s="47"/>
      <c r="Q51" s="255">
        <v>492.7</v>
      </c>
      <c r="R51" s="101">
        <f>S51+U51</f>
        <v>492.7</v>
      </c>
      <c r="S51" s="51"/>
      <c r="T51" s="51"/>
      <c r="U51" s="213">
        <v>492.7</v>
      </c>
      <c r="V51" s="53">
        <v>752.2</v>
      </c>
      <c r="W51" s="53">
        <v>684.4</v>
      </c>
      <c r="X51" s="571"/>
      <c r="Y51" s="323"/>
      <c r="Z51" s="323"/>
      <c r="AA51" s="329"/>
    </row>
    <row r="52" spans="1:30" ht="14.25" customHeight="1">
      <c r="A52" s="544"/>
      <c r="B52" s="547"/>
      <c r="C52" s="550"/>
      <c r="D52" s="722"/>
      <c r="E52" s="594"/>
      <c r="F52" s="724"/>
      <c r="G52" s="602"/>
      <c r="H52" s="603"/>
      <c r="I52" s="135" t="s">
        <v>10</v>
      </c>
      <c r="J52" s="136">
        <f t="shared" ref="J52:W52" si="10">SUM(J50:J51)</f>
        <v>0</v>
      </c>
      <c r="K52" s="137">
        <f t="shared" si="10"/>
        <v>0</v>
      </c>
      <c r="L52" s="137">
        <f t="shared" si="10"/>
        <v>0</v>
      </c>
      <c r="M52" s="138">
        <f t="shared" si="10"/>
        <v>0</v>
      </c>
      <c r="N52" s="136">
        <f t="shared" si="10"/>
        <v>492.7</v>
      </c>
      <c r="O52" s="137">
        <f t="shared" si="10"/>
        <v>0</v>
      </c>
      <c r="P52" s="137">
        <f t="shared" si="10"/>
        <v>0</v>
      </c>
      <c r="Q52" s="205">
        <f t="shared" si="10"/>
        <v>492.7</v>
      </c>
      <c r="R52" s="206">
        <f t="shared" si="10"/>
        <v>492.7</v>
      </c>
      <c r="S52" s="137">
        <f t="shared" si="10"/>
        <v>0</v>
      </c>
      <c r="T52" s="137">
        <f t="shared" si="10"/>
        <v>0</v>
      </c>
      <c r="U52" s="138">
        <f t="shared" si="10"/>
        <v>492.7</v>
      </c>
      <c r="V52" s="139">
        <f t="shared" si="10"/>
        <v>752.2</v>
      </c>
      <c r="W52" s="139">
        <f t="shared" si="10"/>
        <v>684.4</v>
      </c>
      <c r="X52" s="716"/>
      <c r="Y52" s="324">
        <v>43</v>
      </c>
      <c r="Z52" s="324">
        <v>73</v>
      </c>
      <c r="AA52" s="376">
        <v>100</v>
      </c>
    </row>
    <row r="53" spans="1:30" ht="14.25" customHeight="1">
      <c r="A53" s="544"/>
      <c r="B53" s="547"/>
      <c r="C53" s="550"/>
      <c r="D53" s="718" t="s">
        <v>11</v>
      </c>
      <c r="E53" s="554" t="s">
        <v>182</v>
      </c>
      <c r="F53" s="723" t="s">
        <v>109</v>
      </c>
      <c r="G53" s="596" t="s">
        <v>69</v>
      </c>
      <c r="H53" s="536" t="s">
        <v>101</v>
      </c>
      <c r="I53" s="73" t="s">
        <v>77</v>
      </c>
      <c r="J53" s="100">
        <f>K53+M53</f>
        <v>3963</v>
      </c>
      <c r="K53" s="47"/>
      <c r="L53" s="47"/>
      <c r="M53" s="92">
        <v>3963</v>
      </c>
      <c r="N53" s="100">
        <f>O53+Q53</f>
        <v>0</v>
      </c>
      <c r="O53" s="47"/>
      <c r="P53" s="47"/>
      <c r="Q53" s="299"/>
      <c r="R53" s="101">
        <f>S53+U53</f>
        <v>0</v>
      </c>
      <c r="S53" s="51"/>
      <c r="T53" s="51"/>
      <c r="U53" s="213"/>
      <c r="V53" s="99"/>
      <c r="W53" s="99"/>
      <c r="X53" s="640" t="s">
        <v>183</v>
      </c>
      <c r="Y53" s="323">
        <v>100</v>
      </c>
      <c r="Z53" s="323"/>
      <c r="AA53" s="329"/>
    </row>
    <row r="54" spans="1:30" ht="14.25" customHeight="1">
      <c r="A54" s="544"/>
      <c r="B54" s="547"/>
      <c r="C54" s="550"/>
      <c r="D54" s="718"/>
      <c r="E54" s="554"/>
      <c r="F54" s="560"/>
      <c r="G54" s="596"/>
      <c r="H54" s="536"/>
      <c r="I54" s="24" t="s">
        <v>112</v>
      </c>
      <c r="J54" s="54">
        <f>K54+M54</f>
        <v>7000</v>
      </c>
      <c r="K54" s="55"/>
      <c r="L54" s="55"/>
      <c r="M54" s="48">
        <v>7000</v>
      </c>
      <c r="N54" s="54">
        <f>O54+Q54</f>
        <v>6371.1</v>
      </c>
      <c r="O54" s="55"/>
      <c r="P54" s="55"/>
      <c r="Q54" s="300">
        <v>6371.1</v>
      </c>
      <c r="R54" s="101">
        <f>S54+U54</f>
        <v>6371.1</v>
      </c>
      <c r="S54" s="58"/>
      <c r="T54" s="58"/>
      <c r="U54" s="214">
        <v>6371.1</v>
      </c>
      <c r="V54" s="53"/>
      <c r="W54" s="53"/>
      <c r="X54" s="571"/>
      <c r="Y54" s="87"/>
      <c r="Z54" s="87"/>
      <c r="AA54" s="88"/>
    </row>
    <row r="55" spans="1:30" ht="14.25" customHeight="1">
      <c r="A55" s="544"/>
      <c r="B55" s="547"/>
      <c r="C55" s="550"/>
      <c r="D55" s="718"/>
      <c r="E55" s="554"/>
      <c r="F55" s="724"/>
      <c r="G55" s="596"/>
      <c r="H55" s="536"/>
      <c r="I55" s="148" t="s">
        <v>10</v>
      </c>
      <c r="J55" s="152">
        <f t="shared" ref="J55:W55" si="11">SUM(J53:J54)</f>
        <v>10963</v>
      </c>
      <c r="K55" s="152">
        <f t="shared" si="11"/>
        <v>0</v>
      </c>
      <c r="L55" s="152">
        <f t="shared" si="11"/>
        <v>0</v>
      </c>
      <c r="M55" s="149">
        <f t="shared" si="11"/>
        <v>10963</v>
      </c>
      <c r="N55" s="152">
        <f t="shared" si="11"/>
        <v>6371.1</v>
      </c>
      <c r="O55" s="152">
        <f t="shared" si="11"/>
        <v>0</v>
      </c>
      <c r="P55" s="152">
        <f t="shared" si="11"/>
        <v>0</v>
      </c>
      <c r="Q55" s="123">
        <f t="shared" si="11"/>
        <v>6371.1</v>
      </c>
      <c r="R55" s="203">
        <f t="shared" si="11"/>
        <v>6371.1</v>
      </c>
      <c r="S55" s="152">
        <f t="shared" si="11"/>
        <v>0</v>
      </c>
      <c r="T55" s="152">
        <f t="shared" si="11"/>
        <v>0</v>
      </c>
      <c r="U55" s="149">
        <f t="shared" si="11"/>
        <v>6371.1</v>
      </c>
      <c r="V55" s="149">
        <f t="shared" si="11"/>
        <v>0</v>
      </c>
      <c r="W55" s="152">
        <f t="shared" si="11"/>
        <v>0</v>
      </c>
      <c r="X55" s="716"/>
      <c r="Y55" s="87"/>
      <c r="Z55" s="87"/>
      <c r="AA55" s="88"/>
    </row>
    <row r="56" spans="1:30" ht="21.75" customHeight="1">
      <c r="A56" s="544"/>
      <c r="B56" s="547"/>
      <c r="C56" s="550"/>
      <c r="D56" s="721" t="s">
        <v>63</v>
      </c>
      <c r="E56" s="720" t="s">
        <v>118</v>
      </c>
      <c r="F56" s="579" t="s">
        <v>109</v>
      </c>
      <c r="G56" s="580" t="s">
        <v>69</v>
      </c>
      <c r="H56" s="639" t="s">
        <v>101</v>
      </c>
      <c r="I56" s="170" t="s">
        <v>58</v>
      </c>
      <c r="J56" s="46">
        <f>K56+M56</f>
        <v>0</v>
      </c>
      <c r="K56" s="102"/>
      <c r="L56" s="102"/>
      <c r="M56" s="134"/>
      <c r="N56" s="46">
        <f>O56+Q56</f>
        <v>0</v>
      </c>
      <c r="O56" s="102"/>
      <c r="P56" s="102"/>
      <c r="Q56" s="134"/>
      <c r="R56" s="50">
        <f>S56+U56</f>
        <v>0</v>
      </c>
      <c r="S56" s="103"/>
      <c r="T56" s="103"/>
      <c r="U56" s="212"/>
      <c r="V56" s="105"/>
      <c r="W56" s="105"/>
      <c r="X56" s="576" t="s">
        <v>195</v>
      </c>
      <c r="Y56" s="128"/>
      <c r="Z56" s="128">
        <v>1</v>
      </c>
      <c r="AA56" s="129"/>
    </row>
    <row r="57" spans="1:30" ht="21.75" customHeight="1">
      <c r="A57" s="544"/>
      <c r="B57" s="547"/>
      <c r="C57" s="550"/>
      <c r="D57" s="718"/>
      <c r="E57" s="554"/>
      <c r="F57" s="566"/>
      <c r="G57" s="533"/>
      <c r="H57" s="536"/>
      <c r="I57" s="16" t="s">
        <v>107</v>
      </c>
      <c r="J57" s="46">
        <f>K57+M57</f>
        <v>0</v>
      </c>
      <c r="K57" s="47"/>
      <c r="L57" s="47"/>
      <c r="M57" s="48"/>
      <c r="N57" s="46">
        <f>O57+Q57</f>
        <v>0</v>
      </c>
      <c r="O57" s="47"/>
      <c r="P57" s="47"/>
      <c r="Q57" s="299"/>
      <c r="R57" s="50">
        <f>S57+U57</f>
        <v>0</v>
      </c>
      <c r="S57" s="51"/>
      <c r="T57" s="51"/>
      <c r="U57" s="213"/>
      <c r="V57" s="53"/>
      <c r="W57" s="53"/>
      <c r="X57" s="613"/>
      <c r="Y57" s="81"/>
      <c r="Z57" s="81"/>
      <c r="AA57" s="82"/>
    </row>
    <row r="58" spans="1:30" ht="21.75" customHeight="1">
      <c r="A58" s="544"/>
      <c r="B58" s="547"/>
      <c r="C58" s="550"/>
      <c r="D58" s="718"/>
      <c r="E58" s="554"/>
      <c r="F58" s="566"/>
      <c r="G58" s="533"/>
      <c r="H58" s="536"/>
      <c r="I58" s="18" t="s">
        <v>77</v>
      </c>
      <c r="J58" s="54">
        <f>K58+M58</f>
        <v>0</v>
      </c>
      <c r="K58" s="55"/>
      <c r="L58" s="55"/>
      <c r="M58" s="48"/>
      <c r="N58" s="54">
        <f>O58+Q58</f>
        <v>100</v>
      </c>
      <c r="O58" s="55"/>
      <c r="P58" s="55"/>
      <c r="Q58" s="302">
        <v>100</v>
      </c>
      <c r="R58" s="101">
        <f>S58+U58</f>
        <v>100</v>
      </c>
      <c r="S58" s="58"/>
      <c r="T58" s="58"/>
      <c r="U58" s="214">
        <v>100</v>
      </c>
      <c r="V58" s="281">
        <v>361</v>
      </c>
      <c r="W58" s="281">
        <v>1000</v>
      </c>
      <c r="X58" s="613"/>
      <c r="Y58" s="83"/>
      <c r="Z58" s="83"/>
      <c r="AA58" s="84"/>
      <c r="AD58" s="19"/>
    </row>
    <row r="59" spans="1:30" ht="14.25" customHeight="1">
      <c r="A59" s="544"/>
      <c r="B59" s="547"/>
      <c r="C59" s="550"/>
      <c r="D59" s="722"/>
      <c r="E59" s="594"/>
      <c r="F59" s="653"/>
      <c r="G59" s="638"/>
      <c r="H59" s="603"/>
      <c r="I59" s="135" t="s">
        <v>10</v>
      </c>
      <c r="J59" s="136">
        <f t="shared" ref="J59:W59" si="12">SUM(J56:J58)</f>
        <v>0</v>
      </c>
      <c r="K59" s="137">
        <f t="shared" si="12"/>
        <v>0</v>
      </c>
      <c r="L59" s="137">
        <f t="shared" si="12"/>
        <v>0</v>
      </c>
      <c r="M59" s="138">
        <f t="shared" si="12"/>
        <v>0</v>
      </c>
      <c r="N59" s="136">
        <f t="shared" si="12"/>
        <v>100</v>
      </c>
      <c r="O59" s="137">
        <f t="shared" si="12"/>
        <v>0</v>
      </c>
      <c r="P59" s="137">
        <f t="shared" si="12"/>
        <v>0</v>
      </c>
      <c r="Q59" s="205">
        <f t="shared" si="12"/>
        <v>100</v>
      </c>
      <c r="R59" s="206">
        <f t="shared" si="12"/>
        <v>100</v>
      </c>
      <c r="S59" s="137">
        <f t="shared" si="12"/>
        <v>0</v>
      </c>
      <c r="T59" s="137">
        <f t="shared" si="12"/>
        <v>0</v>
      </c>
      <c r="U59" s="138">
        <f t="shared" si="12"/>
        <v>100</v>
      </c>
      <c r="V59" s="139">
        <f t="shared" si="12"/>
        <v>361</v>
      </c>
      <c r="W59" s="139">
        <f t="shared" si="12"/>
        <v>1000</v>
      </c>
      <c r="X59" s="577"/>
      <c r="Y59" s="168"/>
      <c r="Z59" s="168"/>
      <c r="AA59" s="169">
        <v>10</v>
      </c>
      <c r="AB59" s="22"/>
      <c r="AD59" s="19"/>
    </row>
    <row r="60" spans="1:30" ht="27" customHeight="1">
      <c r="A60" s="544"/>
      <c r="B60" s="547"/>
      <c r="C60" s="550"/>
      <c r="D60" s="718" t="s">
        <v>69</v>
      </c>
      <c r="E60" s="554" t="s">
        <v>122</v>
      </c>
      <c r="F60" s="566" t="s">
        <v>109</v>
      </c>
      <c r="G60" s="533" t="s">
        <v>69</v>
      </c>
      <c r="H60" s="536" t="s">
        <v>101</v>
      </c>
      <c r="I60" s="24" t="s">
        <v>104</v>
      </c>
      <c r="J60" s="54">
        <f>K60+M60</f>
        <v>0</v>
      </c>
      <c r="K60" s="91"/>
      <c r="L60" s="91"/>
      <c r="M60" s="92"/>
      <c r="N60" s="54">
        <f>O60+Q60</f>
        <v>0</v>
      </c>
      <c r="O60" s="91"/>
      <c r="P60" s="91"/>
      <c r="Q60" s="303"/>
      <c r="R60" s="101">
        <f>S60+U60</f>
        <v>0</v>
      </c>
      <c r="S60" s="51"/>
      <c r="T60" s="51"/>
      <c r="U60" s="213"/>
      <c r="V60" s="295">
        <v>6000</v>
      </c>
      <c r="W60" s="295">
        <v>6737.1</v>
      </c>
      <c r="X60" s="576" t="s">
        <v>198</v>
      </c>
      <c r="Y60" s="81"/>
      <c r="Z60" s="81"/>
      <c r="AA60" s="82"/>
    </row>
    <row r="61" spans="1:30" ht="14.25" customHeight="1">
      <c r="A61" s="544"/>
      <c r="B61" s="547"/>
      <c r="C61" s="550"/>
      <c r="D61" s="718"/>
      <c r="E61" s="554"/>
      <c r="F61" s="566"/>
      <c r="G61" s="533"/>
      <c r="H61" s="536"/>
      <c r="I61" s="148" t="s">
        <v>10</v>
      </c>
      <c r="J61" s="152">
        <f t="shared" ref="J61:W61" si="13">SUM(J60:J60)</f>
        <v>0</v>
      </c>
      <c r="K61" s="122">
        <f t="shared" si="13"/>
        <v>0</v>
      </c>
      <c r="L61" s="122">
        <f t="shared" si="13"/>
        <v>0</v>
      </c>
      <c r="M61" s="149">
        <f t="shared" si="13"/>
        <v>0</v>
      </c>
      <c r="N61" s="152">
        <f t="shared" si="13"/>
        <v>0</v>
      </c>
      <c r="O61" s="122">
        <f t="shared" si="13"/>
        <v>0</v>
      </c>
      <c r="P61" s="122">
        <f t="shared" si="13"/>
        <v>0</v>
      </c>
      <c r="Q61" s="123">
        <f t="shared" si="13"/>
        <v>0</v>
      </c>
      <c r="R61" s="203">
        <f t="shared" si="13"/>
        <v>0</v>
      </c>
      <c r="S61" s="122">
        <f t="shared" si="13"/>
        <v>0</v>
      </c>
      <c r="T61" s="122">
        <f t="shared" si="13"/>
        <v>0</v>
      </c>
      <c r="U61" s="149">
        <f t="shared" si="13"/>
        <v>0</v>
      </c>
      <c r="V61" s="150">
        <f t="shared" si="13"/>
        <v>6000</v>
      </c>
      <c r="W61" s="150">
        <f t="shared" si="13"/>
        <v>6737.1</v>
      </c>
      <c r="X61" s="577"/>
      <c r="Y61" s="83"/>
      <c r="Z61" s="83">
        <v>47</v>
      </c>
      <c r="AA61" s="84">
        <v>100</v>
      </c>
      <c r="AB61" s="22"/>
      <c r="AD61" s="19"/>
    </row>
    <row r="62" spans="1:30" ht="14.25" customHeight="1">
      <c r="A62" s="544"/>
      <c r="B62" s="547"/>
      <c r="C62" s="550"/>
      <c r="D62" s="721" t="s">
        <v>71</v>
      </c>
      <c r="E62" s="720" t="s">
        <v>121</v>
      </c>
      <c r="F62" s="579" t="s">
        <v>109</v>
      </c>
      <c r="G62" s="580" t="s">
        <v>69</v>
      </c>
      <c r="H62" s="639" t="s">
        <v>101</v>
      </c>
      <c r="I62" s="18" t="s">
        <v>77</v>
      </c>
      <c r="J62" s="125">
        <f>K62+M62</f>
        <v>0</v>
      </c>
      <c r="K62" s="55"/>
      <c r="L62" s="55"/>
      <c r="M62" s="48"/>
      <c r="N62" s="125">
        <f>O62+Q62</f>
        <v>0</v>
      </c>
      <c r="O62" s="55"/>
      <c r="P62" s="55"/>
      <c r="Q62" s="301"/>
      <c r="R62" s="50">
        <f>S62+U62</f>
        <v>0</v>
      </c>
      <c r="S62" s="58"/>
      <c r="T62" s="58"/>
      <c r="U62" s="214"/>
      <c r="V62" s="60"/>
      <c r="W62" s="281">
        <v>200</v>
      </c>
      <c r="X62" s="576" t="s">
        <v>106</v>
      </c>
      <c r="Y62" s="128"/>
      <c r="Z62" s="128"/>
      <c r="AA62" s="129">
        <v>1</v>
      </c>
    </row>
    <row r="63" spans="1:30" ht="14.25" customHeight="1">
      <c r="A63" s="544"/>
      <c r="B63" s="547"/>
      <c r="C63" s="550"/>
      <c r="D63" s="718"/>
      <c r="E63" s="554"/>
      <c r="F63" s="566"/>
      <c r="G63" s="533"/>
      <c r="H63" s="536"/>
      <c r="I63" s="18" t="s">
        <v>104</v>
      </c>
      <c r="J63" s="54">
        <f>K63+M63</f>
        <v>0</v>
      </c>
      <c r="K63" s="55"/>
      <c r="L63" s="55"/>
      <c r="M63" s="48"/>
      <c r="N63" s="54">
        <f>O63+Q63</f>
        <v>0</v>
      </c>
      <c r="O63" s="55"/>
      <c r="P63" s="55"/>
      <c r="Q63" s="301"/>
      <c r="R63" s="101">
        <f>S63+U63</f>
        <v>0</v>
      </c>
      <c r="S63" s="58"/>
      <c r="T63" s="58"/>
      <c r="U63" s="214"/>
      <c r="V63" s="60"/>
      <c r="W63" s="281">
        <v>110</v>
      </c>
      <c r="X63" s="613"/>
      <c r="Y63" s="83"/>
      <c r="Z63" s="83"/>
      <c r="AA63" s="84"/>
      <c r="AD63" s="19"/>
    </row>
    <row r="64" spans="1:30" ht="14.25" customHeight="1">
      <c r="A64" s="544"/>
      <c r="B64" s="547"/>
      <c r="C64" s="550"/>
      <c r="D64" s="722"/>
      <c r="E64" s="594"/>
      <c r="F64" s="653"/>
      <c r="G64" s="638"/>
      <c r="H64" s="603"/>
      <c r="I64" s="135" t="s">
        <v>10</v>
      </c>
      <c r="J64" s="136">
        <f t="shared" ref="J64:W64" si="14">SUM(J62:J63)</f>
        <v>0</v>
      </c>
      <c r="K64" s="137">
        <f t="shared" si="14"/>
        <v>0</v>
      </c>
      <c r="L64" s="137">
        <f t="shared" si="14"/>
        <v>0</v>
      </c>
      <c r="M64" s="138">
        <f t="shared" si="14"/>
        <v>0</v>
      </c>
      <c r="N64" s="136">
        <f t="shared" si="14"/>
        <v>0</v>
      </c>
      <c r="O64" s="137">
        <f t="shared" si="14"/>
        <v>0</v>
      </c>
      <c r="P64" s="137">
        <f t="shared" si="14"/>
        <v>0</v>
      </c>
      <c r="Q64" s="205">
        <f t="shared" si="14"/>
        <v>0</v>
      </c>
      <c r="R64" s="206">
        <f t="shared" si="14"/>
        <v>0</v>
      </c>
      <c r="S64" s="137">
        <f t="shared" si="14"/>
        <v>0</v>
      </c>
      <c r="T64" s="137">
        <f t="shared" si="14"/>
        <v>0</v>
      </c>
      <c r="U64" s="138">
        <f t="shared" si="14"/>
        <v>0</v>
      </c>
      <c r="V64" s="139">
        <f t="shared" si="14"/>
        <v>0</v>
      </c>
      <c r="W64" s="139">
        <f t="shared" si="14"/>
        <v>310</v>
      </c>
      <c r="X64" s="167"/>
      <c r="Y64" s="168"/>
      <c r="Z64" s="168"/>
      <c r="AA64" s="169"/>
      <c r="AB64" s="22"/>
      <c r="AD64" s="19"/>
    </row>
    <row r="65" spans="1:30" ht="14.25" customHeight="1">
      <c r="A65" s="544"/>
      <c r="B65" s="547"/>
      <c r="C65" s="550"/>
      <c r="D65" s="721" t="s">
        <v>73</v>
      </c>
      <c r="E65" s="720" t="s">
        <v>120</v>
      </c>
      <c r="F65" s="566" t="s">
        <v>109</v>
      </c>
      <c r="G65" s="533" t="s">
        <v>69</v>
      </c>
      <c r="H65" s="536" t="s">
        <v>101</v>
      </c>
      <c r="I65" s="171" t="s">
        <v>58</v>
      </c>
      <c r="J65" s="100">
        <f>K65+M65</f>
        <v>0</v>
      </c>
      <c r="K65" s="96"/>
      <c r="L65" s="96"/>
      <c r="M65" s="120"/>
      <c r="N65" s="100">
        <f>O65+Q65</f>
        <v>0</v>
      </c>
      <c r="O65" s="96"/>
      <c r="P65" s="96"/>
      <c r="Q65" s="120"/>
      <c r="R65" s="101">
        <f>S65+U65</f>
        <v>0</v>
      </c>
      <c r="S65" s="97"/>
      <c r="T65" s="97"/>
      <c r="U65" s="226"/>
      <c r="V65" s="99"/>
      <c r="W65" s="99"/>
      <c r="X65" s="576" t="s">
        <v>179</v>
      </c>
      <c r="Y65" s="81"/>
      <c r="Z65" s="81"/>
      <c r="AA65" s="82">
        <v>2</v>
      </c>
    </row>
    <row r="66" spans="1:30" ht="14.25" customHeight="1">
      <c r="A66" s="544"/>
      <c r="B66" s="547"/>
      <c r="C66" s="550"/>
      <c r="D66" s="718"/>
      <c r="E66" s="554"/>
      <c r="F66" s="566"/>
      <c r="G66" s="533"/>
      <c r="H66" s="536"/>
      <c r="I66" s="18" t="s">
        <v>77</v>
      </c>
      <c r="J66" s="54">
        <f>K66+M66</f>
        <v>0</v>
      </c>
      <c r="K66" s="55"/>
      <c r="L66" s="55"/>
      <c r="M66" s="48"/>
      <c r="N66" s="54">
        <f>O66+Q66</f>
        <v>0</v>
      </c>
      <c r="O66" s="55"/>
      <c r="P66" s="55"/>
      <c r="Q66" s="301"/>
      <c r="R66" s="101">
        <f>S66+U66</f>
        <v>0</v>
      </c>
      <c r="S66" s="58"/>
      <c r="T66" s="58"/>
      <c r="U66" s="214"/>
      <c r="V66" s="60"/>
      <c r="W66" s="281">
        <f>100+300</f>
        <v>400</v>
      </c>
      <c r="X66" s="613"/>
      <c r="Y66" s="83"/>
      <c r="Z66" s="83"/>
      <c r="AA66" s="84"/>
      <c r="AD66" s="19"/>
    </row>
    <row r="67" spans="1:30" ht="14.25" customHeight="1">
      <c r="A67" s="544"/>
      <c r="B67" s="547"/>
      <c r="C67" s="550"/>
      <c r="D67" s="718"/>
      <c r="E67" s="554"/>
      <c r="F67" s="566"/>
      <c r="G67" s="533"/>
      <c r="H67" s="536"/>
      <c r="I67" s="148" t="s">
        <v>10</v>
      </c>
      <c r="J67" s="152">
        <f t="shared" ref="J67:W67" si="15">SUM(J65:J66)</f>
        <v>0</v>
      </c>
      <c r="K67" s="122">
        <f t="shared" si="15"/>
        <v>0</v>
      </c>
      <c r="L67" s="122">
        <f t="shared" si="15"/>
        <v>0</v>
      </c>
      <c r="M67" s="149">
        <f t="shared" si="15"/>
        <v>0</v>
      </c>
      <c r="N67" s="152">
        <f t="shared" si="15"/>
        <v>0</v>
      </c>
      <c r="O67" s="122">
        <f t="shared" si="15"/>
        <v>0</v>
      </c>
      <c r="P67" s="122">
        <f t="shared" si="15"/>
        <v>0</v>
      </c>
      <c r="Q67" s="123">
        <f t="shared" si="15"/>
        <v>0</v>
      </c>
      <c r="R67" s="203">
        <f t="shared" si="15"/>
        <v>0</v>
      </c>
      <c r="S67" s="122">
        <f t="shared" si="15"/>
        <v>0</v>
      </c>
      <c r="T67" s="122">
        <f t="shared" si="15"/>
        <v>0</v>
      </c>
      <c r="U67" s="149">
        <f t="shared" si="15"/>
        <v>0</v>
      </c>
      <c r="V67" s="150">
        <f t="shared" si="15"/>
        <v>0</v>
      </c>
      <c r="W67" s="150">
        <f t="shared" si="15"/>
        <v>400</v>
      </c>
      <c r="X67" s="17"/>
      <c r="Y67" s="83"/>
      <c r="Z67" s="83"/>
      <c r="AA67" s="84"/>
      <c r="AB67" s="22"/>
      <c r="AD67" s="19"/>
    </row>
    <row r="68" spans="1:30" ht="14.25" customHeight="1" thickBot="1">
      <c r="A68" s="354"/>
      <c r="B68" s="355"/>
      <c r="C68" s="348"/>
      <c r="D68" s="360"/>
      <c r="E68" s="736"/>
      <c r="F68" s="737"/>
      <c r="G68" s="737"/>
      <c r="H68" s="737"/>
      <c r="I68" s="185" t="s">
        <v>10</v>
      </c>
      <c r="J68" s="176">
        <f>K68+M68</f>
        <v>10963</v>
      </c>
      <c r="K68" s="177">
        <f>K67+K64+K61+K59+K55+K52</f>
        <v>0</v>
      </c>
      <c r="L68" s="177">
        <f>L67+L64+L61+L59+L55+L52</f>
        <v>0</v>
      </c>
      <c r="M68" s="178">
        <f>M67+M64+M61+M59+M55+M52</f>
        <v>10963</v>
      </c>
      <c r="N68" s="176">
        <f>O68+Q68</f>
        <v>6963.8</v>
      </c>
      <c r="O68" s="177">
        <f>O67+O64+O61+O59+O55+O52</f>
        <v>0</v>
      </c>
      <c r="P68" s="177">
        <f>P67+P64+P61+P59+P55+P52</f>
        <v>0</v>
      </c>
      <c r="Q68" s="179">
        <f>Q67+Q64+Q61+Q59+Q55+Q52</f>
        <v>6963.8</v>
      </c>
      <c r="R68" s="200">
        <f>S68+U68</f>
        <v>6963.8</v>
      </c>
      <c r="S68" s="177">
        <f>S67+S64+S61+S59+S55+S52</f>
        <v>0</v>
      </c>
      <c r="T68" s="177">
        <f>T67+T64+T61+T59+T55+T52</f>
        <v>0</v>
      </c>
      <c r="U68" s="178">
        <f>U67+U64+U61+U59+U55+U52</f>
        <v>6963.8</v>
      </c>
      <c r="V68" s="180">
        <f>V67+V64+V61+V59+V55+V52</f>
        <v>7113.2</v>
      </c>
      <c r="W68" s="180">
        <f>W67+W64+W61+W59+W55+W52</f>
        <v>9131.5</v>
      </c>
      <c r="X68" s="181"/>
      <c r="Y68" s="201"/>
      <c r="Z68" s="201"/>
      <c r="AA68" s="202"/>
      <c r="AB68" s="22"/>
      <c r="AD68" s="19"/>
    </row>
    <row r="69" spans="1:30" ht="31.5" customHeight="1">
      <c r="A69" s="356" t="s">
        <v>9</v>
      </c>
      <c r="B69" s="358" t="s">
        <v>9</v>
      </c>
      <c r="C69" s="347" t="s">
        <v>69</v>
      </c>
      <c r="D69" s="184"/>
      <c r="E69" s="147" t="s">
        <v>135</v>
      </c>
      <c r="F69" s="280"/>
      <c r="G69" s="345"/>
      <c r="H69" s="350"/>
      <c r="I69" s="159"/>
      <c r="J69" s="143"/>
      <c r="K69" s="144"/>
      <c r="L69" s="144"/>
      <c r="M69" s="145"/>
      <c r="N69" s="124"/>
      <c r="O69" s="133"/>
      <c r="P69" s="133"/>
      <c r="Q69" s="158"/>
      <c r="R69" s="121"/>
      <c r="S69" s="131"/>
      <c r="T69" s="131"/>
      <c r="U69" s="132"/>
      <c r="V69" s="194"/>
      <c r="W69" s="194"/>
      <c r="X69" s="17"/>
      <c r="Y69" s="83"/>
      <c r="Z69" s="83"/>
      <c r="AA69" s="84"/>
      <c r="AB69" s="22"/>
      <c r="AD69" s="19"/>
    </row>
    <row r="70" spans="1:30" ht="40.5" customHeight="1">
      <c r="A70" s="544"/>
      <c r="B70" s="547"/>
      <c r="C70" s="550"/>
      <c r="D70" s="721" t="s">
        <v>9</v>
      </c>
      <c r="E70" s="720" t="s">
        <v>119</v>
      </c>
      <c r="F70" s="738" t="s">
        <v>109</v>
      </c>
      <c r="G70" s="580" t="s">
        <v>69</v>
      </c>
      <c r="H70" s="639" t="s">
        <v>101</v>
      </c>
      <c r="I70" s="18" t="s">
        <v>77</v>
      </c>
      <c r="J70" s="46">
        <f>K70+M70</f>
        <v>0</v>
      </c>
      <c r="K70" s="55"/>
      <c r="L70" s="55"/>
      <c r="M70" s="48"/>
      <c r="N70" s="125">
        <f>O70+Q70</f>
        <v>100</v>
      </c>
      <c r="O70" s="55"/>
      <c r="P70" s="55"/>
      <c r="Q70" s="119">
        <v>100</v>
      </c>
      <c r="R70" s="126">
        <f>S70+U70</f>
        <v>100</v>
      </c>
      <c r="S70" s="58"/>
      <c r="T70" s="58"/>
      <c r="U70" s="59">
        <v>100</v>
      </c>
      <c r="V70" s="281">
        <v>586</v>
      </c>
      <c r="W70" s="281">
        <v>2000</v>
      </c>
      <c r="X70" s="576" t="s">
        <v>196</v>
      </c>
      <c r="Y70" s="128"/>
      <c r="Z70" s="128">
        <v>1</v>
      </c>
      <c r="AA70" s="129"/>
    </row>
    <row r="71" spans="1:30" ht="14.25" customHeight="1">
      <c r="A71" s="544"/>
      <c r="B71" s="547"/>
      <c r="C71" s="550"/>
      <c r="D71" s="722"/>
      <c r="E71" s="554"/>
      <c r="F71" s="739"/>
      <c r="G71" s="533"/>
      <c r="H71" s="536"/>
      <c r="I71" s="148" t="s">
        <v>10</v>
      </c>
      <c r="J71" s="203">
        <f t="shared" ref="J71:W71" si="16">SUM(J70:J70)</f>
        <v>0</v>
      </c>
      <c r="K71" s="122">
        <f t="shared" si="16"/>
        <v>0</v>
      </c>
      <c r="L71" s="122">
        <f t="shared" si="16"/>
        <v>0</v>
      </c>
      <c r="M71" s="149">
        <f t="shared" si="16"/>
        <v>0</v>
      </c>
      <c r="N71" s="152">
        <f t="shared" si="16"/>
        <v>100</v>
      </c>
      <c r="O71" s="122">
        <f t="shared" si="16"/>
        <v>0</v>
      </c>
      <c r="P71" s="122">
        <f t="shared" si="16"/>
        <v>0</v>
      </c>
      <c r="Q71" s="149">
        <f t="shared" si="16"/>
        <v>100</v>
      </c>
      <c r="R71" s="152">
        <f t="shared" si="16"/>
        <v>100</v>
      </c>
      <c r="S71" s="122">
        <f t="shared" si="16"/>
        <v>0</v>
      </c>
      <c r="T71" s="122">
        <f t="shared" si="16"/>
        <v>0</v>
      </c>
      <c r="U71" s="122">
        <f t="shared" si="16"/>
        <v>100</v>
      </c>
      <c r="V71" s="150">
        <f t="shared" si="16"/>
        <v>586</v>
      </c>
      <c r="W71" s="150">
        <f t="shared" si="16"/>
        <v>2000</v>
      </c>
      <c r="X71" s="577"/>
      <c r="Y71" s="83"/>
      <c r="Z71" s="83"/>
      <c r="AA71" s="84">
        <v>15</v>
      </c>
      <c r="AB71" s="22"/>
      <c r="AD71" s="19"/>
    </row>
    <row r="72" spans="1:30" ht="24" customHeight="1">
      <c r="A72" s="544"/>
      <c r="B72" s="547"/>
      <c r="C72" s="550"/>
      <c r="D72" s="721" t="s">
        <v>11</v>
      </c>
      <c r="E72" s="720" t="s">
        <v>154</v>
      </c>
      <c r="F72" s="738"/>
      <c r="G72" s="580" t="s">
        <v>69</v>
      </c>
      <c r="H72" s="639" t="s">
        <v>101</v>
      </c>
      <c r="I72" s="18" t="s">
        <v>77</v>
      </c>
      <c r="J72" s="46">
        <f>K72+M72</f>
        <v>0</v>
      </c>
      <c r="K72" s="55"/>
      <c r="L72" s="55"/>
      <c r="M72" s="48"/>
      <c r="N72" s="125">
        <f>O72+Q72</f>
        <v>0</v>
      </c>
      <c r="O72" s="55"/>
      <c r="P72" s="55"/>
      <c r="Q72" s="56"/>
      <c r="R72" s="126">
        <f>S72+U72</f>
        <v>0</v>
      </c>
      <c r="S72" s="58"/>
      <c r="T72" s="58"/>
      <c r="U72" s="59"/>
      <c r="V72" s="60"/>
      <c r="W72" s="281">
        <v>300</v>
      </c>
      <c r="X72" s="127" t="s">
        <v>106</v>
      </c>
      <c r="Y72" s="128"/>
      <c r="Z72" s="128"/>
      <c r="AA72" s="129">
        <v>1</v>
      </c>
    </row>
    <row r="73" spans="1:30" ht="14.25" customHeight="1">
      <c r="A73" s="544"/>
      <c r="B73" s="547"/>
      <c r="C73" s="550"/>
      <c r="D73" s="718"/>
      <c r="E73" s="554"/>
      <c r="F73" s="739"/>
      <c r="G73" s="533"/>
      <c r="H73" s="536"/>
      <c r="I73" s="148" t="s">
        <v>10</v>
      </c>
      <c r="J73" s="203">
        <f t="shared" ref="J73:W73" si="17">SUM(J72:J72)</f>
        <v>0</v>
      </c>
      <c r="K73" s="122">
        <f t="shared" si="17"/>
        <v>0</v>
      </c>
      <c r="L73" s="122">
        <f t="shared" si="17"/>
        <v>0</v>
      </c>
      <c r="M73" s="149">
        <f t="shared" si="17"/>
        <v>0</v>
      </c>
      <c r="N73" s="152">
        <f t="shared" si="17"/>
        <v>0</v>
      </c>
      <c r="O73" s="122">
        <f t="shared" si="17"/>
        <v>0</v>
      </c>
      <c r="P73" s="122">
        <f t="shared" si="17"/>
        <v>0</v>
      </c>
      <c r="Q73" s="149">
        <f t="shared" si="17"/>
        <v>0</v>
      </c>
      <c r="R73" s="152">
        <f t="shared" si="17"/>
        <v>0</v>
      </c>
      <c r="S73" s="122">
        <f t="shared" si="17"/>
        <v>0</v>
      </c>
      <c r="T73" s="122">
        <f t="shared" si="17"/>
        <v>0</v>
      </c>
      <c r="U73" s="122">
        <f t="shared" si="17"/>
        <v>0</v>
      </c>
      <c r="V73" s="150">
        <f t="shared" si="17"/>
        <v>0</v>
      </c>
      <c r="W73" s="150">
        <f t="shared" si="17"/>
        <v>300</v>
      </c>
      <c r="X73" s="17"/>
      <c r="Y73" s="83"/>
      <c r="Z73" s="83"/>
      <c r="AA73" s="84"/>
      <c r="AB73" s="22"/>
      <c r="AD73" s="19"/>
    </row>
    <row r="74" spans="1:30" ht="14.25" customHeight="1" thickBot="1">
      <c r="A74" s="357"/>
      <c r="B74" s="359"/>
      <c r="C74" s="349"/>
      <c r="D74" s="719"/>
      <c r="E74" s="725"/>
      <c r="F74" s="726"/>
      <c r="G74" s="726"/>
      <c r="H74" s="726"/>
      <c r="I74" s="175" t="s">
        <v>10</v>
      </c>
      <c r="J74" s="200">
        <f>K74+M74</f>
        <v>0</v>
      </c>
      <c r="K74" s="177">
        <f>K73+K71</f>
        <v>0</v>
      </c>
      <c r="L74" s="177">
        <f>L73+L71</f>
        <v>0</v>
      </c>
      <c r="M74" s="178">
        <f>M73+M71</f>
        <v>0</v>
      </c>
      <c r="N74" s="176">
        <f>O74+Q74</f>
        <v>100</v>
      </c>
      <c r="O74" s="177">
        <f>O73+O71</f>
        <v>0</v>
      </c>
      <c r="P74" s="177">
        <f>P73+P71</f>
        <v>0</v>
      </c>
      <c r="Q74" s="178">
        <f>Q73+Q71</f>
        <v>100</v>
      </c>
      <c r="R74" s="176">
        <f>S74+U74</f>
        <v>100</v>
      </c>
      <c r="S74" s="177">
        <f>S73+S71</f>
        <v>0</v>
      </c>
      <c r="T74" s="177">
        <f>T73+T71</f>
        <v>0</v>
      </c>
      <c r="U74" s="179">
        <f>U73+U71</f>
        <v>100</v>
      </c>
      <c r="V74" s="180">
        <f>V73+V71</f>
        <v>586</v>
      </c>
      <c r="W74" s="180">
        <f>W73+W71</f>
        <v>2300</v>
      </c>
      <c r="X74" s="181"/>
      <c r="Y74" s="201"/>
      <c r="Z74" s="201"/>
      <c r="AA74" s="202"/>
      <c r="AB74" s="22"/>
      <c r="AD74" s="19"/>
    </row>
    <row r="75" spans="1:30" ht="14.25" customHeight="1">
      <c r="A75" s="543" t="s">
        <v>9</v>
      </c>
      <c r="B75" s="546" t="s">
        <v>9</v>
      </c>
      <c r="C75" s="549" t="s">
        <v>71</v>
      </c>
      <c r="D75" s="549"/>
      <c r="E75" s="590" t="s">
        <v>113</v>
      </c>
      <c r="F75" s="559" t="s">
        <v>109</v>
      </c>
      <c r="G75" s="595" t="s">
        <v>69</v>
      </c>
      <c r="H75" s="535" t="s">
        <v>101</v>
      </c>
      <c r="I75" s="73" t="s">
        <v>77</v>
      </c>
      <c r="J75" s="54">
        <f>K75+M75</f>
        <v>370.4</v>
      </c>
      <c r="K75" s="55"/>
      <c r="L75" s="55"/>
      <c r="M75" s="247">
        <v>370.4</v>
      </c>
      <c r="N75" s="321">
        <f>O75+Q75</f>
        <v>4140</v>
      </c>
      <c r="O75" s="55"/>
      <c r="P75" s="55"/>
      <c r="Q75" s="119">
        <f>1540+2600</f>
        <v>4140</v>
      </c>
      <c r="R75" s="257">
        <f>S75+U75</f>
        <v>4140</v>
      </c>
      <c r="S75" s="58"/>
      <c r="T75" s="58"/>
      <c r="U75" s="59">
        <f>1540+2600</f>
        <v>4140</v>
      </c>
      <c r="V75" s="281">
        <f>1140+3500</f>
        <v>4640</v>
      </c>
      <c r="W75" s="281">
        <f>380.1+2533.4</f>
        <v>2913.5</v>
      </c>
      <c r="X75" s="570" t="s">
        <v>184</v>
      </c>
      <c r="Y75" s="228"/>
      <c r="Z75" s="228"/>
      <c r="AA75" s="377"/>
    </row>
    <row r="76" spans="1:30" ht="14.25" customHeight="1">
      <c r="A76" s="544"/>
      <c r="B76" s="547"/>
      <c r="C76" s="550"/>
      <c r="D76" s="550"/>
      <c r="E76" s="591"/>
      <c r="F76" s="560"/>
      <c r="G76" s="596"/>
      <c r="H76" s="536"/>
      <c r="I76" s="67" t="s">
        <v>107</v>
      </c>
      <c r="J76" s="46">
        <f>K76+M76</f>
        <v>0</v>
      </c>
      <c r="K76" s="102"/>
      <c r="L76" s="102"/>
      <c r="M76" s="48"/>
      <c r="N76" s="46">
        <f>O76+Q76</f>
        <v>0</v>
      </c>
      <c r="O76" s="102"/>
      <c r="P76" s="102"/>
      <c r="Q76" s="48"/>
      <c r="R76" s="50">
        <f>S76+U76</f>
        <v>0</v>
      </c>
      <c r="S76" s="103"/>
      <c r="T76" s="103"/>
      <c r="U76" s="104"/>
      <c r="V76" s="105"/>
      <c r="W76" s="105"/>
      <c r="X76" s="571"/>
      <c r="Y76" s="330">
        <v>37</v>
      </c>
      <c r="Z76" s="330">
        <v>75</v>
      </c>
      <c r="AA76" s="331">
        <v>100</v>
      </c>
    </row>
    <row r="77" spans="1:30" ht="14.25" customHeight="1" thickBot="1">
      <c r="A77" s="545"/>
      <c r="B77" s="548"/>
      <c r="C77" s="551"/>
      <c r="D77" s="551"/>
      <c r="E77" s="592"/>
      <c r="F77" s="561"/>
      <c r="G77" s="597"/>
      <c r="H77" s="537"/>
      <c r="I77" s="20" t="s">
        <v>10</v>
      </c>
      <c r="J77" s="61">
        <f t="shared" ref="J77:W77" si="18">SUM(J75:J76)</f>
        <v>370.4</v>
      </c>
      <c r="K77" s="62">
        <f t="shared" si="18"/>
        <v>0</v>
      </c>
      <c r="L77" s="62">
        <f t="shared" si="18"/>
        <v>0</v>
      </c>
      <c r="M77" s="63">
        <f t="shared" si="18"/>
        <v>370.4</v>
      </c>
      <c r="N77" s="61">
        <f t="shared" si="18"/>
        <v>4140</v>
      </c>
      <c r="O77" s="62">
        <f t="shared" si="18"/>
        <v>0</v>
      </c>
      <c r="P77" s="62">
        <f t="shared" si="18"/>
        <v>0</v>
      </c>
      <c r="Q77" s="63">
        <f t="shared" si="18"/>
        <v>4140</v>
      </c>
      <c r="R77" s="61">
        <f t="shared" si="18"/>
        <v>4140</v>
      </c>
      <c r="S77" s="62">
        <f t="shared" si="18"/>
        <v>0</v>
      </c>
      <c r="T77" s="62">
        <f t="shared" si="18"/>
        <v>0</v>
      </c>
      <c r="U77" s="62">
        <f t="shared" si="18"/>
        <v>4140</v>
      </c>
      <c r="V77" s="64">
        <f t="shared" si="18"/>
        <v>4640</v>
      </c>
      <c r="W77" s="64">
        <f t="shared" si="18"/>
        <v>2913.5</v>
      </c>
      <c r="X77" s="26"/>
      <c r="Y77" s="113"/>
      <c r="Z77" s="113"/>
      <c r="AA77" s="114"/>
    </row>
    <row r="78" spans="1:30" ht="18" customHeight="1">
      <c r="A78" s="543" t="s">
        <v>9</v>
      </c>
      <c r="B78" s="546" t="s">
        <v>9</v>
      </c>
      <c r="C78" s="549" t="s">
        <v>73</v>
      </c>
      <c r="D78" s="549"/>
      <c r="E78" s="590" t="s">
        <v>152</v>
      </c>
      <c r="F78" s="656"/>
      <c r="G78" s="532" t="s">
        <v>69</v>
      </c>
      <c r="H78" s="535" t="s">
        <v>101</v>
      </c>
      <c r="I78" s="18" t="s">
        <v>103</v>
      </c>
      <c r="J78" s="54">
        <f>K78+M78</f>
        <v>0</v>
      </c>
      <c r="K78" s="55"/>
      <c r="L78" s="55"/>
      <c r="M78" s="48"/>
      <c r="N78" s="54">
        <f>O78+Q78</f>
        <v>149.4</v>
      </c>
      <c r="O78" s="55"/>
      <c r="P78" s="55"/>
      <c r="Q78" s="119">
        <v>149.4</v>
      </c>
      <c r="R78" s="57">
        <f>S78+U78</f>
        <v>149.4</v>
      </c>
      <c r="S78" s="58"/>
      <c r="T78" s="58"/>
      <c r="U78" s="59">
        <v>149.4</v>
      </c>
      <c r="V78" s="281">
        <v>348.6</v>
      </c>
      <c r="W78" s="45"/>
      <c r="X78" s="613" t="s">
        <v>106</v>
      </c>
      <c r="Y78" s="81"/>
      <c r="Z78" s="81">
        <v>1</v>
      </c>
      <c r="AA78" s="82"/>
    </row>
    <row r="79" spans="1:30" ht="18" customHeight="1">
      <c r="A79" s="544"/>
      <c r="B79" s="547"/>
      <c r="C79" s="550"/>
      <c r="D79" s="550"/>
      <c r="E79" s="591"/>
      <c r="F79" s="657"/>
      <c r="G79" s="533"/>
      <c r="H79" s="536"/>
      <c r="I79" s="18" t="s">
        <v>108</v>
      </c>
      <c r="J79" s="54">
        <f>K79+M79</f>
        <v>0</v>
      </c>
      <c r="K79" s="55"/>
      <c r="L79" s="55"/>
      <c r="M79" s="48"/>
      <c r="N79" s="54">
        <f>O79+Q79</f>
        <v>31.4</v>
      </c>
      <c r="O79" s="55"/>
      <c r="P79" s="55"/>
      <c r="Q79" s="119">
        <v>31.4</v>
      </c>
      <c r="R79" s="57">
        <f>S79+U79</f>
        <v>31.4</v>
      </c>
      <c r="S79" s="58"/>
      <c r="T79" s="58"/>
      <c r="U79" s="59">
        <v>31.4</v>
      </c>
      <c r="V79" s="281">
        <v>73.2</v>
      </c>
      <c r="W79" s="53"/>
      <c r="X79" s="613"/>
      <c r="Y79" s="81"/>
      <c r="Z79" s="81"/>
      <c r="AA79" s="82"/>
    </row>
    <row r="80" spans="1:30" ht="18" customHeight="1" thickBot="1">
      <c r="A80" s="545"/>
      <c r="B80" s="548"/>
      <c r="C80" s="551"/>
      <c r="D80" s="551"/>
      <c r="E80" s="592"/>
      <c r="F80" s="658"/>
      <c r="G80" s="534"/>
      <c r="H80" s="537"/>
      <c r="I80" s="20" t="s">
        <v>10</v>
      </c>
      <c r="J80" s="61">
        <f t="shared" ref="J80:W80" si="19">SUM(J78:J79)</f>
        <v>0</v>
      </c>
      <c r="K80" s="62">
        <f t="shared" si="19"/>
        <v>0</v>
      </c>
      <c r="L80" s="62">
        <f t="shared" si="19"/>
        <v>0</v>
      </c>
      <c r="M80" s="63">
        <f t="shared" si="19"/>
        <v>0</v>
      </c>
      <c r="N80" s="61">
        <f t="shared" si="19"/>
        <v>180.8</v>
      </c>
      <c r="O80" s="62">
        <f t="shared" si="19"/>
        <v>0</v>
      </c>
      <c r="P80" s="62">
        <f t="shared" si="19"/>
        <v>0</v>
      </c>
      <c r="Q80" s="63">
        <f t="shared" si="19"/>
        <v>180.8</v>
      </c>
      <c r="R80" s="61">
        <f t="shared" si="19"/>
        <v>180.8</v>
      </c>
      <c r="S80" s="62">
        <f t="shared" si="19"/>
        <v>0</v>
      </c>
      <c r="T80" s="62">
        <f t="shared" si="19"/>
        <v>0</v>
      </c>
      <c r="U80" s="62">
        <f t="shared" si="19"/>
        <v>180.8</v>
      </c>
      <c r="V80" s="64">
        <f t="shared" si="19"/>
        <v>421.8</v>
      </c>
      <c r="W80" s="64">
        <f t="shared" si="19"/>
        <v>0</v>
      </c>
      <c r="X80" s="21"/>
      <c r="Y80" s="85"/>
      <c r="Z80" s="85"/>
      <c r="AA80" s="86"/>
      <c r="AB80" s="22"/>
      <c r="AD80" s="19"/>
    </row>
    <row r="81" spans="1:30" s="157" customFormat="1" ht="14.25" customHeight="1">
      <c r="A81" s="543" t="s">
        <v>9</v>
      </c>
      <c r="B81" s="546" t="s">
        <v>9</v>
      </c>
      <c r="C81" s="549" t="s">
        <v>74</v>
      </c>
      <c r="D81" s="549"/>
      <c r="E81" s="604" t="s">
        <v>153</v>
      </c>
      <c r="F81" s="608"/>
      <c r="G81" s="595" t="s">
        <v>69</v>
      </c>
      <c r="H81" s="535" t="s">
        <v>101</v>
      </c>
      <c r="I81" s="154" t="s">
        <v>58</v>
      </c>
      <c r="J81" s="222">
        <f>K81+M81</f>
        <v>41.4</v>
      </c>
      <c r="K81" s="223"/>
      <c r="L81" s="223"/>
      <c r="M81" s="224">
        <v>41.4</v>
      </c>
      <c r="N81" s="233">
        <f>Q81+O81</f>
        <v>20</v>
      </c>
      <c r="O81" s="234"/>
      <c r="P81" s="234"/>
      <c r="Q81" s="291">
        <v>20</v>
      </c>
      <c r="R81" s="305">
        <f>S81+U81</f>
        <v>20</v>
      </c>
      <c r="S81" s="306"/>
      <c r="T81" s="306"/>
      <c r="U81" s="307">
        <v>20</v>
      </c>
      <c r="V81" s="292">
        <v>40</v>
      </c>
      <c r="W81" s="292">
        <v>40</v>
      </c>
      <c r="X81" s="598"/>
      <c r="Y81" s="155"/>
      <c r="Z81" s="155"/>
      <c r="AA81" s="156"/>
    </row>
    <row r="82" spans="1:30" ht="14.25" customHeight="1">
      <c r="A82" s="544"/>
      <c r="B82" s="547"/>
      <c r="C82" s="550"/>
      <c r="D82" s="550"/>
      <c r="E82" s="554"/>
      <c r="F82" s="609"/>
      <c r="G82" s="596"/>
      <c r="H82" s="536"/>
      <c r="I82" s="67"/>
      <c r="J82" s="46">
        <f>K82+M82</f>
        <v>0</v>
      </c>
      <c r="K82" s="47"/>
      <c r="L82" s="47"/>
      <c r="M82" s="48"/>
      <c r="N82" s="46">
        <f>O82+Q82</f>
        <v>0</v>
      </c>
      <c r="O82" s="47"/>
      <c r="P82" s="47"/>
      <c r="Q82" s="49"/>
      <c r="R82" s="50">
        <f>S82+U82</f>
        <v>0</v>
      </c>
      <c r="S82" s="51"/>
      <c r="T82" s="51"/>
      <c r="U82" s="52"/>
      <c r="V82" s="53"/>
      <c r="W82" s="53"/>
      <c r="X82" s="599"/>
      <c r="Y82" s="87"/>
      <c r="Z82" s="87"/>
      <c r="AA82" s="88"/>
      <c r="AB82" s="117"/>
    </row>
    <row r="83" spans="1:30" ht="14.25" customHeight="1">
      <c r="A83" s="544"/>
      <c r="B83" s="547"/>
      <c r="C83" s="550"/>
      <c r="D83" s="550"/>
      <c r="E83" s="554"/>
      <c r="F83" s="609"/>
      <c r="G83" s="596"/>
      <c r="H83" s="536"/>
      <c r="I83" s="67"/>
      <c r="J83" s="54">
        <f>K83+M83</f>
        <v>0</v>
      </c>
      <c r="K83" s="55"/>
      <c r="L83" s="55"/>
      <c r="M83" s="48"/>
      <c r="N83" s="54">
        <f>O83+Q83</f>
        <v>0</v>
      </c>
      <c r="O83" s="55"/>
      <c r="P83" s="55"/>
      <c r="Q83" s="56"/>
      <c r="R83" s="57">
        <f>S83+U83</f>
        <v>0</v>
      </c>
      <c r="S83" s="58"/>
      <c r="T83" s="58"/>
      <c r="U83" s="59"/>
      <c r="V83" s="60"/>
      <c r="W83" s="60"/>
      <c r="X83" s="599"/>
      <c r="Y83" s="87"/>
      <c r="Z83" s="87"/>
      <c r="AA83" s="88"/>
    </row>
    <row r="84" spans="1:30" ht="14.25" customHeight="1" thickBot="1">
      <c r="A84" s="545"/>
      <c r="B84" s="548"/>
      <c r="C84" s="551"/>
      <c r="D84" s="551"/>
      <c r="E84" s="555"/>
      <c r="F84" s="610"/>
      <c r="G84" s="597"/>
      <c r="H84" s="537"/>
      <c r="I84" s="20" t="s">
        <v>10</v>
      </c>
      <c r="J84" s="61">
        <f t="shared" ref="J84:W84" si="20">SUM(J81:J83)</f>
        <v>41.4</v>
      </c>
      <c r="K84" s="62">
        <f t="shared" si="20"/>
        <v>0</v>
      </c>
      <c r="L84" s="62">
        <f t="shared" si="20"/>
        <v>0</v>
      </c>
      <c r="M84" s="63">
        <f t="shared" si="20"/>
        <v>41.4</v>
      </c>
      <c r="N84" s="61">
        <f t="shared" si="20"/>
        <v>20</v>
      </c>
      <c r="O84" s="62">
        <f t="shared" si="20"/>
        <v>0</v>
      </c>
      <c r="P84" s="62">
        <f t="shared" si="20"/>
        <v>0</v>
      </c>
      <c r="Q84" s="63">
        <f t="shared" si="20"/>
        <v>20</v>
      </c>
      <c r="R84" s="61">
        <f t="shared" si="20"/>
        <v>20</v>
      </c>
      <c r="S84" s="62">
        <f t="shared" si="20"/>
        <v>0</v>
      </c>
      <c r="T84" s="62">
        <f t="shared" si="20"/>
        <v>0</v>
      </c>
      <c r="U84" s="62">
        <f t="shared" si="20"/>
        <v>20</v>
      </c>
      <c r="V84" s="64">
        <f t="shared" si="20"/>
        <v>40</v>
      </c>
      <c r="W84" s="64">
        <f t="shared" si="20"/>
        <v>40</v>
      </c>
      <c r="X84" s="26"/>
      <c r="Y84" s="113"/>
      <c r="Z84" s="113"/>
      <c r="AA84" s="114"/>
    </row>
    <row r="85" spans="1:30" ht="14.25" customHeight="1">
      <c r="A85" s="356" t="s">
        <v>9</v>
      </c>
      <c r="B85" s="358" t="s">
        <v>9</v>
      </c>
      <c r="C85" s="347" t="s">
        <v>147</v>
      </c>
      <c r="D85" s="184"/>
      <c r="E85" s="147" t="s">
        <v>137</v>
      </c>
      <c r="F85" s="363"/>
      <c r="G85" s="361"/>
      <c r="H85" s="350"/>
      <c r="I85" s="159"/>
      <c r="J85" s="160"/>
      <c r="K85" s="144"/>
      <c r="L85" s="144"/>
      <c r="M85" s="197"/>
      <c r="N85" s="143"/>
      <c r="O85" s="144"/>
      <c r="P85" s="144"/>
      <c r="Q85" s="145"/>
      <c r="R85" s="210"/>
      <c r="S85" s="162"/>
      <c r="T85" s="162"/>
      <c r="U85" s="211"/>
      <c r="V85" s="282"/>
      <c r="W85" s="164"/>
      <c r="X85" s="23"/>
      <c r="Y85" s="198"/>
      <c r="Z85" s="198"/>
      <c r="AA85" s="199"/>
    </row>
    <row r="86" spans="1:30" ht="14.25" customHeight="1">
      <c r="A86" s="544"/>
      <c r="B86" s="547"/>
      <c r="C86" s="550"/>
      <c r="D86" s="721" t="s">
        <v>9</v>
      </c>
      <c r="E86" s="593" t="s">
        <v>115</v>
      </c>
      <c r="F86" s="204" t="s">
        <v>109</v>
      </c>
      <c r="G86" s="727" t="s">
        <v>69</v>
      </c>
      <c r="H86" s="639" t="s">
        <v>101</v>
      </c>
      <c r="I86" s="67" t="s">
        <v>58</v>
      </c>
      <c r="J86" s="46">
        <f>K86+M86</f>
        <v>0</v>
      </c>
      <c r="K86" s="102"/>
      <c r="L86" s="102"/>
      <c r="M86" s="134"/>
      <c r="N86" s="46">
        <f>O86+Q86</f>
        <v>50</v>
      </c>
      <c r="O86" s="102"/>
      <c r="P86" s="102"/>
      <c r="Q86" s="294">
        <v>50</v>
      </c>
      <c r="R86" s="50">
        <f>S86+U86</f>
        <v>0</v>
      </c>
      <c r="S86" s="103"/>
      <c r="T86" s="103"/>
      <c r="U86" s="212"/>
      <c r="V86" s="207"/>
      <c r="W86" s="105"/>
      <c r="X86" s="571" t="s">
        <v>192</v>
      </c>
      <c r="Y86" s="87">
        <v>2</v>
      </c>
      <c r="Z86" s="87"/>
      <c r="AA86" s="88"/>
      <c r="AB86" s="117"/>
    </row>
    <row r="87" spans="1:30" ht="14.25" customHeight="1">
      <c r="A87" s="544"/>
      <c r="B87" s="547"/>
      <c r="C87" s="550"/>
      <c r="D87" s="718"/>
      <c r="E87" s="591"/>
      <c r="F87" s="732"/>
      <c r="G87" s="596"/>
      <c r="H87" s="536"/>
      <c r="I87" s="67" t="s">
        <v>107</v>
      </c>
      <c r="J87" s="46">
        <f>K87+M87</f>
        <v>0</v>
      </c>
      <c r="K87" s="47"/>
      <c r="L87" s="47"/>
      <c r="M87" s="134"/>
      <c r="N87" s="46">
        <f>O87+Q87</f>
        <v>0</v>
      </c>
      <c r="O87" s="47"/>
      <c r="P87" s="47"/>
      <c r="Q87" s="118"/>
      <c r="R87" s="50">
        <f>S87+U87</f>
        <v>0</v>
      </c>
      <c r="S87" s="51"/>
      <c r="T87" s="51"/>
      <c r="U87" s="213"/>
      <c r="V87" s="208"/>
      <c r="W87" s="53"/>
      <c r="X87" s="571"/>
      <c r="Y87" s="87"/>
      <c r="Z87" s="87"/>
      <c r="AA87" s="88"/>
    </row>
    <row r="88" spans="1:30" ht="14.25" customHeight="1">
      <c r="A88" s="544"/>
      <c r="B88" s="547"/>
      <c r="C88" s="550"/>
      <c r="D88" s="718"/>
      <c r="E88" s="591"/>
      <c r="F88" s="733"/>
      <c r="G88" s="596"/>
      <c r="H88" s="536"/>
      <c r="I88" s="24" t="s">
        <v>104</v>
      </c>
      <c r="J88" s="54">
        <f>K88+M88</f>
        <v>0</v>
      </c>
      <c r="K88" s="55"/>
      <c r="L88" s="55"/>
      <c r="M88" s="134"/>
      <c r="N88" s="100">
        <f>O88+Q88</f>
        <v>150</v>
      </c>
      <c r="O88" s="55"/>
      <c r="P88" s="55"/>
      <c r="Q88" s="119">
        <v>150</v>
      </c>
      <c r="R88" s="101">
        <f>S88+U88</f>
        <v>150</v>
      </c>
      <c r="S88" s="58"/>
      <c r="T88" s="58"/>
      <c r="U88" s="214">
        <v>150</v>
      </c>
      <c r="V88" s="151"/>
      <c r="W88" s="60"/>
      <c r="X88" s="571"/>
      <c r="Y88" s="87"/>
      <c r="Z88" s="87"/>
      <c r="AA88" s="88"/>
    </row>
    <row r="89" spans="1:30" ht="14.25" customHeight="1">
      <c r="A89" s="544"/>
      <c r="B89" s="547"/>
      <c r="C89" s="550"/>
      <c r="D89" s="722"/>
      <c r="E89" s="605"/>
      <c r="F89" s="734"/>
      <c r="G89" s="602"/>
      <c r="H89" s="603"/>
      <c r="I89" s="135" t="s">
        <v>10</v>
      </c>
      <c r="J89" s="136">
        <f t="shared" ref="J89:W89" si="21">SUM(J86:J88)</f>
        <v>0</v>
      </c>
      <c r="K89" s="137">
        <f t="shared" si="21"/>
        <v>0</v>
      </c>
      <c r="L89" s="137">
        <f t="shared" si="21"/>
        <v>0</v>
      </c>
      <c r="M89" s="205">
        <f t="shared" si="21"/>
        <v>0</v>
      </c>
      <c r="N89" s="206">
        <f t="shared" si="21"/>
        <v>200</v>
      </c>
      <c r="O89" s="137">
        <f t="shared" si="21"/>
        <v>0</v>
      </c>
      <c r="P89" s="137">
        <f t="shared" si="21"/>
        <v>0</v>
      </c>
      <c r="Q89" s="138">
        <f t="shared" si="21"/>
        <v>200</v>
      </c>
      <c r="R89" s="206">
        <f t="shared" si="21"/>
        <v>150</v>
      </c>
      <c r="S89" s="137">
        <f t="shared" si="21"/>
        <v>0</v>
      </c>
      <c r="T89" s="137">
        <f t="shared" si="21"/>
        <v>0</v>
      </c>
      <c r="U89" s="138">
        <f t="shared" si="21"/>
        <v>150</v>
      </c>
      <c r="V89" s="209">
        <f t="shared" si="21"/>
        <v>0</v>
      </c>
      <c r="W89" s="139">
        <f t="shared" si="21"/>
        <v>0</v>
      </c>
      <c r="X89" s="140"/>
      <c r="Y89" s="141"/>
      <c r="Z89" s="141"/>
      <c r="AA89" s="142"/>
    </row>
    <row r="90" spans="1:30" ht="14.25" customHeight="1">
      <c r="A90" s="544"/>
      <c r="B90" s="547"/>
      <c r="C90" s="550"/>
      <c r="D90" s="721" t="s">
        <v>11</v>
      </c>
      <c r="E90" s="593" t="s">
        <v>116</v>
      </c>
      <c r="F90" s="735"/>
      <c r="G90" s="727" t="s">
        <v>69</v>
      </c>
      <c r="H90" s="639" t="s">
        <v>101</v>
      </c>
      <c r="I90" s="67" t="s">
        <v>58</v>
      </c>
      <c r="J90" s="46">
        <f>K90+M90</f>
        <v>0</v>
      </c>
      <c r="K90" s="102"/>
      <c r="L90" s="102"/>
      <c r="M90" s="134"/>
      <c r="N90" s="46">
        <f>O90+Q90</f>
        <v>0</v>
      </c>
      <c r="O90" s="102"/>
      <c r="P90" s="102"/>
      <c r="Q90" s="48"/>
      <c r="R90" s="50">
        <f>S90+U90</f>
        <v>0</v>
      </c>
      <c r="S90" s="103"/>
      <c r="T90" s="103"/>
      <c r="U90" s="212"/>
      <c r="V90" s="207"/>
      <c r="W90" s="105"/>
      <c r="X90" s="319"/>
      <c r="Y90" s="322"/>
      <c r="Z90" s="322"/>
      <c r="AA90" s="328"/>
    </row>
    <row r="91" spans="1:30" ht="14.25" customHeight="1">
      <c r="A91" s="544"/>
      <c r="B91" s="547"/>
      <c r="C91" s="550"/>
      <c r="D91" s="718"/>
      <c r="E91" s="591"/>
      <c r="F91" s="609"/>
      <c r="G91" s="596"/>
      <c r="H91" s="536"/>
      <c r="I91" s="67" t="s">
        <v>103</v>
      </c>
      <c r="J91" s="54">
        <f>K91+M91</f>
        <v>0</v>
      </c>
      <c r="K91" s="55"/>
      <c r="L91" s="55"/>
      <c r="M91" s="134"/>
      <c r="N91" s="100">
        <f>O91+Q91</f>
        <v>5000</v>
      </c>
      <c r="O91" s="55"/>
      <c r="P91" s="55"/>
      <c r="Q91" s="119">
        <v>5000</v>
      </c>
      <c r="R91" s="101">
        <f>S91+U91</f>
        <v>5000</v>
      </c>
      <c r="S91" s="58"/>
      <c r="T91" s="58"/>
      <c r="U91" s="214">
        <v>5000</v>
      </c>
      <c r="V91" s="296">
        <v>10000</v>
      </c>
      <c r="W91" s="60"/>
      <c r="X91" s="613" t="s">
        <v>194</v>
      </c>
      <c r="Y91" s="323">
        <v>30</v>
      </c>
      <c r="Z91" s="323">
        <v>100</v>
      </c>
      <c r="AA91" s="88"/>
    </row>
    <row r="92" spans="1:30" ht="15" customHeight="1">
      <c r="A92" s="544"/>
      <c r="B92" s="547"/>
      <c r="C92" s="550"/>
      <c r="D92" s="718"/>
      <c r="E92" s="554" t="s">
        <v>193</v>
      </c>
      <c r="F92" s="609"/>
      <c r="G92" s="596"/>
      <c r="H92" s="536"/>
      <c r="I92" s="67" t="s">
        <v>112</v>
      </c>
      <c r="J92" s="54">
        <f>K92+M92</f>
        <v>0</v>
      </c>
      <c r="K92" s="55"/>
      <c r="L92" s="55"/>
      <c r="M92" s="134"/>
      <c r="N92" s="100">
        <f>O92+Q92</f>
        <v>1000</v>
      </c>
      <c r="O92" s="55"/>
      <c r="P92" s="55"/>
      <c r="Q92" s="119">
        <v>1000</v>
      </c>
      <c r="R92" s="101">
        <f>S92+U92</f>
        <v>1000</v>
      </c>
      <c r="S92" s="58"/>
      <c r="T92" s="58"/>
      <c r="U92" s="214">
        <v>1000</v>
      </c>
      <c r="V92" s="296">
        <v>3500</v>
      </c>
      <c r="W92" s="60"/>
      <c r="X92" s="613"/>
      <c r="Y92" s="87"/>
      <c r="Z92" s="87"/>
      <c r="AA92" s="88"/>
      <c r="AB92" s="117"/>
    </row>
    <row r="93" spans="1:30" ht="15" customHeight="1">
      <c r="A93" s="544"/>
      <c r="B93" s="547"/>
      <c r="C93" s="550"/>
      <c r="D93" s="718"/>
      <c r="E93" s="594"/>
      <c r="F93" s="609"/>
      <c r="G93" s="596"/>
      <c r="H93" s="536"/>
      <c r="I93" s="148" t="s">
        <v>10</v>
      </c>
      <c r="J93" s="152">
        <f t="shared" ref="J93:W93" si="22">SUM(J90:J92)</f>
        <v>0</v>
      </c>
      <c r="K93" s="152">
        <f t="shared" si="22"/>
        <v>0</v>
      </c>
      <c r="L93" s="152">
        <f t="shared" si="22"/>
        <v>0</v>
      </c>
      <c r="M93" s="123">
        <f t="shared" si="22"/>
        <v>0</v>
      </c>
      <c r="N93" s="203">
        <f t="shared" si="22"/>
        <v>6000</v>
      </c>
      <c r="O93" s="152">
        <f t="shared" si="22"/>
        <v>0</v>
      </c>
      <c r="P93" s="152">
        <f t="shared" si="22"/>
        <v>0</v>
      </c>
      <c r="Q93" s="149">
        <f t="shared" si="22"/>
        <v>6000</v>
      </c>
      <c r="R93" s="203">
        <f t="shared" si="22"/>
        <v>6000</v>
      </c>
      <c r="S93" s="152">
        <f t="shared" si="22"/>
        <v>0</v>
      </c>
      <c r="T93" s="152">
        <f t="shared" si="22"/>
        <v>0</v>
      </c>
      <c r="U93" s="149">
        <f t="shared" si="22"/>
        <v>6000</v>
      </c>
      <c r="V93" s="153">
        <f t="shared" si="22"/>
        <v>13500</v>
      </c>
      <c r="W93" s="152">
        <f t="shared" si="22"/>
        <v>0</v>
      </c>
      <c r="X93" s="25"/>
      <c r="Y93" s="87"/>
      <c r="Z93" s="87"/>
      <c r="AA93" s="88"/>
    </row>
    <row r="94" spans="1:30" ht="14.25" customHeight="1" thickBot="1">
      <c r="A94" s="354"/>
      <c r="B94" s="355"/>
      <c r="C94" s="348"/>
      <c r="D94" s="719"/>
      <c r="E94" s="725"/>
      <c r="F94" s="726"/>
      <c r="G94" s="726"/>
      <c r="H94" s="726"/>
      <c r="I94" s="175" t="s">
        <v>10</v>
      </c>
      <c r="J94" s="176">
        <f t="shared" ref="J94:J99" si="23">K94+M94</f>
        <v>0</v>
      </c>
      <c r="K94" s="176">
        <f>K93+K89</f>
        <v>0</v>
      </c>
      <c r="L94" s="176">
        <f>L93+L89</f>
        <v>0</v>
      </c>
      <c r="M94" s="179">
        <f>M93+M89</f>
        <v>0</v>
      </c>
      <c r="N94" s="200">
        <f t="shared" ref="N94:N99" si="24">O94+Q94</f>
        <v>6200</v>
      </c>
      <c r="O94" s="176">
        <f t="shared" ref="O94:W94" si="25">O93+O89</f>
        <v>0</v>
      </c>
      <c r="P94" s="176">
        <f t="shared" si="25"/>
        <v>0</v>
      </c>
      <c r="Q94" s="178">
        <f t="shared" si="25"/>
        <v>6200</v>
      </c>
      <c r="R94" s="200">
        <f t="shared" si="25"/>
        <v>6150</v>
      </c>
      <c r="S94" s="200">
        <f t="shared" si="25"/>
        <v>0</v>
      </c>
      <c r="T94" s="200">
        <f t="shared" si="25"/>
        <v>0</v>
      </c>
      <c r="U94" s="200">
        <f t="shared" si="25"/>
        <v>6150</v>
      </c>
      <c r="V94" s="200">
        <f t="shared" si="25"/>
        <v>13500</v>
      </c>
      <c r="W94" s="200">
        <f t="shared" si="25"/>
        <v>0</v>
      </c>
      <c r="X94" s="461"/>
      <c r="Y94" s="462"/>
      <c r="Z94" s="462"/>
      <c r="AA94" s="463"/>
    </row>
    <row r="95" spans="1:30" ht="14.25" customHeight="1">
      <c r="A95" s="543" t="s">
        <v>9</v>
      </c>
      <c r="B95" s="546" t="s">
        <v>9</v>
      </c>
      <c r="C95" s="549" t="s">
        <v>75</v>
      </c>
      <c r="D95" s="549"/>
      <c r="E95" s="590" t="s">
        <v>125</v>
      </c>
      <c r="F95" s="529"/>
      <c r="G95" s="532" t="s">
        <v>69</v>
      </c>
      <c r="H95" s="535" t="s">
        <v>101</v>
      </c>
      <c r="I95" s="27" t="s">
        <v>58</v>
      </c>
      <c r="J95" s="38">
        <f t="shared" si="23"/>
        <v>0</v>
      </c>
      <c r="K95" s="39"/>
      <c r="L95" s="39"/>
      <c r="M95" s="40"/>
      <c r="N95" s="38">
        <f t="shared" si="24"/>
        <v>0</v>
      </c>
      <c r="O95" s="39"/>
      <c r="P95" s="39"/>
      <c r="Q95" s="41"/>
      <c r="R95" s="42">
        <f>S95+U95</f>
        <v>0</v>
      </c>
      <c r="S95" s="43"/>
      <c r="T95" s="43"/>
      <c r="U95" s="44"/>
      <c r="V95" s="45"/>
      <c r="W95" s="45"/>
      <c r="X95" s="23"/>
      <c r="Y95" s="89"/>
      <c r="Z95" s="89"/>
      <c r="AA95" s="90"/>
      <c r="AD95" s="19"/>
    </row>
    <row r="96" spans="1:30" ht="14.25" customHeight="1">
      <c r="A96" s="544"/>
      <c r="B96" s="547"/>
      <c r="C96" s="550"/>
      <c r="D96" s="550"/>
      <c r="E96" s="591"/>
      <c r="F96" s="530"/>
      <c r="G96" s="533"/>
      <c r="H96" s="536"/>
      <c r="I96" s="68" t="s">
        <v>107</v>
      </c>
      <c r="J96" s="46">
        <f t="shared" si="23"/>
        <v>0</v>
      </c>
      <c r="K96" s="47"/>
      <c r="L96" s="47"/>
      <c r="M96" s="48"/>
      <c r="N96" s="46">
        <f t="shared" si="24"/>
        <v>0</v>
      </c>
      <c r="O96" s="47"/>
      <c r="P96" s="47"/>
      <c r="Q96" s="49"/>
      <c r="R96" s="50">
        <f>S96+U96</f>
        <v>0</v>
      </c>
      <c r="S96" s="51"/>
      <c r="T96" s="51"/>
      <c r="U96" s="52"/>
      <c r="V96" s="53"/>
      <c r="W96" s="53"/>
      <c r="X96" s="25"/>
      <c r="Y96" s="83"/>
      <c r="Z96" s="83"/>
      <c r="AA96" s="84"/>
      <c r="AD96" s="19"/>
    </row>
    <row r="97" spans="1:30" ht="14.25" customHeight="1">
      <c r="A97" s="544"/>
      <c r="B97" s="547"/>
      <c r="C97" s="550"/>
      <c r="D97" s="550"/>
      <c r="E97" s="591"/>
      <c r="F97" s="530"/>
      <c r="G97" s="533"/>
      <c r="H97" s="536"/>
      <c r="I97" s="68" t="s">
        <v>103</v>
      </c>
      <c r="J97" s="54">
        <f t="shared" si="23"/>
        <v>107.1</v>
      </c>
      <c r="K97" s="55"/>
      <c r="L97" s="55"/>
      <c r="M97" s="48">
        <v>107.1</v>
      </c>
      <c r="N97" s="54">
        <f t="shared" si="24"/>
        <v>0</v>
      </c>
      <c r="O97" s="55"/>
      <c r="P97" s="55"/>
      <c r="Q97" s="56"/>
      <c r="R97" s="57">
        <f>S97+U97</f>
        <v>0</v>
      </c>
      <c r="S97" s="58"/>
      <c r="T97" s="58"/>
      <c r="U97" s="59"/>
      <c r="V97" s="60"/>
      <c r="W97" s="60"/>
      <c r="X97" s="25"/>
      <c r="Y97" s="83"/>
      <c r="Z97" s="83"/>
      <c r="AA97" s="84"/>
      <c r="AD97" s="19"/>
    </row>
    <row r="98" spans="1:30" ht="14.25" customHeight="1">
      <c r="A98" s="544"/>
      <c r="B98" s="547"/>
      <c r="C98" s="550"/>
      <c r="D98" s="550"/>
      <c r="E98" s="591"/>
      <c r="F98" s="530"/>
      <c r="G98" s="533"/>
      <c r="H98" s="536"/>
      <c r="I98" s="68" t="s">
        <v>108</v>
      </c>
      <c r="J98" s="54">
        <f t="shared" si="23"/>
        <v>13.2</v>
      </c>
      <c r="K98" s="55"/>
      <c r="L98" s="55"/>
      <c r="M98" s="48">
        <v>13.2</v>
      </c>
      <c r="N98" s="54">
        <f t="shared" si="24"/>
        <v>0</v>
      </c>
      <c r="O98" s="55"/>
      <c r="P98" s="55"/>
      <c r="Q98" s="56"/>
      <c r="R98" s="57">
        <f>S98+U98</f>
        <v>0</v>
      </c>
      <c r="S98" s="58"/>
      <c r="T98" s="58"/>
      <c r="U98" s="59"/>
      <c r="V98" s="60"/>
      <c r="W98" s="60"/>
      <c r="X98" s="25"/>
      <c r="Y98" s="83"/>
      <c r="Z98" s="83"/>
      <c r="AA98" s="84"/>
      <c r="AD98" s="19"/>
    </row>
    <row r="99" spans="1:30" ht="14.25" customHeight="1">
      <c r="A99" s="544"/>
      <c r="B99" s="547"/>
      <c r="C99" s="550"/>
      <c r="D99" s="550"/>
      <c r="E99" s="591"/>
      <c r="F99" s="530"/>
      <c r="G99" s="533"/>
      <c r="H99" s="536"/>
      <c r="I99" s="28"/>
      <c r="J99" s="54">
        <f t="shared" si="23"/>
        <v>0</v>
      </c>
      <c r="K99" s="55"/>
      <c r="L99" s="55"/>
      <c r="M99" s="48"/>
      <c r="N99" s="54">
        <f t="shared" si="24"/>
        <v>0</v>
      </c>
      <c r="O99" s="55"/>
      <c r="P99" s="55"/>
      <c r="Q99" s="56"/>
      <c r="R99" s="57">
        <f>S99+U99</f>
        <v>0</v>
      </c>
      <c r="S99" s="58"/>
      <c r="T99" s="58"/>
      <c r="U99" s="59"/>
      <c r="V99" s="60"/>
      <c r="W99" s="60"/>
      <c r="X99" s="25"/>
      <c r="Y99" s="83"/>
      <c r="Z99" s="83"/>
      <c r="AA99" s="84"/>
      <c r="AD99" s="19"/>
    </row>
    <row r="100" spans="1:30" ht="14.25" customHeight="1" thickBot="1">
      <c r="A100" s="545"/>
      <c r="B100" s="548"/>
      <c r="C100" s="551"/>
      <c r="D100" s="551"/>
      <c r="E100" s="592"/>
      <c r="F100" s="531"/>
      <c r="G100" s="534"/>
      <c r="H100" s="537"/>
      <c r="I100" s="20" t="s">
        <v>10</v>
      </c>
      <c r="J100" s="61">
        <f t="shared" ref="J100:W100" si="26">SUM(J95:J99)</f>
        <v>120.3</v>
      </c>
      <c r="K100" s="62">
        <f t="shared" si="26"/>
        <v>0</v>
      </c>
      <c r="L100" s="62">
        <f t="shared" si="26"/>
        <v>0</v>
      </c>
      <c r="M100" s="63">
        <f t="shared" si="26"/>
        <v>120.3</v>
      </c>
      <c r="N100" s="61">
        <f t="shared" si="26"/>
        <v>0</v>
      </c>
      <c r="O100" s="62">
        <f t="shared" si="26"/>
        <v>0</v>
      </c>
      <c r="P100" s="62">
        <f t="shared" si="26"/>
        <v>0</v>
      </c>
      <c r="Q100" s="63">
        <f t="shared" si="26"/>
        <v>0</v>
      </c>
      <c r="R100" s="61">
        <f t="shared" si="26"/>
        <v>0</v>
      </c>
      <c r="S100" s="62">
        <f t="shared" si="26"/>
        <v>0</v>
      </c>
      <c r="T100" s="62">
        <f t="shared" si="26"/>
        <v>0</v>
      </c>
      <c r="U100" s="62">
        <f t="shared" si="26"/>
        <v>0</v>
      </c>
      <c r="V100" s="64">
        <f t="shared" si="26"/>
        <v>0</v>
      </c>
      <c r="W100" s="64">
        <f t="shared" si="26"/>
        <v>0</v>
      </c>
      <c r="X100" s="26"/>
      <c r="Y100" s="85"/>
      <c r="Z100" s="85"/>
      <c r="AA100" s="86"/>
      <c r="AD100" s="19"/>
    </row>
    <row r="101" spans="1:30" ht="14.25" customHeight="1" thickBot="1">
      <c r="A101" s="13" t="s">
        <v>9</v>
      </c>
      <c r="B101" s="14" t="s">
        <v>9</v>
      </c>
      <c r="C101" s="581" t="s">
        <v>12</v>
      </c>
      <c r="D101" s="581"/>
      <c r="E101" s="581"/>
      <c r="F101" s="581"/>
      <c r="G101" s="581"/>
      <c r="H101" s="581"/>
      <c r="I101" s="582"/>
      <c r="J101" s="65">
        <f>J100+J94+J84+J80+J77+J74+J68+J48+J31</f>
        <v>19824.400000000001</v>
      </c>
      <c r="K101" s="65">
        <f t="shared" ref="K101:W101" si="27">K100+K94+K84+K80+K77+K74+K68+K48+K31</f>
        <v>0</v>
      </c>
      <c r="L101" s="65">
        <f t="shared" si="27"/>
        <v>0</v>
      </c>
      <c r="M101" s="65">
        <f t="shared" si="27"/>
        <v>19824.400000000001</v>
      </c>
      <c r="N101" s="65">
        <f t="shared" si="27"/>
        <v>30056.6</v>
      </c>
      <c r="O101" s="65">
        <f t="shared" si="27"/>
        <v>0</v>
      </c>
      <c r="P101" s="65">
        <f t="shared" si="27"/>
        <v>0</v>
      </c>
      <c r="Q101" s="65">
        <f t="shared" si="27"/>
        <v>30056.6</v>
      </c>
      <c r="R101" s="65">
        <f>R100+R94+R84+R80+R77+R74+R68+R48+R31</f>
        <v>29597.7</v>
      </c>
      <c r="S101" s="65">
        <f t="shared" si="27"/>
        <v>0</v>
      </c>
      <c r="T101" s="65">
        <f t="shared" si="27"/>
        <v>0</v>
      </c>
      <c r="U101" s="65">
        <f t="shared" si="27"/>
        <v>29597.7</v>
      </c>
      <c r="V101" s="65">
        <f t="shared" si="27"/>
        <v>28828.9</v>
      </c>
      <c r="W101" s="65">
        <f t="shared" si="27"/>
        <v>21115.599999999999</v>
      </c>
      <c r="X101" s="343"/>
      <c r="Y101" s="115"/>
      <c r="Z101" s="115"/>
      <c r="AA101" s="116"/>
    </row>
    <row r="102" spans="1:30" ht="14.25" customHeight="1" thickBot="1">
      <c r="A102" s="13" t="s">
        <v>9</v>
      </c>
      <c r="B102" s="14" t="s">
        <v>11</v>
      </c>
      <c r="C102" s="583" t="s">
        <v>67</v>
      </c>
      <c r="D102" s="584"/>
      <c r="E102" s="584"/>
      <c r="F102" s="584"/>
      <c r="G102" s="584"/>
      <c r="H102" s="584"/>
      <c r="I102" s="584"/>
      <c r="J102" s="584"/>
      <c r="K102" s="584"/>
      <c r="L102" s="584"/>
      <c r="M102" s="584"/>
      <c r="N102" s="584"/>
      <c r="O102" s="584"/>
      <c r="P102" s="584"/>
      <c r="Q102" s="584"/>
      <c r="R102" s="584"/>
      <c r="S102" s="584"/>
      <c r="T102" s="584"/>
      <c r="U102" s="584"/>
      <c r="V102" s="584"/>
      <c r="W102" s="584"/>
      <c r="X102" s="584"/>
      <c r="Y102" s="584"/>
      <c r="Z102" s="584"/>
      <c r="AA102" s="585"/>
    </row>
    <row r="103" spans="1:30" ht="14.25" customHeight="1">
      <c r="A103" s="543" t="s">
        <v>9</v>
      </c>
      <c r="B103" s="546" t="s">
        <v>11</v>
      </c>
      <c r="C103" s="549" t="s">
        <v>9</v>
      </c>
      <c r="D103" s="549"/>
      <c r="E103" s="590" t="s">
        <v>207</v>
      </c>
      <c r="F103" s="288" t="s">
        <v>109</v>
      </c>
      <c r="G103" s="532" t="s">
        <v>69</v>
      </c>
      <c r="H103" s="535" t="s">
        <v>101</v>
      </c>
      <c r="I103" s="27" t="s">
        <v>58</v>
      </c>
      <c r="J103" s="38">
        <f>K103+M103</f>
        <v>0</v>
      </c>
      <c r="K103" s="39"/>
      <c r="L103" s="39"/>
      <c r="M103" s="40"/>
      <c r="N103" s="38">
        <f>O103+Q103</f>
        <v>0</v>
      </c>
      <c r="O103" s="39"/>
      <c r="P103" s="39"/>
      <c r="Q103" s="41"/>
      <c r="R103" s="42">
        <f>S103+U103</f>
        <v>0</v>
      </c>
      <c r="S103" s="43"/>
      <c r="T103" s="43"/>
      <c r="U103" s="44"/>
      <c r="V103" s="45"/>
      <c r="W103" s="45"/>
      <c r="X103" s="570" t="s">
        <v>188</v>
      </c>
      <c r="Y103" s="89"/>
      <c r="Z103" s="89"/>
      <c r="AA103" s="90"/>
      <c r="AD103" s="19"/>
    </row>
    <row r="104" spans="1:30" ht="14.25" customHeight="1">
      <c r="A104" s="544"/>
      <c r="B104" s="547"/>
      <c r="C104" s="550"/>
      <c r="D104" s="550"/>
      <c r="E104" s="591"/>
      <c r="F104" s="647"/>
      <c r="G104" s="533"/>
      <c r="H104" s="536"/>
      <c r="I104" s="68" t="s">
        <v>107</v>
      </c>
      <c r="J104" s="46">
        <f>K104+M104</f>
        <v>0</v>
      </c>
      <c r="K104" s="47"/>
      <c r="L104" s="47"/>
      <c r="M104" s="48"/>
      <c r="N104" s="46">
        <f>O104+Q104</f>
        <v>0</v>
      </c>
      <c r="O104" s="47"/>
      <c r="P104" s="47"/>
      <c r="Q104" s="49"/>
      <c r="R104" s="50">
        <f>S104+U104</f>
        <v>0</v>
      </c>
      <c r="S104" s="51"/>
      <c r="T104" s="51"/>
      <c r="U104" s="52"/>
      <c r="V104" s="53"/>
      <c r="W104" s="53"/>
      <c r="X104" s="571"/>
      <c r="Y104" s="83"/>
      <c r="Z104" s="83"/>
      <c r="AA104" s="84"/>
      <c r="AD104" s="19"/>
    </row>
    <row r="105" spans="1:30" ht="14.25" customHeight="1">
      <c r="A105" s="544"/>
      <c r="B105" s="547"/>
      <c r="C105" s="550"/>
      <c r="D105" s="550"/>
      <c r="E105" s="591"/>
      <c r="F105" s="648"/>
      <c r="G105" s="533"/>
      <c r="H105" s="536"/>
      <c r="I105" s="68" t="s">
        <v>77</v>
      </c>
      <c r="J105" s="54">
        <f>K105+M105</f>
        <v>3000</v>
      </c>
      <c r="K105" s="55"/>
      <c r="L105" s="55"/>
      <c r="M105" s="48">
        <v>3000</v>
      </c>
      <c r="N105" s="54">
        <f>O105+Q105</f>
        <v>4000</v>
      </c>
      <c r="O105" s="55"/>
      <c r="P105" s="55"/>
      <c r="Q105" s="119">
        <v>4000</v>
      </c>
      <c r="R105" s="57">
        <f>S105+U105</f>
        <v>4000</v>
      </c>
      <c r="S105" s="58"/>
      <c r="T105" s="58"/>
      <c r="U105" s="59">
        <v>4000</v>
      </c>
      <c r="V105" s="281">
        <v>3374.9</v>
      </c>
      <c r="W105" s="60"/>
      <c r="X105" s="571"/>
      <c r="Y105" s="83">
        <v>55</v>
      </c>
      <c r="Z105" s="83">
        <v>100</v>
      </c>
      <c r="AA105" s="84"/>
      <c r="AD105" s="19"/>
    </row>
    <row r="106" spans="1:30" ht="14.25" customHeight="1" thickBot="1">
      <c r="A106" s="545"/>
      <c r="B106" s="548"/>
      <c r="C106" s="551"/>
      <c r="D106" s="551"/>
      <c r="E106" s="592"/>
      <c r="F106" s="649"/>
      <c r="G106" s="534"/>
      <c r="H106" s="537"/>
      <c r="I106" s="20" t="s">
        <v>10</v>
      </c>
      <c r="J106" s="61">
        <f t="shared" ref="J106:W106" si="28">SUM(J103:J105)</f>
        <v>3000</v>
      </c>
      <c r="K106" s="62">
        <f t="shared" si="28"/>
        <v>0</v>
      </c>
      <c r="L106" s="62">
        <f t="shared" si="28"/>
        <v>0</v>
      </c>
      <c r="M106" s="63">
        <f t="shared" si="28"/>
        <v>3000</v>
      </c>
      <c r="N106" s="61">
        <f t="shared" si="28"/>
        <v>4000</v>
      </c>
      <c r="O106" s="62">
        <f t="shared" si="28"/>
        <v>0</v>
      </c>
      <c r="P106" s="62">
        <f t="shared" si="28"/>
        <v>0</v>
      </c>
      <c r="Q106" s="63">
        <f t="shared" si="28"/>
        <v>4000</v>
      </c>
      <c r="R106" s="61">
        <f t="shared" si="28"/>
        <v>4000</v>
      </c>
      <c r="S106" s="62">
        <f t="shared" si="28"/>
        <v>0</v>
      </c>
      <c r="T106" s="62">
        <f t="shared" si="28"/>
        <v>0</v>
      </c>
      <c r="U106" s="62">
        <f t="shared" si="28"/>
        <v>4000</v>
      </c>
      <c r="V106" s="64">
        <f t="shared" si="28"/>
        <v>3374.9</v>
      </c>
      <c r="W106" s="64">
        <f t="shared" si="28"/>
        <v>0</v>
      </c>
      <c r="X106" s="572"/>
      <c r="Y106" s="85"/>
      <c r="Z106" s="85"/>
      <c r="AA106" s="86"/>
      <c r="AD106" s="19"/>
    </row>
    <row r="107" spans="1:30" ht="33" customHeight="1">
      <c r="A107" s="543" t="s">
        <v>9</v>
      </c>
      <c r="B107" s="546" t="s">
        <v>11</v>
      </c>
      <c r="C107" s="549" t="s">
        <v>11</v>
      </c>
      <c r="D107" s="549"/>
      <c r="E107" s="590" t="s">
        <v>208</v>
      </c>
      <c r="F107" s="289" t="s">
        <v>109</v>
      </c>
      <c r="G107" s="532" t="s">
        <v>69</v>
      </c>
      <c r="H107" s="535" t="s">
        <v>101</v>
      </c>
      <c r="I107" s="27" t="s">
        <v>58</v>
      </c>
      <c r="J107" s="38">
        <f>K107+M107</f>
        <v>0</v>
      </c>
      <c r="K107" s="39"/>
      <c r="L107" s="39"/>
      <c r="M107" s="40"/>
      <c r="N107" s="38"/>
      <c r="O107" s="39"/>
      <c r="P107" s="39"/>
      <c r="Q107" s="40"/>
      <c r="R107" s="42"/>
      <c r="S107" s="43"/>
      <c r="T107" s="43"/>
      <c r="U107" s="335"/>
      <c r="V107" s="45"/>
      <c r="W107" s="45"/>
      <c r="X107" s="570" t="s">
        <v>186</v>
      </c>
      <c r="Y107" s="89"/>
      <c r="Z107" s="89"/>
      <c r="AA107" s="90"/>
      <c r="AD107" s="19"/>
    </row>
    <row r="108" spans="1:30" ht="33" customHeight="1">
      <c r="A108" s="544"/>
      <c r="B108" s="547"/>
      <c r="C108" s="550"/>
      <c r="D108" s="550"/>
      <c r="E108" s="591"/>
      <c r="F108" s="650"/>
      <c r="G108" s="533"/>
      <c r="H108" s="536"/>
      <c r="I108" s="68" t="s">
        <v>107</v>
      </c>
      <c r="J108" s="46">
        <f>K108+M108</f>
        <v>69</v>
      </c>
      <c r="K108" s="47"/>
      <c r="L108" s="47"/>
      <c r="M108" s="48">
        <v>69</v>
      </c>
      <c r="N108" s="46"/>
      <c r="O108" s="47"/>
      <c r="P108" s="47"/>
      <c r="Q108" s="299"/>
      <c r="R108" s="50"/>
      <c r="S108" s="51"/>
      <c r="T108" s="51"/>
      <c r="U108" s="213"/>
      <c r="V108" s="53"/>
      <c r="W108" s="53"/>
      <c r="X108" s="571"/>
      <c r="Y108" s="83"/>
      <c r="Z108" s="83"/>
      <c r="AA108" s="84"/>
      <c r="AD108" s="19"/>
    </row>
    <row r="109" spans="1:30" ht="33" customHeight="1">
      <c r="A109" s="544"/>
      <c r="B109" s="547"/>
      <c r="C109" s="550"/>
      <c r="D109" s="550"/>
      <c r="E109" s="591"/>
      <c r="F109" s="651"/>
      <c r="G109" s="533"/>
      <c r="H109" s="536"/>
      <c r="I109" s="68" t="s">
        <v>103</v>
      </c>
      <c r="J109" s="54">
        <f>K109+M109</f>
        <v>9954</v>
      </c>
      <c r="K109" s="55"/>
      <c r="L109" s="55"/>
      <c r="M109" s="48">
        <v>9954</v>
      </c>
      <c r="N109" s="54">
        <f>O109+Q109</f>
        <v>2665.5</v>
      </c>
      <c r="O109" s="55"/>
      <c r="P109" s="55"/>
      <c r="Q109" s="301">
        <v>2665.5</v>
      </c>
      <c r="R109" s="101">
        <f>S109+U109</f>
        <v>2665.5</v>
      </c>
      <c r="S109" s="58"/>
      <c r="T109" s="58"/>
      <c r="U109" s="214">
        <v>2665.5</v>
      </c>
      <c r="V109" s="60"/>
      <c r="W109" s="60"/>
      <c r="X109" s="571"/>
      <c r="Y109" s="83"/>
      <c r="Z109" s="83"/>
      <c r="AA109" s="84"/>
      <c r="AD109" s="19"/>
    </row>
    <row r="110" spans="1:30" ht="33" customHeight="1" thickBot="1">
      <c r="A110" s="545"/>
      <c r="B110" s="548"/>
      <c r="C110" s="551"/>
      <c r="D110" s="551"/>
      <c r="E110" s="592"/>
      <c r="F110" s="652"/>
      <c r="G110" s="534"/>
      <c r="H110" s="537"/>
      <c r="I110" s="20" t="s">
        <v>10</v>
      </c>
      <c r="J110" s="61">
        <f t="shared" ref="J110:S110" si="29">SUM(J107:J109)</f>
        <v>10023</v>
      </c>
      <c r="K110" s="62">
        <f t="shared" si="29"/>
        <v>0</v>
      </c>
      <c r="L110" s="62">
        <f t="shared" si="29"/>
        <v>0</v>
      </c>
      <c r="M110" s="63">
        <f t="shared" si="29"/>
        <v>10023</v>
      </c>
      <c r="N110" s="61">
        <f t="shared" si="29"/>
        <v>2665.5</v>
      </c>
      <c r="O110" s="61">
        <f t="shared" si="29"/>
        <v>0</v>
      </c>
      <c r="P110" s="61">
        <f t="shared" si="29"/>
        <v>0</v>
      </c>
      <c r="Q110" s="334">
        <f t="shared" si="29"/>
        <v>2665.5</v>
      </c>
      <c r="R110" s="225">
        <f t="shared" si="29"/>
        <v>2665.5</v>
      </c>
      <c r="S110" s="61">
        <f t="shared" si="29"/>
        <v>0</v>
      </c>
      <c r="T110" s="61"/>
      <c r="U110" s="336"/>
      <c r="V110" s="64"/>
      <c r="W110" s="64"/>
      <c r="X110" s="572"/>
      <c r="Y110" s="85">
        <v>100</v>
      </c>
      <c r="Z110" s="85"/>
      <c r="AA110" s="86"/>
      <c r="AD110" s="19"/>
    </row>
    <row r="111" spans="1:30" ht="14.25" customHeight="1" thickBot="1">
      <c r="A111" s="29" t="s">
        <v>9</v>
      </c>
      <c r="B111" s="14" t="s">
        <v>11</v>
      </c>
      <c r="C111" s="581" t="s">
        <v>12</v>
      </c>
      <c r="D111" s="581"/>
      <c r="E111" s="581"/>
      <c r="F111" s="581"/>
      <c r="G111" s="581"/>
      <c r="H111" s="581"/>
      <c r="I111" s="582"/>
      <c r="J111" s="65">
        <f t="shared" ref="J111:W111" si="30">SUM(J106,J110)</f>
        <v>13023</v>
      </c>
      <c r="K111" s="65">
        <f t="shared" si="30"/>
        <v>0</v>
      </c>
      <c r="L111" s="65">
        <f t="shared" si="30"/>
        <v>0</v>
      </c>
      <c r="M111" s="66">
        <f t="shared" si="30"/>
        <v>13023</v>
      </c>
      <c r="N111" s="65">
        <f t="shared" si="30"/>
        <v>6665.5</v>
      </c>
      <c r="O111" s="65">
        <f t="shared" si="30"/>
        <v>0</v>
      </c>
      <c r="P111" s="65">
        <f t="shared" si="30"/>
        <v>0</v>
      </c>
      <c r="Q111" s="66">
        <f t="shared" si="30"/>
        <v>6665.5</v>
      </c>
      <c r="R111" s="65">
        <f t="shared" si="30"/>
        <v>6665.5</v>
      </c>
      <c r="S111" s="65">
        <f t="shared" si="30"/>
        <v>0</v>
      </c>
      <c r="T111" s="65">
        <f t="shared" si="30"/>
        <v>0</v>
      </c>
      <c r="U111" s="66">
        <f t="shared" si="30"/>
        <v>4000</v>
      </c>
      <c r="V111" s="66">
        <f t="shared" si="30"/>
        <v>3374.9</v>
      </c>
      <c r="W111" s="65">
        <f t="shared" si="30"/>
        <v>0</v>
      </c>
      <c r="X111" s="514"/>
      <c r="Y111" s="515"/>
      <c r="Z111" s="515"/>
      <c r="AA111" s="516"/>
    </row>
    <row r="112" spans="1:30" ht="14.25" customHeight="1" thickBot="1">
      <c r="A112" s="13" t="s">
        <v>9</v>
      </c>
      <c r="B112" s="14" t="s">
        <v>63</v>
      </c>
      <c r="C112" s="611" t="s">
        <v>68</v>
      </c>
      <c r="D112" s="611"/>
      <c r="E112" s="611"/>
      <c r="F112" s="611"/>
      <c r="G112" s="611"/>
      <c r="H112" s="611"/>
      <c r="I112" s="611"/>
      <c r="J112" s="611"/>
      <c r="K112" s="611"/>
      <c r="L112" s="611"/>
      <c r="M112" s="611"/>
      <c r="N112" s="611"/>
      <c r="O112" s="611"/>
      <c r="P112" s="611"/>
      <c r="Q112" s="611"/>
      <c r="R112" s="611"/>
      <c r="S112" s="611"/>
      <c r="T112" s="611"/>
      <c r="U112" s="611"/>
      <c r="V112" s="611"/>
      <c r="W112" s="611"/>
      <c r="X112" s="611"/>
      <c r="Y112" s="611"/>
      <c r="Z112" s="611"/>
      <c r="AA112" s="612"/>
    </row>
    <row r="113" spans="1:30" ht="14.25" customHeight="1">
      <c r="A113" s="354" t="s">
        <v>9</v>
      </c>
      <c r="B113" s="355" t="s">
        <v>63</v>
      </c>
      <c r="C113" s="348" t="s">
        <v>9</v>
      </c>
      <c r="D113" s="348"/>
      <c r="E113" s="352" t="s">
        <v>145</v>
      </c>
      <c r="F113" s="344"/>
      <c r="G113" s="110" t="s">
        <v>91</v>
      </c>
      <c r="H113" s="351" t="s">
        <v>76</v>
      </c>
      <c r="I113" s="95" t="s">
        <v>58</v>
      </c>
      <c r="J113" s="54">
        <f>K113+M113</f>
        <v>13752.5</v>
      </c>
      <c r="K113" s="96">
        <v>13752.5</v>
      </c>
      <c r="L113" s="96"/>
      <c r="M113" s="92"/>
      <c r="N113" s="100">
        <f>O113+Q113</f>
        <v>15985.3</v>
      </c>
      <c r="O113" s="96">
        <v>15985.3</v>
      </c>
      <c r="P113" s="96"/>
      <c r="Q113" s="92"/>
      <c r="R113" s="101">
        <f>S113+U113</f>
        <v>14688.5</v>
      </c>
      <c r="S113" s="97">
        <v>14688.5</v>
      </c>
      <c r="T113" s="97"/>
      <c r="U113" s="226"/>
      <c r="V113" s="99">
        <v>15985.3</v>
      </c>
      <c r="W113" s="99">
        <v>15985.3</v>
      </c>
      <c r="X113" s="117"/>
      <c r="Y113" s="272"/>
      <c r="Z113" s="6"/>
      <c r="AA113" s="275"/>
      <c r="AD113" s="19"/>
    </row>
    <row r="114" spans="1:30" ht="28.5" customHeight="1">
      <c r="A114" s="354"/>
      <c r="B114" s="355"/>
      <c r="C114" s="348"/>
      <c r="D114" s="348"/>
      <c r="E114" s="293" t="s">
        <v>157</v>
      </c>
      <c r="F114" s="344"/>
      <c r="G114" s="110" t="s">
        <v>75</v>
      </c>
      <c r="H114" s="351"/>
      <c r="I114" s="68" t="s">
        <v>58</v>
      </c>
      <c r="J114" s="125">
        <f>K114+M114</f>
        <v>45</v>
      </c>
      <c r="K114" s="47">
        <v>45</v>
      </c>
      <c r="L114" s="47"/>
      <c r="M114" s="247"/>
      <c r="N114" s="245">
        <f>O114+Q114</f>
        <v>50</v>
      </c>
      <c r="O114" s="47">
        <v>50</v>
      </c>
      <c r="P114" s="47"/>
      <c r="Q114" s="49"/>
      <c r="R114" s="284">
        <f>S114+U114</f>
        <v>45</v>
      </c>
      <c r="S114" s="51">
        <v>45</v>
      </c>
      <c r="T114" s="51"/>
      <c r="U114" s="213"/>
      <c r="V114" s="53">
        <v>50</v>
      </c>
      <c r="W114" s="53">
        <v>50</v>
      </c>
      <c r="X114" s="571" t="s">
        <v>92</v>
      </c>
      <c r="Y114" s="83">
        <v>5</v>
      </c>
      <c r="Z114" s="83">
        <v>5</v>
      </c>
      <c r="AA114" s="84">
        <v>5</v>
      </c>
      <c r="AD114" s="19"/>
    </row>
    <row r="115" spans="1:30" ht="15.75" customHeight="1">
      <c r="A115" s="354"/>
      <c r="B115" s="355"/>
      <c r="C115" s="348"/>
      <c r="D115" s="348"/>
      <c r="E115" s="352" t="s">
        <v>158</v>
      </c>
      <c r="F115" s="344"/>
      <c r="G115" s="110"/>
      <c r="H115" s="351"/>
      <c r="I115" s="68" t="s">
        <v>58</v>
      </c>
      <c r="J115" s="249"/>
      <c r="K115" s="102"/>
      <c r="L115" s="102"/>
      <c r="M115" s="48"/>
      <c r="N115" s="245">
        <f>O115+Q115</f>
        <v>2001.3</v>
      </c>
      <c r="O115" s="102">
        <v>2001.3</v>
      </c>
      <c r="P115" s="102"/>
      <c r="Q115" s="48"/>
      <c r="R115" s="50">
        <f>S115+U115</f>
        <v>0</v>
      </c>
      <c r="S115" s="103"/>
      <c r="T115" s="103"/>
      <c r="U115" s="212"/>
      <c r="V115" s="105">
        <v>2001.3</v>
      </c>
      <c r="W115" s="105">
        <v>2001.3</v>
      </c>
      <c r="X115" s="571"/>
      <c r="Y115" s="111"/>
      <c r="Z115" s="83"/>
      <c r="AA115" s="84"/>
      <c r="AD115" s="19"/>
    </row>
    <row r="116" spans="1:30" ht="15.75" customHeight="1" thickBot="1">
      <c r="A116" s="354"/>
      <c r="B116" s="355"/>
      <c r="C116" s="348"/>
      <c r="D116" s="348"/>
      <c r="E116" s="297" t="s">
        <v>159</v>
      </c>
      <c r="F116" s="344"/>
      <c r="G116" s="110"/>
      <c r="H116" s="351"/>
      <c r="I116" s="20" t="s">
        <v>10</v>
      </c>
      <c r="J116" s="61">
        <f>SUM(J113:J114)</f>
        <v>13797.5</v>
      </c>
      <c r="K116" s="62">
        <f>SUM(K113:K114)</f>
        <v>13797.5</v>
      </c>
      <c r="L116" s="62">
        <f>SUM(L113:L114)</f>
        <v>0</v>
      </c>
      <c r="M116" s="63">
        <f>SUM(M113:M114)</f>
        <v>0</v>
      </c>
      <c r="N116" s="225">
        <f>SUM(N113:N115)</f>
        <v>18036.599999999999</v>
      </c>
      <c r="O116" s="62">
        <f>SUM(O113:O115)</f>
        <v>18036.599999999999</v>
      </c>
      <c r="P116" s="62">
        <f>SUM(P113:P114)</f>
        <v>0</v>
      </c>
      <c r="Q116" s="63">
        <f>SUM(Q113:Q114)</f>
        <v>0</v>
      </c>
      <c r="R116" s="225">
        <f>SUM(R113:R115)</f>
        <v>14733.5</v>
      </c>
      <c r="S116" s="62">
        <f>SUM(S113:S115)</f>
        <v>14733.5</v>
      </c>
      <c r="T116" s="62">
        <f>SUM(T113:T114)</f>
        <v>0</v>
      </c>
      <c r="U116" s="63">
        <f>SUM(U113:U114)</f>
        <v>0</v>
      </c>
      <c r="V116" s="64">
        <f>SUM(V113:V115)</f>
        <v>18036.599999999999</v>
      </c>
      <c r="W116" s="64">
        <f>SUM(W113:W115)</f>
        <v>18036.599999999999</v>
      </c>
      <c r="X116" s="340"/>
      <c r="Y116" s="111"/>
      <c r="Z116" s="83"/>
      <c r="AA116" s="84"/>
      <c r="AD116" s="19"/>
    </row>
    <row r="117" spans="1:30" ht="14.25" customHeight="1">
      <c r="A117" s="543" t="s">
        <v>9</v>
      </c>
      <c r="B117" s="546" t="s">
        <v>63</v>
      </c>
      <c r="C117" s="549" t="s">
        <v>11</v>
      </c>
      <c r="D117" s="549"/>
      <c r="E117" s="556" t="s">
        <v>93</v>
      </c>
      <c r="F117" s="565"/>
      <c r="G117" s="532" t="s">
        <v>69</v>
      </c>
      <c r="H117" s="535" t="s">
        <v>76</v>
      </c>
      <c r="I117" s="27" t="s">
        <v>58</v>
      </c>
      <c r="J117" s="38">
        <f>K117+M117</f>
        <v>179</v>
      </c>
      <c r="K117" s="39">
        <v>179</v>
      </c>
      <c r="L117" s="39"/>
      <c r="M117" s="40"/>
      <c r="N117" s="38">
        <f>O117+Q117</f>
        <v>178.5</v>
      </c>
      <c r="O117" s="39">
        <v>178.5</v>
      </c>
      <c r="P117" s="39"/>
      <c r="Q117" s="41"/>
      <c r="R117" s="42">
        <f>S117+U117</f>
        <v>178.5</v>
      </c>
      <c r="S117" s="43">
        <v>178.5</v>
      </c>
      <c r="T117" s="43"/>
      <c r="U117" s="44"/>
      <c r="V117" s="45">
        <v>178.5</v>
      </c>
      <c r="W117" s="45">
        <v>178.5</v>
      </c>
      <c r="X117" s="570" t="s">
        <v>162</v>
      </c>
      <c r="Y117" s="750">
        <v>7.6</v>
      </c>
      <c r="Z117" s="750">
        <v>7.6</v>
      </c>
      <c r="AA117" s="752">
        <v>7.6</v>
      </c>
      <c r="AD117" s="19"/>
    </row>
    <row r="118" spans="1:30" ht="14.25" customHeight="1">
      <c r="A118" s="544"/>
      <c r="B118" s="547"/>
      <c r="C118" s="550"/>
      <c r="D118" s="550"/>
      <c r="E118" s="557"/>
      <c r="F118" s="566"/>
      <c r="G118" s="533"/>
      <c r="H118" s="536"/>
      <c r="I118" s="68"/>
      <c r="J118" s="46">
        <f>K118+M118</f>
        <v>0</v>
      </c>
      <c r="K118" s="47"/>
      <c r="L118" s="47"/>
      <c r="M118" s="48"/>
      <c r="N118" s="46">
        <f>O118+Q118</f>
        <v>0</v>
      </c>
      <c r="O118" s="47"/>
      <c r="P118" s="47"/>
      <c r="Q118" s="49"/>
      <c r="R118" s="50">
        <f>S118+U118</f>
        <v>0</v>
      </c>
      <c r="S118" s="51"/>
      <c r="T118" s="51"/>
      <c r="U118" s="52"/>
      <c r="V118" s="53"/>
      <c r="W118" s="53"/>
      <c r="X118" s="571"/>
      <c r="Y118" s="587"/>
      <c r="Z118" s="587"/>
      <c r="AA118" s="589"/>
      <c r="AD118" s="19"/>
    </row>
    <row r="119" spans="1:30" ht="14.25" customHeight="1" thickBot="1">
      <c r="A119" s="545"/>
      <c r="B119" s="548"/>
      <c r="C119" s="551"/>
      <c r="D119" s="551"/>
      <c r="E119" s="558"/>
      <c r="F119" s="567"/>
      <c r="G119" s="534"/>
      <c r="H119" s="537"/>
      <c r="I119" s="20" t="s">
        <v>10</v>
      </c>
      <c r="J119" s="61">
        <f t="shared" ref="J119:W119" si="31">SUM(J117:J118)</f>
        <v>179</v>
      </c>
      <c r="K119" s="62">
        <f t="shared" si="31"/>
        <v>179</v>
      </c>
      <c r="L119" s="62">
        <f t="shared" si="31"/>
        <v>0</v>
      </c>
      <c r="M119" s="63">
        <f t="shared" si="31"/>
        <v>0</v>
      </c>
      <c r="N119" s="61">
        <f t="shared" si="31"/>
        <v>178.5</v>
      </c>
      <c r="O119" s="62">
        <f t="shared" si="31"/>
        <v>178.5</v>
      </c>
      <c r="P119" s="62">
        <f t="shared" si="31"/>
        <v>0</v>
      </c>
      <c r="Q119" s="63">
        <f t="shared" si="31"/>
        <v>0</v>
      </c>
      <c r="R119" s="61">
        <f t="shared" si="31"/>
        <v>178.5</v>
      </c>
      <c r="S119" s="62">
        <f t="shared" si="31"/>
        <v>178.5</v>
      </c>
      <c r="T119" s="62">
        <f t="shared" si="31"/>
        <v>0</v>
      </c>
      <c r="U119" s="62">
        <f t="shared" si="31"/>
        <v>0</v>
      </c>
      <c r="V119" s="64">
        <f t="shared" si="31"/>
        <v>178.5</v>
      </c>
      <c r="W119" s="64">
        <f t="shared" si="31"/>
        <v>178.5</v>
      </c>
      <c r="X119" s="572"/>
      <c r="Y119" s="751"/>
      <c r="Z119" s="751"/>
      <c r="AA119" s="753"/>
      <c r="AD119" s="19"/>
    </row>
    <row r="120" spans="1:30" ht="14.25" customHeight="1">
      <c r="A120" s="543" t="s">
        <v>9</v>
      </c>
      <c r="B120" s="546" t="s">
        <v>63</v>
      </c>
      <c r="C120" s="549" t="s">
        <v>63</v>
      </c>
      <c r="D120" s="549"/>
      <c r="E120" s="556" t="s">
        <v>94</v>
      </c>
      <c r="F120" s="565"/>
      <c r="G120" s="532" t="s">
        <v>69</v>
      </c>
      <c r="H120" s="535" t="s">
        <v>76</v>
      </c>
      <c r="I120" s="27" t="s">
        <v>58</v>
      </c>
      <c r="J120" s="38">
        <f>K120+M120</f>
        <v>45.2</v>
      </c>
      <c r="K120" s="39"/>
      <c r="L120" s="39"/>
      <c r="M120" s="40">
        <v>45.2</v>
      </c>
      <c r="N120" s="38">
        <f>O120+Q120</f>
        <v>45.2</v>
      </c>
      <c r="O120" s="39"/>
      <c r="P120" s="39"/>
      <c r="Q120" s="41">
        <v>45.2</v>
      </c>
      <c r="R120" s="42">
        <f>S120+U120</f>
        <v>45.2</v>
      </c>
      <c r="S120" s="43"/>
      <c r="T120" s="43"/>
      <c r="U120" s="44">
        <v>45.2</v>
      </c>
      <c r="V120" s="45">
        <v>45.2</v>
      </c>
      <c r="W120" s="45">
        <v>45.2</v>
      </c>
      <c r="X120" s="717" t="s">
        <v>166</v>
      </c>
      <c r="Y120" s="89">
        <v>7</v>
      </c>
      <c r="Z120" s="89">
        <v>9</v>
      </c>
      <c r="AA120" s="90">
        <v>12</v>
      </c>
      <c r="AD120" s="19"/>
    </row>
    <row r="121" spans="1:30" ht="14.25" customHeight="1">
      <c r="A121" s="544"/>
      <c r="B121" s="547"/>
      <c r="C121" s="550"/>
      <c r="D121" s="550"/>
      <c r="E121" s="557"/>
      <c r="F121" s="566"/>
      <c r="G121" s="533"/>
      <c r="H121" s="536"/>
      <c r="I121" s="68"/>
      <c r="J121" s="46">
        <f>K121+M121</f>
        <v>0</v>
      </c>
      <c r="K121" s="47"/>
      <c r="L121" s="47"/>
      <c r="M121" s="48"/>
      <c r="N121" s="46">
        <f>O121+Q121</f>
        <v>0</v>
      </c>
      <c r="O121" s="47"/>
      <c r="P121" s="47"/>
      <c r="Q121" s="49"/>
      <c r="R121" s="50">
        <f>S121+U121</f>
        <v>0</v>
      </c>
      <c r="S121" s="51"/>
      <c r="T121" s="51"/>
      <c r="U121" s="52"/>
      <c r="V121" s="53"/>
      <c r="W121" s="53"/>
      <c r="X121" s="613"/>
      <c r="Y121" s="83"/>
      <c r="Z121" s="83"/>
      <c r="AA121" s="84"/>
      <c r="AD121" s="19"/>
    </row>
    <row r="122" spans="1:30" ht="14.25" customHeight="1" thickBot="1">
      <c r="A122" s="545"/>
      <c r="B122" s="548"/>
      <c r="C122" s="551"/>
      <c r="D122" s="551"/>
      <c r="E122" s="558"/>
      <c r="F122" s="567"/>
      <c r="G122" s="534"/>
      <c r="H122" s="537"/>
      <c r="I122" s="20" t="s">
        <v>10</v>
      </c>
      <c r="J122" s="61">
        <f t="shared" ref="J122:W122" si="32">SUM(J120:J121)</f>
        <v>45.2</v>
      </c>
      <c r="K122" s="62">
        <f t="shared" si="32"/>
        <v>0</v>
      </c>
      <c r="L122" s="62">
        <f t="shared" si="32"/>
        <v>0</v>
      </c>
      <c r="M122" s="63">
        <f t="shared" si="32"/>
        <v>45.2</v>
      </c>
      <c r="N122" s="61">
        <f t="shared" si="32"/>
        <v>45.2</v>
      </c>
      <c r="O122" s="62">
        <f t="shared" si="32"/>
        <v>0</v>
      </c>
      <c r="P122" s="62">
        <f t="shared" si="32"/>
        <v>0</v>
      </c>
      <c r="Q122" s="63">
        <f t="shared" si="32"/>
        <v>45.2</v>
      </c>
      <c r="R122" s="61">
        <f t="shared" si="32"/>
        <v>45.2</v>
      </c>
      <c r="S122" s="62">
        <f t="shared" si="32"/>
        <v>0</v>
      </c>
      <c r="T122" s="62">
        <f t="shared" si="32"/>
        <v>0</v>
      </c>
      <c r="U122" s="62">
        <f t="shared" si="32"/>
        <v>45.2</v>
      </c>
      <c r="V122" s="64">
        <f t="shared" si="32"/>
        <v>45.2</v>
      </c>
      <c r="W122" s="64">
        <f t="shared" si="32"/>
        <v>45.2</v>
      </c>
      <c r="X122" s="614"/>
      <c r="Y122" s="85"/>
      <c r="Z122" s="85"/>
      <c r="AA122" s="86"/>
      <c r="AD122" s="19"/>
    </row>
    <row r="123" spans="1:30" ht="23.25" customHeight="1">
      <c r="A123" s="543" t="s">
        <v>9</v>
      </c>
      <c r="B123" s="546" t="s">
        <v>63</v>
      </c>
      <c r="C123" s="549" t="s">
        <v>69</v>
      </c>
      <c r="D123" s="549"/>
      <c r="E123" s="623" t="s">
        <v>165</v>
      </c>
      <c r="F123" s="565"/>
      <c r="G123" s="532" t="s">
        <v>69</v>
      </c>
      <c r="H123" s="535" t="s">
        <v>76</v>
      </c>
      <c r="I123" s="27" t="s">
        <v>58</v>
      </c>
      <c r="J123" s="38">
        <f>K123+M123</f>
        <v>0</v>
      </c>
      <c r="K123" s="39">
        <v>0</v>
      </c>
      <c r="L123" s="39"/>
      <c r="M123" s="40"/>
      <c r="N123" s="38">
        <f>O123+Q123</f>
        <v>94</v>
      </c>
      <c r="O123" s="39">
        <v>94</v>
      </c>
      <c r="P123" s="39"/>
      <c r="Q123" s="41"/>
      <c r="R123" s="42">
        <f>S123+U123</f>
        <v>94</v>
      </c>
      <c r="S123" s="43">
        <v>94</v>
      </c>
      <c r="T123" s="43"/>
      <c r="U123" s="44"/>
      <c r="V123" s="45">
        <v>50</v>
      </c>
      <c r="W123" s="45">
        <v>50</v>
      </c>
      <c r="X123" s="717" t="s">
        <v>97</v>
      </c>
      <c r="Y123" s="89">
        <v>3</v>
      </c>
      <c r="Z123" s="89">
        <v>1</v>
      </c>
      <c r="AA123" s="90">
        <v>1</v>
      </c>
      <c r="AD123" s="19"/>
    </row>
    <row r="124" spans="1:30" ht="25.5" customHeight="1">
      <c r="A124" s="544"/>
      <c r="B124" s="547"/>
      <c r="C124" s="550"/>
      <c r="D124" s="550"/>
      <c r="E124" s="624"/>
      <c r="F124" s="566"/>
      <c r="G124" s="533"/>
      <c r="H124" s="536"/>
      <c r="I124" s="68"/>
      <c r="J124" s="46">
        <f>K124+M124</f>
        <v>0</v>
      </c>
      <c r="K124" s="47"/>
      <c r="L124" s="47"/>
      <c r="M124" s="48"/>
      <c r="N124" s="46">
        <f>O124+Q124</f>
        <v>0</v>
      </c>
      <c r="O124" s="47"/>
      <c r="P124" s="47"/>
      <c r="Q124" s="49"/>
      <c r="R124" s="50">
        <f>S124+U124</f>
        <v>0</v>
      </c>
      <c r="S124" s="51"/>
      <c r="T124" s="51"/>
      <c r="U124" s="52"/>
      <c r="V124" s="53"/>
      <c r="W124" s="53"/>
      <c r="X124" s="613"/>
      <c r="Y124" s="83"/>
      <c r="Z124" s="83"/>
      <c r="AA124" s="84"/>
      <c r="AD124" s="19"/>
    </row>
    <row r="125" spans="1:30" ht="19.5" customHeight="1" thickBot="1">
      <c r="A125" s="545"/>
      <c r="B125" s="548"/>
      <c r="C125" s="551"/>
      <c r="D125" s="551"/>
      <c r="E125" s="625"/>
      <c r="F125" s="567"/>
      <c r="G125" s="534"/>
      <c r="H125" s="537"/>
      <c r="I125" s="20" t="s">
        <v>10</v>
      </c>
      <c r="J125" s="61">
        <f t="shared" ref="J125:W125" si="33">SUM(J123:J124)</f>
        <v>0</v>
      </c>
      <c r="K125" s="62">
        <f t="shared" si="33"/>
        <v>0</v>
      </c>
      <c r="L125" s="62">
        <f t="shared" si="33"/>
        <v>0</v>
      </c>
      <c r="M125" s="63">
        <f t="shared" si="33"/>
        <v>0</v>
      </c>
      <c r="N125" s="61">
        <f t="shared" si="33"/>
        <v>94</v>
      </c>
      <c r="O125" s="62">
        <f t="shared" si="33"/>
        <v>94</v>
      </c>
      <c r="P125" s="62">
        <f t="shared" si="33"/>
        <v>0</v>
      </c>
      <c r="Q125" s="63">
        <f t="shared" si="33"/>
        <v>0</v>
      </c>
      <c r="R125" s="61">
        <f t="shared" si="33"/>
        <v>94</v>
      </c>
      <c r="S125" s="62">
        <f t="shared" si="33"/>
        <v>94</v>
      </c>
      <c r="T125" s="62">
        <f t="shared" si="33"/>
        <v>0</v>
      </c>
      <c r="U125" s="62">
        <f t="shared" si="33"/>
        <v>0</v>
      </c>
      <c r="V125" s="64">
        <f t="shared" si="33"/>
        <v>50</v>
      </c>
      <c r="W125" s="64">
        <f t="shared" si="33"/>
        <v>50</v>
      </c>
      <c r="X125" s="26"/>
      <c r="Y125" s="85"/>
      <c r="Z125" s="85"/>
      <c r="AA125" s="86"/>
      <c r="AD125" s="19"/>
    </row>
    <row r="126" spans="1:30" ht="14.25" customHeight="1">
      <c r="A126" s="543" t="s">
        <v>9</v>
      </c>
      <c r="B126" s="546" t="s">
        <v>63</v>
      </c>
      <c r="C126" s="549" t="s">
        <v>71</v>
      </c>
      <c r="D126" s="549"/>
      <c r="E126" s="623" t="s">
        <v>96</v>
      </c>
      <c r="F126" s="565"/>
      <c r="G126" s="532" t="s">
        <v>69</v>
      </c>
      <c r="H126" s="535" t="s">
        <v>76</v>
      </c>
      <c r="I126" s="27" t="s">
        <v>58</v>
      </c>
      <c r="J126" s="38">
        <f>K126+M126</f>
        <v>871.6</v>
      </c>
      <c r="K126" s="39">
        <v>871.6</v>
      </c>
      <c r="L126" s="39"/>
      <c r="M126" s="40"/>
      <c r="N126" s="38">
        <f>O126+Q126</f>
        <v>717</v>
      </c>
      <c r="O126" s="39">
        <v>717</v>
      </c>
      <c r="P126" s="39"/>
      <c r="Q126" s="41"/>
      <c r="R126" s="42">
        <f>S126+U126</f>
        <v>444</v>
      </c>
      <c r="S126" s="43">
        <v>444</v>
      </c>
      <c r="T126" s="43"/>
      <c r="U126" s="44"/>
      <c r="V126" s="45">
        <v>350</v>
      </c>
      <c r="W126" s="45">
        <v>350</v>
      </c>
      <c r="X126" s="717" t="s">
        <v>161</v>
      </c>
      <c r="Y126" s="89">
        <v>4</v>
      </c>
      <c r="Z126" s="89">
        <v>4</v>
      </c>
      <c r="AA126" s="90">
        <v>4</v>
      </c>
      <c r="AD126" s="19"/>
    </row>
    <row r="127" spans="1:30" ht="14.25" customHeight="1">
      <c r="A127" s="544"/>
      <c r="B127" s="547"/>
      <c r="C127" s="550"/>
      <c r="D127" s="550"/>
      <c r="E127" s="624"/>
      <c r="F127" s="566"/>
      <c r="G127" s="533"/>
      <c r="H127" s="536"/>
      <c r="I127" s="68"/>
      <c r="J127" s="46">
        <f>K127+M127</f>
        <v>0</v>
      </c>
      <c r="K127" s="47"/>
      <c r="L127" s="47"/>
      <c r="M127" s="48"/>
      <c r="N127" s="46">
        <f>O127+Q127</f>
        <v>0</v>
      </c>
      <c r="O127" s="47"/>
      <c r="P127" s="47"/>
      <c r="Q127" s="49"/>
      <c r="R127" s="50">
        <f>S127+U127</f>
        <v>0</v>
      </c>
      <c r="S127" s="51"/>
      <c r="T127" s="51"/>
      <c r="U127" s="52"/>
      <c r="V127" s="53"/>
      <c r="W127" s="53"/>
      <c r="X127" s="613"/>
      <c r="Y127" s="83"/>
      <c r="Z127" s="83"/>
      <c r="AA127" s="84"/>
      <c r="AD127" s="19"/>
    </row>
    <row r="128" spans="1:30" ht="14.25" customHeight="1" thickBot="1">
      <c r="A128" s="545"/>
      <c r="B128" s="548"/>
      <c r="C128" s="551"/>
      <c r="D128" s="551"/>
      <c r="E128" s="625"/>
      <c r="F128" s="567"/>
      <c r="G128" s="534"/>
      <c r="H128" s="537"/>
      <c r="I128" s="20" t="s">
        <v>10</v>
      </c>
      <c r="J128" s="61">
        <f t="shared" ref="J128:W128" si="34">SUM(J126:J127)</f>
        <v>871.6</v>
      </c>
      <c r="K128" s="62">
        <f t="shared" si="34"/>
        <v>871.6</v>
      </c>
      <c r="L128" s="62">
        <f t="shared" si="34"/>
        <v>0</v>
      </c>
      <c r="M128" s="63">
        <f t="shared" si="34"/>
        <v>0</v>
      </c>
      <c r="N128" s="61">
        <f t="shared" si="34"/>
        <v>717</v>
      </c>
      <c r="O128" s="62">
        <f t="shared" si="34"/>
        <v>717</v>
      </c>
      <c r="P128" s="62">
        <f t="shared" si="34"/>
        <v>0</v>
      </c>
      <c r="Q128" s="63">
        <f t="shared" si="34"/>
        <v>0</v>
      </c>
      <c r="R128" s="61">
        <f t="shared" si="34"/>
        <v>444</v>
      </c>
      <c r="S128" s="62">
        <f t="shared" si="34"/>
        <v>444</v>
      </c>
      <c r="T128" s="62">
        <f t="shared" si="34"/>
        <v>0</v>
      </c>
      <c r="U128" s="62">
        <f t="shared" si="34"/>
        <v>0</v>
      </c>
      <c r="V128" s="64">
        <f t="shared" si="34"/>
        <v>350</v>
      </c>
      <c r="W128" s="64">
        <f t="shared" si="34"/>
        <v>350</v>
      </c>
      <c r="X128" s="26"/>
      <c r="Y128" s="85"/>
      <c r="Z128" s="85"/>
      <c r="AA128" s="86"/>
      <c r="AD128" s="19"/>
    </row>
    <row r="129" spans="1:30" ht="14.25" customHeight="1">
      <c r="A129" s="543" t="s">
        <v>9</v>
      </c>
      <c r="B129" s="546" t="s">
        <v>63</v>
      </c>
      <c r="C129" s="549" t="s">
        <v>73</v>
      </c>
      <c r="D129" s="549"/>
      <c r="E129" s="562" t="s">
        <v>163</v>
      </c>
      <c r="F129" s="565" t="s">
        <v>109</v>
      </c>
      <c r="G129" s="532" t="s">
        <v>69</v>
      </c>
      <c r="H129" s="535" t="s">
        <v>101</v>
      </c>
      <c r="I129" s="68" t="s">
        <v>103</v>
      </c>
      <c r="J129" s="54">
        <f>K129+M129</f>
        <v>7875</v>
      </c>
      <c r="K129" s="55"/>
      <c r="L129" s="55"/>
      <c r="M129" s="48">
        <v>7875</v>
      </c>
      <c r="N129" s="54">
        <f>O129+Q129</f>
        <v>7303.2</v>
      </c>
      <c r="O129" s="55"/>
      <c r="P129" s="55"/>
      <c r="Q129" s="119">
        <v>7303.2</v>
      </c>
      <c r="R129" s="42">
        <f>S129+U129</f>
        <v>7303.2</v>
      </c>
      <c r="S129" s="43"/>
      <c r="T129" s="43"/>
      <c r="U129" s="44">
        <v>7303.2</v>
      </c>
      <c r="V129" s="45"/>
      <c r="W129" s="45"/>
      <c r="X129" s="23" t="s">
        <v>205</v>
      </c>
      <c r="Y129" s="89">
        <v>12</v>
      </c>
      <c r="Z129" s="89"/>
      <c r="AA129" s="90"/>
      <c r="AD129" s="19"/>
    </row>
    <row r="130" spans="1:30" ht="14.25" customHeight="1">
      <c r="A130" s="544"/>
      <c r="B130" s="547"/>
      <c r="C130" s="550"/>
      <c r="D130" s="550"/>
      <c r="E130" s="563"/>
      <c r="F130" s="566"/>
      <c r="G130" s="533"/>
      <c r="H130" s="536"/>
      <c r="I130" s="28" t="s">
        <v>104</v>
      </c>
      <c r="J130" s="54">
        <f>K130+M130</f>
        <v>3289.7</v>
      </c>
      <c r="K130" s="55"/>
      <c r="L130" s="55"/>
      <c r="M130" s="48">
        <v>3289.7</v>
      </c>
      <c r="N130" s="54">
        <f>O130+Q130</f>
        <v>3334.6</v>
      </c>
      <c r="O130" s="55"/>
      <c r="P130" s="55"/>
      <c r="Q130" s="119">
        <v>3334.6</v>
      </c>
      <c r="R130" s="57">
        <f>S130+U130</f>
        <v>3334.6</v>
      </c>
      <c r="S130" s="58"/>
      <c r="T130" s="58"/>
      <c r="U130" s="59">
        <v>3334.6</v>
      </c>
      <c r="V130" s="60"/>
      <c r="W130" s="60"/>
      <c r="X130" s="25"/>
      <c r="Y130" s="83"/>
      <c r="Z130" s="83"/>
      <c r="AA130" s="84"/>
      <c r="AD130" s="19"/>
    </row>
    <row r="131" spans="1:30" ht="14.25" customHeight="1" thickBot="1">
      <c r="A131" s="545"/>
      <c r="B131" s="548"/>
      <c r="C131" s="551"/>
      <c r="D131" s="551"/>
      <c r="E131" s="564"/>
      <c r="F131" s="567"/>
      <c r="G131" s="534"/>
      <c r="H131" s="537"/>
      <c r="I131" s="20" t="s">
        <v>10</v>
      </c>
      <c r="J131" s="61">
        <f t="shared" ref="J131:W131" si="35">SUM(J129:J130)</f>
        <v>11164.7</v>
      </c>
      <c r="K131" s="62">
        <f t="shared" si="35"/>
        <v>0</v>
      </c>
      <c r="L131" s="62">
        <f t="shared" si="35"/>
        <v>0</v>
      </c>
      <c r="M131" s="63">
        <f t="shared" si="35"/>
        <v>11164.7</v>
      </c>
      <c r="N131" s="61">
        <f t="shared" si="35"/>
        <v>10637.8</v>
      </c>
      <c r="O131" s="62">
        <f t="shared" si="35"/>
        <v>0</v>
      </c>
      <c r="P131" s="62">
        <f t="shared" si="35"/>
        <v>0</v>
      </c>
      <c r="Q131" s="63">
        <f>SUM(Q129:Q130)</f>
        <v>10637.8</v>
      </c>
      <c r="R131" s="61">
        <f t="shared" si="35"/>
        <v>10637.8</v>
      </c>
      <c r="S131" s="62">
        <f t="shared" si="35"/>
        <v>0</v>
      </c>
      <c r="T131" s="62">
        <f t="shared" si="35"/>
        <v>0</v>
      </c>
      <c r="U131" s="62">
        <f t="shared" si="35"/>
        <v>10637.8</v>
      </c>
      <c r="V131" s="64">
        <f t="shared" si="35"/>
        <v>0</v>
      </c>
      <c r="W131" s="64">
        <f t="shared" si="35"/>
        <v>0</v>
      </c>
      <c r="X131" s="26"/>
      <c r="Y131" s="85"/>
      <c r="Z131" s="85"/>
      <c r="AA131" s="86"/>
      <c r="AD131" s="19"/>
    </row>
    <row r="132" spans="1:30" ht="14.25" customHeight="1">
      <c r="A132" s="543" t="s">
        <v>9</v>
      </c>
      <c r="B132" s="546" t="s">
        <v>63</v>
      </c>
      <c r="C132" s="549" t="s">
        <v>74</v>
      </c>
      <c r="D132" s="549"/>
      <c r="E132" s="556" t="s">
        <v>95</v>
      </c>
      <c r="F132" s="565"/>
      <c r="G132" s="532" t="s">
        <v>69</v>
      </c>
      <c r="H132" s="535" t="s">
        <v>76</v>
      </c>
      <c r="I132" s="27" t="s">
        <v>58</v>
      </c>
      <c r="J132" s="38">
        <f>K132+M132</f>
        <v>15</v>
      </c>
      <c r="K132" s="39">
        <v>15</v>
      </c>
      <c r="L132" s="39"/>
      <c r="M132" s="40"/>
      <c r="N132" s="38">
        <f>O132+Q132</f>
        <v>0</v>
      </c>
      <c r="O132" s="39"/>
      <c r="P132" s="39"/>
      <c r="Q132" s="41"/>
      <c r="R132" s="42">
        <f>S132+U132</f>
        <v>0</v>
      </c>
      <c r="S132" s="43"/>
      <c r="T132" s="43"/>
      <c r="U132" s="44"/>
      <c r="V132" s="45"/>
      <c r="W132" s="45"/>
      <c r="X132" s="23"/>
      <c r="Y132" s="89"/>
      <c r="Z132" s="89"/>
      <c r="AA132" s="90"/>
      <c r="AD132" s="19"/>
    </row>
    <row r="133" spans="1:30" ht="14.25" customHeight="1">
      <c r="A133" s="544"/>
      <c r="B133" s="547"/>
      <c r="C133" s="550"/>
      <c r="D133" s="550"/>
      <c r="E133" s="557"/>
      <c r="F133" s="566"/>
      <c r="G133" s="533"/>
      <c r="H133" s="536"/>
      <c r="I133" s="68"/>
      <c r="J133" s="46">
        <f>K133+M133</f>
        <v>0</v>
      </c>
      <c r="K133" s="47"/>
      <c r="L133" s="47"/>
      <c r="M133" s="48"/>
      <c r="N133" s="46">
        <f>O133+Q133</f>
        <v>0</v>
      </c>
      <c r="O133" s="47"/>
      <c r="P133" s="47"/>
      <c r="Q133" s="49"/>
      <c r="R133" s="50">
        <f>S133+U133</f>
        <v>0</v>
      </c>
      <c r="S133" s="51"/>
      <c r="T133" s="51"/>
      <c r="U133" s="52"/>
      <c r="V133" s="53"/>
      <c r="W133" s="53"/>
      <c r="X133" s="25"/>
      <c r="Y133" s="83"/>
      <c r="Z133" s="83"/>
      <c r="AA133" s="84"/>
      <c r="AD133" s="19"/>
    </row>
    <row r="134" spans="1:30" ht="14.25" customHeight="1" thickBot="1">
      <c r="A134" s="545"/>
      <c r="B134" s="548"/>
      <c r="C134" s="551"/>
      <c r="D134" s="551"/>
      <c r="E134" s="558"/>
      <c r="F134" s="567"/>
      <c r="G134" s="534"/>
      <c r="H134" s="537"/>
      <c r="I134" s="20" t="s">
        <v>10</v>
      </c>
      <c r="J134" s="61">
        <f t="shared" ref="J134:W134" si="36">SUM(J132:J133)</f>
        <v>15</v>
      </c>
      <c r="K134" s="62">
        <f t="shared" si="36"/>
        <v>15</v>
      </c>
      <c r="L134" s="62">
        <f t="shared" si="36"/>
        <v>0</v>
      </c>
      <c r="M134" s="63">
        <f t="shared" si="36"/>
        <v>0</v>
      </c>
      <c r="N134" s="61">
        <f t="shared" si="36"/>
        <v>0</v>
      </c>
      <c r="O134" s="62">
        <f t="shared" si="36"/>
        <v>0</v>
      </c>
      <c r="P134" s="62">
        <f t="shared" si="36"/>
        <v>0</v>
      </c>
      <c r="Q134" s="63">
        <f t="shared" si="36"/>
        <v>0</v>
      </c>
      <c r="R134" s="61">
        <f t="shared" si="36"/>
        <v>0</v>
      </c>
      <c r="S134" s="62">
        <f t="shared" si="36"/>
        <v>0</v>
      </c>
      <c r="T134" s="62">
        <f t="shared" si="36"/>
        <v>0</v>
      </c>
      <c r="U134" s="62">
        <f t="shared" si="36"/>
        <v>0</v>
      </c>
      <c r="V134" s="64">
        <f t="shared" si="36"/>
        <v>0</v>
      </c>
      <c r="W134" s="64">
        <f t="shared" si="36"/>
        <v>0</v>
      </c>
      <c r="X134" s="26"/>
      <c r="Y134" s="85"/>
      <c r="Z134" s="85"/>
      <c r="AA134" s="86"/>
      <c r="AD134" s="19"/>
    </row>
    <row r="135" spans="1:30" ht="14.25" customHeight="1" thickBot="1">
      <c r="A135" s="29" t="s">
        <v>9</v>
      </c>
      <c r="B135" s="14" t="s">
        <v>63</v>
      </c>
      <c r="C135" s="581" t="s">
        <v>12</v>
      </c>
      <c r="D135" s="581"/>
      <c r="E135" s="581"/>
      <c r="F135" s="581"/>
      <c r="G135" s="581"/>
      <c r="H135" s="581"/>
      <c r="I135" s="582"/>
      <c r="J135" s="65">
        <f>K135+M135</f>
        <v>26073</v>
      </c>
      <c r="K135" s="65">
        <f>SUM(K131,K134,K128,K125,K122,K119,K116)</f>
        <v>14863.1</v>
      </c>
      <c r="L135" s="65">
        <f t="shared" ref="L135:U135" si="37">SUM(L131,L134,L128,L125,L122,L119)</f>
        <v>0</v>
      </c>
      <c r="M135" s="66">
        <f t="shared" si="37"/>
        <v>11209.900000000001</v>
      </c>
      <c r="N135" s="65">
        <f>O135+Q135</f>
        <v>29709.1</v>
      </c>
      <c r="O135" s="65">
        <f>SUM(O131,O134,O128,O125,O122,O119,O116)</f>
        <v>19026.099999999999</v>
      </c>
      <c r="P135" s="65">
        <f t="shared" si="37"/>
        <v>0</v>
      </c>
      <c r="Q135" s="66">
        <f t="shared" si="37"/>
        <v>10683</v>
      </c>
      <c r="R135" s="65">
        <f>S135+U135</f>
        <v>26133</v>
      </c>
      <c r="S135" s="65">
        <f>SUM(S131,S134,S128,S125,S122,S119,S116)</f>
        <v>15450</v>
      </c>
      <c r="T135" s="65">
        <f t="shared" si="37"/>
        <v>0</v>
      </c>
      <c r="U135" s="66">
        <f t="shared" si="37"/>
        <v>10683</v>
      </c>
      <c r="V135" s="65">
        <f>SUM(V131,V134,V128,V125,V122,V119,V116)</f>
        <v>18660.3</v>
      </c>
      <c r="W135" s="66">
        <f>SUM(W131,W134,W128,W125,W122,W119,W116)</f>
        <v>18660.3</v>
      </c>
      <c r="X135" s="514"/>
      <c r="Y135" s="515"/>
      <c r="Z135" s="515"/>
      <c r="AA135" s="516"/>
    </row>
    <row r="136" spans="1:30" ht="14.25" customHeight="1" thickBot="1">
      <c r="A136" s="13" t="s">
        <v>9</v>
      </c>
      <c r="B136" s="14" t="s">
        <v>69</v>
      </c>
      <c r="C136" s="583" t="s">
        <v>70</v>
      </c>
      <c r="D136" s="584"/>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5"/>
    </row>
    <row r="137" spans="1:30" ht="14.25" customHeight="1">
      <c r="A137" s="543" t="s">
        <v>9</v>
      </c>
      <c r="B137" s="546" t="s">
        <v>69</v>
      </c>
      <c r="C137" s="549" t="s">
        <v>9</v>
      </c>
      <c r="D137" s="549"/>
      <c r="E137" s="556" t="s">
        <v>72</v>
      </c>
      <c r="F137" s="529"/>
      <c r="G137" s="532" t="s">
        <v>69</v>
      </c>
      <c r="H137" s="535" t="s">
        <v>76</v>
      </c>
      <c r="I137" s="27" t="s">
        <v>58</v>
      </c>
      <c r="J137" s="38">
        <f t="shared" ref="J137:J142" si="38">K137+M137</f>
        <v>191.2</v>
      </c>
      <c r="K137" s="39">
        <v>191.2</v>
      </c>
      <c r="L137" s="39"/>
      <c r="M137" s="40"/>
      <c r="N137" s="38">
        <f t="shared" ref="N137:N142" si="39">O137+Q137</f>
        <v>191.2</v>
      </c>
      <c r="O137" s="39">
        <v>191.2</v>
      </c>
      <c r="P137" s="39"/>
      <c r="Q137" s="41"/>
      <c r="R137" s="42">
        <f t="shared" ref="R137:R142" si="40">S137+U137</f>
        <v>191.2</v>
      </c>
      <c r="S137" s="43">
        <v>191.2</v>
      </c>
      <c r="T137" s="43"/>
      <c r="U137" s="44"/>
      <c r="V137" s="45">
        <v>191.2</v>
      </c>
      <c r="W137" s="45">
        <v>191.2</v>
      </c>
      <c r="X137" s="573" t="s">
        <v>128</v>
      </c>
      <c r="Y137" s="574">
        <v>2000</v>
      </c>
      <c r="Z137" s="574">
        <v>2000</v>
      </c>
      <c r="AA137" s="632">
        <v>2000</v>
      </c>
      <c r="AD137" s="19"/>
    </row>
    <row r="138" spans="1:30" ht="21" customHeight="1">
      <c r="A138" s="544"/>
      <c r="B138" s="547"/>
      <c r="C138" s="550"/>
      <c r="D138" s="550"/>
      <c r="E138" s="557"/>
      <c r="F138" s="530"/>
      <c r="G138" s="533"/>
      <c r="H138" s="536"/>
      <c r="I138" s="68" t="s">
        <v>77</v>
      </c>
      <c r="J138" s="46">
        <f t="shared" si="38"/>
        <v>528.4</v>
      </c>
      <c r="K138" s="102">
        <v>528.4</v>
      </c>
      <c r="L138" s="102"/>
      <c r="M138" s="48"/>
      <c r="N138" s="46">
        <f t="shared" si="39"/>
        <v>1306.8</v>
      </c>
      <c r="O138" s="102">
        <v>1306.8</v>
      </c>
      <c r="P138" s="102"/>
      <c r="Q138" s="48"/>
      <c r="R138" s="50">
        <f t="shared" si="40"/>
        <v>0</v>
      </c>
      <c r="S138" s="103"/>
      <c r="T138" s="103"/>
      <c r="U138" s="104"/>
      <c r="V138" s="105">
        <v>936.8</v>
      </c>
      <c r="W138" s="105">
        <v>936.8</v>
      </c>
      <c r="X138" s="540"/>
      <c r="Y138" s="575"/>
      <c r="Z138" s="575"/>
      <c r="AA138" s="633"/>
      <c r="AD138" s="19"/>
    </row>
    <row r="139" spans="1:30" ht="14.25" customHeight="1">
      <c r="A139" s="544"/>
      <c r="B139" s="547"/>
      <c r="C139" s="550"/>
      <c r="D139" s="550"/>
      <c r="E139" s="557"/>
      <c r="F139" s="530"/>
      <c r="G139" s="533"/>
      <c r="H139" s="536"/>
      <c r="I139" s="95"/>
      <c r="J139" s="100">
        <f t="shared" si="38"/>
        <v>0</v>
      </c>
      <c r="K139" s="96"/>
      <c r="L139" s="96"/>
      <c r="M139" s="92"/>
      <c r="N139" s="100">
        <f t="shared" si="39"/>
        <v>0</v>
      </c>
      <c r="O139" s="96"/>
      <c r="P139" s="96"/>
      <c r="Q139" s="92"/>
      <c r="R139" s="101">
        <f t="shared" si="40"/>
        <v>0</v>
      </c>
      <c r="S139" s="97"/>
      <c r="T139" s="97"/>
      <c r="U139" s="98"/>
      <c r="V139" s="99"/>
      <c r="W139" s="99"/>
      <c r="X139" s="540" t="s">
        <v>78</v>
      </c>
      <c r="Y139" s="217">
        <v>66</v>
      </c>
      <c r="Z139" s="217">
        <v>66</v>
      </c>
      <c r="AA139" s="218">
        <v>66</v>
      </c>
      <c r="AD139" s="19"/>
    </row>
    <row r="140" spans="1:30" ht="14.25" customHeight="1">
      <c r="A140" s="544"/>
      <c r="B140" s="547"/>
      <c r="C140" s="550"/>
      <c r="D140" s="550"/>
      <c r="E140" s="557"/>
      <c r="F140" s="530"/>
      <c r="G140" s="533"/>
      <c r="H140" s="536"/>
      <c r="I140" s="68"/>
      <c r="J140" s="100">
        <f t="shared" si="38"/>
        <v>0</v>
      </c>
      <c r="K140" s="102"/>
      <c r="L140" s="102"/>
      <c r="M140" s="48"/>
      <c r="N140" s="100">
        <f t="shared" si="39"/>
        <v>0</v>
      </c>
      <c r="O140" s="102"/>
      <c r="P140" s="102"/>
      <c r="Q140" s="48"/>
      <c r="R140" s="101">
        <f t="shared" si="40"/>
        <v>0</v>
      </c>
      <c r="S140" s="103"/>
      <c r="T140" s="103"/>
      <c r="U140" s="104"/>
      <c r="V140" s="105"/>
      <c r="W140" s="105"/>
      <c r="X140" s="540"/>
      <c r="Y140" s="217"/>
      <c r="Z140" s="217"/>
      <c r="AA140" s="218"/>
      <c r="AD140" s="19"/>
    </row>
    <row r="141" spans="1:30" ht="14.25" customHeight="1">
      <c r="A141" s="544"/>
      <c r="B141" s="547"/>
      <c r="C141" s="550"/>
      <c r="D141" s="550"/>
      <c r="E141" s="557"/>
      <c r="F141" s="530"/>
      <c r="G141" s="533"/>
      <c r="H141" s="536"/>
      <c r="I141" s="68"/>
      <c r="J141" s="46">
        <f t="shared" si="38"/>
        <v>0</v>
      </c>
      <c r="K141" s="102"/>
      <c r="L141" s="102"/>
      <c r="M141" s="48"/>
      <c r="N141" s="46">
        <f t="shared" si="39"/>
        <v>0</v>
      </c>
      <c r="O141" s="102"/>
      <c r="P141" s="102"/>
      <c r="Q141" s="48"/>
      <c r="R141" s="50">
        <f t="shared" si="40"/>
        <v>0</v>
      </c>
      <c r="S141" s="103"/>
      <c r="T141" s="103"/>
      <c r="U141" s="104"/>
      <c r="V141" s="105"/>
      <c r="W141" s="105"/>
      <c r="X141" s="540" t="s">
        <v>98</v>
      </c>
      <c r="Y141" s="575">
        <v>1300</v>
      </c>
      <c r="Z141" s="575">
        <v>1300</v>
      </c>
      <c r="AA141" s="633">
        <v>1300</v>
      </c>
      <c r="AD141" s="19"/>
    </row>
    <row r="142" spans="1:30" ht="14.25" customHeight="1">
      <c r="A142" s="544"/>
      <c r="B142" s="547"/>
      <c r="C142" s="550"/>
      <c r="D142" s="550"/>
      <c r="E142" s="557"/>
      <c r="F142" s="530"/>
      <c r="G142" s="533"/>
      <c r="H142" s="536"/>
      <c r="I142" s="28"/>
      <c r="J142" s="54">
        <f t="shared" si="38"/>
        <v>0</v>
      </c>
      <c r="K142" s="91"/>
      <c r="L142" s="91"/>
      <c r="M142" s="92"/>
      <c r="N142" s="54">
        <f t="shared" si="39"/>
        <v>0</v>
      </c>
      <c r="O142" s="91"/>
      <c r="P142" s="91"/>
      <c r="Q142" s="93"/>
      <c r="R142" s="57">
        <f t="shared" si="40"/>
        <v>0</v>
      </c>
      <c r="S142" s="51"/>
      <c r="T142" s="51"/>
      <c r="U142" s="52"/>
      <c r="V142" s="94"/>
      <c r="W142" s="94"/>
      <c r="X142" s="540"/>
      <c r="Y142" s="575"/>
      <c r="Z142" s="575"/>
      <c r="AA142" s="633"/>
      <c r="AD142" s="19"/>
    </row>
    <row r="143" spans="1:30" ht="14.25" customHeight="1" thickBot="1">
      <c r="A143" s="545"/>
      <c r="B143" s="548"/>
      <c r="C143" s="551"/>
      <c r="D143" s="551"/>
      <c r="E143" s="558"/>
      <c r="F143" s="531"/>
      <c r="G143" s="534"/>
      <c r="H143" s="537"/>
      <c r="I143" s="20" t="s">
        <v>10</v>
      </c>
      <c r="J143" s="61">
        <f t="shared" ref="J143:W143" si="41">SUM(J137:J142)</f>
        <v>719.59999999999991</v>
      </c>
      <c r="K143" s="62">
        <f t="shared" si="41"/>
        <v>719.59999999999991</v>
      </c>
      <c r="L143" s="62">
        <f t="shared" si="41"/>
        <v>0</v>
      </c>
      <c r="M143" s="63">
        <f t="shared" si="41"/>
        <v>0</v>
      </c>
      <c r="N143" s="61">
        <f t="shared" si="41"/>
        <v>1498</v>
      </c>
      <c r="O143" s="62">
        <f t="shared" si="41"/>
        <v>1498</v>
      </c>
      <c r="P143" s="62">
        <f t="shared" si="41"/>
        <v>0</v>
      </c>
      <c r="Q143" s="63">
        <f t="shared" si="41"/>
        <v>0</v>
      </c>
      <c r="R143" s="61">
        <f t="shared" si="41"/>
        <v>191.2</v>
      </c>
      <c r="S143" s="62">
        <f t="shared" si="41"/>
        <v>191.2</v>
      </c>
      <c r="T143" s="62">
        <f t="shared" si="41"/>
        <v>0</v>
      </c>
      <c r="U143" s="62">
        <f t="shared" si="41"/>
        <v>0</v>
      </c>
      <c r="V143" s="64">
        <f t="shared" si="41"/>
        <v>1128</v>
      </c>
      <c r="W143" s="64">
        <f t="shared" si="41"/>
        <v>1128</v>
      </c>
      <c r="X143" s="219" t="s">
        <v>79</v>
      </c>
      <c r="Y143" s="220">
        <v>0.7</v>
      </c>
      <c r="Z143" s="220">
        <v>0.7</v>
      </c>
      <c r="AA143" s="221">
        <v>0.7</v>
      </c>
      <c r="AD143" s="19"/>
    </row>
    <row r="144" spans="1:30" ht="14.25" customHeight="1">
      <c r="A144" s="543" t="s">
        <v>9</v>
      </c>
      <c r="B144" s="546" t="s">
        <v>69</v>
      </c>
      <c r="C144" s="549" t="s">
        <v>11</v>
      </c>
      <c r="D144" s="549"/>
      <c r="E144" s="556" t="s">
        <v>80</v>
      </c>
      <c r="F144" s="529"/>
      <c r="G144" s="532" t="s">
        <v>69</v>
      </c>
      <c r="H144" s="535" t="s">
        <v>76</v>
      </c>
      <c r="I144" s="27" t="s">
        <v>58</v>
      </c>
      <c r="J144" s="38">
        <f>K144+M144</f>
        <v>1374.3</v>
      </c>
      <c r="K144" s="39">
        <v>1374.3</v>
      </c>
      <c r="L144" s="39"/>
      <c r="M144" s="40"/>
      <c r="N144" s="290">
        <f>O144+Q144</f>
        <v>1429.9</v>
      </c>
      <c r="O144" s="216">
        <v>1429.9</v>
      </c>
      <c r="P144" s="39"/>
      <c r="Q144" s="41"/>
      <c r="R144" s="42">
        <f>S144+U144</f>
        <v>1929.8</v>
      </c>
      <c r="S144" s="43">
        <v>1929.8</v>
      </c>
      <c r="T144" s="43"/>
      <c r="U144" s="44"/>
      <c r="V144" s="45">
        <v>1429.9</v>
      </c>
      <c r="W144" s="45">
        <v>1429.9</v>
      </c>
      <c r="X144" s="570" t="s">
        <v>138</v>
      </c>
      <c r="Y144" s="89">
        <v>150</v>
      </c>
      <c r="Z144" s="89">
        <v>150</v>
      </c>
      <c r="AA144" s="90">
        <v>150</v>
      </c>
      <c r="AD144" s="19"/>
    </row>
    <row r="145" spans="1:30" ht="14.25" customHeight="1">
      <c r="A145" s="544"/>
      <c r="B145" s="547"/>
      <c r="C145" s="550"/>
      <c r="D145" s="550"/>
      <c r="E145" s="557"/>
      <c r="F145" s="530"/>
      <c r="G145" s="533"/>
      <c r="H145" s="536"/>
      <c r="I145" s="68"/>
      <c r="J145" s="46"/>
      <c r="K145" s="102"/>
      <c r="L145" s="102"/>
      <c r="M145" s="48"/>
      <c r="N145" s="46"/>
      <c r="O145" s="102"/>
      <c r="P145" s="102"/>
      <c r="Q145" s="48"/>
      <c r="R145" s="50">
        <f>S145+U145</f>
        <v>0</v>
      </c>
      <c r="S145" s="103"/>
      <c r="T145" s="103"/>
      <c r="U145" s="104"/>
      <c r="V145" s="105"/>
      <c r="W145" s="105"/>
      <c r="X145" s="571"/>
      <c r="Y145" s="83"/>
      <c r="Z145" s="83"/>
      <c r="AA145" s="84"/>
      <c r="AD145" s="19"/>
    </row>
    <row r="146" spans="1:30" ht="27.75" customHeight="1">
      <c r="A146" s="544"/>
      <c r="B146" s="547"/>
      <c r="C146" s="550"/>
      <c r="D146" s="550"/>
      <c r="E146" s="557"/>
      <c r="F146" s="530"/>
      <c r="G146" s="533"/>
      <c r="H146" s="536"/>
      <c r="I146" s="68" t="s">
        <v>58</v>
      </c>
      <c r="J146" s="46"/>
      <c r="K146" s="102"/>
      <c r="L146" s="102"/>
      <c r="M146" s="48"/>
      <c r="N146" s="46">
        <f>O146+Q146</f>
        <v>30</v>
      </c>
      <c r="O146" s="102">
        <v>30</v>
      </c>
      <c r="P146" s="102"/>
      <c r="Q146" s="48"/>
      <c r="R146" s="50"/>
      <c r="S146" s="103"/>
      <c r="T146" s="103"/>
      <c r="U146" s="104"/>
      <c r="V146" s="105">
        <v>30</v>
      </c>
      <c r="W146" s="105">
        <v>30</v>
      </c>
      <c r="X146" s="340" t="s">
        <v>139</v>
      </c>
      <c r="Y146" s="83">
        <v>85</v>
      </c>
      <c r="Z146" s="83">
        <v>85</v>
      </c>
      <c r="AA146" s="84">
        <v>85</v>
      </c>
      <c r="AD146" s="19"/>
    </row>
    <row r="147" spans="1:30" ht="14.25" customHeight="1">
      <c r="A147" s="544"/>
      <c r="B147" s="547"/>
      <c r="C147" s="550"/>
      <c r="D147" s="550"/>
      <c r="E147" s="557"/>
      <c r="F147" s="530"/>
      <c r="G147" s="533"/>
      <c r="H147" s="536"/>
      <c r="I147" s="68" t="s">
        <v>58</v>
      </c>
      <c r="J147" s="46">
        <f>K147+M147</f>
        <v>0</v>
      </c>
      <c r="K147" s="102"/>
      <c r="L147" s="102"/>
      <c r="M147" s="48"/>
      <c r="N147" s="46">
        <f>O147+Q147</f>
        <v>450</v>
      </c>
      <c r="O147" s="102">
        <v>450</v>
      </c>
      <c r="P147" s="102"/>
      <c r="Q147" s="48"/>
      <c r="R147" s="50">
        <f>S147+U147</f>
        <v>0</v>
      </c>
      <c r="S147" s="103"/>
      <c r="T147" s="103"/>
      <c r="U147" s="104"/>
      <c r="V147" s="105">
        <v>250</v>
      </c>
      <c r="W147" s="105">
        <v>250</v>
      </c>
      <c r="X147" s="540" t="s">
        <v>140</v>
      </c>
      <c r="Y147" s="31">
        <v>2</v>
      </c>
      <c r="Z147" s="31">
        <v>1</v>
      </c>
      <c r="AA147" s="32">
        <v>1</v>
      </c>
      <c r="AD147" s="19"/>
    </row>
    <row r="148" spans="1:30" ht="14.25" customHeight="1">
      <c r="A148" s="544"/>
      <c r="B148" s="547"/>
      <c r="C148" s="550"/>
      <c r="D148" s="550"/>
      <c r="E148" s="557"/>
      <c r="F148" s="530"/>
      <c r="G148" s="533"/>
      <c r="H148" s="536"/>
      <c r="I148" s="68"/>
      <c r="J148" s="46"/>
      <c r="K148" s="102"/>
      <c r="L148" s="102"/>
      <c r="M148" s="48"/>
      <c r="N148" s="46"/>
      <c r="O148" s="102"/>
      <c r="P148" s="102"/>
      <c r="Q148" s="48"/>
      <c r="R148" s="50"/>
      <c r="S148" s="103"/>
      <c r="T148" s="103"/>
      <c r="U148" s="104"/>
      <c r="V148" s="105"/>
      <c r="W148" s="105"/>
      <c r="X148" s="540"/>
      <c r="Y148" s="31"/>
      <c r="Z148" s="31"/>
      <c r="AA148" s="32"/>
      <c r="AD148" s="19"/>
    </row>
    <row r="149" spans="1:30" ht="21" customHeight="1">
      <c r="A149" s="544"/>
      <c r="B149" s="547"/>
      <c r="C149" s="550"/>
      <c r="D149" s="550"/>
      <c r="E149" s="557"/>
      <c r="F149" s="530"/>
      <c r="G149" s="533"/>
      <c r="H149" s="536"/>
      <c r="I149" s="28" t="s">
        <v>58</v>
      </c>
      <c r="J149" s="54">
        <f>K149+M149</f>
        <v>0</v>
      </c>
      <c r="K149" s="91"/>
      <c r="L149" s="91"/>
      <c r="M149" s="92"/>
      <c r="N149" s="54">
        <f>O149+Q149</f>
        <v>20</v>
      </c>
      <c r="O149" s="91">
        <v>20</v>
      </c>
      <c r="P149" s="91"/>
      <c r="Q149" s="93"/>
      <c r="R149" s="57">
        <f>S149+U149</f>
        <v>0</v>
      </c>
      <c r="S149" s="51"/>
      <c r="T149" s="51"/>
      <c r="U149" s="52"/>
      <c r="V149" s="94">
        <v>20</v>
      </c>
      <c r="W149" s="94">
        <v>20</v>
      </c>
      <c r="X149" s="571" t="s">
        <v>141</v>
      </c>
      <c r="Y149" s="643">
        <v>1724</v>
      </c>
      <c r="Z149" s="643">
        <v>1724</v>
      </c>
      <c r="AA149" s="641">
        <v>1724</v>
      </c>
      <c r="AD149" s="19"/>
    </row>
    <row r="150" spans="1:30" ht="21" customHeight="1" thickBot="1">
      <c r="A150" s="545"/>
      <c r="B150" s="548"/>
      <c r="C150" s="551"/>
      <c r="D150" s="551"/>
      <c r="E150" s="558"/>
      <c r="F150" s="531"/>
      <c r="G150" s="534"/>
      <c r="H150" s="537"/>
      <c r="I150" s="20" t="s">
        <v>10</v>
      </c>
      <c r="J150" s="61">
        <f t="shared" ref="J150:W150" si="42">SUM(J144:J149)</f>
        <v>1374.3</v>
      </c>
      <c r="K150" s="62">
        <f t="shared" si="42"/>
        <v>1374.3</v>
      </c>
      <c r="L150" s="62">
        <f t="shared" si="42"/>
        <v>0</v>
      </c>
      <c r="M150" s="63">
        <f t="shared" si="42"/>
        <v>0</v>
      </c>
      <c r="N150" s="61">
        <f t="shared" si="42"/>
        <v>1929.9</v>
      </c>
      <c r="O150" s="62">
        <f>SUM(O144:O149)</f>
        <v>1929.9</v>
      </c>
      <c r="P150" s="62">
        <f t="shared" si="42"/>
        <v>0</v>
      </c>
      <c r="Q150" s="63">
        <f t="shared" si="42"/>
        <v>0</v>
      </c>
      <c r="R150" s="61">
        <f t="shared" si="42"/>
        <v>1929.8</v>
      </c>
      <c r="S150" s="62">
        <f t="shared" si="42"/>
        <v>1929.8</v>
      </c>
      <c r="T150" s="62">
        <f t="shared" si="42"/>
        <v>0</v>
      </c>
      <c r="U150" s="62">
        <f t="shared" si="42"/>
        <v>0</v>
      </c>
      <c r="V150" s="64">
        <f t="shared" si="42"/>
        <v>1729.9</v>
      </c>
      <c r="W150" s="64">
        <f t="shared" si="42"/>
        <v>1729.9</v>
      </c>
      <c r="X150" s="572"/>
      <c r="Y150" s="644"/>
      <c r="Z150" s="644"/>
      <c r="AA150" s="642"/>
      <c r="AD150" s="19"/>
    </row>
    <row r="151" spans="1:30" ht="21.75" customHeight="1">
      <c r="A151" s="543" t="s">
        <v>9</v>
      </c>
      <c r="B151" s="546" t="s">
        <v>69</v>
      </c>
      <c r="C151" s="549" t="s">
        <v>63</v>
      </c>
      <c r="D151" s="549"/>
      <c r="E151" s="562" t="s">
        <v>146</v>
      </c>
      <c r="F151" s="565" t="s">
        <v>109</v>
      </c>
      <c r="G151" s="532" t="s">
        <v>69</v>
      </c>
      <c r="H151" s="535" t="s">
        <v>101</v>
      </c>
      <c r="I151" s="27" t="s">
        <v>58</v>
      </c>
      <c r="J151" s="38">
        <f>K151+M151</f>
        <v>0</v>
      </c>
      <c r="K151" s="39"/>
      <c r="L151" s="39"/>
      <c r="M151" s="40"/>
      <c r="N151" s="38">
        <f>O151+Q151</f>
        <v>0</v>
      </c>
      <c r="O151" s="39"/>
      <c r="P151" s="39"/>
      <c r="Q151" s="41"/>
      <c r="R151" s="42">
        <f>S151+U151</f>
        <v>0</v>
      </c>
      <c r="S151" s="43"/>
      <c r="T151" s="43"/>
      <c r="U151" s="44"/>
      <c r="V151" s="45"/>
      <c r="W151" s="45"/>
      <c r="X151" s="570" t="s">
        <v>201</v>
      </c>
      <c r="Y151" s="89">
        <v>1</v>
      </c>
      <c r="Z151" s="89"/>
      <c r="AA151" s="90"/>
      <c r="AD151" s="19"/>
    </row>
    <row r="152" spans="1:30" ht="21.75" customHeight="1">
      <c r="A152" s="544"/>
      <c r="B152" s="547"/>
      <c r="C152" s="550"/>
      <c r="D152" s="550"/>
      <c r="E152" s="563"/>
      <c r="F152" s="566"/>
      <c r="G152" s="533"/>
      <c r="H152" s="536"/>
      <c r="I152" s="28" t="s">
        <v>104</v>
      </c>
      <c r="J152" s="54">
        <f>K152+M152</f>
        <v>100</v>
      </c>
      <c r="K152" s="55"/>
      <c r="L152" s="55"/>
      <c r="M152" s="48">
        <v>100</v>
      </c>
      <c r="N152" s="54">
        <f>O152+Q152</f>
        <v>170</v>
      </c>
      <c r="O152" s="55"/>
      <c r="P152" s="55"/>
      <c r="Q152" s="119">
        <v>170</v>
      </c>
      <c r="R152" s="57">
        <f>S152+U152</f>
        <v>170</v>
      </c>
      <c r="S152" s="58"/>
      <c r="T152" s="58"/>
      <c r="U152" s="59">
        <v>170</v>
      </c>
      <c r="V152" s="60">
        <v>300</v>
      </c>
      <c r="W152" s="281">
        <v>1369</v>
      </c>
      <c r="X152" s="571"/>
      <c r="Y152" s="83"/>
      <c r="Z152" s="83">
        <v>1</v>
      </c>
      <c r="AA152" s="84"/>
      <c r="AD152" s="19"/>
    </row>
    <row r="153" spans="1:30" ht="21.75" customHeight="1" thickBot="1">
      <c r="A153" s="545"/>
      <c r="B153" s="548"/>
      <c r="C153" s="551"/>
      <c r="D153" s="551"/>
      <c r="E153" s="564"/>
      <c r="F153" s="567"/>
      <c r="G153" s="534"/>
      <c r="H153" s="537"/>
      <c r="I153" s="20" t="s">
        <v>10</v>
      </c>
      <c r="J153" s="61">
        <f t="shared" ref="J153:W153" si="43">SUM(J151:J152)</f>
        <v>100</v>
      </c>
      <c r="K153" s="62">
        <f t="shared" si="43"/>
        <v>0</v>
      </c>
      <c r="L153" s="62">
        <f t="shared" si="43"/>
        <v>0</v>
      </c>
      <c r="M153" s="63">
        <f t="shared" si="43"/>
        <v>100</v>
      </c>
      <c r="N153" s="61">
        <f t="shared" si="43"/>
        <v>170</v>
      </c>
      <c r="O153" s="62">
        <f t="shared" si="43"/>
        <v>0</v>
      </c>
      <c r="P153" s="62">
        <f t="shared" si="43"/>
        <v>0</v>
      </c>
      <c r="Q153" s="63">
        <f t="shared" si="43"/>
        <v>170</v>
      </c>
      <c r="R153" s="61">
        <f t="shared" si="43"/>
        <v>170</v>
      </c>
      <c r="S153" s="62">
        <f t="shared" si="43"/>
        <v>0</v>
      </c>
      <c r="T153" s="62">
        <f t="shared" si="43"/>
        <v>0</v>
      </c>
      <c r="U153" s="62">
        <f t="shared" si="43"/>
        <v>170</v>
      </c>
      <c r="V153" s="64">
        <f t="shared" si="43"/>
        <v>300</v>
      </c>
      <c r="W153" s="64">
        <f t="shared" si="43"/>
        <v>1369</v>
      </c>
      <c r="X153" s="572"/>
      <c r="Y153" s="85"/>
      <c r="Z153" s="85"/>
      <c r="AA153" s="86">
        <v>1</v>
      </c>
      <c r="AD153" s="19"/>
    </row>
    <row r="154" spans="1:30" ht="14.25" customHeight="1">
      <c r="A154" s="543" t="s">
        <v>9</v>
      </c>
      <c r="B154" s="546" t="s">
        <v>69</v>
      </c>
      <c r="C154" s="549" t="s">
        <v>69</v>
      </c>
      <c r="D154" s="549"/>
      <c r="E154" s="556" t="s">
        <v>100</v>
      </c>
      <c r="F154" s="565"/>
      <c r="G154" s="532" t="s">
        <v>69</v>
      </c>
      <c r="H154" s="535" t="s">
        <v>101</v>
      </c>
      <c r="I154" s="27" t="s">
        <v>58</v>
      </c>
      <c r="J154" s="38">
        <f>K154+M154</f>
        <v>7.3</v>
      </c>
      <c r="K154" s="39">
        <v>7.3</v>
      </c>
      <c r="L154" s="39"/>
      <c r="M154" s="40"/>
      <c r="N154" s="38">
        <f>O154+Q154</f>
        <v>11</v>
      </c>
      <c r="O154" s="216">
        <v>11</v>
      </c>
      <c r="P154" s="39"/>
      <c r="Q154" s="41"/>
      <c r="R154" s="42">
        <f>S154+U154</f>
        <v>11</v>
      </c>
      <c r="S154" s="43">
        <v>11</v>
      </c>
      <c r="T154" s="43"/>
      <c r="U154" s="44"/>
      <c r="V154" s="45"/>
      <c r="W154" s="45"/>
      <c r="X154" s="570" t="s">
        <v>102</v>
      </c>
      <c r="Y154" s="89">
        <v>1</v>
      </c>
      <c r="Z154" s="89"/>
      <c r="AA154" s="90"/>
      <c r="AD154" s="19"/>
    </row>
    <row r="155" spans="1:30" ht="14.25" customHeight="1">
      <c r="A155" s="544"/>
      <c r="B155" s="547"/>
      <c r="C155" s="550"/>
      <c r="D155" s="550"/>
      <c r="E155" s="557"/>
      <c r="F155" s="566"/>
      <c r="G155" s="533"/>
      <c r="H155" s="536"/>
      <c r="I155" s="68" t="s">
        <v>103</v>
      </c>
      <c r="J155" s="230">
        <f>K155+M155</f>
        <v>35.700000000000003</v>
      </c>
      <c r="K155" s="215">
        <v>35.700000000000003</v>
      </c>
      <c r="L155" s="47"/>
      <c r="M155" s="48"/>
      <c r="N155" s="46">
        <f>O155+Q155</f>
        <v>62.4</v>
      </c>
      <c r="O155" s="215">
        <v>62.4</v>
      </c>
      <c r="P155" s="47"/>
      <c r="Q155" s="49"/>
      <c r="R155" s="50">
        <f>S155+U155</f>
        <v>62.4</v>
      </c>
      <c r="S155" s="51">
        <v>62.4</v>
      </c>
      <c r="T155" s="51"/>
      <c r="U155" s="52"/>
      <c r="V155" s="53"/>
      <c r="W155" s="53"/>
      <c r="X155" s="571"/>
      <c r="Y155" s="83"/>
      <c r="Z155" s="83"/>
      <c r="AA155" s="84"/>
      <c r="AD155" s="19"/>
    </row>
    <row r="156" spans="1:30" ht="14.25" customHeight="1">
      <c r="A156" s="544"/>
      <c r="B156" s="547"/>
      <c r="C156" s="550"/>
      <c r="D156" s="550"/>
      <c r="E156" s="557"/>
      <c r="F156" s="566"/>
      <c r="G156" s="533"/>
      <c r="H156" s="536"/>
      <c r="I156" s="28" t="s">
        <v>104</v>
      </c>
      <c r="J156" s="231">
        <f>K156+M156</f>
        <v>36.799999999999997</v>
      </c>
      <c r="K156" s="232">
        <v>36.799999999999997</v>
      </c>
      <c r="L156" s="55"/>
      <c r="M156" s="48"/>
      <c r="N156" s="54">
        <f>O156+Q156</f>
        <v>0</v>
      </c>
      <c r="O156" s="232"/>
      <c r="P156" s="55"/>
      <c r="Q156" s="56"/>
      <c r="R156" s="57">
        <f>S156+U156</f>
        <v>0</v>
      </c>
      <c r="S156" s="58"/>
      <c r="T156" s="58"/>
      <c r="U156" s="59"/>
      <c r="V156" s="60"/>
      <c r="W156" s="60"/>
      <c r="X156" s="25"/>
      <c r="Y156" s="83"/>
      <c r="Z156" s="83"/>
      <c r="AA156" s="84"/>
      <c r="AD156" s="19"/>
    </row>
    <row r="157" spans="1:30" ht="14.25" customHeight="1" thickBot="1">
      <c r="A157" s="545"/>
      <c r="B157" s="548"/>
      <c r="C157" s="551"/>
      <c r="D157" s="551"/>
      <c r="E157" s="558"/>
      <c r="F157" s="567"/>
      <c r="G157" s="534"/>
      <c r="H157" s="537"/>
      <c r="I157" s="20" t="s">
        <v>10</v>
      </c>
      <c r="J157" s="61">
        <f t="shared" ref="J157:W157" si="44">SUM(J154:J156)</f>
        <v>79.8</v>
      </c>
      <c r="K157" s="62">
        <f t="shared" si="44"/>
        <v>79.8</v>
      </c>
      <c r="L157" s="62">
        <f t="shared" si="44"/>
        <v>0</v>
      </c>
      <c r="M157" s="63">
        <f t="shared" si="44"/>
        <v>0</v>
      </c>
      <c r="N157" s="61">
        <f t="shared" si="44"/>
        <v>73.400000000000006</v>
      </c>
      <c r="O157" s="62">
        <f t="shared" si="44"/>
        <v>73.400000000000006</v>
      </c>
      <c r="P157" s="62">
        <f t="shared" si="44"/>
        <v>0</v>
      </c>
      <c r="Q157" s="63">
        <f t="shared" si="44"/>
        <v>0</v>
      </c>
      <c r="R157" s="61">
        <f t="shared" si="44"/>
        <v>73.400000000000006</v>
      </c>
      <c r="S157" s="62">
        <f t="shared" si="44"/>
        <v>73.400000000000006</v>
      </c>
      <c r="T157" s="62">
        <f t="shared" si="44"/>
        <v>0</v>
      </c>
      <c r="U157" s="62">
        <f t="shared" si="44"/>
        <v>0</v>
      </c>
      <c r="V157" s="64">
        <f t="shared" si="44"/>
        <v>0</v>
      </c>
      <c r="W157" s="64">
        <f t="shared" si="44"/>
        <v>0</v>
      </c>
      <c r="X157" s="26"/>
      <c r="Y157" s="85"/>
      <c r="Z157" s="85"/>
      <c r="AA157" s="86"/>
      <c r="AD157" s="19"/>
    </row>
    <row r="158" spans="1:30" ht="14.25" customHeight="1">
      <c r="A158" s="543" t="s">
        <v>9</v>
      </c>
      <c r="B158" s="546" t="s">
        <v>69</v>
      </c>
      <c r="C158" s="549" t="s">
        <v>71</v>
      </c>
      <c r="D158" s="549"/>
      <c r="E158" s="556" t="s">
        <v>105</v>
      </c>
      <c r="F158" s="754"/>
      <c r="G158" s="532" t="s">
        <v>69</v>
      </c>
      <c r="H158" s="535" t="s">
        <v>101</v>
      </c>
      <c r="I158" s="27" t="s">
        <v>58</v>
      </c>
      <c r="J158" s="38">
        <f>K158+M158</f>
        <v>0</v>
      </c>
      <c r="K158" s="39"/>
      <c r="L158" s="39"/>
      <c r="M158" s="40"/>
      <c r="N158" s="38">
        <f>O158+Q158</f>
        <v>39.799999999999997</v>
      </c>
      <c r="O158" s="216">
        <v>39.799999999999997</v>
      </c>
      <c r="P158" s="39">
        <v>19.100000000000001</v>
      </c>
      <c r="Q158" s="41"/>
      <c r="R158" s="42">
        <f>S158+U158</f>
        <v>39.799999999999997</v>
      </c>
      <c r="S158" s="43">
        <v>39.799999999999997</v>
      </c>
      <c r="T158" s="43">
        <v>19.100000000000001</v>
      </c>
      <c r="U158" s="44"/>
      <c r="V158" s="45">
        <v>90</v>
      </c>
      <c r="W158" s="45"/>
      <c r="X158" s="570" t="s">
        <v>102</v>
      </c>
      <c r="Y158" s="89"/>
      <c r="Z158" s="89">
        <v>1</v>
      </c>
      <c r="AA158" s="90"/>
      <c r="AD158" s="19"/>
    </row>
    <row r="159" spans="1:30" ht="14.25" customHeight="1">
      <c r="A159" s="544"/>
      <c r="B159" s="547"/>
      <c r="C159" s="550"/>
      <c r="D159" s="550"/>
      <c r="E159" s="557"/>
      <c r="F159" s="755"/>
      <c r="G159" s="533"/>
      <c r="H159" s="536"/>
      <c r="I159" s="68" t="s">
        <v>103</v>
      </c>
      <c r="J159" s="46">
        <f>K159+M159</f>
        <v>0</v>
      </c>
      <c r="K159" s="47"/>
      <c r="L159" s="47"/>
      <c r="M159" s="48"/>
      <c r="N159" s="46"/>
      <c r="O159" s="215"/>
      <c r="P159" s="47"/>
      <c r="Q159" s="49"/>
      <c r="R159" s="50">
        <f>S159+U159</f>
        <v>0</v>
      </c>
      <c r="S159" s="51"/>
      <c r="T159" s="51"/>
      <c r="U159" s="52"/>
      <c r="V159" s="53"/>
      <c r="W159" s="53"/>
      <c r="X159" s="716"/>
      <c r="Y159" s="83"/>
      <c r="Z159" s="83"/>
      <c r="AA159" s="84"/>
      <c r="AD159" s="19"/>
    </row>
    <row r="160" spans="1:30" ht="14.25" customHeight="1">
      <c r="A160" s="544"/>
      <c r="B160" s="547"/>
      <c r="C160" s="550"/>
      <c r="D160" s="550"/>
      <c r="E160" s="557"/>
      <c r="F160" s="755"/>
      <c r="G160" s="533"/>
      <c r="H160" s="536"/>
      <c r="I160" s="28" t="s">
        <v>77</v>
      </c>
      <c r="J160" s="54">
        <f>K160+M160</f>
        <v>71.900000000000006</v>
      </c>
      <c r="K160" s="55">
        <v>71.900000000000006</v>
      </c>
      <c r="L160" s="55"/>
      <c r="M160" s="48"/>
      <c r="N160" s="54">
        <f>O160+Q160</f>
        <v>50</v>
      </c>
      <c r="O160" s="232">
        <v>50</v>
      </c>
      <c r="P160" s="55"/>
      <c r="Q160" s="56"/>
      <c r="R160" s="57">
        <f>S160+U160</f>
        <v>50</v>
      </c>
      <c r="S160" s="58">
        <v>50</v>
      </c>
      <c r="T160" s="58"/>
      <c r="U160" s="59"/>
      <c r="V160" s="281">
        <v>197.9</v>
      </c>
      <c r="W160" s="60"/>
      <c r="X160" s="314" t="s">
        <v>172</v>
      </c>
      <c r="Y160" s="315">
        <v>2</v>
      </c>
      <c r="Z160" s="315">
        <v>2</v>
      </c>
      <c r="AA160" s="316"/>
      <c r="AD160" s="19"/>
    </row>
    <row r="161" spans="1:30" ht="25.5" customHeight="1" thickBot="1">
      <c r="A161" s="545"/>
      <c r="B161" s="548"/>
      <c r="C161" s="551"/>
      <c r="D161" s="551"/>
      <c r="E161" s="558"/>
      <c r="F161" s="756"/>
      <c r="G161" s="534"/>
      <c r="H161" s="537"/>
      <c r="I161" s="20" t="s">
        <v>10</v>
      </c>
      <c r="J161" s="61">
        <f t="shared" ref="J161:W161" si="45">SUM(J158:J160)</f>
        <v>71.900000000000006</v>
      </c>
      <c r="K161" s="62">
        <f t="shared" si="45"/>
        <v>71.900000000000006</v>
      </c>
      <c r="L161" s="62">
        <f t="shared" si="45"/>
        <v>0</v>
      </c>
      <c r="M161" s="63">
        <f t="shared" si="45"/>
        <v>0</v>
      </c>
      <c r="N161" s="61">
        <f t="shared" si="45"/>
        <v>89.8</v>
      </c>
      <c r="O161" s="62">
        <f>SUM(O158:O160)</f>
        <v>89.8</v>
      </c>
      <c r="P161" s="62">
        <f t="shared" si="45"/>
        <v>19.100000000000001</v>
      </c>
      <c r="Q161" s="63">
        <f t="shared" si="45"/>
        <v>0</v>
      </c>
      <c r="R161" s="61">
        <f t="shared" si="45"/>
        <v>89.8</v>
      </c>
      <c r="S161" s="62">
        <f t="shared" si="45"/>
        <v>89.8</v>
      </c>
      <c r="T161" s="62">
        <f t="shared" si="45"/>
        <v>19.100000000000001</v>
      </c>
      <c r="U161" s="62">
        <f t="shared" si="45"/>
        <v>0</v>
      </c>
      <c r="V161" s="64">
        <f t="shared" si="45"/>
        <v>287.89999999999998</v>
      </c>
      <c r="W161" s="64">
        <f t="shared" si="45"/>
        <v>0</v>
      </c>
      <c r="X161" s="314" t="s">
        <v>171</v>
      </c>
      <c r="Y161" s="315">
        <v>2</v>
      </c>
      <c r="Z161" s="315">
        <v>2</v>
      </c>
      <c r="AA161" s="86"/>
      <c r="AD161" s="19"/>
    </row>
    <row r="162" spans="1:30" ht="14.25" customHeight="1">
      <c r="A162" s="543" t="s">
        <v>9</v>
      </c>
      <c r="B162" s="546" t="s">
        <v>69</v>
      </c>
      <c r="C162" s="549" t="s">
        <v>73</v>
      </c>
      <c r="D162" s="549"/>
      <c r="E162" s="556" t="s">
        <v>127</v>
      </c>
      <c r="F162" s="565"/>
      <c r="G162" s="532" t="s">
        <v>63</v>
      </c>
      <c r="H162" s="535" t="s">
        <v>76</v>
      </c>
      <c r="I162" s="27" t="s">
        <v>58</v>
      </c>
      <c r="J162" s="38">
        <f>K162+M162</f>
        <v>233.3</v>
      </c>
      <c r="K162" s="39">
        <v>233.3</v>
      </c>
      <c r="L162" s="39"/>
      <c r="M162" s="40"/>
      <c r="N162" s="290">
        <f>O162+Q162</f>
        <v>77.7</v>
      </c>
      <c r="O162" s="480">
        <v>77.7</v>
      </c>
      <c r="P162" s="39"/>
      <c r="Q162" s="41"/>
      <c r="R162" s="42">
        <f>S162+U162</f>
        <v>233.3</v>
      </c>
      <c r="S162" s="43">
        <v>233.3</v>
      </c>
      <c r="T162" s="43"/>
      <c r="U162" s="44"/>
      <c r="V162" s="45">
        <v>221.7</v>
      </c>
      <c r="W162" s="45">
        <v>221.7</v>
      </c>
      <c r="X162" s="23" t="s">
        <v>144</v>
      </c>
      <c r="Y162" s="89">
        <v>18</v>
      </c>
      <c r="Z162" s="89">
        <v>18</v>
      </c>
      <c r="AA162" s="90">
        <v>18</v>
      </c>
      <c r="AD162" s="19"/>
    </row>
    <row r="163" spans="1:30" ht="14.25" customHeight="1">
      <c r="A163" s="544"/>
      <c r="B163" s="547"/>
      <c r="C163" s="550"/>
      <c r="D163" s="550"/>
      <c r="E163" s="557"/>
      <c r="F163" s="566"/>
      <c r="G163" s="533"/>
      <c r="H163" s="536"/>
      <c r="I163" s="229" t="s">
        <v>58</v>
      </c>
      <c r="J163" s="46">
        <f>K163+M163</f>
        <v>0</v>
      </c>
      <c r="K163" s="47"/>
      <c r="L163" s="47"/>
      <c r="M163" s="48"/>
      <c r="N163" s="46">
        <f>O163+Q163</f>
        <v>144</v>
      </c>
      <c r="O163" s="47">
        <v>144</v>
      </c>
      <c r="P163" s="47"/>
      <c r="Q163" s="49"/>
      <c r="R163" s="50">
        <f>S163+U163</f>
        <v>0</v>
      </c>
      <c r="S163" s="51"/>
      <c r="T163" s="51"/>
      <c r="U163" s="52"/>
      <c r="V163" s="53"/>
      <c r="W163" s="53"/>
      <c r="X163" s="25"/>
      <c r="Y163" s="83"/>
      <c r="Z163" s="83"/>
      <c r="AA163" s="84"/>
      <c r="AD163" s="19"/>
    </row>
    <row r="164" spans="1:30" ht="14.25" customHeight="1">
      <c r="A164" s="544"/>
      <c r="B164" s="547"/>
      <c r="C164" s="550"/>
      <c r="D164" s="550"/>
      <c r="E164" s="557"/>
      <c r="F164" s="566"/>
      <c r="G164" s="533"/>
      <c r="H164" s="536"/>
      <c r="I164" s="28"/>
      <c r="J164" s="54">
        <f>K164+M164</f>
        <v>0</v>
      </c>
      <c r="K164" s="55"/>
      <c r="L164" s="55"/>
      <c r="M164" s="48"/>
      <c r="N164" s="54">
        <f>O164+Q164</f>
        <v>0</v>
      </c>
      <c r="O164" s="55"/>
      <c r="P164" s="55"/>
      <c r="Q164" s="56"/>
      <c r="R164" s="57">
        <f>S164+U164</f>
        <v>0</v>
      </c>
      <c r="S164" s="58"/>
      <c r="T164" s="58"/>
      <c r="U164" s="59"/>
      <c r="V164" s="60"/>
      <c r="W164" s="60"/>
      <c r="X164" s="25"/>
      <c r="Y164" s="83"/>
      <c r="Z164" s="83"/>
      <c r="AA164" s="84"/>
      <c r="AD164" s="19"/>
    </row>
    <row r="165" spans="1:30" ht="14.25" customHeight="1" thickBot="1">
      <c r="A165" s="545"/>
      <c r="B165" s="548"/>
      <c r="C165" s="551"/>
      <c r="D165" s="551"/>
      <c r="E165" s="558"/>
      <c r="F165" s="567"/>
      <c r="G165" s="534"/>
      <c r="H165" s="537"/>
      <c r="I165" s="20" t="s">
        <v>10</v>
      </c>
      <c r="J165" s="61">
        <f t="shared" ref="J165:W165" si="46">SUM(J162:J164)</f>
        <v>233.3</v>
      </c>
      <c r="K165" s="62">
        <f t="shared" si="46"/>
        <v>233.3</v>
      </c>
      <c r="L165" s="62">
        <f t="shared" si="46"/>
        <v>0</v>
      </c>
      <c r="M165" s="63">
        <f t="shared" si="46"/>
        <v>0</v>
      </c>
      <c r="N165" s="61">
        <f t="shared" si="46"/>
        <v>221.7</v>
      </c>
      <c r="O165" s="62">
        <f>SUM(O162:O164)</f>
        <v>221.7</v>
      </c>
      <c r="P165" s="62">
        <f t="shared" si="46"/>
        <v>0</v>
      </c>
      <c r="Q165" s="63">
        <f t="shared" si="46"/>
        <v>0</v>
      </c>
      <c r="R165" s="61">
        <f t="shared" si="46"/>
        <v>233.3</v>
      </c>
      <c r="S165" s="62">
        <f t="shared" si="46"/>
        <v>233.3</v>
      </c>
      <c r="T165" s="62">
        <f t="shared" si="46"/>
        <v>0</v>
      </c>
      <c r="U165" s="62">
        <f t="shared" si="46"/>
        <v>0</v>
      </c>
      <c r="V165" s="64">
        <f t="shared" si="46"/>
        <v>221.7</v>
      </c>
      <c r="W165" s="64">
        <f t="shared" si="46"/>
        <v>221.7</v>
      </c>
      <c r="X165" s="26"/>
      <c r="Y165" s="85"/>
      <c r="Z165" s="85"/>
      <c r="AA165" s="86"/>
      <c r="AD165" s="19"/>
    </row>
    <row r="166" spans="1:30" ht="14.25" customHeight="1">
      <c r="A166" s="543" t="s">
        <v>9</v>
      </c>
      <c r="B166" s="546" t="s">
        <v>69</v>
      </c>
      <c r="C166" s="549" t="s">
        <v>74</v>
      </c>
      <c r="D166" s="549"/>
      <c r="E166" s="562" t="s">
        <v>156</v>
      </c>
      <c r="F166" s="565" t="s">
        <v>109</v>
      </c>
      <c r="G166" s="532" t="s">
        <v>63</v>
      </c>
      <c r="H166" s="535" t="s">
        <v>101</v>
      </c>
      <c r="I166" s="27" t="s">
        <v>77</v>
      </c>
      <c r="J166" s="38"/>
      <c r="K166" s="39"/>
      <c r="L166" s="39"/>
      <c r="M166" s="40"/>
      <c r="N166" s="290">
        <f>O166+Q166</f>
        <v>250</v>
      </c>
      <c r="O166" s="216"/>
      <c r="P166" s="39"/>
      <c r="Q166" s="41">
        <v>250</v>
      </c>
      <c r="R166" s="42">
        <f>S166+U166</f>
        <v>250</v>
      </c>
      <c r="S166" s="43"/>
      <c r="T166" s="43"/>
      <c r="U166" s="44">
        <v>250</v>
      </c>
      <c r="V166" s="45">
        <v>150</v>
      </c>
      <c r="W166" s="45">
        <v>206</v>
      </c>
      <c r="X166" s="23" t="s">
        <v>204</v>
      </c>
      <c r="Y166" s="89">
        <v>10</v>
      </c>
      <c r="Z166" s="89">
        <v>6</v>
      </c>
      <c r="AA166" s="90">
        <v>8</v>
      </c>
      <c r="AD166" s="19"/>
    </row>
    <row r="167" spans="1:30" ht="14.25" customHeight="1">
      <c r="A167" s="544"/>
      <c r="B167" s="547"/>
      <c r="C167" s="550"/>
      <c r="D167" s="550"/>
      <c r="E167" s="563"/>
      <c r="F167" s="566"/>
      <c r="G167" s="533"/>
      <c r="H167" s="536"/>
      <c r="I167" s="229" t="s">
        <v>58</v>
      </c>
      <c r="J167" s="46">
        <f>K167+M167</f>
        <v>0</v>
      </c>
      <c r="K167" s="47"/>
      <c r="L167" s="47"/>
      <c r="M167" s="48"/>
      <c r="N167" s="46">
        <f>O167+Q167</f>
        <v>0</v>
      </c>
      <c r="O167" s="47"/>
      <c r="P167" s="47"/>
      <c r="Q167" s="49"/>
      <c r="R167" s="50">
        <f>S167+U167</f>
        <v>0</v>
      </c>
      <c r="S167" s="51"/>
      <c r="T167" s="51"/>
      <c r="U167" s="52"/>
      <c r="V167" s="53"/>
      <c r="W167" s="53"/>
      <c r="X167" s="25"/>
      <c r="Y167" s="83"/>
      <c r="Z167" s="83"/>
      <c r="AA167" s="84"/>
      <c r="AD167" s="19"/>
    </row>
    <row r="168" spans="1:30" ht="14.25" customHeight="1">
      <c r="A168" s="544"/>
      <c r="B168" s="547"/>
      <c r="C168" s="550"/>
      <c r="D168" s="550"/>
      <c r="E168" s="563"/>
      <c r="F168" s="566"/>
      <c r="G168" s="533"/>
      <c r="H168" s="536"/>
      <c r="I168" s="28"/>
      <c r="J168" s="54">
        <f>K168+M168</f>
        <v>0</v>
      </c>
      <c r="K168" s="55"/>
      <c r="L168" s="55"/>
      <c r="M168" s="48"/>
      <c r="N168" s="54">
        <f>O168+Q168</f>
        <v>0</v>
      </c>
      <c r="O168" s="55"/>
      <c r="P168" s="55"/>
      <c r="Q168" s="56"/>
      <c r="R168" s="57">
        <f>S168+U168</f>
        <v>0</v>
      </c>
      <c r="S168" s="58"/>
      <c r="T168" s="58"/>
      <c r="U168" s="59"/>
      <c r="V168" s="60"/>
      <c r="W168" s="60"/>
      <c r="X168" s="25"/>
      <c r="Y168" s="83"/>
      <c r="Z168" s="83"/>
      <c r="AA168" s="84"/>
      <c r="AD168" s="19"/>
    </row>
    <row r="169" spans="1:30" ht="14.25" customHeight="1" thickBot="1">
      <c r="A169" s="545"/>
      <c r="B169" s="548"/>
      <c r="C169" s="551"/>
      <c r="D169" s="551"/>
      <c r="E169" s="564"/>
      <c r="F169" s="567"/>
      <c r="G169" s="534"/>
      <c r="H169" s="537"/>
      <c r="I169" s="20" t="s">
        <v>10</v>
      </c>
      <c r="J169" s="61">
        <f t="shared" ref="J169:O169" si="47">SUM(J166:J168)</f>
        <v>0</v>
      </c>
      <c r="K169" s="62">
        <f t="shared" si="47"/>
        <v>0</v>
      </c>
      <c r="L169" s="62">
        <f t="shared" si="47"/>
        <v>0</v>
      </c>
      <c r="M169" s="63">
        <f t="shared" si="47"/>
        <v>0</v>
      </c>
      <c r="N169" s="61">
        <f t="shared" si="47"/>
        <v>250</v>
      </c>
      <c r="O169" s="62">
        <f t="shared" si="47"/>
        <v>0</v>
      </c>
      <c r="P169" s="62">
        <f t="shared" ref="P169:W169" si="48">SUM(P166:P168)</f>
        <v>0</v>
      </c>
      <c r="Q169" s="63">
        <f t="shared" si="48"/>
        <v>250</v>
      </c>
      <c r="R169" s="61">
        <f t="shared" si="48"/>
        <v>250</v>
      </c>
      <c r="S169" s="62">
        <f t="shared" si="48"/>
        <v>0</v>
      </c>
      <c r="T169" s="62">
        <f t="shared" si="48"/>
        <v>0</v>
      </c>
      <c r="U169" s="62">
        <f t="shared" si="48"/>
        <v>250</v>
      </c>
      <c r="V169" s="64">
        <f t="shared" si="48"/>
        <v>150</v>
      </c>
      <c r="W169" s="64">
        <f t="shared" si="48"/>
        <v>206</v>
      </c>
      <c r="X169" s="26"/>
      <c r="Y169" s="85"/>
      <c r="Z169" s="85"/>
      <c r="AA169" s="86"/>
      <c r="AD169" s="19"/>
    </row>
    <row r="170" spans="1:30" ht="18.75" customHeight="1">
      <c r="A170" s="543" t="s">
        <v>9</v>
      </c>
      <c r="B170" s="546" t="s">
        <v>69</v>
      </c>
      <c r="C170" s="549" t="s">
        <v>147</v>
      </c>
      <c r="D170" s="549"/>
      <c r="E170" s="562" t="s">
        <v>126</v>
      </c>
      <c r="F170" s="565" t="s">
        <v>109</v>
      </c>
      <c r="G170" s="532" t="s">
        <v>69</v>
      </c>
      <c r="H170" s="535" t="s">
        <v>101</v>
      </c>
      <c r="I170" s="27" t="s">
        <v>58</v>
      </c>
      <c r="J170" s="38">
        <f>K170+M170</f>
        <v>0</v>
      </c>
      <c r="K170" s="39"/>
      <c r="L170" s="39"/>
      <c r="M170" s="40"/>
      <c r="N170" s="38">
        <f>O170+Q170</f>
        <v>0</v>
      </c>
      <c r="O170" s="39"/>
      <c r="P170" s="39"/>
      <c r="Q170" s="41"/>
      <c r="R170" s="42">
        <f>S170+U170</f>
        <v>0</v>
      </c>
      <c r="S170" s="43"/>
      <c r="T170" s="43"/>
      <c r="U170" s="44"/>
      <c r="V170" s="45"/>
      <c r="W170" s="45"/>
      <c r="X170" s="570" t="s">
        <v>202</v>
      </c>
      <c r="Y170" s="89"/>
      <c r="Z170" s="89">
        <v>1</v>
      </c>
      <c r="AA170" s="90"/>
      <c r="AD170" s="19"/>
    </row>
    <row r="171" spans="1:30" ht="18.75" customHeight="1">
      <c r="A171" s="544"/>
      <c r="B171" s="547"/>
      <c r="C171" s="550"/>
      <c r="D171" s="550"/>
      <c r="E171" s="563"/>
      <c r="F171" s="566"/>
      <c r="G171" s="533"/>
      <c r="H171" s="536"/>
      <c r="I171" s="28" t="s">
        <v>104</v>
      </c>
      <c r="J171" s="54">
        <f>K171+M171</f>
        <v>0</v>
      </c>
      <c r="K171" s="55"/>
      <c r="L171" s="55"/>
      <c r="M171" s="48"/>
      <c r="N171" s="54">
        <f>O171+Q171</f>
        <v>0</v>
      </c>
      <c r="O171" s="55"/>
      <c r="P171" s="55"/>
      <c r="Q171" s="56"/>
      <c r="R171" s="57">
        <f>S171+U171</f>
        <v>0</v>
      </c>
      <c r="S171" s="58"/>
      <c r="T171" s="58"/>
      <c r="U171" s="59"/>
      <c r="V171" s="281">
        <v>440</v>
      </c>
      <c r="W171" s="281">
        <v>4000</v>
      </c>
      <c r="X171" s="571"/>
      <c r="Y171" s="83"/>
      <c r="Z171" s="83"/>
      <c r="AA171" s="84"/>
      <c r="AD171" s="19"/>
    </row>
    <row r="172" spans="1:30" ht="18.75" customHeight="1" thickBot="1">
      <c r="A172" s="545"/>
      <c r="B172" s="548"/>
      <c r="C172" s="551"/>
      <c r="D172" s="551"/>
      <c r="E172" s="564"/>
      <c r="F172" s="567"/>
      <c r="G172" s="534"/>
      <c r="H172" s="537"/>
      <c r="I172" s="20" t="s">
        <v>10</v>
      </c>
      <c r="J172" s="61">
        <f t="shared" ref="J172:W172" si="49">SUM(J170:J171)</f>
        <v>0</v>
      </c>
      <c r="K172" s="62">
        <f t="shared" si="49"/>
        <v>0</v>
      </c>
      <c r="L172" s="62">
        <f t="shared" si="49"/>
        <v>0</v>
      </c>
      <c r="M172" s="63">
        <f t="shared" si="49"/>
        <v>0</v>
      </c>
      <c r="N172" s="61">
        <f t="shared" si="49"/>
        <v>0</v>
      </c>
      <c r="O172" s="62">
        <f t="shared" si="49"/>
        <v>0</v>
      </c>
      <c r="P172" s="62">
        <f t="shared" si="49"/>
        <v>0</v>
      </c>
      <c r="Q172" s="63">
        <f t="shared" si="49"/>
        <v>0</v>
      </c>
      <c r="R172" s="61">
        <f t="shared" si="49"/>
        <v>0</v>
      </c>
      <c r="S172" s="62">
        <f t="shared" si="49"/>
        <v>0</v>
      </c>
      <c r="T172" s="62">
        <f t="shared" si="49"/>
        <v>0</v>
      </c>
      <c r="U172" s="62">
        <f t="shared" si="49"/>
        <v>0</v>
      </c>
      <c r="V172" s="64">
        <f t="shared" si="49"/>
        <v>440</v>
      </c>
      <c r="W172" s="64">
        <f t="shared" si="49"/>
        <v>4000</v>
      </c>
      <c r="X172" s="572"/>
      <c r="Y172" s="85"/>
      <c r="Z172" s="85"/>
      <c r="AA172" s="86">
        <v>42</v>
      </c>
      <c r="AD172" s="19"/>
    </row>
    <row r="173" spans="1:30" ht="14.25" customHeight="1" thickBot="1">
      <c r="A173" s="29" t="s">
        <v>9</v>
      </c>
      <c r="B173" s="14" t="s">
        <v>69</v>
      </c>
      <c r="C173" s="581" t="s">
        <v>12</v>
      </c>
      <c r="D173" s="581"/>
      <c r="E173" s="581"/>
      <c r="F173" s="581"/>
      <c r="G173" s="581"/>
      <c r="H173" s="581"/>
      <c r="I173" s="582"/>
      <c r="J173" s="65">
        <f>K173+M173</f>
        <v>2578.8999999999996</v>
      </c>
      <c r="K173" s="65">
        <f>K165+K161+K157+K172+K153+K150+K143</f>
        <v>2478.8999999999996</v>
      </c>
      <c r="L173" s="65">
        <f>L165+L161+L157+L172+L153+L150+L143</f>
        <v>0</v>
      </c>
      <c r="M173" s="66">
        <f>M165+M161+M157+M172+M153+M150+M143</f>
        <v>100</v>
      </c>
      <c r="N173" s="65">
        <f>O173+Q173</f>
        <v>4232.8</v>
      </c>
      <c r="O173" s="65">
        <f>O165+O161+O157+O172+O153+O150+O143</f>
        <v>3812.8</v>
      </c>
      <c r="P173" s="65">
        <f>P165+P161+P157+P172+P153+P150+P143</f>
        <v>19.100000000000001</v>
      </c>
      <c r="Q173" s="66">
        <f>Q165+Q161+Q157+Q172+Q153+Q150+Q143+Q169</f>
        <v>420</v>
      </c>
      <c r="R173" s="65">
        <f>S173+U173</f>
        <v>2937.5</v>
      </c>
      <c r="S173" s="65">
        <f>S165+S161+S157+S172+S153+S150+S143</f>
        <v>2517.5</v>
      </c>
      <c r="T173" s="65">
        <f>T165+T161+T157+T172+T153+T150+T143</f>
        <v>19.100000000000001</v>
      </c>
      <c r="U173" s="66">
        <f>U165+U161+U157+U172+U153+U150+U143+U169</f>
        <v>420</v>
      </c>
      <c r="V173" s="66">
        <f>V165+V161+V157+V172+V153+V150+V143+V169</f>
        <v>4257.5</v>
      </c>
      <c r="W173" s="65">
        <f>W165+W161+W157+W172+W153+W150+W143+W169</f>
        <v>8654.6</v>
      </c>
      <c r="X173" s="514"/>
      <c r="Y173" s="515"/>
      <c r="Z173" s="515"/>
      <c r="AA173" s="516"/>
    </row>
    <row r="174" spans="1:30" ht="14.25" customHeight="1" thickBot="1">
      <c r="A174" s="13" t="s">
        <v>9</v>
      </c>
      <c r="B174" s="14" t="s">
        <v>71</v>
      </c>
      <c r="C174" s="583" t="s">
        <v>72</v>
      </c>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4"/>
      <c r="AA174" s="585"/>
    </row>
    <row r="175" spans="1:30" ht="14.25" customHeight="1">
      <c r="A175" s="543" t="s">
        <v>9</v>
      </c>
      <c r="B175" s="546" t="s">
        <v>71</v>
      </c>
      <c r="C175" s="549" t="s">
        <v>9</v>
      </c>
      <c r="D175" s="549"/>
      <c r="E175" s="556" t="s">
        <v>81</v>
      </c>
      <c r="F175" s="529"/>
      <c r="G175" s="532" t="s">
        <v>69</v>
      </c>
      <c r="H175" s="535" t="s">
        <v>76</v>
      </c>
      <c r="I175" s="27" t="s">
        <v>58</v>
      </c>
      <c r="J175" s="38">
        <f>K175+M175</f>
        <v>0</v>
      </c>
      <c r="K175" s="39"/>
      <c r="L175" s="39"/>
      <c r="M175" s="40"/>
      <c r="N175" s="38">
        <f>O175+Q175</f>
        <v>0</v>
      </c>
      <c r="O175" s="39"/>
      <c r="P175" s="39"/>
      <c r="Q175" s="41"/>
      <c r="R175" s="42">
        <f>S175+U175</f>
        <v>0</v>
      </c>
      <c r="S175" s="43"/>
      <c r="T175" s="43"/>
      <c r="U175" s="44"/>
      <c r="V175" s="45"/>
      <c r="W175" s="45"/>
      <c r="X175" s="570" t="s">
        <v>82</v>
      </c>
      <c r="Y175" s="108">
        <v>1.1000000000000001</v>
      </c>
      <c r="Z175" s="108">
        <v>2.2000000000000002</v>
      </c>
      <c r="AA175" s="109">
        <v>2.2000000000000002</v>
      </c>
      <c r="AD175" s="19"/>
    </row>
    <row r="176" spans="1:30" ht="14.25" customHeight="1">
      <c r="A176" s="544"/>
      <c r="B176" s="547"/>
      <c r="C176" s="550"/>
      <c r="D176" s="550"/>
      <c r="E176" s="557"/>
      <c r="F176" s="530"/>
      <c r="G176" s="533"/>
      <c r="H176" s="536"/>
      <c r="I176" s="68" t="s">
        <v>77</v>
      </c>
      <c r="J176" s="46">
        <f>K176+M176</f>
        <v>733</v>
      </c>
      <c r="K176" s="47"/>
      <c r="L176" s="47"/>
      <c r="M176" s="48">
        <v>733</v>
      </c>
      <c r="N176" s="46">
        <f>O176+Q176</f>
        <v>1000</v>
      </c>
      <c r="O176" s="47"/>
      <c r="P176" s="47"/>
      <c r="Q176" s="49">
        <v>1000</v>
      </c>
      <c r="R176" s="50">
        <f>S176+U176</f>
        <v>0</v>
      </c>
      <c r="S176" s="51"/>
      <c r="T176" s="51"/>
      <c r="U176" s="52"/>
      <c r="V176" s="53">
        <v>1000</v>
      </c>
      <c r="W176" s="53">
        <v>1000</v>
      </c>
      <c r="X176" s="571"/>
      <c r="Y176" s="83"/>
      <c r="Z176" s="83"/>
      <c r="AA176" s="84"/>
      <c r="AD176" s="19"/>
    </row>
    <row r="177" spans="1:30" ht="14.25" customHeight="1">
      <c r="A177" s="544"/>
      <c r="B177" s="547"/>
      <c r="C177" s="550"/>
      <c r="D177" s="550"/>
      <c r="E177" s="557"/>
      <c r="F177" s="530"/>
      <c r="G177" s="533"/>
      <c r="H177" s="536"/>
      <c r="I177" s="28"/>
      <c r="J177" s="54">
        <f>K177+M177</f>
        <v>0</v>
      </c>
      <c r="K177" s="55"/>
      <c r="L177" s="55"/>
      <c r="M177" s="48"/>
      <c r="N177" s="54">
        <f>O177+Q177</f>
        <v>0</v>
      </c>
      <c r="O177" s="55"/>
      <c r="P177" s="55"/>
      <c r="Q177" s="56"/>
      <c r="R177" s="57">
        <f>S177+U177</f>
        <v>0</v>
      </c>
      <c r="S177" s="58"/>
      <c r="T177" s="58"/>
      <c r="U177" s="59"/>
      <c r="V177" s="60"/>
      <c r="W177" s="60"/>
      <c r="X177" s="25"/>
      <c r="Y177" s="83"/>
      <c r="Z177" s="83"/>
      <c r="AA177" s="84"/>
      <c r="AD177" s="19"/>
    </row>
    <row r="178" spans="1:30" ht="14.25" customHeight="1" thickBot="1">
      <c r="A178" s="545"/>
      <c r="B178" s="548"/>
      <c r="C178" s="551"/>
      <c r="D178" s="551"/>
      <c r="E178" s="558"/>
      <c r="F178" s="531"/>
      <c r="G178" s="534"/>
      <c r="H178" s="537"/>
      <c r="I178" s="20" t="s">
        <v>10</v>
      </c>
      <c r="J178" s="61">
        <f t="shared" ref="J178:W178" si="50">SUM(J175:J177)</f>
        <v>733</v>
      </c>
      <c r="K178" s="62">
        <f t="shared" si="50"/>
        <v>0</v>
      </c>
      <c r="L178" s="62">
        <f t="shared" si="50"/>
        <v>0</v>
      </c>
      <c r="M178" s="63">
        <f t="shared" si="50"/>
        <v>733</v>
      </c>
      <c r="N178" s="61">
        <f t="shared" si="50"/>
        <v>1000</v>
      </c>
      <c r="O178" s="62">
        <f t="shared" si="50"/>
        <v>0</v>
      </c>
      <c r="P178" s="62">
        <f t="shared" si="50"/>
        <v>0</v>
      </c>
      <c r="Q178" s="63">
        <f t="shared" si="50"/>
        <v>1000</v>
      </c>
      <c r="R178" s="61">
        <f t="shared" si="50"/>
        <v>0</v>
      </c>
      <c r="S178" s="62">
        <f t="shared" si="50"/>
        <v>0</v>
      </c>
      <c r="T178" s="62">
        <f t="shared" si="50"/>
        <v>0</v>
      </c>
      <c r="U178" s="62">
        <f t="shared" si="50"/>
        <v>0</v>
      </c>
      <c r="V178" s="64">
        <f t="shared" si="50"/>
        <v>1000</v>
      </c>
      <c r="W178" s="64">
        <f t="shared" si="50"/>
        <v>1000</v>
      </c>
      <c r="X178" s="26"/>
      <c r="Y178" s="85"/>
      <c r="Z178" s="85"/>
      <c r="AA178" s="86"/>
      <c r="AD178" s="19"/>
    </row>
    <row r="179" spans="1:30" ht="14.25" customHeight="1">
      <c r="A179" s="543" t="s">
        <v>9</v>
      </c>
      <c r="B179" s="546" t="s">
        <v>71</v>
      </c>
      <c r="C179" s="549" t="s">
        <v>11</v>
      </c>
      <c r="D179" s="235"/>
      <c r="E179" s="552" t="s">
        <v>151</v>
      </c>
      <c r="F179" s="529"/>
      <c r="G179" s="532" t="s">
        <v>69</v>
      </c>
      <c r="H179" s="535" t="s">
        <v>76</v>
      </c>
      <c r="I179" s="262"/>
      <c r="J179" s="308"/>
      <c r="K179" s="263"/>
      <c r="L179" s="263"/>
      <c r="M179" s="264"/>
      <c r="N179" s="265"/>
      <c r="O179" s="263"/>
      <c r="P179" s="263"/>
      <c r="Q179" s="266"/>
      <c r="R179" s="267"/>
      <c r="S179" s="268"/>
      <c r="T179" s="268"/>
      <c r="U179" s="269"/>
      <c r="V179" s="270"/>
      <c r="W179" s="270"/>
      <c r="X179" s="538" t="s">
        <v>90</v>
      </c>
      <c r="Y179" s="106">
        <v>0.8</v>
      </c>
      <c r="Z179" s="106">
        <v>0.8</v>
      </c>
      <c r="AA179" s="107">
        <v>0.8</v>
      </c>
      <c r="AD179" s="19"/>
    </row>
    <row r="180" spans="1:30" ht="14.25" customHeight="1">
      <c r="A180" s="544"/>
      <c r="B180" s="547"/>
      <c r="C180" s="550"/>
      <c r="D180" s="236"/>
      <c r="E180" s="553"/>
      <c r="F180" s="530"/>
      <c r="G180" s="533"/>
      <c r="H180" s="536"/>
      <c r="I180" s="16"/>
      <c r="J180" s="271"/>
      <c r="K180" s="272"/>
      <c r="L180" s="272"/>
      <c r="M180" s="273"/>
      <c r="N180" s="274"/>
      <c r="O180" s="272"/>
      <c r="P180" s="272"/>
      <c r="Q180" s="275"/>
      <c r="R180" s="276"/>
      <c r="S180" s="277"/>
      <c r="T180" s="277"/>
      <c r="U180" s="278"/>
      <c r="V180" s="279"/>
      <c r="W180" s="279"/>
      <c r="X180" s="538"/>
      <c r="Y180" s="83"/>
      <c r="Z180" s="83"/>
      <c r="AA180" s="84"/>
      <c r="AD180" s="19"/>
    </row>
    <row r="181" spans="1:30" ht="14.25" customHeight="1">
      <c r="A181" s="544"/>
      <c r="B181" s="547"/>
      <c r="C181" s="550"/>
      <c r="D181" s="236"/>
      <c r="E181" s="553"/>
      <c r="F181" s="530"/>
      <c r="G181" s="533"/>
      <c r="H181" s="536"/>
      <c r="I181" s="253"/>
      <c r="J181" s="254"/>
      <c r="K181" s="215"/>
      <c r="L181" s="215"/>
      <c r="M181" s="255"/>
      <c r="N181" s="256"/>
      <c r="O181" s="215"/>
      <c r="P181" s="215"/>
      <c r="Q181" s="118"/>
      <c r="R181" s="257"/>
      <c r="S181" s="51"/>
      <c r="T181" s="51"/>
      <c r="U181" s="52"/>
      <c r="V181" s="53"/>
      <c r="W181" s="53"/>
      <c r="X181" s="538" t="s">
        <v>87</v>
      </c>
      <c r="Y181" s="106">
        <v>2</v>
      </c>
      <c r="Z181" s="106">
        <v>1.7</v>
      </c>
      <c r="AA181" s="107">
        <v>1.7</v>
      </c>
    </row>
    <row r="182" spans="1:30" ht="14.25" customHeight="1">
      <c r="A182" s="544"/>
      <c r="B182" s="547"/>
      <c r="C182" s="550"/>
      <c r="D182" s="236"/>
      <c r="E182" s="553"/>
      <c r="F182" s="530"/>
      <c r="G182" s="533"/>
      <c r="H182" s="536"/>
      <c r="I182" s="239"/>
      <c r="J182" s="231"/>
      <c r="K182" s="241"/>
      <c r="L182" s="241"/>
      <c r="M182" s="243"/>
      <c r="N182" s="240"/>
      <c r="O182" s="241"/>
      <c r="P182" s="241"/>
      <c r="Q182" s="242"/>
      <c r="R182" s="57"/>
      <c r="S182" s="97"/>
      <c r="T182" s="97"/>
      <c r="U182" s="98"/>
      <c r="V182" s="99"/>
      <c r="W182" s="99"/>
      <c r="X182" s="538"/>
      <c r="Y182" s="83"/>
      <c r="Z182" s="83"/>
      <c r="AA182" s="84"/>
    </row>
    <row r="183" spans="1:30" ht="14.25" customHeight="1">
      <c r="A183" s="544"/>
      <c r="B183" s="547"/>
      <c r="C183" s="550"/>
      <c r="D183" s="238" t="s">
        <v>9</v>
      </c>
      <c r="E183" s="554" t="s">
        <v>150</v>
      </c>
      <c r="F183" s="530"/>
      <c r="G183" s="533"/>
      <c r="H183" s="536"/>
      <c r="I183" s="244" t="s">
        <v>77</v>
      </c>
      <c r="J183" s="249">
        <f>K183+M183</f>
        <v>900</v>
      </c>
      <c r="K183" s="246">
        <v>900</v>
      </c>
      <c r="L183" s="246"/>
      <c r="M183" s="250"/>
      <c r="N183" s="245">
        <f>O183+Q183</f>
        <v>1437</v>
      </c>
      <c r="O183" s="246">
        <v>1437</v>
      </c>
      <c r="P183" s="246"/>
      <c r="Q183" s="247"/>
      <c r="R183" s="252">
        <f>S183+U183</f>
        <v>0</v>
      </c>
      <c r="S183" s="58"/>
      <c r="T183" s="58"/>
      <c r="U183" s="59"/>
      <c r="V183" s="248">
        <v>1206</v>
      </c>
      <c r="W183" s="248">
        <v>1206</v>
      </c>
      <c r="X183" s="538" t="s">
        <v>88</v>
      </c>
      <c r="Y183" s="83">
        <v>0.95</v>
      </c>
      <c r="Z183" s="83">
        <v>0.95</v>
      </c>
      <c r="AA183" s="84">
        <v>0.95</v>
      </c>
    </row>
    <row r="184" spans="1:30" ht="14.25" customHeight="1">
      <c r="A184" s="544"/>
      <c r="B184" s="547"/>
      <c r="C184" s="550"/>
      <c r="D184" s="236"/>
      <c r="E184" s="554"/>
      <c r="F184" s="530"/>
      <c r="G184" s="533"/>
      <c r="H184" s="536"/>
      <c r="I184" s="253"/>
      <c r="J184" s="254"/>
      <c r="K184" s="215"/>
      <c r="L184" s="215"/>
      <c r="M184" s="255"/>
      <c r="N184" s="256"/>
      <c r="O184" s="215"/>
      <c r="P184" s="215"/>
      <c r="Q184" s="118"/>
      <c r="R184" s="257"/>
      <c r="S184" s="51"/>
      <c r="T184" s="51"/>
      <c r="U184" s="52"/>
      <c r="V184" s="53"/>
      <c r="W184" s="53"/>
      <c r="X184" s="538"/>
      <c r="Y184" s="83"/>
      <c r="Z184" s="83"/>
      <c r="AA184" s="84"/>
    </row>
    <row r="185" spans="1:30" ht="14.25" customHeight="1">
      <c r="A185" s="544"/>
      <c r="B185" s="547"/>
      <c r="C185" s="550"/>
      <c r="D185" s="236"/>
      <c r="E185" s="554"/>
      <c r="F185" s="530"/>
      <c r="G185" s="533"/>
      <c r="H185" s="536"/>
      <c r="I185" s="253"/>
      <c r="J185" s="254"/>
      <c r="K185" s="215"/>
      <c r="L185" s="215"/>
      <c r="M185" s="255"/>
      <c r="N185" s="256"/>
      <c r="O185" s="215"/>
      <c r="P185" s="215"/>
      <c r="Q185" s="118"/>
      <c r="R185" s="257"/>
      <c r="S185" s="51"/>
      <c r="T185" s="51"/>
      <c r="U185" s="52"/>
      <c r="V185" s="53"/>
      <c r="W185" s="53"/>
      <c r="X185" s="538" t="s">
        <v>89</v>
      </c>
      <c r="Y185" s="83">
        <v>5</v>
      </c>
      <c r="Z185" s="83">
        <v>5</v>
      </c>
      <c r="AA185" s="84">
        <v>5</v>
      </c>
    </row>
    <row r="186" spans="1:30" ht="14.25" customHeight="1">
      <c r="A186" s="544"/>
      <c r="B186" s="547"/>
      <c r="C186" s="550"/>
      <c r="D186" s="236"/>
      <c r="E186" s="364"/>
      <c r="F186" s="530"/>
      <c r="G186" s="533"/>
      <c r="H186" s="536"/>
      <c r="I186" s="253"/>
      <c r="J186" s="254"/>
      <c r="K186" s="215"/>
      <c r="L186" s="215"/>
      <c r="M186" s="255"/>
      <c r="N186" s="256"/>
      <c r="O186" s="215"/>
      <c r="P186" s="215"/>
      <c r="Q186" s="118"/>
      <c r="R186" s="257"/>
      <c r="S186" s="51"/>
      <c r="T186" s="51"/>
      <c r="U186" s="52"/>
      <c r="V186" s="53"/>
      <c r="W186" s="53"/>
      <c r="X186" s="538"/>
      <c r="Y186" s="83"/>
      <c r="Z186" s="83"/>
      <c r="AA186" s="84"/>
    </row>
    <row r="187" spans="1:30" ht="14.25" customHeight="1">
      <c r="A187" s="544"/>
      <c r="B187" s="547"/>
      <c r="C187" s="550"/>
      <c r="D187" s="238" t="s">
        <v>11</v>
      </c>
      <c r="E187" s="554" t="s">
        <v>149</v>
      </c>
      <c r="F187" s="530"/>
      <c r="G187" s="533"/>
      <c r="H187" s="536"/>
      <c r="I187" s="244" t="s">
        <v>58</v>
      </c>
      <c r="J187" s="249">
        <f>K187+M187</f>
        <v>135</v>
      </c>
      <c r="K187" s="246">
        <v>135</v>
      </c>
      <c r="L187" s="246"/>
      <c r="M187" s="250"/>
      <c r="N187" s="245">
        <f>O187+Q187</f>
        <v>500</v>
      </c>
      <c r="O187" s="246">
        <v>500</v>
      </c>
      <c r="P187" s="246"/>
      <c r="Q187" s="247"/>
      <c r="R187" s="252">
        <f>S187+U187</f>
        <v>150</v>
      </c>
      <c r="S187" s="58">
        <v>150</v>
      </c>
      <c r="T187" s="58"/>
      <c r="U187" s="59"/>
      <c r="V187" s="248">
        <v>500</v>
      </c>
      <c r="W187" s="248">
        <v>500</v>
      </c>
      <c r="X187" s="539" t="s">
        <v>86</v>
      </c>
      <c r="Y187" s="258">
        <v>0.74</v>
      </c>
      <c r="Z187" s="258">
        <v>0.74</v>
      </c>
      <c r="AA187" s="259">
        <v>0.74</v>
      </c>
    </row>
    <row r="188" spans="1:30" ht="14.25" customHeight="1">
      <c r="A188" s="544"/>
      <c r="B188" s="547"/>
      <c r="C188" s="550"/>
      <c r="D188" s="236"/>
      <c r="E188" s="554"/>
      <c r="F188" s="530"/>
      <c r="G188" s="533"/>
      <c r="H188" s="536"/>
      <c r="I188" s="95"/>
      <c r="J188" s="54"/>
      <c r="K188" s="96"/>
      <c r="L188" s="96"/>
      <c r="M188" s="120"/>
      <c r="N188" s="100"/>
      <c r="O188" s="96"/>
      <c r="P188" s="96"/>
      <c r="Q188" s="92"/>
      <c r="R188" s="57">
        <f>S188+U188</f>
        <v>0</v>
      </c>
      <c r="S188" s="97"/>
      <c r="T188" s="97"/>
      <c r="U188" s="98"/>
      <c r="V188" s="99"/>
      <c r="W188" s="99"/>
      <c r="X188" s="540"/>
      <c r="Y188" s="83"/>
      <c r="Z188" s="83"/>
      <c r="AA188" s="84"/>
    </row>
    <row r="189" spans="1:30" ht="14.25" customHeight="1">
      <c r="A189" s="544"/>
      <c r="B189" s="547"/>
      <c r="C189" s="550"/>
      <c r="D189" s="238" t="s">
        <v>63</v>
      </c>
      <c r="E189" s="554" t="s">
        <v>148</v>
      </c>
      <c r="F189" s="530"/>
      <c r="G189" s="533"/>
      <c r="H189" s="536"/>
      <c r="I189" s="244" t="s">
        <v>58</v>
      </c>
      <c r="J189" s="249"/>
      <c r="K189" s="246"/>
      <c r="L189" s="246"/>
      <c r="M189" s="250"/>
      <c r="N189" s="245">
        <f>O189+Q189</f>
        <v>200</v>
      </c>
      <c r="O189" s="246">
        <v>200</v>
      </c>
      <c r="P189" s="246"/>
      <c r="Q189" s="247"/>
      <c r="R189" s="252">
        <f>S189+U189</f>
        <v>0</v>
      </c>
      <c r="S189" s="58"/>
      <c r="T189" s="58"/>
      <c r="U189" s="59"/>
      <c r="V189" s="248">
        <v>350</v>
      </c>
      <c r="W189" s="260">
        <v>350</v>
      </c>
      <c r="X189" s="541" t="s">
        <v>99</v>
      </c>
      <c r="Y189" s="626">
        <v>0.3</v>
      </c>
      <c r="Z189" s="626">
        <v>0.5</v>
      </c>
      <c r="AA189" s="628">
        <v>0.5</v>
      </c>
      <c r="AD189" s="19"/>
    </row>
    <row r="190" spans="1:30" ht="14.25" customHeight="1" thickBot="1">
      <c r="A190" s="545"/>
      <c r="B190" s="548"/>
      <c r="C190" s="551"/>
      <c r="D190" s="237"/>
      <c r="E190" s="555"/>
      <c r="F190" s="531"/>
      <c r="G190" s="534"/>
      <c r="H190" s="537"/>
      <c r="I190" s="20" t="s">
        <v>10</v>
      </c>
      <c r="J190" s="61">
        <f t="shared" ref="J190:W190" si="51">SUM(J179:J189)</f>
        <v>1035</v>
      </c>
      <c r="K190" s="62">
        <f t="shared" si="51"/>
        <v>1035</v>
      </c>
      <c r="L190" s="62">
        <f t="shared" si="51"/>
        <v>0</v>
      </c>
      <c r="M190" s="251">
        <f t="shared" si="51"/>
        <v>0</v>
      </c>
      <c r="N190" s="225">
        <f t="shared" si="51"/>
        <v>2137</v>
      </c>
      <c r="O190" s="62">
        <f t="shared" si="51"/>
        <v>2137</v>
      </c>
      <c r="P190" s="62">
        <f t="shared" si="51"/>
        <v>0</v>
      </c>
      <c r="Q190" s="63">
        <f t="shared" si="51"/>
        <v>0</v>
      </c>
      <c r="R190" s="61">
        <f t="shared" si="51"/>
        <v>150</v>
      </c>
      <c r="S190" s="62">
        <f t="shared" si="51"/>
        <v>150</v>
      </c>
      <c r="T190" s="62">
        <f t="shared" si="51"/>
        <v>0</v>
      </c>
      <c r="U190" s="251">
        <f t="shared" si="51"/>
        <v>0</v>
      </c>
      <c r="V190" s="64">
        <f t="shared" si="51"/>
        <v>2056</v>
      </c>
      <c r="W190" s="261">
        <f t="shared" si="51"/>
        <v>2056</v>
      </c>
      <c r="X190" s="542"/>
      <c r="Y190" s="627"/>
      <c r="Z190" s="627"/>
      <c r="AA190" s="629"/>
      <c r="AD190" s="19"/>
    </row>
    <row r="191" spans="1:30" ht="14.25" customHeight="1">
      <c r="A191" s="543" t="s">
        <v>9</v>
      </c>
      <c r="B191" s="546" t="s">
        <v>71</v>
      </c>
      <c r="C191" s="549" t="s">
        <v>63</v>
      </c>
      <c r="D191" s="549"/>
      <c r="E191" s="623" t="s">
        <v>129</v>
      </c>
      <c r="F191" s="529"/>
      <c r="G191" s="532" t="s">
        <v>69</v>
      </c>
      <c r="H191" s="535" t="s">
        <v>76</v>
      </c>
      <c r="I191" s="27" t="s">
        <v>58</v>
      </c>
      <c r="J191" s="38"/>
      <c r="K191" s="39"/>
      <c r="L191" s="39"/>
      <c r="M191" s="40"/>
      <c r="N191" s="38">
        <f>O191+Q191</f>
        <v>100</v>
      </c>
      <c r="O191" s="39">
        <v>100</v>
      </c>
      <c r="P191" s="39"/>
      <c r="Q191" s="41"/>
      <c r="R191" s="42">
        <f>S191+U191</f>
        <v>0</v>
      </c>
      <c r="S191" s="43"/>
      <c r="T191" s="43"/>
      <c r="U191" s="44"/>
      <c r="V191" s="45">
        <v>50</v>
      </c>
      <c r="W191" s="45">
        <v>50</v>
      </c>
      <c r="X191" s="621" t="s">
        <v>130</v>
      </c>
      <c r="Y191" s="309">
        <v>8</v>
      </c>
      <c r="Z191" s="310">
        <v>4</v>
      </c>
      <c r="AA191" s="311">
        <v>4</v>
      </c>
      <c r="AD191" s="19"/>
    </row>
    <row r="192" spans="1:30" ht="14.25" customHeight="1">
      <c r="A192" s="544"/>
      <c r="B192" s="547"/>
      <c r="C192" s="550"/>
      <c r="D192" s="550"/>
      <c r="E192" s="624"/>
      <c r="F192" s="530"/>
      <c r="G192" s="533"/>
      <c r="H192" s="536"/>
      <c r="I192" s="68"/>
      <c r="J192" s="46"/>
      <c r="K192" s="47"/>
      <c r="L192" s="47"/>
      <c r="M192" s="48"/>
      <c r="N192" s="46"/>
      <c r="O192" s="47"/>
      <c r="P192" s="47"/>
      <c r="Q192" s="49"/>
      <c r="R192" s="50">
        <f>S192+U192</f>
        <v>0</v>
      </c>
      <c r="S192" s="51"/>
      <c r="T192" s="51"/>
      <c r="U192" s="52"/>
      <c r="V192" s="53"/>
      <c r="W192" s="53"/>
      <c r="X192" s="622"/>
      <c r="Y192" s="31"/>
      <c r="Z192" s="312"/>
      <c r="AA192" s="313"/>
      <c r="AD192" s="19"/>
    </row>
    <row r="193" spans="1:49" ht="14.25" customHeight="1" thickBot="1">
      <c r="A193" s="545"/>
      <c r="B193" s="548"/>
      <c r="C193" s="551"/>
      <c r="D193" s="551"/>
      <c r="E193" s="625"/>
      <c r="F193" s="531"/>
      <c r="G193" s="534"/>
      <c r="H193" s="537"/>
      <c r="I193" s="20" t="s">
        <v>10</v>
      </c>
      <c r="J193" s="61">
        <f t="shared" ref="J193:W193" si="52">SUM(J191:J192)</f>
        <v>0</v>
      </c>
      <c r="K193" s="62">
        <f t="shared" si="52"/>
        <v>0</v>
      </c>
      <c r="L193" s="62">
        <f t="shared" si="52"/>
        <v>0</v>
      </c>
      <c r="M193" s="63">
        <f t="shared" si="52"/>
        <v>0</v>
      </c>
      <c r="N193" s="61">
        <f t="shared" si="52"/>
        <v>100</v>
      </c>
      <c r="O193" s="62">
        <f t="shared" si="52"/>
        <v>100</v>
      </c>
      <c r="P193" s="62">
        <f t="shared" si="52"/>
        <v>0</v>
      </c>
      <c r="Q193" s="63">
        <f t="shared" si="52"/>
        <v>0</v>
      </c>
      <c r="R193" s="61">
        <f t="shared" si="52"/>
        <v>0</v>
      </c>
      <c r="S193" s="62">
        <f t="shared" si="52"/>
        <v>0</v>
      </c>
      <c r="T193" s="62">
        <f t="shared" si="52"/>
        <v>0</v>
      </c>
      <c r="U193" s="62">
        <f t="shared" si="52"/>
        <v>0</v>
      </c>
      <c r="V193" s="64">
        <f t="shared" si="52"/>
        <v>50</v>
      </c>
      <c r="W193" s="64">
        <f t="shared" si="52"/>
        <v>50</v>
      </c>
      <c r="X193" s="26"/>
      <c r="Y193" s="85"/>
      <c r="Z193" s="85"/>
      <c r="AA193" s="86"/>
      <c r="AD193" s="19"/>
    </row>
    <row r="194" spans="1:49" ht="14.25" customHeight="1">
      <c r="A194" s="543" t="s">
        <v>9</v>
      </c>
      <c r="B194" s="546" t="s">
        <v>71</v>
      </c>
      <c r="C194" s="549" t="s">
        <v>69</v>
      </c>
      <c r="D194" s="549"/>
      <c r="E194" s="556" t="s">
        <v>83</v>
      </c>
      <c r="F194" s="529"/>
      <c r="G194" s="532" t="s">
        <v>69</v>
      </c>
      <c r="H194" s="535" t="s">
        <v>76</v>
      </c>
      <c r="I194" s="27" t="s">
        <v>58</v>
      </c>
      <c r="J194" s="38">
        <f>K194+M194</f>
        <v>45</v>
      </c>
      <c r="K194" s="39">
        <v>45</v>
      </c>
      <c r="L194" s="39"/>
      <c r="M194" s="40"/>
      <c r="N194" s="38">
        <f>O194+Q194</f>
        <v>45</v>
      </c>
      <c r="O194" s="39">
        <v>45</v>
      </c>
      <c r="P194" s="39"/>
      <c r="Q194" s="41"/>
      <c r="R194" s="42">
        <f>S194+U194</f>
        <v>45</v>
      </c>
      <c r="S194" s="43">
        <v>45</v>
      </c>
      <c r="T194" s="43"/>
      <c r="U194" s="44"/>
      <c r="V194" s="45">
        <v>45</v>
      </c>
      <c r="W194" s="45">
        <v>45</v>
      </c>
      <c r="X194" s="570" t="s">
        <v>85</v>
      </c>
      <c r="Y194" s="108">
        <v>0.38</v>
      </c>
      <c r="Z194" s="108">
        <v>0.38</v>
      </c>
      <c r="AA194" s="109">
        <v>0.38</v>
      </c>
      <c r="AD194" s="19"/>
    </row>
    <row r="195" spans="1:49" ht="14.25" customHeight="1">
      <c r="A195" s="544"/>
      <c r="B195" s="547"/>
      <c r="C195" s="550"/>
      <c r="D195" s="550"/>
      <c r="E195" s="557"/>
      <c r="F195" s="530"/>
      <c r="G195" s="533"/>
      <c r="H195" s="536"/>
      <c r="I195" s="68" t="s">
        <v>77</v>
      </c>
      <c r="J195" s="46">
        <f>K195+M195</f>
        <v>226.8</v>
      </c>
      <c r="K195" s="47">
        <v>226.8</v>
      </c>
      <c r="L195" s="47"/>
      <c r="M195" s="48"/>
      <c r="N195" s="46">
        <f>O195+Q195</f>
        <v>250</v>
      </c>
      <c r="O195" s="47">
        <v>250</v>
      </c>
      <c r="P195" s="47"/>
      <c r="Q195" s="49"/>
      <c r="R195" s="50">
        <f>S195+U195</f>
        <v>0</v>
      </c>
      <c r="S195" s="51"/>
      <c r="T195" s="51"/>
      <c r="U195" s="52"/>
      <c r="V195" s="53">
        <v>250</v>
      </c>
      <c r="W195" s="53">
        <v>250</v>
      </c>
      <c r="X195" s="571"/>
      <c r="Y195" s="83"/>
      <c r="Z195" s="83"/>
      <c r="AA195" s="84"/>
      <c r="AD195" s="19"/>
    </row>
    <row r="196" spans="1:49" ht="14.25" customHeight="1">
      <c r="A196" s="544"/>
      <c r="B196" s="547"/>
      <c r="C196" s="550"/>
      <c r="D196" s="550"/>
      <c r="E196" s="557"/>
      <c r="F196" s="530"/>
      <c r="G196" s="533"/>
      <c r="H196" s="536"/>
      <c r="I196" s="28"/>
      <c r="J196" s="54">
        <f>K196+M196</f>
        <v>0</v>
      </c>
      <c r="K196" s="55"/>
      <c r="L196" s="55"/>
      <c r="M196" s="48"/>
      <c r="N196" s="54">
        <f>O196+Q196</f>
        <v>0</v>
      </c>
      <c r="O196" s="55"/>
      <c r="P196" s="55"/>
      <c r="Q196" s="56"/>
      <c r="R196" s="57">
        <f>S196+U196</f>
        <v>0</v>
      </c>
      <c r="S196" s="58"/>
      <c r="T196" s="58"/>
      <c r="U196" s="59"/>
      <c r="V196" s="60"/>
      <c r="W196" s="60"/>
      <c r="X196" s="25"/>
      <c r="Y196" s="83"/>
      <c r="Z196" s="83"/>
      <c r="AA196" s="84"/>
      <c r="AD196" s="19"/>
    </row>
    <row r="197" spans="1:49" ht="14.25" customHeight="1" thickBot="1">
      <c r="A197" s="545"/>
      <c r="B197" s="548"/>
      <c r="C197" s="551"/>
      <c r="D197" s="551"/>
      <c r="E197" s="558"/>
      <c r="F197" s="531"/>
      <c r="G197" s="534"/>
      <c r="H197" s="537"/>
      <c r="I197" s="20" t="s">
        <v>10</v>
      </c>
      <c r="J197" s="61">
        <f t="shared" ref="J197:W197" si="53">SUM(J194:J196)</f>
        <v>271.8</v>
      </c>
      <c r="K197" s="62">
        <f t="shared" si="53"/>
        <v>271.8</v>
      </c>
      <c r="L197" s="62">
        <f t="shared" si="53"/>
        <v>0</v>
      </c>
      <c r="M197" s="63">
        <f t="shared" si="53"/>
        <v>0</v>
      </c>
      <c r="N197" s="61">
        <f t="shared" si="53"/>
        <v>295</v>
      </c>
      <c r="O197" s="62">
        <f>SUM(O194:O196)</f>
        <v>295</v>
      </c>
      <c r="P197" s="62">
        <f t="shared" si="53"/>
        <v>0</v>
      </c>
      <c r="Q197" s="63">
        <f t="shared" si="53"/>
        <v>0</v>
      </c>
      <c r="R197" s="61">
        <f t="shared" si="53"/>
        <v>45</v>
      </c>
      <c r="S197" s="62">
        <f t="shared" si="53"/>
        <v>45</v>
      </c>
      <c r="T197" s="62">
        <f t="shared" si="53"/>
        <v>0</v>
      </c>
      <c r="U197" s="62">
        <f t="shared" si="53"/>
        <v>0</v>
      </c>
      <c r="V197" s="64">
        <f t="shared" si="53"/>
        <v>295</v>
      </c>
      <c r="W197" s="64">
        <f t="shared" si="53"/>
        <v>295</v>
      </c>
      <c r="X197" s="26"/>
      <c r="Y197" s="85"/>
      <c r="Z197" s="85"/>
      <c r="AA197" s="86"/>
      <c r="AD197" s="19"/>
    </row>
    <row r="198" spans="1:49" ht="14.25" customHeight="1">
      <c r="A198" s="543" t="s">
        <v>9</v>
      </c>
      <c r="B198" s="546" t="s">
        <v>71</v>
      </c>
      <c r="C198" s="549" t="s">
        <v>71</v>
      </c>
      <c r="D198" s="549"/>
      <c r="E198" s="556" t="s">
        <v>84</v>
      </c>
      <c r="F198" s="529"/>
      <c r="G198" s="532" t="s">
        <v>69</v>
      </c>
      <c r="H198" s="535" t="s">
        <v>76</v>
      </c>
      <c r="I198" s="27" t="s">
        <v>58</v>
      </c>
      <c r="J198" s="38">
        <f>K198+M198</f>
        <v>0</v>
      </c>
      <c r="K198" s="39"/>
      <c r="L198" s="39"/>
      <c r="M198" s="40"/>
      <c r="N198" s="38">
        <f>O198+Q198</f>
        <v>0</v>
      </c>
      <c r="O198" s="112"/>
      <c r="P198" s="39"/>
      <c r="Q198" s="41"/>
      <c r="R198" s="42">
        <f>S198+U198</f>
        <v>0</v>
      </c>
      <c r="S198" s="43"/>
      <c r="T198" s="43"/>
      <c r="U198" s="44"/>
      <c r="V198" s="45"/>
      <c r="W198" s="45"/>
      <c r="X198" s="570" t="s">
        <v>167</v>
      </c>
      <c r="Y198" s="89">
        <v>14</v>
      </c>
      <c r="Z198" s="89">
        <v>14</v>
      </c>
      <c r="AA198" s="90">
        <v>14</v>
      </c>
      <c r="AD198" s="19"/>
    </row>
    <row r="199" spans="1:49" ht="14.25" customHeight="1">
      <c r="A199" s="544"/>
      <c r="B199" s="547"/>
      <c r="C199" s="550"/>
      <c r="D199" s="550"/>
      <c r="E199" s="557"/>
      <c r="F199" s="530"/>
      <c r="G199" s="533"/>
      <c r="H199" s="536"/>
      <c r="I199" s="68" t="s">
        <v>77</v>
      </c>
      <c r="J199" s="46">
        <f>K199+M199</f>
        <v>215.4</v>
      </c>
      <c r="K199" s="47">
        <v>215.4</v>
      </c>
      <c r="L199" s="47"/>
      <c r="M199" s="48"/>
      <c r="N199" s="46">
        <f>O199+Q199</f>
        <v>321.3</v>
      </c>
      <c r="O199" s="47">
        <v>321.3</v>
      </c>
      <c r="P199" s="47"/>
      <c r="Q199" s="49"/>
      <c r="R199" s="50">
        <f>S199+U199</f>
        <v>0</v>
      </c>
      <c r="S199" s="51"/>
      <c r="T199" s="51"/>
      <c r="U199" s="52"/>
      <c r="V199" s="53">
        <v>272.60000000000002</v>
      </c>
      <c r="W199" s="53">
        <v>272.60000000000002</v>
      </c>
      <c r="X199" s="571"/>
      <c r="Y199" s="83"/>
      <c r="Z199" s="83"/>
      <c r="AA199" s="84"/>
      <c r="AD199" s="19"/>
    </row>
    <row r="200" spans="1:49" ht="14.25" customHeight="1">
      <c r="A200" s="544"/>
      <c r="B200" s="547"/>
      <c r="C200" s="550"/>
      <c r="D200" s="550"/>
      <c r="E200" s="557"/>
      <c r="F200" s="530"/>
      <c r="G200" s="533"/>
      <c r="H200" s="536"/>
      <c r="I200" s="28"/>
      <c r="J200" s="54">
        <f>K200+M200</f>
        <v>0</v>
      </c>
      <c r="K200" s="55"/>
      <c r="L200" s="55"/>
      <c r="M200" s="48"/>
      <c r="N200" s="54">
        <f>O200+Q200</f>
        <v>0</v>
      </c>
      <c r="O200" s="55"/>
      <c r="P200" s="55"/>
      <c r="Q200" s="56"/>
      <c r="R200" s="57">
        <f>S200+U200</f>
        <v>0</v>
      </c>
      <c r="S200" s="58"/>
      <c r="T200" s="58"/>
      <c r="U200" s="59"/>
      <c r="V200" s="60"/>
      <c r="W200" s="60"/>
      <c r="X200" s="25"/>
      <c r="Y200" s="83"/>
      <c r="Z200" s="83"/>
      <c r="AA200" s="84"/>
      <c r="AD200" s="19"/>
    </row>
    <row r="201" spans="1:49" ht="14.25" customHeight="1" thickBot="1">
      <c r="A201" s="545"/>
      <c r="B201" s="548"/>
      <c r="C201" s="551"/>
      <c r="D201" s="551"/>
      <c r="E201" s="558"/>
      <c r="F201" s="531"/>
      <c r="G201" s="534"/>
      <c r="H201" s="537"/>
      <c r="I201" s="20" t="s">
        <v>10</v>
      </c>
      <c r="J201" s="61">
        <f t="shared" ref="J201:W201" si="54">SUM(J198:J200)</f>
        <v>215.4</v>
      </c>
      <c r="K201" s="62">
        <f t="shared" si="54"/>
        <v>215.4</v>
      </c>
      <c r="L201" s="62">
        <f t="shared" si="54"/>
        <v>0</v>
      </c>
      <c r="M201" s="63">
        <f t="shared" si="54"/>
        <v>0</v>
      </c>
      <c r="N201" s="61">
        <f t="shared" si="54"/>
        <v>321.3</v>
      </c>
      <c r="O201" s="62">
        <f t="shared" si="54"/>
        <v>321.3</v>
      </c>
      <c r="P201" s="62">
        <f t="shared" si="54"/>
        <v>0</v>
      </c>
      <c r="Q201" s="63">
        <f t="shared" si="54"/>
        <v>0</v>
      </c>
      <c r="R201" s="61">
        <f t="shared" si="54"/>
        <v>0</v>
      </c>
      <c r="S201" s="62">
        <f t="shared" si="54"/>
        <v>0</v>
      </c>
      <c r="T201" s="62">
        <f t="shared" si="54"/>
        <v>0</v>
      </c>
      <c r="U201" s="62">
        <f t="shared" si="54"/>
        <v>0</v>
      </c>
      <c r="V201" s="64">
        <f t="shared" si="54"/>
        <v>272.60000000000002</v>
      </c>
      <c r="W201" s="64">
        <f t="shared" si="54"/>
        <v>272.60000000000002</v>
      </c>
      <c r="X201" s="26"/>
      <c r="Y201" s="85"/>
      <c r="Z201" s="85"/>
      <c r="AA201" s="86"/>
      <c r="AD201" s="19"/>
    </row>
    <row r="202" spans="1:49" ht="14.25" customHeight="1" thickBot="1">
      <c r="A202" s="29" t="s">
        <v>9</v>
      </c>
      <c r="B202" s="14" t="s">
        <v>71</v>
      </c>
      <c r="C202" s="581" t="s">
        <v>12</v>
      </c>
      <c r="D202" s="581"/>
      <c r="E202" s="581"/>
      <c r="F202" s="581"/>
      <c r="G202" s="581"/>
      <c r="H202" s="581"/>
      <c r="I202" s="582"/>
      <c r="J202" s="65">
        <f>SUM(J201,J197,J190,J178)</f>
        <v>2255.1999999999998</v>
      </c>
      <c r="K202" s="65">
        <f>SUM(K201,K197,K190,K178)</f>
        <v>1522.2</v>
      </c>
      <c r="L202" s="65">
        <f>SUM(L201,L197,L190,L178)</f>
        <v>0</v>
      </c>
      <c r="M202" s="66">
        <f>SUM(M201,M197,M190,M178)</f>
        <v>733</v>
      </c>
      <c r="N202" s="65">
        <f>O202+Q202</f>
        <v>3853.3</v>
      </c>
      <c r="O202" s="65">
        <f>SUM(O201,O197,O190,O178,O193)</f>
        <v>2853.3</v>
      </c>
      <c r="P202" s="65">
        <f t="shared" ref="P202:U202" si="55">SUM(P201,P197,P190,P178)</f>
        <v>0</v>
      </c>
      <c r="Q202" s="66">
        <f t="shared" si="55"/>
        <v>1000</v>
      </c>
      <c r="R202" s="65">
        <f t="shared" si="55"/>
        <v>195</v>
      </c>
      <c r="S202" s="65">
        <f t="shared" si="55"/>
        <v>195</v>
      </c>
      <c r="T202" s="65">
        <f t="shared" si="55"/>
        <v>0</v>
      </c>
      <c r="U202" s="66">
        <f t="shared" si="55"/>
        <v>0</v>
      </c>
      <c r="V202" s="66">
        <f>SUM(V201,V197,V190,V178,V193)</f>
        <v>3673.6</v>
      </c>
      <c r="W202" s="65">
        <f>SUM(W201,W197,W190,W178,W193)</f>
        <v>3673.6</v>
      </c>
      <c r="X202" s="514"/>
      <c r="Y202" s="515"/>
      <c r="Z202" s="515"/>
      <c r="AA202" s="516"/>
    </row>
    <row r="203" spans="1:49" ht="14.25" customHeight="1" thickBot="1">
      <c r="A203" s="29" t="s">
        <v>9</v>
      </c>
      <c r="B203" s="517" t="s">
        <v>13</v>
      </c>
      <c r="C203" s="518"/>
      <c r="D203" s="518"/>
      <c r="E203" s="518"/>
      <c r="F203" s="518"/>
      <c r="G203" s="518"/>
      <c r="H203" s="518"/>
      <c r="I203" s="519"/>
      <c r="J203" s="36">
        <f>SUM(J101,J111,J135,J173,J202)</f>
        <v>63754.5</v>
      </c>
      <c r="K203" s="36">
        <f>SUM(K101,K111,K135,K173,K202)</f>
        <v>18864.2</v>
      </c>
      <c r="L203" s="36">
        <f>SUM(L101,L111,L135,L173,L202)</f>
        <v>0</v>
      </c>
      <c r="M203" s="37">
        <f>SUM(M101,M111,M135,M173,M202)</f>
        <v>44890.3</v>
      </c>
      <c r="N203" s="36">
        <f>O203+Q203</f>
        <v>74517.299999999988</v>
      </c>
      <c r="O203" s="36">
        <f t="shared" ref="O203:W203" si="56">SUM(O101,O111,O135,O173,O202)</f>
        <v>25692.199999999997</v>
      </c>
      <c r="P203" s="36">
        <f t="shared" si="56"/>
        <v>19.100000000000001</v>
      </c>
      <c r="Q203" s="37">
        <f t="shared" si="56"/>
        <v>48825.1</v>
      </c>
      <c r="R203" s="36">
        <f>SUM(R101,R111,R135,R173,R202)</f>
        <v>65528.7</v>
      </c>
      <c r="S203" s="36">
        <f t="shared" si="56"/>
        <v>18162.5</v>
      </c>
      <c r="T203" s="36">
        <f t="shared" si="56"/>
        <v>19.100000000000001</v>
      </c>
      <c r="U203" s="37">
        <f t="shared" si="56"/>
        <v>44700.7</v>
      </c>
      <c r="V203" s="37">
        <f t="shared" si="56"/>
        <v>58795.200000000004</v>
      </c>
      <c r="W203" s="36">
        <f t="shared" si="56"/>
        <v>52104.099999999991</v>
      </c>
      <c r="X203" s="520"/>
      <c r="Y203" s="521"/>
      <c r="Z203" s="521"/>
      <c r="AA203" s="522"/>
    </row>
    <row r="204" spans="1:49" ht="14.25" customHeight="1" thickBot="1">
      <c r="A204" s="33" t="s">
        <v>9</v>
      </c>
      <c r="B204" s="523" t="s">
        <v>37</v>
      </c>
      <c r="C204" s="524"/>
      <c r="D204" s="524"/>
      <c r="E204" s="524"/>
      <c r="F204" s="524"/>
      <c r="G204" s="524"/>
      <c r="H204" s="524"/>
      <c r="I204" s="525"/>
      <c r="J204" s="71">
        <f t="shared" ref="J204:W204" si="57">SUM(J203)</f>
        <v>63754.5</v>
      </c>
      <c r="K204" s="72">
        <f t="shared" si="57"/>
        <v>18864.2</v>
      </c>
      <c r="L204" s="72">
        <f t="shared" si="57"/>
        <v>0</v>
      </c>
      <c r="M204" s="70">
        <f t="shared" si="57"/>
        <v>44890.3</v>
      </c>
      <c r="N204" s="71">
        <f t="shared" si="57"/>
        <v>74517.299999999988</v>
      </c>
      <c r="O204" s="72">
        <f t="shared" si="57"/>
        <v>25692.199999999997</v>
      </c>
      <c r="P204" s="72">
        <f t="shared" si="57"/>
        <v>19.100000000000001</v>
      </c>
      <c r="Q204" s="70">
        <f t="shared" si="57"/>
        <v>48825.1</v>
      </c>
      <c r="R204" s="71">
        <f>SUM(R203)</f>
        <v>65528.7</v>
      </c>
      <c r="S204" s="72">
        <f t="shared" si="57"/>
        <v>18162.5</v>
      </c>
      <c r="T204" s="72">
        <f t="shared" si="57"/>
        <v>19.100000000000001</v>
      </c>
      <c r="U204" s="70">
        <f t="shared" si="57"/>
        <v>44700.7</v>
      </c>
      <c r="V204" s="69">
        <f t="shared" si="57"/>
        <v>58795.200000000004</v>
      </c>
      <c r="W204" s="69">
        <f t="shared" si="57"/>
        <v>52104.099999999991</v>
      </c>
      <c r="X204" s="526"/>
      <c r="Y204" s="527"/>
      <c r="Z204" s="527"/>
      <c r="AA204" s="528"/>
    </row>
    <row r="205" spans="1:49" s="35" customFormat="1" ht="16.5" customHeight="1">
      <c r="A205" s="508" t="s">
        <v>173</v>
      </c>
      <c r="B205" s="508"/>
      <c r="C205" s="508"/>
      <c r="D205" s="508"/>
      <c r="E205" s="508"/>
      <c r="F205" s="508"/>
      <c r="G205" s="508"/>
      <c r="H205" s="508"/>
      <c r="I205" s="508"/>
      <c r="J205" s="508"/>
      <c r="K205" s="508"/>
      <c r="L205" s="508"/>
      <c r="M205" s="508"/>
      <c r="N205" s="508"/>
      <c r="O205" s="508"/>
      <c r="P205" s="508"/>
      <c r="Q205" s="508"/>
      <c r="R205" s="508"/>
      <c r="S205" s="508"/>
      <c r="T205" s="508"/>
      <c r="U205" s="508"/>
      <c r="V205" s="508"/>
      <c r="W205" s="508"/>
      <c r="X205" s="508"/>
      <c r="Y205" s="508"/>
      <c r="Z205" s="508"/>
      <c r="AA205" s="508"/>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row>
    <row r="206" spans="1:49" s="35" customFormat="1" ht="13.5" customHeight="1">
      <c r="A206" s="509" t="s">
        <v>143</v>
      </c>
      <c r="B206" s="509"/>
      <c r="C206" s="509"/>
      <c r="D206" s="509"/>
      <c r="E206" s="509"/>
      <c r="F206" s="509"/>
      <c r="G206" s="509"/>
      <c r="H206" s="509"/>
      <c r="I206" s="509"/>
      <c r="J206" s="509"/>
      <c r="K206" s="509"/>
      <c r="L206" s="509"/>
      <c r="M206" s="509"/>
      <c r="N206" s="509"/>
      <c r="O206" s="509"/>
      <c r="P206" s="509"/>
      <c r="Q206" s="509"/>
      <c r="R206" s="509"/>
      <c r="S206" s="509"/>
      <c r="T206" s="509"/>
      <c r="U206" s="509"/>
      <c r="V206" s="509"/>
      <c r="W206" s="509"/>
      <c r="X206" s="509"/>
      <c r="Y206" s="509"/>
      <c r="Z206" s="509"/>
      <c r="AA206" s="509"/>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row>
    <row r="207" spans="1:49" s="35" customFormat="1" ht="14.25" customHeight="1" thickBot="1">
      <c r="A207" s="510" t="s">
        <v>18</v>
      </c>
      <c r="B207" s="510"/>
      <c r="C207" s="510"/>
      <c r="D207" s="510"/>
      <c r="E207" s="510"/>
      <c r="F207" s="510"/>
      <c r="G207" s="510"/>
      <c r="H207" s="510"/>
      <c r="I207" s="510"/>
      <c r="J207" s="510"/>
      <c r="K207" s="510"/>
      <c r="L207" s="510"/>
      <c r="M207" s="510"/>
      <c r="N207" s="510"/>
      <c r="O207" s="510"/>
      <c r="P207" s="510"/>
      <c r="Q207" s="510"/>
      <c r="R207" s="510"/>
      <c r="S207" s="510"/>
      <c r="T207" s="510"/>
      <c r="U207" s="510"/>
      <c r="V207" s="510"/>
      <c r="W207" s="510"/>
      <c r="X207" s="5"/>
      <c r="Y207" s="5"/>
      <c r="Z207" s="5"/>
      <c r="AA207" s="5"/>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row>
    <row r="208" spans="1:49" ht="45" customHeight="1" thickBot="1">
      <c r="A208" s="511" t="s">
        <v>14</v>
      </c>
      <c r="B208" s="512"/>
      <c r="C208" s="512"/>
      <c r="D208" s="512"/>
      <c r="E208" s="512"/>
      <c r="F208" s="512"/>
      <c r="G208" s="512"/>
      <c r="H208" s="512"/>
      <c r="I208" s="513"/>
      <c r="J208" s="511" t="s">
        <v>40</v>
      </c>
      <c r="K208" s="512"/>
      <c r="L208" s="512"/>
      <c r="M208" s="513"/>
      <c r="N208" s="511" t="s">
        <v>41</v>
      </c>
      <c r="O208" s="512"/>
      <c r="P208" s="512"/>
      <c r="Q208" s="513"/>
      <c r="R208" s="511" t="s">
        <v>42</v>
      </c>
      <c r="S208" s="512"/>
      <c r="T208" s="512"/>
      <c r="U208" s="513"/>
      <c r="V208" s="74" t="s">
        <v>43</v>
      </c>
      <c r="W208" s="74" t="s">
        <v>43</v>
      </c>
    </row>
    <row r="209" spans="1:27" ht="14.25" customHeight="1">
      <c r="A209" s="615" t="s">
        <v>19</v>
      </c>
      <c r="B209" s="616"/>
      <c r="C209" s="616"/>
      <c r="D209" s="616"/>
      <c r="E209" s="616"/>
      <c r="F209" s="616"/>
      <c r="G209" s="616"/>
      <c r="H209" s="616"/>
      <c r="I209" s="617"/>
      <c r="J209" s="618">
        <f>SUM(J210:M211)</f>
        <v>17969.7</v>
      </c>
      <c r="K209" s="619"/>
      <c r="L209" s="619"/>
      <c r="M209" s="620"/>
      <c r="N209" s="618">
        <f>SUM(N210:Q211)</f>
        <v>24791.100000000002</v>
      </c>
      <c r="O209" s="619"/>
      <c r="P209" s="619"/>
      <c r="Q209" s="620"/>
      <c r="R209" s="618">
        <f>SUM(R210:U211)</f>
        <v>20117.599999999999</v>
      </c>
      <c r="S209" s="619"/>
      <c r="T209" s="619"/>
      <c r="U209" s="620"/>
      <c r="V209" s="77">
        <f>SUM(V210:V211)</f>
        <v>21897.4</v>
      </c>
      <c r="W209" s="77">
        <f>SUM(W210:W211)</f>
        <v>21826.600000000002</v>
      </c>
    </row>
    <row r="210" spans="1:27" ht="14.25" customHeight="1">
      <c r="A210" s="496" t="s">
        <v>45</v>
      </c>
      <c r="B210" s="497"/>
      <c r="C210" s="497"/>
      <c r="D210" s="497"/>
      <c r="E210" s="497"/>
      <c r="F210" s="497"/>
      <c r="G210" s="497"/>
      <c r="H210" s="497"/>
      <c r="I210" s="498"/>
      <c r="J210" s="484">
        <f>SUMIF(I12:I204,"SB",J12:J204)</f>
        <v>16935.8</v>
      </c>
      <c r="K210" s="485"/>
      <c r="L210" s="485"/>
      <c r="M210" s="486"/>
      <c r="N210" s="484">
        <f>SUMIF(I12:I204,"SB",N12:N204)</f>
        <v>22379.9</v>
      </c>
      <c r="O210" s="485"/>
      <c r="P210" s="485"/>
      <c r="Q210" s="486"/>
      <c r="R210" s="484">
        <f>SUMIF(I12:I204,"SB",R12:R204)</f>
        <v>18115.3</v>
      </c>
      <c r="S210" s="485"/>
      <c r="T210" s="485"/>
      <c r="U210" s="486"/>
      <c r="V210" s="75">
        <f>SUMIF(I12:I204,"SB",V12:V204)</f>
        <v>21878.100000000002</v>
      </c>
      <c r="W210" s="75">
        <f>SUMIF(I12:I204,"SB",W12:W204)</f>
        <v>21788.100000000002</v>
      </c>
    </row>
    <row r="211" spans="1:27" ht="14.25" customHeight="1">
      <c r="A211" s="499" t="s">
        <v>46</v>
      </c>
      <c r="B211" s="500"/>
      <c r="C211" s="500"/>
      <c r="D211" s="500"/>
      <c r="E211" s="500"/>
      <c r="F211" s="500"/>
      <c r="G211" s="500"/>
      <c r="H211" s="500"/>
      <c r="I211" s="501"/>
      <c r="J211" s="484">
        <f>SUMIF(I12:I204,"SB(P)",J12:J204)</f>
        <v>1033.9000000000001</v>
      </c>
      <c r="K211" s="485"/>
      <c r="L211" s="485"/>
      <c r="M211" s="486"/>
      <c r="N211" s="484">
        <f>SUMIF(I12:I204,"SB(P)",N12:N204)</f>
        <v>2411.2000000000003</v>
      </c>
      <c r="O211" s="485"/>
      <c r="P211" s="485"/>
      <c r="Q211" s="486"/>
      <c r="R211" s="484">
        <f>SUMIF(I12:I204,"SB(P)",R12:R204)</f>
        <v>2002.3000000000002</v>
      </c>
      <c r="S211" s="485"/>
      <c r="T211" s="485"/>
      <c r="U211" s="486"/>
      <c r="V211" s="75">
        <f>SUMIF(I12:I204,"SB(P)",V12:V204)</f>
        <v>19.3</v>
      </c>
      <c r="W211" s="75">
        <f>SUMIF(I12:I204,"SB(P)",W12:W204)</f>
        <v>38.5</v>
      </c>
    </row>
    <row r="212" spans="1:27" ht="14.25" customHeight="1">
      <c r="A212" s="487" t="s">
        <v>20</v>
      </c>
      <c r="B212" s="488"/>
      <c r="C212" s="488"/>
      <c r="D212" s="488"/>
      <c r="E212" s="488"/>
      <c r="F212" s="488"/>
      <c r="G212" s="488"/>
      <c r="H212" s="488"/>
      <c r="I212" s="489"/>
      <c r="J212" s="490">
        <f>SUM(J213:M217)</f>
        <v>45784.799999999996</v>
      </c>
      <c r="K212" s="491"/>
      <c r="L212" s="491"/>
      <c r="M212" s="492"/>
      <c r="N212" s="490">
        <f>SUM(N213:Q217)</f>
        <v>49726.2</v>
      </c>
      <c r="O212" s="491"/>
      <c r="P212" s="491"/>
      <c r="Q212" s="492"/>
      <c r="R212" s="490">
        <f>SUM(R213:U217)</f>
        <v>45411.1</v>
      </c>
      <c r="S212" s="491"/>
      <c r="T212" s="491"/>
      <c r="U212" s="492"/>
      <c r="V212" s="78">
        <f>SUM(V213:V217)</f>
        <v>36897.799999999996</v>
      </c>
      <c r="W212" s="78">
        <f>SUM(W213:W217)</f>
        <v>30277.5</v>
      </c>
    </row>
    <row r="213" spans="1:27" ht="14.25" customHeight="1">
      <c r="A213" s="493" t="s">
        <v>47</v>
      </c>
      <c r="B213" s="494"/>
      <c r="C213" s="494"/>
      <c r="D213" s="494"/>
      <c r="E213" s="494"/>
      <c r="F213" s="494"/>
      <c r="G213" s="494"/>
      <c r="H213" s="494"/>
      <c r="I213" s="495"/>
      <c r="J213" s="484">
        <f>SUMIF(I12:I204,"ES",J12:J204)</f>
        <v>24032.7</v>
      </c>
      <c r="K213" s="485"/>
      <c r="L213" s="485"/>
      <c r="M213" s="486"/>
      <c r="N213" s="484">
        <f>SUMIF(I12:I204,"ES",N12:N204)</f>
        <v>23861.000000000004</v>
      </c>
      <c r="O213" s="485"/>
      <c r="P213" s="485"/>
      <c r="Q213" s="486"/>
      <c r="R213" s="484">
        <f>SUMIF(I12:I204,"ES",R12:R204)</f>
        <v>23861.000000000004</v>
      </c>
      <c r="S213" s="485"/>
      <c r="T213" s="485"/>
      <c r="U213" s="486"/>
      <c r="V213" s="75">
        <f>SUMIF(I12:I204,"ES",V12:V204)</f>
        <v>10712.3</v>
      </c>
      <c r="W213" s="75">
        <f>SUMIF(I12:I204,"ES",W12:W204)</f>
        <v>727.3</v>
      </c>
    </row>
    <row r="214" spans="1:27" ht="14.25" customHeight="1">
      <c r="A214" s="481" t="s">
        <v>48</v>
      </c>
      <c r="B214" s="482"/>
      <c r="C214" s="482"/>
      <c r="D214" s="482"/>
      <c r="E214" s="482"/>
      <c r="F214" s="482"/>
      <c r="G214" s="482"/>
      <c r="H214" s="482"/>
      <c r="I214" s="483"/>
      <c r="J214" s="484">
        <f>SUMIF(I12:I204,"KPP",J12:J204)</f>
        <v>10478.899999999998</v>
      </c>
      <c r="K214" s="485"/>
      <c r="L214" s="485"/>
      <c r="M214" s="486"/>
      <c r="N214" s="484">
        <f>SUMIF(I12:I204,"KPP",N12:N204)</f>
        <v>13547.8</v>
      </c>
      <c r="O214" s="485"/>
      <c r="P214" s="485"/>
      <c r="Q214" s="486"/>
      <c r="R214" s="484">
        <f>SUMIF(I12:I204,"KPP",R12:R204)</f>
        <v>9232.7000000000007</v>
      </c>
      <c r="S214" s="485"/>
      <c r="T214" s="485"/>
      <c r="U214" s="486"/>
      <c r="V214" s="75">
        <f>SUMIF(I12:I204,"KPP",V12:V204)</f>
        <v>14827.4</v>
      </c>
      <c r="W214" s="75">
        <f>SUMIF(I12:I204,"KPP",W12:W204)</f>
        <v>16244.3</v>
      </c>
    </row>
    <row r="215" spans="1:27" ht="14.25" customHeight="1">
      <c r="A215" s="481" t="s">
        <v>49</v>
      </c>
      <c r="B215" s="482"/>
      <c r="C215" s="482"/>
      <c r="D215" s="482"/>
      <c r="E215" s="482"/>
      <c r="F215" s="482"/>
      <c r="G215" s="482"/>
      <c r="H215" s="482"/>
      <c r="I215" s="483"/>
      <c r="J215" s="484">
        <f>SUMIF(I12:I204,"KVJUD",J12:J204)</f>
        <v>7000</v>
      </c>
      <c r="K215" s="485"/>
      <c r="L215" s="485"/>
      <c r="M215" s="486"/>
      <c r="N215" s="484">
        <f>SUMIF(I12:I204,"KVJUD",N12:N204)</f>
        <v>7371.1</v>
      </c>
      <c r="O215" s="485"/>
      <c r="P215" s="485"/>
      <c r="Q215" s="486"/>
      <c r="R215" s="484">
        <f>SUMIF(I12:I204,"KVJUD",R12:R204)</f>
        <v>7371.1</v>
      </c>
      <c r="S215" s="485"/>
      <c r="T215" s="485"/>
      <c r="U215" s="486"/>
      <c r="V215" s="75">
        <f>SUMIF(I12:I204,"KVJUD",V12:V204)</f>
        <v>4500</v>
      </c>
      <c r="W215" s="75">
        <f>SUMIF(I12:I204,"KVJUD",W12:W204)</f>
        <v>1000</v>
      </c>
      <c r="X215" s="6"/>
      <c r="Y215" s="6"/>
      <c r="Z215" s="6"/>
      <c r="AA215" s="6"/>
    </row>
    <row r="216" spans="1:27" ht="14.25" customHeight="1">
      <c r="A216" s="499" t="s">
        <v>50</v>
      </c>
      <c r="B216" s="500"/>
      <c r="C216" s="500"/>
      <c r="D216" s="500"/>
      <c r="E216" s="500"/>
      <c r="F216" s="500"/>
      <c r="G216" s="500"/>
      <c r="H216" s="500"/>
      <c r="I216" s="501"/>
      <c r="J216" s="484">
        <f>SUMIF(I12:I204,"LRVB",J12:J204)</f>
        <v>646.70000000000005</v>
      </c>
      <c r="K216" s="485"/>
      <c r="L216" s="485"/>
      <c r="M216" s="486"/>
      <c r="N216" s="484">
        <f>SUMIF(I12:I204,"LRVB",N12:N204)</f>
        <v>1103.7</v>
      </c>
      <c r="O216" s="485"/>
      <c r="P216" s="485"/>
      <c r="Q216" s="486"/>
      <c r="R216" s="484">
        <f>SUMIF(I12:I204,"LRVB",R12:R204)</f>
        <v>1103.7</v>
      </c>
      <c r="S216" s="485"/>
      <c r="T216" s="485"/>
      <c r="U216" s="486"/>
      <c r="V216" s="75">
        <f>SUMIF(I12:I204,"LRVB",V12:V204)</f>
        <v>118.1</v>
      </c>
      <c r="W216" s="75">
        <f>SUMIF(I12:I204,"LRVB",W12:W204)</f>
        <v>89.8</v>
      </c>
      <c r="X216" s="6"/>
      <c r="Y216" s="6"/>
      <c r="Z216" s="6"/>
      <c r="AA216" s="6"/>
    </row>
    <row r="217" spans="1:27" ht="14.25" customHeight="1">
      <c r="A217" s="499" t="s">
        <v>51</v>
      </c>
      <c r="B217" s="500"/>
      <c r="C217" s="500"/>
      <c r="D217" s="500"/>
      <c r="E217" s="500"/>
      <c r="F217" s="500"/>
      <c r="G217" s="500"/>
      <c r="H217" s="500"/>
      <c r="I217" s="501"/>
      <c r="J217" s="484">
        <f>SUMIF(I12:I204,"Kt",J12:J204)</f>
        <v>3626.5</v>
      </c>
      <c r="K217" s="485"/>
      <c r="L217" s="485"/>
      <c r="M217" s="486"/>
      <c r="N217" s="484">
        <f>SUMIF(I12:I204,"Kt",N12:N204)</f>
        <v>3842.6</v>
      </c>
      <c r="O217" s="485"/>
      <c r="P217" s="485"/>
      <c r="Q217" s="486"/>
      <c r="R217" s="484">
        <f>SUMIF(I12:I204,"Kt",R12:R204)</f>
        <v>3842.6</v>
      </c>
      <c r="S217" s="485"/>
      <c r="T217" s="485"/>
      <c r="U217" s="486"/>
      <c r="V217" s="75">
        <f>SUMIF(I12:I204,"Kt",V12:V204)</f>
        <v>6740</v>
      </c>
      <c r="W217" s="75">
        <f>SUMIF(I12:I204,"Kt",W12:W204)</f>
        <v>12216.1</v>
      </c>
      <c r="X217" s="6"/>
      <c r="Y217" s="6"/>
      <c r="Z217" s="6"/>
      <c r="AA217" s="6"/>
    </row>
    <row r="218" spans="1:27" ht="14.25" customHeight="1" thickBot="1">
      <c r="A218" s="502" t="s">
        <v>21</v>
      </c>
      <c r="B218" s="503"/>
      <c r="C218" s="503"/>
      <c r="D218" s="503"/>
      <c r="E218" s="503"/>
      <c r="F218" s="503"/>
      <c r="G218" s="503"/>
      <c r="H218" s="503"/>
      <c r="I218" s="504"/>
      <c r="J218" s="505">
        <f>SUM(J209,J212)</f>
        <v>63754.5</v>
      </c>
      <c r="K218" s="506"/>
      <c r="L218" s="506"/>
      <c r="M218" s="507"/>
      <c r="N218" s="505">
        <f>SUM(N209,N212)</f>
        <v>74517.3</v>
      </c>
      <c r="O218" s="506"/>
      <c r="P218" s="506"/>
      <c r="Q218" s="507"/>
      <c r="R218" s="505">
        <f>SUM(R209,R212)</f>
        <v>65528.7</v>
      </c>
      <c r="S218" s="506"/>
      <c r="T218" s="506"/>
      <c r="U218" s="507"/>
      <c r="V218" s="76">
        <f>SUM(V209,V212)</f>
        <v>58795.199999999997</v>
      </c>
      <c r="W218" s="76">
        <f>SUM(W209,W212)</f>
        <v>52104.100000000006</v>
      </c>
      <c r="X218" s="6"/>
      <c r="Y218" s="6"/>
      <c r="Z218" s="6"/>
      <c r="AA218" s="6"/>
    </row>
  </sheetData>
  <mergeCells count="528">
    <mergeCell ref="C198:C201"/>
    <mergeCell ref="E189:E190"/>
    <mergeCell ref="A158:A161"/>
    <mergeCell ref="F158:F161"/>
    <mergeCell ref="A120:A122"/>
    <mergeCell ref="J210:M210"/>
    <mergeCell ref="N210:Q210"/>
    <mergeCell ref="B204:I204"/>
    <mergeCell ref="A162:A165"/>
    <mergeCell ref="B162:B165"/>
    <mergeCell ref="C162:C165"/>
    <mergeCell ref="D162:D165"/>
    <mergeCell ref="H132:H134"/>
    <mergeCell ref="B126:B128"/>
    <mergeCell ref="A194:A197"/>
    <mergeCell ref="A198:A201"/>
    <mergeCell ref="X204:AA204"/>
    <mergeCell ref="J209:M209"/>
    <mergeCell ref="N209:Q209"/>
    <mergeCell ref="R209:U209"/>
    <mergeCell ref="A205:AA205"/>
    <mergeCell ref="A208:I208"/>
    <mergeCell ref="J208:M208"/>
    <mergeCell ref="N208:Q208"/>
    <mergeCell ref="B129:B131"/>
    <mergeCell ref="H129:H131"/>
    <mergeCell ref="A137:A143"/>
    <mergeCell ref="D158:D161"/>
    <mergeCell ref="A179:A190"/>
    <mergeCell ref="A191:A193"/>
    <mergeCell ref="A175:A178"/>
    <mergeCell ref="F154:F157"/>
    <mergeCell ref="E162:E165"/>
    <mergeCell ref="D191:D193"/>
    <mergeCell ref="A218:I218"/>
    <mergeCell ref="J218:M218"/>
    <mergeCell ref="N218:Q218"/>
    <mergeCell ref="R218:U218"/>
    <mergeCell ref="R208:U208"/>
    <mergeCell ref="A209:I209"/>
    <mergeCell ref="N217:Q217"/>
    <mergeCell ref="J217:M217"/>
    <mergeCell ref="R211:U211"/>
    <mergeCell ref="A211:I211"/>
    <mergeCell ref="R216:U216"/>
    <mergeCell ref="A217:I217"/>
    <mergeCell ref="J214:M214"/>
    <mergeCell ref="N214:Q214"/>
    <mergeCell ref="R214:U214"/>
    <mergeCell ref="A215:I215"/>
    <mergeCell ref="J215:M215"/>
    <mergeCell ref="N215:Q215"/>
    <mergeCell ref="J216:M216"/>
    <mergeCell ref="N216:Q216"/>
    <mergeCell ref="A212:I212"/>
    <mergeCell ref="J212:M212"/>
    <mergeCell ref="N212:Q212"/>
    <mergeCell ref="A216:I216"/>
    <mergeCell ref="X137:X138"/>
    <mergeCell ref="C158:C161"/>
    <mergeCell ref="R217:U217"/>
    <mergeCell ref="R215:U215"/>
    <mergeCell ref="A214:I214"/>
    <mergeCell ref="R210:U210"/>
    <mergeCell ref="C194:C197"/>
    <mergeCell ref="R212:U212"/>
    <mergeCell ref="A213:I213"/>
    <mergeCell ref="J213:M213"/>
    <mergeCell ref="X183:X184"/>
    <mergeCell ref="X173:AA173"/>
    <mergeCell ref="K6:L6"/>
    <mergeCell ref="M6:M7"/>
    <mergeCell ref="Y117:Y119"/>
    <mergeCell ref="AA149:AA150"/>
    <mergeCell ref="Y137:Y138"/>
    <mergeCell ref="Z137:Z138"/>
    <mergeCell ref="AA137:AA138"/>
    <mergeCell ref="AA117:AA119"/>
    <mergeCell ref="X158:X159"/>
    <mergeCell ref="X203:AA203"/>
    <mergeCell ref="X135:AA135"/>
    <mergeCell ref="Z117:Z119"/>
    <mergeCell ref="X120:X122"/>
    <mergeCell ref="X123:X124"/>
    <mergeCell ref="X187:X188"/>
    <mergeCell ref="X181:X182"/>
    <mergeCell ref="X179:X180"/>
    <mergeCell ref="X189:X190"/>
    <mergeCell ref="Z141:Z142"/>
    <mergeCell ref="X139:X140"/>
    <mergeCell ref="Y141:Y142"/>
    <mergeCell ref="Y149:Y150"/>
    <mergeCell ref="Z149:Z150"/>
    <mergeCell ref="X154:X155"/>
    <mergeCell ref="C154:C157"/>
    <mergeCell ref="X141:X142"/>
    <mergeCell ref="E191:E193"/>
    <mergeCell ref="G191:G193"/>
    <mergeCell ref="X191:X192"/>
    <mergeCell ref="G179:G190"/>
    <mergeCell ref="H179:H190"/>
    <mergeCell ref="F191:F193"/>
    <mergeCell ref="C191:C193"/>
    <mergeCell ref="E175:E178"/>
    <mergeCell ref="R213:U213"/>
    <mergeCell ref="A210:I210"/>
    <mergeCell ref="N211:Q211"/>
    <mergeCell ref="X202:AA202"/>
    <mergeCell ref="C202:I202"/>
    <mergeCell ref="J211:M211"/>
    <mergeCell ref="N213:Q213"/>
    <mergeCell ref="A206:AA206"/>
    <mergeCell ref="A207:W207"/>
    <mergeCell ref="B203:I203"/>
    <mergeCell ref="E158:E161"/>
    <mergeCell ref="X198:X199"/>
    <mergeCell ref="H198:H201"/>
    <mergeCell ref="X194:X195"/>
    <mergeCell ref="D198:D201"/>
    <mergeCell ref="E198:E201"/>
    <mergeCell ref="G194:G197"/>
    <mergeCell ref="H194:H197"/>
    <mergeCell ref="X185:X186"/>
    <mergeCell ref="X175:X176"/>
    <mergeCell ref="B5:B7"/>
    <mergeCell ref="C5:C7"/>
    <mergeCell ref="B194:B197"/>
    <mergeCell ref="B198:B201"/>
    <mergeCell ref="E183:E185"/>
    <mergeCell ref="F194:F197"/>
    <mergeCell ref="B191:B193"/>
    <mergeCell ref="E194:E197"/>
    <mergeCell ref="D194:D197"/>
    <mergeCell ref="F175:F178"/>
    <mergeCell ref="Q6:Q7"/>
    <mergeCell ref="R6:R7"/>
    <mergeCell ref="AA141:AA142"/>
    <mergeCell ref="A1:AA1"/>
    <mergeCell ref="A2:AA2"/>
    <mergeCell ref="A3:AA3"/>
    <mergeCell ref="Y4:AA4"/>
    <mergeCell ref="X41:X42"/>
    <mergeCell ref="X45:X46"/>
    <mergeCell ref="A5:A7"/>
    <mergeCell ref="A8:AA8"/>
    <mergeCell ref="A9:AA9"/>
    <mergeCell ref="V5:V7"/>
    <mergeCell ref="F5:F7"/>
    <mergeCell ref="G5:G7"/>
    <mergeCell ref="D5:D7"/>
    <mergeCell ref="I5:I7"/>
    <mergeCell ref="J5:M5"/>
    <mergeCell ref="N5:Q5"/>
    <mergeCell ref="R5:U5"/>
    <mergeCell ref="G53:G55"/>
    <mergeCell ref="H53:H55"/>
    <mergeCell ref="S6:T6"/>
    <mergeCell ref="B26:B28"/>
    <mergeCell ref="X81:X83"/>
    <mergeCell ref="A117:A119"/>
    <mergeCell ref="A26:A28"/>
    <mergeCell ref="W5:W7"/>
    <mergeCell ref="X5:AA5"/>
    <mergeCell ref="U6:U7"/>
    <mergeCell ref="H50:H52"/>
    <mergeCell ref="B10:AA10"/>
    <mergeCell ref="C11:AA11"/>
    <mergeCell ref="A53:A55"/>
    <mergeCell ref="B53:B55"/>
    <mergeCell ref="D50:D52"/>
    <mergeCell ref="C53:C55"/>
    <mergeCell ref="A50:A52"/>
    <mergeCell ref="E48:H48"/>
    <mergeCell ref="E50:E52"/>
    <mergeCell ref="G50:G52"/>
    <mergeCell ref="A37:A38"/>
    <mergeCell ref="A41:A43"/>
    <mergeCell ref="E44:E47"/>
    <mergeCell ref="F44:F47"/>
    <mergeCell ref="A44:A47"/>
    <mergeCell ref="B44:B47"/>
    <mergeCell ref="C44:C47"/>
    <mergeCell ref="D44:D47"/>
    <mergeCell ref="E5:E7"/>
    <mergeCell ref="J6:J7"/>
    <mergeCell ref="A56:A59"/>
    <mergeCell ref="A29:A30"/>
    <mergeCell ref="B29:B30"/>
    <mergeCell ref="C29:C30"/>
    <mergeCell ref="G41:G43"/>
    <mergeCell ref="C39:C40"/>
    <mergeCell ref="A33:A36"/>
    <mergeCell ref="B33:B36"/>
    <mergeCell ref="G37:G38"/>
    <mergeCell ref="H41:H43"/>
    <mergeCell ref="D53:D55"/>
    <mergeCell ref="B50:B52"/>
    <mergeCell ref="C50:C52"/>
    <mergeCell ref="H44:H47"/>
    <mergeCell ref="B41:B43"/>
    <mergeCell ref="C41:C43"/>
    <mergeCell ref="G39:G40"/>
    <mergeCell ref="H39:H40"/>
    <mergeCell ref="A39:A40"/>
    <mergeCell ref="B39:B40"/>
    <mergeCell ref="X6:X7"/>
    <mergeCell ref="H5:H7"/>
    <mergeCell ref="B37:B38"/>
    <mergeCell ref="C37:C38"/>
    <mergeCell ref="D37:D38"/>
    <mergeCell ref="E37:E38"/>
    <mergeCell ref="F37:F38"/>
    <mergeCell ref="F39:F40"/>
    <mergeCell ref="Y6:AA6"/>
    <mergeCell ref="N6:N7"/>
    <mergeCell ref="O6:P6"/>
    <mergeCell ref="B103:B106"/>
    <mergeCell ref="H103:H106"/>
    <mergeCell ref="E75:E77"/>
    <mergeCell ref="E95:E100"/>
    <mergeCell ref="E65:E67"/>
    <mergeCell ref="F65:F67"/>
    <mergeCell ref="G65:G67"/>
    <mergeCell ref="E70:E71"/>
    <mergeCell ref="F70:F71"/>
    <mergeCell ref="G70:G71"/>
    <mergeCell ref="E78:E80"/>
    <mergeCell ref="E72:E73"/>
    <mergeCell ref="G75:G77"/>
    <mergeCell ref="C70:C71"/>
    <mergeCell ref="B72:B73"/>
    <mergeCell ref="C95:C100"/>
    <mergeCell ref="D95:D100"/>
    <mergeCell ref="D78:D80"/>
    <mergeCell ref="D75:D77"/>
    <mergeCell ref="D81:D84"/>
    <mergeCell ref="D72:D74"/>
    <mergeCell ref="H37:H38"/>
    <mergeCell ref="D103:D106"/>
    <mergeCell ref="E103:E106"/>
    <mergeCell ref="G103:G106"/>
    <mergeCell ref="G62:G64"/>
    <mergeCell ref="H62:H64"/>
    <mergeCell ref="G60:G61"/>
    <mergeCell ref="E62:E64"/>
    <mergeCell ref="F95:F100"/>
    <mergeCell ref="A103:A106"/>
    <mergeCell ref="E81:E84"/>
    <mergeCell ref="H107:H110"/>
    <mergeCell ref="C56:C59"/>
    <mergeCell ref="A62:A64"/>
    <mergeCell ref="B62:B64"/>
    <mergeCell ref="C62:C64"/>
    <mergeCell ref="A60:A61"/>
    <mergeCell ref="B60:B61"/>
    <mergeCell ref="C60:C61"/>
    <mergeCell ref="B56:B59"/>
    <mergeCell ref="F56:F59"/>
    <mergeCell ref="G56:G59"/>
    <mergeCell ref="A72:A73"/>
    <mergeCell ref="C72:C73"/>
    <mergeCell ref="E68:H68"/>
    <mergeCell ref="H72:H73"/>
    <mergeCell ref="F72:F73"/>
    <mergeCell ref="G72:G73"/>
    <mergeCell ref="D65:D67"/>
    <mergeCell ref="A81:A84"/>
    <mergeCell ref="A78:A80"/>
    <mergeCell ref="A65:A67"/>
    <mergeCell ref="B65:B67"/>
    <mergeCell ref="A70:A71"/>
    <mergeCell ref="A75:A77"/>
    <mergeCell ref="B75:B77"/>
    <mergeCell ref="B70:B71"/>
    <mergeCell ref="A95:A100"/>
    <mergeCell ref="B95:B100"/>
    <mergeCell ref="B81:B84"/>
    <mergeCell ref="C81:C84"/>
    <mergeCell ref="C90:C93"/>
    <mergeCell ref="C86:C89"/>
    <mergeCell ref="A90:A93"/>
    <mergeCell ref="B90:B93"/>
    <mergeCell ref="A86:A89"/>
    <mergeCell ref="B86:B89"/>
    <mergeCell ref="G198:G201"/>
    <mergeCell ref="H191:H193"/>
    <mergeCell ref="F198:F201"/>
    <mergeCell ref="C101:I101"/>
    <mergeCell ref="D86:D89"/>
    <mergeCell ref="G95:G100"/>
    <mergeCell ref="H95:H100"/>
    <mergeCell ref="G90:G93"/>
    <mergeCell ref="C103:C106"/>
    <mergeCell ref="G154:G157"/>
    <mergeCell ref="AA189:AA190"/>
    <mergeCell ref="C179:C190"/>
    <mergeCell ref="F179:F190"/>
    <mergeCell ref="Y189:Y190"/>
    <mergeCell ref="Z189:Z190"/>
    <mergeCell ref="G81:G84"/>
    <mergeCell ref="F81:F84"/>
    <mergeCell ref="C175:C178"/>
    <mergeCell ref="D175:D178"/>
    <mergeCell ref="G175:G178"/>
    <mergeCell ref="F87:F89"/>
    <mergeCell ref="D90:D94"/>
    <mergeCell ref="E94:H94"/>
    <mergeCell ref="E92:E93"/>
    <mergeCell ref="E86:E89"/>
    <mergeCell ref="F90:F93"/>
    <mergeCell ref="H86:H89"/>
    <mergeCell ref="H90:H93"/>
    <mergeCell ref="G86:G89"/>
    <mergeCell ref="E90:E91"/>
    <mergeCell ref="E74:H74"/>
    <mergeCell ref="B78:B80"/>
    <mergeCell ref="D70:D71"/>
    <mergeCell ref="C75:C77"/>
    <mergeCell ref="H81:H84"/>
    <mergeCell ref="H75:H77"/>
    <mergeCell ref="C78:C80"/>
    <mergeCell ref="F78:F80"/>
    <mergeCell ref="G78:G80"/>
    <mergeCell ref="F75:F77"/>
    <mergeCell ref="C33:C36"/>
    <mergeCell ref="F26:F28"/>
    <mergeCell ref="G26:G28"/>
    <mergeCell ref="C26:C28"/>
    <mergeCell ref="E26:E28"/>
    <mergeCell ref="D29:D30"/>
    <mergeCell ref="E29:E30"/>
    <mergeCell ref="D33:D36"/>
    <mergeCell ref="H12:H16"/>
    <mergeCell ref="H33:H36"/>
    <mergeCell ref="H17:H20"/>
    <mergeCell ref="F34:F36"/>
    <mergeCell ref="G17:G20"/>
    <mergeCell ref="G33:G36"/>
    <mergeCell ref="H26:H28"/>
    <mergeCell ref="E21:E25"/>
    <mergeCell ref="G21:G25"/>
    <mergeCell ref="D17:D20"/>
    <mergeCell ref="F18:F20"/>
    <mergeCell ref="F22:F25"/>
    <mergeCell ref="E17:E20"/>
    <mergeCell ref="D26:D28"/>
    <mergeCell ref="G12:G16"/>
    <mergeCell ref="E13:E16"/>
    <mergeCell ref="F13:F16"/>
    <mergeCell ref="E33:E36"/>
    <mergeCell ref="X26:X27"/>
    <mergeCell ref="E31:H31"/>
    <mergeCell ref="H21:H25"/>
    <mergeCell ref="F29:F30"/>
    <mergeCell ref="G29:G30"/>
    <mergeCell ref="H29:H30"/>
    <mergeCell ref="B21:B25"/>
    <mergeCell ref="C21:C25"/>
    <mergeCell ref="D21:D25"/>
    <mergeCell ref="A12:A16"/>
    <mergeCell ref="B12:B16"/>
    <mergeCell ref="C12:C16"/>
    <mergeCell ref="D13:D14"/>
    <mergeCell ref="A17:A20"/>
    <mergeCell ref="B17:B20"/>
    <mergeCell ref="C17:C20"/>
    <mergeCell ref="C132:C134"/>
    <mergeCell ref="C65:C67"/>
    <mergeCell ref="C129:C131"/>
    <mergeCell ref="C120:C122"/>
    <mergeCell ref="A132:A134"/>
    <mergeCell ref="A123:A125"/>
    <mergeCell ref="A21:A25"/>
    <mergeCell ref="C135:I135"/>
    <mergeCell ref="H137:H143"/>
    <mergeCell ref="E123:E125"/>
    <mergeCell ref="H123:H125"/>
    <mergeCell ref="F137:F143"/>
    <mergeCell ref="G137:G143"/>
    <mergeCell ref="G126:G128"/>
    <mergeCell ref="H126:H128"/>
    <mergeCell ref="F126:F128"/>
    <mergeCell ref="D132:D134"/>
    <mergeCell ref="E41:E43"/>
    <mergeCell ref="F41:F43"/>
    <mergeCell ref="D62:D64"/>
    <mergeCell ref="F62:F64"/>
    <mergeCell ref="D60:D61"/>
    <mergeCell ref="F60:F61"/>
    <mergeCell ref="E60:E61"/>
    <mergeCell ref="F50:F52"/>
    <mergeCell ref="E53:E55"/>
    <mergeCell ref="F53:F55"/>
    <mergeCell ref="X126:X127"/>
    <mergeCell ref="X117:X119"/>
    <mergeCell ref="H60:H61"/>
    <mergeCell ref="D39:D40"/>
    <mergeCell ref="E39:E40"/>
    <mergeCell ref="H56:H59"/>
    <mergeCell ref="E56:E59"/>
    <mergeCell ref="G44:G47"/>
    <mergeCell ref="D56:D59"/>
    <mergeCell ref="D41:D43"/>
    <mergeCell ref="F151:F153"/>
    <mergeCell ref="G151:G153"/>
    <mergeCell ref="H151:H153"/>
    <mergeCell ref="X151:X153"/>
    <mergeCell ref="C102:AA102"/>
    <mergeCell ref="E107:E110"/>
    <mergeCell ref="X114:X115"/>
    <mergeCell ref="C126:C128"/>
    <mergeCell ref="D126:D128"/>
    <mergeCell ref="E126:E128"/>
    <mergeCell ref="G120:G122"/>
    <mergeCell ref="E132:E134"/>
    <mergeCell ref="F132:F134"/>
    <mergeCell ref="G132:G134"/>
    <mergeCell ref="C137:C143"/>
    <mergeCell ref="X78:X79"/>
    <mergeCell ref="E117:E119"/>
    <mergeCell ref="F117:F119"/>
    <mergeCell ref="G117:G119"/>
    <mergeCell ref="H117:H119"/>
    <mergeCell ref="X147:X148"/>
    <mergeCell ref="X144:X145"/>
    <mergeCell ref="X149:X150"/>
    <mergeCell ref="F108:F110"/>
    <mergeCell ref="E120:E122"/>
    <mergeCell ref="F120:F122"/>
    <mergeCell ref="F123:F125"/>
    <mergeCell ref="G123:G125"/>
    <mergeCell ref="H120:H122"/>
    <mergeCell ref="E129:E131"/>
    <mergeCell ref="B179:B190"/>
    <mergeCell ref="B151:B153"/>
    <mergeCell ref="C151:C153"/>
    <mergeCell ref="D151:D153"/>
    <mergeCell ref="E151:E153"/>
    <mergeCell ref="B158:B161"/>
    <mergeCell ref="E179:E182"/>
    <mergeCell ref="E187:E188"/>
    <mergeCell ref="B154:B157"/>
    <mergeCell ref="B175:B178"/>
    <mergeCell ref="H166:H169"/>
    <mergeCell ref="G158:G161"/>
    <mergeCell ref="H158:H161"/>
    <mergeCell ref="C173:I173"/>
    <mergeCell ref="H170:H172"/>
    <mergeCell ref="B137:B143"/>
    <mergeCell ref="D154:D157"/>
    <mergeCell ref="E154:E157"/>
    <mergeCell ref="D144:D150"/>
    <mergeCell ref="H154:H157"/>
    <mergeCell ref="H175:H178"/>
    <mergeCell ref="G162:G165"/>
    <mergeCell ref="E166:E169"/>
    <mergeCell ref="F166:F169"/>
    <mergeCell ref="C174:AA174"/>
    <mergeCell ref="X170:X172"/>
    <mergeCell ref="F162:F165"/>
    <mergeCell ref="E170:E172"/>
    <mergeCell ref="F170:F172"/>
    <mergeCell ref="G170:G172"/>
    <mergeCell ref="B117:B119"/>
    <mergeCell ref="C117:C119"/>
    <mergeCell ref="D123:D125"/>
    <mergeCell ref="B120:B122"/>
    <mergeCell ref="B123:B125"/>
    <mergeCell ref="C123:C125"/>
    <mergeCell ref="D117:D119"/>
    <mergeCell ref="D120:D122"/>
    <mergeCell ref="A129:A131"/>
    <mergeCell ref="B132:B134"/>
    <mergeCell ref="B144:B150"/>
    <mergeCell ref="A154:A157"/>
    <mergeCell ref="A126:A128"/>
    <mergeCell ref="G166:G169"/>
    <mergeCell ref="D129:D131"/>
    <mergeCell ref="F129:F131"/>
    <mergeCell ref="G144:G150"/>
    <mergeCell ref="F144:F150"/>
    <mergeCell ref="A170:A172"/>
    <mergeCell ref="B170:B172"/>
    <mergeCell ref="C170:C172"/>
    <mergeCell ref="D170:D172"/>
    <mergeCell ref="G107:G110"/>
    <mergeCell ref="A107:A110"/>
    <mergeCell ref="B107:B110"/>
    <mergeCell ref="C112:AA112"/>
    <mergeCell ref="X111:AA111"/>
    <mergeCell ref="C107:C110"/>
    <mergeCell ref="H144:H150"/>
    <mergeCell ref="A166:A169"/>
    <mergeCell ref="B166:B169"/>
    <mergeCell ref="C166:C169"/>
    <mergeCell ref="D166:D169"/>
    <mergeCell ref="H162:H165"/>
    <mergeCell ref="C144:C150"/>
    <mergeCell ref="E144:E150"/>
    <mergeCell ref="A151:A153"/>
    <mergeCell ref="A144:A150"/>
    <mergeCell ref="C136:AA136"/>
    <mergeCell ref="D137:D143"/>
    <mergeCell ref="E137:E143"/>
    <mergeCell ref="X107:X110"/>
    <mergeCell ref="X103:X106"/>
    <mergeCell ref="X86:X88"/>
    <mergeCell ref="X91:X92"/>
    <mergeCell ref="C111:I111"/>
    <mergeCell ref="G129:G131"/>
    <mergeCell ref="D107:D110"/>
    <mergeCell ref="X33:X36"/>
    <mergeCell ref="X50:X52"/>
    <mergeCell ref="X53:X55"/>
    <mergeCell ref="X17:X20"/>
    <mergeCell ref="X37:X38"/>
    <mergeCell ref="X29:X30"/>
    <mergeCell ref="X39:X40"/>
    <mergeCell ref="F104:F106"/>
    <mergeCell ref="X56:X59"/>
    <mergeCell ref="X70:X71"/>
    <mergeCell ref="X65:X66"/>
    <mergeCell ref="X62:X63"/>
    <mergeCell ref="X60:X61"/>
    <mergeCell ref="X75:X76"/>
    <mergeCell ref="H78:H80"/>
    <mergeCell ref="H65:H67"/>
    <mergeCell ref="H70:H71"/>
  </mergeCells>
  <phoneticPr fontId="17" type="noConversion"/>
  <printOptions horizontalCentered="1"/>
  <pageMargins left="0" right="0" top="0.39370078740157483" bottom="0.39370078740157483" header="0" footer="0"/>
  <pageSetup paperSize="9" scale="70" orientation="landscape" r:id="rId1"/>
  <headerFooter alignWithMargins="0">
    <oddFooter>Puslapių &amp;P iš &amp;N</oddFooter>
  </headerFooter>
  <rowBreaks count="5" manualBreakCount="5">
    <brk id="38" max="26" man="1"/>
    <brk id="68" max="26" man="1"/>
    <brk id="106" max="26" man="1"/>
    <brk id="135" max="26" man="1"/>
    <brk id="173" max="26" man="1"/>
  </rowBreaks>
  <legacyDrawing r:id="rId2"/>
</worksheet>
</file>

<file path=xl/worksheets/sheet3.xml><?xml version="1.0" encoding="utf-8"?>
<worksheet xmlns="http://schemas.openxmlformats.org/spreadsheetml/2006/main" xmlns:r="http://schemas.openxmlformats.org/officeDocument/2006/relationships">
  <dimension ref="A1:B10"/>
  <sheetViews>
    <sheetView workbookViewId="0">
      <selection activeCell="B27" sqref="B27"/>
    </sheetView>
  </sheetViews>
  <sheetFormatPr defaultRowHeight="15.75"/>
  <cols>
    <col min="1" max="1" width="22.7109375" style="3" customWidth="1"/>
    <col min="2" max="2" width="60.7109375" style="3" customWidth="1"/>
    <col min="3" max="16384" width="9.140625" style="3"/>
  </cols>
  <sheetData>
    <row r="1" spans="1:2" ht="27" customHeight="1">
      <c r="A1" s="757" t="s">
        <v>24</v>
      </c>
      <c r="B1" s="757"/>
    </row>
    <row r="2" spans="1:2" ht="31.5">
      <c r="A2" s="2" t="s">
        <v>4</v>
      </c>
      <c r="B2" s="1" t="s">
        <v>22</v>
      </c>
    </row>
    <row r="3" spans="1:2" ht="15.75" customHeight="1">
      <c r="A3" s="2" t="s">
        <v>25</v>
      </c>
      <c r="B3" s="1" t="s">
        <v>26</v>
      </c>
    </row>
    <row r="4" spans="1:2" ht="15.75" customHeight="1">
      <c r="A4" s="2" t="s">
        <v>27</v>
      </c>
      <c r="B4" s="1" t="s">
        <v>28</v>
      </c>
    </row>
    <row r="5" spans="1:2" ht="15.75" customHeight="1">
      <c r="A5" s="2" t="s">
        <v>29</v>
      </c>
      <c r="B5" s="1" t="s">
        <v>30</v>
      </c>
    </row>
    <row r="6" spans="1:2" ht="15.75" customHeight="1">
      <c r="A6" s="2" t="s">
        <v>31</v>
      </c>
      <c r="B6" s="1" t="s">
        <v>32</v>
      </c>
    </row>
    <row r="7" spans="1:2" ht="15.75" customHeight="1">
      <c r="A7" s="2" t="s">
        <v>33</v>
      </c>
      <c r="B7" s="1" t="s">
        <v>34</v>
      </c>
    </row>
    <row r="8" spans="1:2" ht="15.75" customHeight="1">
      <c r="A8" s="2" t="s">
        <v>35</v>
      </c>
      <c r="B8" s="1" t="s">
        <v>36</v>
      </c>
    </row>
    <row r="9" spans="1:2" ht="15.75" customHeight="1"/>
    <row r="10" spans="1:2" ht="15.75" customHeight="1">
      <c r="A10" s="758" t="s">
        <v>44</v>
      </c>
      <c r="B10" s="758"/>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Tarybai</vt:lpstr>
      <vt:lpstr>Aiškinamoji lentelė</vt:lpstr>
      <vt:lpstr>Asignavimų valdytojų kodai</vt:lpstr>
      <vt:lpstr>'Aiškinamoji lentelė'!Spausdinimo_sritis</vt:lpstr>
      <vt:lpstr>Tarybai!Spausdinimo_sritis</vt:lpstr>
      <vt:lpstr>'Aiškinamoji lentelė'!Spausdinti_pavadinimus</vt:lpstr>
      <vt:lpstr>Tarybai!Spausdinti_pavadinimus</vt:lpstr>
    </vt:vector>
  </TitlesOfParts>
  <Company>valdyba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V.Palaimiene</cp:lastModifiedBy>
  <cp:lastPrinted>2013-01-23T13:52:52Z</cp:lastPrinted>
  <dcterms:created xsi:type="dcterms:W3CDTF">2007-07-27T10:32:34Z</dcterms:created>
  <dcterms:modified xsi:type="dcterms:W3CDTF">2013-01-24T07:32:40Z</dcterms:modified>
</cp:coreProperties>
</file>