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255" windowWidth="15480" windowHeight="11640"/>
  </bookViews>
  <sheets>
    <sheet name="Tarybai" sheetId="7" r:id="rId1"/>
    <sheet name="Aiškinamoji lentelė" sheetId="5" r:id="rId2"/>
    <sheet name="Asignavimų valdytojų kodai" sheetId="3" r:id="rId3"/>
  </sheets>
  <definedNames>
    <definedName name="_xlnm.Print_Area" localSheetId="1">'Aiškinamoji lentelė'!$A$1:$AA$196</definedName>
    <definedName name="_xlnm.Print_Area" localSheetId="0">Tarybai!$A$1:$R$153</definedName>
    <definedName name="_xlnm.Print_Titles" localSheetId="1">'Aiškinamoji lentelė'!$5:$7</definedName>
    <definedName name="_xlnm.Print_Titles" localSheetId="0">Tarybai!$5:$7</definedName>
  </definedNames>
  <calcPr calcId="145621" fullCalcOnLoad="1"/>
</workbook>
</file>

<file path=xl/calcChain.xml><?xml version="1.0" encoding="utf-8"?>
<calcChain xmlns="http://schemas.openxmlformats.org/spreadsheetml/2006/main">
  <c r="I127" i="7"/>
  <c r="M127"/>
  <c r="M105"/>
  <c r="M93"/>
  <c r="M69"/>
  <c r="N144"/>
  <c r="M144"/>
  <c r="I147"/>
  <c r="I146"/>
  <c r="I145"/>
  <c r="I144"/>
  <c r="I138"/>
  <c r="I137"/>
  <c r="J137"/>
  <c r="K137"/>
  <c r="L137"/>
  <c r="M137"/>
  <c r="N137"/>
  <c r="I136"/>
  <c r="J128"/>
  <c r="K128"/>
  <c r="L128"/>
  <c r="M128"/>
  <c r="N128"/>
  <c r="I128"/>
  <c r="J127"/>
  <c r="R169" i="5"/>
  <c r="I126" i="7"/>
  <c r="K127"/>
  <c r="L127"/>
  <c r="N127"/>
  <c r="K181" i="5"/>
  <c r="L181"/>
  <c r="M181"/>
  <c r="N181"/>
  <c r="O181"/>
  <c r="P181"/>
  <c r="Q181"/>
  <c r="S181"/>
  <c r="T181"/>
  <c r="V181"/>
  <c r="W181"/>
  <c r="J180"/>
  <c r="K179"/>
  <c r="L179"/>
  <c r="M179"/>
  <c r="N179"/>
  <c r="O179"/>
  <c r="P179"/>
  <c r="Q179"/>
  <c r="R179"/>
  <c r="S179"/>
  <c r="T179"/>
  <c r="U179"/>
  <c r="V179"/>
  <c r="W179"/>
  <c r="J179"/>
  <c r="K170"/>
  <c r="L170"/>
  <c r="M170"/>
  <c r="N170"/>
  <c r="O170"/>
  <c r="P170"/>
  <c r="Q170"/>
  <c r="R170"/>
  <c r="S170"/>
  <c r="T170"/>
  <c r="U170"/>
  <c r="V170"/>
  <c r="W170"/>
  <c r="J170"/>
  <c r="K169"/>
  <c r="L169"/>
  <c r="M169"/>
  <c r="N169"/>
  <c r="O169"/>
  <c r="P169"/>
  <c r="Q169"/>
  <c r="S169"/>
  <c r="T169"/>
  <c r="U169"/>
  <c r="V169"/>
  <c r="W169"/>
  <c r="J169"/>
  <c r="V148"/>
  <c r="U148"/>
  <c r="R148"/>
  <c r="Q148"/>
  <c r="N148"/>
  <c r="M148"/>
  <c r="L148"/>
  <c r="K148"/>
  <c r="J148"/>
  <c r="W145"/>
  <c r="V145"/>
  <c r="U145"/>
  <c r="T145"/>
  <c r="S145"/>
  <c r="Q145"/>
  <c r="P145"/>
  <c r="O145"/>
  <c r="M145"/>
  <c r="L145"/>
  <c r="K145"/>
  <c r="R144"/>
  <c r="N144"/>
  <c r="J144"/>
  <c r="R143"/>
  <c r="N143"/>
  <c r="N145"/>
  <c r="J143"/>
  <c r="W142"/>
  <c r="V142"/>
  <c r="U142"/>
  <c r="T142"/>
  <c r="S142"/>
  <c r="Q142"/>
  <c r="P142"/>
  <c r="O142"/>
  <c r="M142"/>
  <c r="L142"/>
  <c r="K142"/>
  <c r="R141"/>
  <c r="N141"/>
  <c r="J141"/>
  <c r="R140"/>
  <c r="R142"/>
  <c r="N140"/>
  <c r="J140"/>
  <c r="J142"/>
  <c r="U139"/>
  <c r="T139"/>
  <c r="S139"/>
  <c r="Q139"/>
  <c r="P139"/>
  <c r="O139"/>
  <c r="M139"/>
  <c r="L139"/>
  <c r="K139"/>
  <c r="R137"/>
  <c r="R139"/>
  <c r="N137"/>
  <c r="N139"/>
  <c r="J137"/>
  <c r="J139"/>
  <c r="I109" i="7"/>
  <c r="I108"/>
  <c r="I107"/>
  <c r="N142" i="5"/>
  <c r="J145"/>
  <c r="R145"/>
  <c r="R172"/>
  <c r="N172"/>
  <c r="J172"/>
  <c r="N178"/>
  <c r="N136" i="7"/>
  <c r="M136"/>
  <c r="L136"/>
  <c r="K136"/>
  <c r="J136"/>
  <c r="I130"/>
  <c r="K38"/>
  <c r="M51"/>
  <c r="J51"/>
  <c r="K51"/>
  <c r="L51"/>
  <c r="N51"/>
  <c r="I39"/>
  <c r="I51"/>
  <c r="J38"/>
  <c r="L38"/>
  <c r="M38"/>
  <c r="N38"/>
  <c r="I33"/>
  <c r="I32"/>
  <c r="J31"/>
  <c r="K31"/>
  <c r="L31"/>
  <c r="M31"/>
  <c r="N31"/>
  <c r="I21"/>
  <c r="I20"/>
  <c r="I31"/>
  <c r="J19"/>
  <c r="K19"/>
  <c r="L19"/>
  <c r="M19"/>
  <c r="N19"/>
  <c r="I12"/>
  <c r="I19"/>
  <c r="I38"/>
  <c r="U161" i="5"/>
  <c r="I57" i="7"/>
  <c r="I56"/>
  <c r="S108" i="5"/>
  <c r="S103"/>
  <c r="S100"/>
  <c r="S36"/>
  <c r="S32"/>
  <c r="S25"/>
  <c r="S19"/>
  <c r="S16"/>
  <c r="M68" i="7"/>
  <c r="N152"/>
  <c r="M152"/>
  <c r="N151"/>
  <c r="M151"/>
  <c r="N150"/>
  <c r="M150"/>
  <c r="I150"/>
  <c r="N149"/>
  <c r="M149"/>
  <c r="N147"/>
  <c r="M147"/>
  <c r="N146"/>
  <c r="M146"/>
  <c r="N145"/>
  <c r="M145"/>
  <c r="I111"/>
  <c r="I110"/>
  <c r="I152"/>
  <c r="I151"/>
  <c r="N104"/>
  <c r="M104"/>
  <c r="L104"/>
  <c r="K104"/>
  <c r="J104"/>
  <c r="I103"/>
  <c r="I104"/>
  <c r="I102"/>
  <c r="N101"/>
  <c r="M101"/>
  <c r="L101"/>
  <c r="K101"/>
  <c r="J101"/>
  <c r="I100"/>
  <c r="I99"/>
  <c r="N98"/>
  <c r="M98"/>
  <c r="L98"/>
  <c r="K98"/>
  <c r="J98"/>
  <c r="I97"/>
  <c r="I96"/>
  <c r="I95"/>
  <c r="N92"/>
  <c r="M92"/>
  <c r="L92"/>
  <c r="K92"/>
  <c r="J92"/>
  <c r="I91"/>
  <c r="I90"/>
  <c r="N89"/>
  <c r="M89"/>
  <c r="L89"/>
  <c r="K89"/>
  <c r="J89"/>
  <c r="I88"/>
  <c r="I87"/>
  <c r="I86"/>
  <c r="N85"/>
  <c r="M85"/>
  <c r="L85"/>
  <c r="K85"/>
  <c r="J85"/>
  <c r="I84"/>
  <c r="I83"/>
  <c r="N82"/>
  <c r="M82"/>
  <c r="L82"/>
  <c r="K82"/>
  <c r="J82"/>
  <c r="I81"/>
  <c r="I80"/>
  <c r="I79"/>
  <c r="I78"/>
  <c r="N77"/>
  <c r="M77"/>
  <c r="L77"/>
  <c r="K77"/>
  <c r="J77"/>
  <c r="I76"/>
  <c r="I75"/>
  <c r="L74"/>
  <c r="K74"/>
  <c r="J74"/>
  <c r="I73"/>
  <c r="I72"/>
  <c r="N71"/>
  <c r="M71"/>
  <c r="I71"/>
  <c r="N68"/>
  <c r="L68"/>
  <c r="K68"/>
  <c r="J68"/>
  <c r="I66"/>
  <c r="I68"/>
  <c r="N65"/>
  <c r="M65"/>
  <c r="L65"/>
  <c r="K65"/>
  <c r="J65"/>
  <c r="I64"/>
  <c r="I63"/>
  <c r="I62"/>
  <c r="N61"/>
  <c r="M61"/>
  <c r="L61"/>
  <c r="K61"/>
  <c r="J61"/>
  <c r="I59"/>
  <c r="I58"/>
  <c r="N55"/>
  <c r="M55"/>
  <c r="L55"/>
  <c r="K55"/>
  <c r="J55"/>
  <c r="I54"/>
  <c r="I53"/>
  <c r="I52"/>
  <c r="W195" i="5"/>
  <c r="V195"/>
  <c r="W194"/>
  <c r="V194"/>
  <c r="W193"/>
  <c r="V193"/>
  <c r="R193"/>
  <c r="N193"/>
  <c r="W192"/>
  <c r="W191"/>
  <c r="V192"/>
  <c r="V191"/>
  <c r="W190"/>
  <c r="V190"/>
  <c r="W189"/>
  <c r="V189"/>
  <c r="W188"/>
  <c r="V188"/>
  <c r="R178"/>
  <c r="J178"/>
  <c r="R177"/>
  <c r="N177"/>
  <c r="J177"/>
  <c r="R176"/>
  <c r="N176"/>
  <c r="J176"/>
  <c r="N175"/>
  <c r="J175"/>
  <c r="R173"/>
  <c r="N173"/>
  <c r="J173"/>
  <c r="M168"/>
  <c r="L168"/>
  <c r="K168"/>
  <c r="J167"/>
  <c r="J193"/>
  <c r="J166"/>
  <c r="W165"/>
  <c r="V165"/>
  <c r="U165"/>
  <c r="T165"/>
  <c r="S165"/>
  <c r="Q165"/>
  <c r="P165"/>
  <c r="O165"/>
  <c r="M165"/>
  <c r="L165"/>
  <c r="K165"/>
  <c r="R164"/>
  <c r="N164"/>
  <c r="J164"/>
  <c r="R163"/>
  <c r="N163"/>
  <c r="J163"/>
  <c r="R162"/>
  <c r="N162"/>
  <c r="J162"/>
  <c r="W161"/>
  <c r="V161"/>
  <c r="T161"/>
  <c r="S161"/>
  <c r="Q161"/>
  <c r="P161"/>
  <c r="O161"/>
  <c r="M161"/>
  <c r="L161"/>
  <c r="K161"/>
  <c r="R160"/>
  <c r="N160"/>
  <c r="J160"/>
  <c r="R159"/>
  <c r="N159"/>
  <c r="J159"/>
  <c r="R158"/>
  <c r="N158"/>
  <c r="J158"/>
  <c r="R157"/>
  <c r="N157"/>
  <c r="J157"/>
  <c r="W156"/>
  <c r="V156"/>
  <c r="U156"/>
  <c r="T156"/>
  <c r="S156"/>
  <c r="Q156"/>
  <c r="P156"/>
  <c r="O156"/>
  <c r="M156"/>
  <c r="L156"/>
  <c r="K156"/>
  <c r="R155"/>
  <c r="N155"/>
  <c r="J155"/>
  <c r="R154"/>
  <c r="N154"/>
  <c r="J154"/>
  <c r="R153"/>
  <c r="N153"/>
  <c r="J153"/>
  <c r="R152"/>
  <c r="N152"/>
  <c r="J152"/>
  <c r="W151"/>
  <c r="V151"/>
  <c r="U151"/>
  <c r="T151"/>
  <c r="S151"/>
  <c r="Q151"/>
  <c r="P151"/>
  <c r="O151"/>
  <c r="M151"/>
  <c r="L151"/>
  <c r="K151"/>
  <c r="R150"/>
  <c r="N150"/>
  <c r="J150"/>
  <c r="R149"/>
  <c r="N149"/>
  <c r="J149"/>
  <c r="W133"/>
  <c r="V133"/>
  <c r="U133"/>
  <c r="T133"/>
  <c r="S133"/>
  <c r="Q133"/>
  <c r="P133"/>
  <c r="O133"/>
  <c r="M133"/>
  <c r="L133"/>
  <c r="K133"/>
  <c r="R132"/>
  <c r="N132"/>
  <c r="J132"/>
  <c r="R131"/>
  <c r="N131"/>
  <c r="J131"/>
  <c r="W130"/>
  <c r="V130"/>
  <c r="U130"/>
  <c r="T130"/>
  <c r="S130"/>
  <c r="Q130"/>
  <c r="P130"/>
  <c r="O130"/>
  <c r="M130"/>
  <c r="L130"/>
  <c r="K130"/>
  <c r="R129"/>
  <c r="R189"/>
  <c r="N129"/>
  <c r="N189"/>
  <c r="J129"/>
  <c r="J189"/>
  <c r="R128"/>
  <c r="N128"/>
  <c r="J128"/>
  <c r="W127"/>
  <c r="V127"/>
  <c r="U127"/>
  <c r="T127"/>
  <c r="S127"/>
  <c r="Q127"/>
  <c r="P127"/>
  <c r="O127"/>
  <c r="M127"/>
  <c r="L127"/>
  <c r="K127"/>
  <c r="R126"/>
  <c r="N126"/>
  <c r="J126"/>
  <c r="R125"/>
  <c r="N125"/>
  <c r="J125"/>
  <c r="R124"/>
  <c r="N124"/>
  <c r="J124"/>
  <c r="W121"/>
  <c r="V121"/>
  <c r="U121"/>
  <c r="T121"/>
  <c r="S121"/>
  <c r="Q121"/>
  <c r="P121"/>
  <c r="O121"/>
  <c r="M121"/>
  <c r="L121"/>
  <c r="K121"/>
  <c r="R120"/>
  <c r="N120"/>
  <c r="J120"/>
  <c r="R119"/>
  <c r="N119"/>
  <c r="J119"/>
  <c r="W118"/>
  <c r="V118"/>
  <c r="U118"/>
  <c r="T118"/>
  <c r="S118"/>
  <c r="Q118"/>
  <c r="P118"/>
  <c r="O118"/>
  <c r="M118"/>
  <c r="L118"/>
  <c r="K118"/>
  <c r="R117"/>
  <c r="N117"/>
  <c r="J117"/>
  <c r="R116"/>
  <c r="N116"/>
  <c r="J116"/>
  <c r="R115"/>
  <c r="N115"/>
  <c r="J115"/>
  <c r="W114"/>
  <c r="V114"/>
  <c r="U114"/>
  <c r="T114"/>
  <c r="S114"/>
  <c r="Q114"/>
  <c r="P114"/>
  <c r="O114"/>
  <c r="M114"/>
  <c r="L114"/>
  <c r="K114"/>
  <c r="R113"/>
  <c r="N113"/>
  <c r="J113"/>
  <c r="R112"/>
  <c r="N112"/>
  <c r="J112"/>
  <c r="W111"/>
  <c r="V111"/>
  <c r="U111"/>
  <c r="T111"/>
  <c r="S111"/>
  <c r="Q111"/>
  <c r="P111"/>
  <c r="O111"/>
  <c r="M111"/>
  <c r="L111"/>
  <c r="K111"/>
  <c r="R110"/>
  <c r="N110"/>
  <c r="J110"/>
  <c r="R109"/>
  <c r="N109"/>
  <c r="J109"/>
  <c r="W108"/>
  <c r="V108"/>
  <c r="U108"/>
  <c r="T108"/>
  <c r="Q108"/>
  <c r="P108"/>
  <c r="O108"/>
  <c r="M108"/>
  <c r="L108"/>
  <c r="K108"/>
  <c r="R107"/>
  <c r="N107"/>
  <c r="J107"/>
  <c r="R106"/>
  <c r="N106"/>
  <c r="J106"/>
  <c r="R105"/>
  <c r="N105"/>
  <c r="J105"/>
  <c r="R104"/>
  <c r="N104"/>
  <c r="J104"/>
  <c r="W103"/>
  <c r="V103"/>
  <c r="U103"/>
  <c r="T103"/>
  <c r="Q103"/>
  <c r="P103"/>
  <c r="O103"/>
  <c r="M103"/>
  <c r="L103"/>
  <c r="K103"/>
  <c r="R102"/>
  <c r="N102"/>
  <c r="J102"/>
  <c r="R101"/>
  <c r="N101"/>
  <c r="J101"/>
  <c r="U100"/>
  <c r="T100"/>
  <c r="Q100"/>
  <c r="P100"/>
  <c r="M100"/>
  <c r="L100"/>
  <c r="K100"/>
  <c r="R99"/>
  <c r="N99"/>
  <c r="J99"/>
  <c r="R98"/>
  <c r="N98"/>
  <c r="J98"/>
  <c r="W97"/>
  <c r="W100"/>
  <c r="V97"/>
  <c r="V187"/>
  <c r="V186"/>
  <c r="R97"/>
  <c r="O97"/>
  <c r="O100"/>
  <c r="J97"/>
  <c r="W91"/>
  <c r="V91"/>
  <c r="U91"/>
  <c r="T91"/>
  <c r="S91"/>
  <c r="Q91"/>
  <c r="P91"/>
  <c r="O91"/>
  <c r="M91"/>
  <c r="L91"/>
  <c r="K91"/>
  <c r="J91"/>
  <c r="R89"/>
  <c r="R91"/>
  <c r="N89"/>
  <c r="N91"/>
  <c r="W94"/>
  <c r="V94"/>
  <c r="U94"/>
  <c r="T94"/>
  <c r="S94"/>
  <c r="Q94"/>
  <c r="P94"/>
  <c r="O94"/>
  <c r="M94"/>
  <c r="L94"/>
  <c r="K94"/>
  <c r="R93"/>
  <c r="N93"/>
  <c r="J93"/>
  <c r="R92"/>
  <c r="N92"/>
  <c r="J92"/>
  <c r="W73"/>
  <c r="V73"/>
  <c r="U73"/>
  <c r="T73"/>
  <c r="S73"/>
  <c r="Q73"/>
  <c r="P73"/>
  <c r="O73"/>
  <c r="M73"/>
  <c r="L73"/>
  <c r="K73"/>
  <c r="R72"/>
  <c r="N72"/>
  <c r="J72"/>
  <c r="R71"/>
  <c r="N71"/>
  <c r="J71"/>
  <c r="W88"/>
  <c r="V88"/>
  <c r="U88"/>
  <c r="T88"/>
  <c r="S88"/>
  <c r="Q88"/>
  <c r="P88"/>
  <c r="O88"/>
  <c r="M88"/>
  <c r="L88"/>
  <c r="K88"/>
  <c r="R87"/>
  <c r="N87"/>
  <c r="J87"/>
  <c r="R86"/>
  <c r="N86"/>
  <c r="J86"/>
  <c r="R85"/>
  <c r="N85"/>
  <c r="J85"/>
  <c r="W84"/>
  <c r="V84"/>
  <c r="U84"/>
  <c r="T84"/>
  <c r="S84"/>
  <c r="Q84"/>
  <c r="P84"/>
  <c r="O84"/>
  <c r="M84"/>
  <c r="L84"/>
  <c r="K84"/>
  <c r="R82"/>
  <c r="N82"/>
  <c r="R81"/>
  <c r="N81"/>
  <c r="N192"/>
  <c r="J81"/>
  <c r="R80"/>
  <c r="N80"/>
  <c r="J80"/>
  <c r="R79"/>
  <c r="N79"/>
  <c r="J79"/>
  <c r="W78"/>
  <c r="V78"/>
  <c r="U78"/>
  <c r="T78"/>
  <c r="S78"/>
  <c r="Q78"/>
  <c r="P78"/>
  <c r="O78"/>
  <c r="M78"/>
  <c r="L78"/>
  <c r="K78"/>
  <c r="R77"/>
  <c r="N77"/>
  <c r="J77"/>
  <c r="R76"/>
  <c r="N76"/>
  <c r="J76"/>
  <c r="R75"/>
  <c r="N75"/>
  <c r="J75"/>
  <c r="W70"/>
  <c r="V70"/>
  <c r="U70"/>
  <c r="T70"/>
  <c r="S70"/>
  <c r="Q70"/>
  <c r="P70"/>
  <c r="O70"/>
  <c r="M70"/>
  <c r="L70"/>
  <c r="K70"/>
  <c r="R69"/>
  <c r="N69"/>
  <c r="J69"/>
  <c r="W68"/>
  <c r="V68"/>
  <c r="U68"/>
  <c r="T68"/>
  <c r="S68"/>
  <c r="Q68"/>
  <c r="P68"/>
  <c r="O68"/>
  <c r="M68"/>
  <c r="L68"/>
  <c r="K68"/>
  <c r="R67"/>
  <c r="N67"/>
  <c r="J67"/>
  <c r="W66"/>
  <c r="V66"/>
  <c r="U66"/>
  <c r="T66"/>
  <c r="S66"/>
  <c r="Q66"/>
  <c r="P66"/>
  <c r="O66"/>
  <c r="M66"/>
  <c r="L66"/>
  <c r="K66"/>
  <c r="R65"/>
  <c r="N65"/>
  <c r="J65"/>
  <c r="W64"/>
  <c r="V64"/>
  <c r="U64"/>
  <c r="T64"/>
  <c r="S64"/>
  <c r="Q64"/>
  <c r="P64"/>
  <c r="O64"/>
  <c r="M64"/>
  <c r="L64"/>
  <c r="K64"/>
  <c r="R63"/>
  <c r="N63"/>
  <c r="J63"/>
  <c r="W62"/>
  <c r="V62"/>
  <c r="U62"/>
  <c r="T62"/>
  <c r="S62"/>
  <c r="Q62"/>
  <c r="P62"/>
  <c r="O62"/>
  <c r="M62"/>
  <c r="L62"/>
  <c r="K62"/>
  <c r="R61"/>
  <c r="N61"/>
  <c r="J61"/>
  <c r="R60"/>
  <c r="N60"/>
  <c r="J60"/>
  <c r="R59"/>
  <c r="N59"/>
  <c r="J59"/>
  <c r="W58"/>
  <c r="V58"/>
  <c r="U58"/>
  <c r="T58"/>
  <c r="S58"/>
  <c r="Q58"/>
  <c r="P58"/>
  <c r="O58"/>
  <c r="M58"/>
  <c r="L58"/>
  <c r="K58"/>
  <c r="R57"/>
  <c r="N57"/>
  <c r="J57"/>
  <c r="R56"/>
  <c r="N56"/>
  <c r="J56"/>
  <c r="W52"/>
  <c r="V52"/>
  <c r="U52"/>
  <c r="T52"/>
  <c r="Q52"/>
  <c r="P52"/>
  <c r="M52"/>
  <c r="L52"/>
  <c r="R51"/>
  <c r="N51"/>
  <c r="J51"/>
  <c r="R50"/>
  <c r="N50"/>
  <c r="J50"/>
  <c r="S49"/>
  <c r="S52"/>
  <c r="O49"/>
  <c r="N49"/>
  <c r="K49"/>
  <c r="J49"/>
  <c r="W48"/>
  <c r="V48"/>
  <c r="U48"/>
  <c r="T48"/>
  <c r="S48"/>
  <c r="Q48"/>
  <c r="P48"/>
  <c r="M48"/>
  <c r="L48"/>
  <c r="K48"/>
  <c r="R47"/>
  <c r="O47"/>
  <c r="O48"/>
  <c r="J47"/>
  <c r="R46"/>
  <c r="N46"/>
  <c r="J46"/>
  <c r="W45"/>
  <c r="V45"/>
  <c r="U45"/>
  <c r="T45"/>
  <c r="S45"/>
  <c r="Q45"/>
  <c r="P45"/>
  <c r="O45"/>
  <c r="M45"/>
  <c r="L45"/>
  <c r="K45"/>
  <c r="R44"/>
  <c r="N44"/>
  <c r="J44"/>
  <c r="R43"/>
  <c r="N43"/>
  <c r="J43"/>
  <c r="W39"/>
  <c r="V39"/>
  <c r="U39"/>
  <c r="T39"/>
  <c r="S39"/>
  <c r="Q39"/>
  <c r="P39"/>
  <c r="O39"/>
  <c r="M39"/>
  <c r="L39"/>
  <c r="K39"/>
  <c r="R38"/>
  <c r="N38"/>
  <c r="J38"/>
  <c r="R37"/>
  <c r="N37"/>
  <c r="J37"/>
  <c r="W36"/>
  <c r="V36"/>
  <c r="U36"/>
  <c r="T36"/>
  <c r="Q36"/>
  <c r="P36"/>
  <c r="O36"/>
  <c r="M36"/>
  <c r="L36"/>
  <c r="K36"/>
  <c r="R35"/>
  <c r="N35"/>
  <c r="J35"/>
  <c r="R34"/>
  <c r="N34"/>
  <c r="J34"/>
  <c r="R33"/>
  <c r="N33"/>
  <c r="J33"/>
  <c r="W32"/>
  <c r="V32"/>
  <c r="U32"/>
  <c r="T32"/>
  <c r="Q32"/>
  <c r="P32"/>
  <c r="O32"/>
  <c r="M32"/>
  <c r="L32"/>
  <c r="K32"/>
  <c r="R31"/>
  <c r="N31"/>
  <c r="J31"/>
  <c r="R30"/>
  <c r="N30"/>
  <c r="J30"/>
  <c r="R29"/>
  <c r="N29"/>
  <c r="J29"/>
  <c r="W25"/>
  <c r="V25"/>
  <c r="U25"/>
  <c r="T25"/>
  <c r="Q25"/>
  <c r="P25"/>
  <c r="O25"/>
  <c r="M25"/>
  <c r="L25"/>
  <c r="K25"/>
  <c r="R24"/>
  <c r="N24"/>
  <c r="J24"/>
  <c r="R23"/>
  <c r="N23"/>
  <c r="J23"/>
  <c r="R22"/>
  <c r="N22"/>
  <c r="J22"/>
  <c r="R21"/>
  <c r="N21"/>
  <c r="J21"/>
  <c r="R20"/>
  <c r="N20"/>
  <c r="J20"/>
  <c r="W19"/>
  <c r="V19"/>
  <c r="U19"/>
  <c r="T19"/>
  <c r="Q19"/>
  <c r="P19"/>
  <c r="O19"/>
  <c r="M19"/>
  <c r="L19"/>
  <c r="K19"/>
  <c r="R18"/>
  <c r="N18"/>
  <c r="J18"/>
  <c r="R17"/>
  <c r="N17"/>
  <c r="J17"/>
  <c r="W16"/>
  <c r="V16"/>
  <c r="U16"/>
  <c r="T16"/>
  <c r="Q16"/>
  <c r="P16"/>
  <c r="O16"/>
  <c r="M16"/>
  <c r="L16"/>
  <c r="K16"/>
  <c r="R15"/>
  <c r="N15"/>
  <c r="R14"/>
  <c r="R16"/>
  <c r="N14"/>
  <c r="N16"/>
  <c r="J14"/>
  <c r="J16"/>
  <c r="J156"/>
  <c r="J168"/>
  <c r="R165"/>
  <c r="R175"/>
  <c r="N151"/>
  <c r="V100"/>
  <c r="J174"/>
  <c r="N174"/>
  <c r="R174"/>
  <c r="S134"/>
  <c r="J151"/>
  <c r="N195"/>
  <c r="S40"/>
  <c r="N190"/>
  <c r="R192"/>
  <c r="N130"/>
  <c r="R133"/>
  <c r="R151"/>
  <c r="N156"/>
  <c r="N161"/>
  <c r="J165"/>
  <c r="K122"/>
  <c r="W187"/>
  <c r="L74"/>
  <c r="O74"/>
  <c r="Q74"/>
  <c r="T74"/>
  <c r="V74"/>
  <c r="V40"/>
  <c r="K74"/>
  <c r="M74"/>
  <c r="P74"/>
  <c r="S74"/>
  <c r="U74"/>
  <c r="W74"/>
  <c r="T95"/>
  <c r="W186"/>
  <c r="W196"/>
  <c r="K69" i="7"/>
  <c r="N69"/>
  <c r="J69"/>
  <c r="L69"/>
  <c r="N103" i="5"/>
  <c r="O52"/>
  <c r="O53"/>
  <c r="N47"/>
  <c r="N188"/>
  <c r="R19"/>
  <c r="J25"/>
  <c r="L26"/>
  <c r="O26"/>
  <c r="Q26"/>
  <c r="U26"/>
  <c r="W26"/>
  <c r="J52"/>
  <c r="J58"/>
  <c r="N66"/>
  <c r="R70"/>
  <c r="N78"/>
  <c r="J108"/>
  <c r="J118"/>
  <c r="K134"/>
  <c r="M134"/>
  <c r="P134"/>
  <c r="U134"/>
  <c r="W134"/>
  <c r="S53"/>
  <c r="M53"/>
  <c r="Q53"/>
  <c r="U53"/>
  <c r="W53"/>
  <c r="L53"/>
  <c r="P53"/>
  <c r="T53"/>
  <c r="V53"/>
  <c r="L40"/>
  <c r="O40"/>
  <c r="Q40"/>
  <c r="T40"/>
  <c r="R49"/>
  <c r="K40"/>
  <c r="M40"/>
  <c r="P40"/>
  <c r="U40"/>
  <c r="W40"/>
  <c r="J130"/>
  <c r="K26"/>
  <c r="M26"/>
  <c r="P26"/>
  <c r="T26"/>
  <c r="V26"/>
  <c r="L134"/>
  <c r="O134"/>
  <c r="Q134"/>
  <c r="T134"/>
  <c r="V134"/>
  <c r="R130"/>
  <c r="R134"/>
  <c r="S26"/>
  <c r="I85" i="7"/>
  <c r="J105"/>
  <c r="N105"/>
  <c r="J73" i="5"/>
  <c r="R94"/>
  <c r="J103"/>
  <c r="R103"/>
  <c r="J111"/>
  <c r="R111"/>
  <c r="S122"/>
  <c r="N114"/>
  <c r="J114"/>
  <c r="R114"/>
  <c r="N118"/>
  <c r="P122"/>
  <c r="R127"/>
  <c r="N127"/>
  <c r="J133"/>
  <c r="N133"/>
  <c r="N134"/>
  <c r="R156"/>
  <c r="J194"/>
  <c r="R194"/>
  <c r="N165"/>
  <c r="L105" i="7"/>
  <c r="R36" i="5"/>
  <c r="W95"/>
  <c r="M122"/>
  <c r="U122"/>
  <c r="V122"/>
  <c r="K93" i="7"/>
  <c r="N148"/>
  <c r="N143"/>
  <c r="W122" i="5"/>
  <c r="R188"/>
  <c r="N52"/>
  <c r="N194"/>
  <c r="N191"/>
  <c r="K52"/>
  <c r="K53"/>
  <c r="N19"/>
  <c r="J19"/>
  <c r="N25"/>
  <c r="N26"/>
  <c r="R25"/>
  <c r="R26"/>
  <c r="J32"/>
  <c r="R32"/>
  <c r="N32"/>
  <c r="N36"/>
  <c r="J188"/>
  <c r="J39"/>
  <c r="R39"/>
  <c r="N39"/>
  <c r="N45"/>
  <c r="J45"/>
  <c r="R45"/>
  <c r="J48"/>
  <c r="J53"/>
  <c r="R48"/>
  <c r="R58"/>
  <c r="N58"/>
  <c r="N62"/>
  <c r="J62"/>
  <c r="R62"/>
  <c r="J64"/>
  <c r="R64"/>
  <c r="J66"/>
  <c r="R66"/>
  <c r="J68"/>
  <c r="R68"/>
  <c r="N70"/>
  <c r="J78"/>
  <c r="R78"/>
  <c r="J190"/>
  <c r="O122"/>
  <c r="J195"/>
  <c r="L95"/>
  <c r="M95"/>
  <c r="M74" i="7"/>
  <c r="I74"/>
  <c r="I77"/>
  <c r="R195" i="5"/>
  <c r="R161"/>
  <c r="M143" i="7"/>
  <c r="V196" i="5"/>
  <c r="I82" i="7"/>
  <c r="I92"/>
  <c r="J93"/>
  <c r="L93"/>
  <c r="I98"/>
  <c r="K105"/>
  <c r="M148"/>
  <c r="N74"/>
  <c r="N93"/>
  <c r="I101"/>
  <c r="I61"/>
  <c r="I65"/>
  <c r="R190" i="5"/>
  <c r="M138" i="7"/>
  <c r="M139"/>
  <c r="I55"/>
  <c r="I149"/>
  <c r="I148"/>
  <c r="N138"/>
  <c r="N139"/>
  <c r="I89"/>
  <c r="J127" i="5"/>
  <c r="W180"/>
  <c r="N97"/>
  <c r="N100"/>
  <c r="R84"/>
  <c r="J192"/>
  <c r="N88"/>
  <c r="J88"/>
  <c r="R88"/>
  <c r="S95"/>
  <c r="S180"/>
  <c r="N73"/>
  <c r="R73"/>
  <c r="V95"/>
  <c r="J94"/>
  <c r="N94"/>
  <c r="R100"/>
  <c r="J100"/>
  <c r="N108"/>
  <c r="R108"/>
  <c r="N111"/>
  <c r="J121"/>
  <c r="J122"/>
  <c r="R121"/>
  <c r="N84"/>
  <c r="J187"/>
  <c r="M180"/>
  <c r="N68"/>
  <c r="N64"/>
  <c r="R187"/>
  <c r="N48"/>
  <c r="J36"/>
  <c r="J84"/>
  <c r="R118"/>
  <c r="R122"/>
  <c r="J161"/>
  <c r="J70"/>
  <c r="J74"/>
  <c r="K95"/>
  <c r="K180"/>
  <c r="P95"/>
  <c r="P180"/>
  <c r="U95"/>
  <c r="U180"/>
  <c r="U181"/>
  <c r="O95"/>
  <c r="O180"/>
  <c r="Q95"/>
  <c r="N187"/>
  <c r="R52"/>
  <c r="R53"/>
  <c r="J134"/>
  <c r="L122"/>
  <c r="L180"/>
  <c r="Q122"/>
  <c r="T122"/>
  <c r="N121"/>
  <c r="N122"/>
  <c r="N153" i="7"/>
  <c r="J26" i="5"/>
  <c r="R40"/>
  <c r="N40"/>
  <c r="R74"/>
  <c r="N74"/>
  <c r="R191"/>
  <c r="I69" i="7"/>
  <c r="N95" i="5"/>
  <c r="N53"/>
  <c r="J40"/>
  <c r="I143" i="7"/>
  <c r="I153"/>
  <c r="I105"/>
  <c r="J138"/>
  <c r="J139"/>
  <c r="L138"/>
  <c r="L139"/>
  <c r="R95" i="5"/>
  <c r="R180"/>
  <c r="R181"/>
  <c r="J191"/>
  <c r="V180"/>
  <c r="R186"/>
  <c r="R196"/>
  <c r="I93" i="7"/>
  <c r="K138"/>
  <c r="K139"/>
  <c r="M153"/>
  <c r="J95" i="5"/>
  <c r="J181"/>
  <c r="J186"/>
  <c r="N180"/>
  <c r="Q180"/>
  <c r="N186"/>
  <c r="N196"/>
  <c r="T180"/>
  <c r="J196"/>
  <c r="I139" i="7"/>
</calcChain>
</file>

<file path=xl/comments1.xml><?xml version="1.0" encoding="utf-8"?>
<comments xmlns="http://schemas.openxmlformats.org/spreadsheetml/2006/main">
  <authors>
    <author>Snieguole Kacerauskaite</author>
  </authors>
  <commentList>
    <comment ref="D114" authorId="0">
      <text>
        <r>
          <rPr>
            <sz val="9"/>
            <color indexed="81"/>
            <rFont val="Tahoma"/>
            <family val="2"/>
            <charset val="186"/>
          </rPr>
          <t xml:space="preserve">Įtraukta pagal 2012-10-17 SPG protokolą STR3-15 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  <author>Indre Buteniene</author>
  </authors>
  <commentList>
    <comment ref="O27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koreguotas pagal MUD 2012-11-19 el.laišką</t>
        </r>
      </text>
    </comment>
    <comment ref="O29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koreguotas pagal MUD 2012-11-19 el.laišką</t>
        </r>
      </text>
    </comment>
    <comment ref="O54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pagal MUD 2012-11-19 el.laišką</t>
        </r>
      </text>
    </comment>
    <comment ref="O56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pagal MUD 2012-11-19 el.laišką</t>
        </r>
      </text>
    </comment>
    <comment ref="N63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Nėra investicijų sąraše</t>
        </r>
      </text>
    </comment>
    <comment ref="N65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pritarta tik VPP studijos atlikimui</t>
        </r>
      </text>
    </comment>
    <comment ref="N67" authorId="1">
      <text>
        <r>
          <rPr>
            <b/>
            <sz val="9"/>
            <color indexed="81"/>
            <rFont val="Tahoma"/>
            <family val="2"/>
            <charset val="186"/>
          </rPr>
          <t>Indre Buteniene:
Nėra investicijų sąraše</t>
        </r>
      </text>
    </comment>
    <comment ref="N69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Nėra investicijų sąraše</t>
        </r>
      </text>
    </comment>
    <comment ref="O85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daržovių saugyklą Taikos pr. 68 (2012-04-26 Nr. T2-130)
</t>
        </r>
      </text>
    </comment>
    <comment ref="E146" authorId="0">
      <text>
        <r>
          <rPr>
            <sz val="9"/>
            <color indexed="81"/>
            <rFont val="Tahoma"/>
            <family val="2"/>
            <charset val="186"/>
          </rPr>
          <t xml:space="preserve">Įtraukta pagal 2012-10-17 SPG protokolą STR3-15 </t>
        </r>
      </text>
    </comment>
    <comment ref="E157" authorId="0">
      <text>
        <r>
          <rPr>
            <sz val="9"/>
            <color indexed="81"/>
            <rFont val="Tahoma"/>
            <family val="2"/>
            <charset val="186"/>
          </rPr>
          <t xml:space="preserve">Darbai, kurie atliekami Klaipėdos miesto savivaldybės teritorijoje
</t>
        </r>
      </text>
    </comment>
  </commentList>
</comments>
</file>

<file path=xl/sharedStrings.xml><?xml version="1.0" encoding="utf-8"?>
<sst xmlns="http://schemas.openxmlformats.org/spreadsheetml/2006/main" count="876" uniqueCount="232">
  <si>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</si>
  <si>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</si>
  <si>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</si>
  <si>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</si>
  <si>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</si>
  <si>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</si>
  <si>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</si>
  <si>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</si>
  <si>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</si>
  <si>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</si>
  <si>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</si>
  <si>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</si>
  <si>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</si>
  <si>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</si>
  <si>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</si>
  <si>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</si>
  <si>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</si>
  <si>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</si>
  <si>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</si>
  <si>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</si>
  <si>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</si>
  <si>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</si>
  <si>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</si>
  <si>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</si>
  <si>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</si>
  <si>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</si>
  <si>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</si>
  <si>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</si>
  <si>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</si>
  <si>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</si>
  <si>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</si>
  <si>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</si>
  <si>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</si>
  <si>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</si>
  <si>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</si>
  <si>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</si>
  <si>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</si>
  <si>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Iš viso  veiklos planui: </t>
  </si>
  <si>
    <t xml:space="preserve"> TIKSLŲ, UŽDAVINIŲ, PRIEMONIŲ, PRIEMONIŲ IŠLAIDŲ IR PRODUKTO KRITERIJŲ SUVESTINĖ</t>
  </si>
  <si>
    <t>Veiklos plano tikslo kodas</t>
  </si>
  <si>
    <t>Asignavimai 2012-iesiems metams</t>
  </si>
  <si>
    <t>Lėšų poreikis biudžetiniams 2013-iesiems metams</t>
  </si>
  <si>
    <t>2013-ųjų metų asignavimų planas</t>
  </si>
  <si>
    <t>2014-ųjų metų lėšų poreikis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</si>
  <si>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</si>
  <si>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</si>
  <si>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</si>
  <si>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r>
      <t xml:space="preserve">Daugiabučių namų savininkų bendrijų fondo lėšos </t>
    </r>
    <r>
      <rPr>
        <b/>
        <sz val="10"/>
        <rFont val="Times New Roman"/>
        <family val="1"/>
        <charset val="186"/>
      </rPr>
      <t>SB(F)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</si>
  <si>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</si>
  <si>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</si>
  <si>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KPP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</si>
  <si>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</si>
  <si>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</si>
  <si>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2014-ųjų metų lėšų projektas</t>
  </si>
  <si>
    <t>2015-ųjų metų lėšų projektas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</si>
  <si>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</si>
  <si>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2013-ieji metai</t>
  </si>
  <si>
    <t>2014-ieji metai</t>
  </si>
  <si>
    <t>2015-ieji metai</t>
  </si>
  <si>
    <t>SB</t>
  </si>
  <si>
    <t>Lėšų poreikis biudžetiniams 
2013-iesiems metams</t>
  </si>
  <si>
    <t>Strateginis tikslas</t>
  </si>
  <si>
    <t>Papriemonės kodas</t>
  </si>
  <si>
    <t>MIESTO INFRASTRUKTŪROS OBJEKTŲ PRIEŽIŪROS IR MODERNIZAVIMO PROGRAMOS (NR. 07)</t>
  </si>
  <si>
    <t>03</t>
  </si>
  <si>
    <t>Daugiabučių namų savininkų bendrijų (DNSB), modernizuojančių bendrojo naudojimo objektus, rėmimas</t>
  </si>
  <si>
    <t>6</t>
  </si>
  <si>
    <t>06</t>
  </si>
  <si>
    <t>SB(F)</t>
  </si>
  <si>
    <t>10</t>
  </si>
  <si>
    <t>Vaikų žaidimo aikštelių daugiabučių namų kiemuose atnaujinimas ir remontas</t>
  </si>
  <si>
    <t>08</t>
  </si>
  <si>
    <t>Atnaujinta vaikų žaidimo aikštelių, vnt.</t>
  </si>
  <si>
    <t>7</t>
  </si>
  <si>
    <t>Gėlynų atnaujinimas ir įrengimas</t>
  </si>
  <si>
    <t>Fontanų priežiūra, remontas ir atnaujinimas</t>
  </si>
  <si>
    <t>Miesto aikščių, skverų bei pėsčiųjų takų sutvarkymas</t>
  </si>
  <si>
    <t>Miesto viešų teritorijų inventoriaus priežiūra, įrengimas ir įsigijimas</t>
  </si>
  <si>
    <t>Prižiūrima geriamojo vandens fontanų, vnt.</t>
  </si>
  <si>
    <t>Prižiūrima fontanų, vnt.</t>
  </si>
  <si>
    <t>Įrengta suoliukų, vnt.</t>
  </si>
  <si>
    <t>Įsigyta gėlinių, vnt.</t>
  </si>
  <si>
    <t>Įsigyta šiukšliadėžių, vnt.</t>
  </si>
  <si>
    <t>04</t>
  </si>
  <si>
    <t>05</t>
  </si>
  <si>
    <t>07</t>
  </si>
  <si>
    <t>09</t>
  </si>
  <si>
    <t>Savivaldybei priskirtų teritorijų sanitarinis valymas, bešeimininkių statinių ir nelegalių objektų nukėlimo bei nugriovimo darbai, parkų, skverų, žaliųjų plotų želdinimas ir aplinkotvarka</t>
  </si>
  <si>
    <t>Miesto viešųjų tualetų remontas, priežiūra ir nuoma</t>
  </si>
  <si>
    <t>P4</t>
  </si>
  <si>
    <t>Valoma teritorija, ha</t>
  </si>
  <si>
    <t>Nugriauta statinių, vnt.</t>
  </si>
  <si>
    <t>Prižiūrima automatinių konteinerinių tualetų, vnt.</t>
  </si>
  <si>
    <t>Prižiūrima viešųjų tualetų, vnt.</t>
  </si>
  <si>
    <t>Utilizuota gyvūnų, t</t>
  </si>
  <si>
    <t>Paplūdimių sanitarinis ir mechanizuotas valymas, inventoriaus priežiūra ir sutvarkymas</t>
  </si>
  <si>
    <t>Viešojo tualeto paslaugų teikimas Melnragės paplūdimyje</t>
  </si>
  <si>
    <t>Etatų skaičius tualeto priežiūrai, vnt.</t>
  </si>
  <si>
    <t>SB(SP)</t>
  </si>
  <si>
    <t>Sezoninių darbuotojų skaičius, vnt.</t>
  </si>
  <si>
    <t>Nuolatinių darbuotojų skaičius, vnt.</t>
  </si>
  <si>
    <t>Apšvietimo tinklų ir įrangos eksploatacija, avarinių gedimų likvidavimas ir radiofikacijos linijų remontas</t>
  </si>
  <si>
    <t>Elektros energijos įsigijimas miesto viešosioms erdvėms ir gatvėms apšviesti, šviesoforams</t>
  </si>
  <si>
    <t>Pėsčiųjų perėjų papildomas apšvietimas ar modernizavimas</t>
  </si>
  <si>
    <t>Gatvių ir kiemų apšvietimo galios reguliatorių įdiegimas</t>
  </si>
  <si>
    <t>Įdiegta reguliatorių, vnt.</t>
  </si>
  <si>
    <t>Įrengta apšvietimo tinklų, km</t>
  </si>
  <si>
    <t>Statinių, keliančių pavojų gyvybei ir sveikatai, griovimas</t>
  </si>
  <si>
    <t>Gatvių apšvietimo tinklų ir jų valdymo sistemos modernizavimo, partnerystės galimybių studijos parengimas</t>
  </si>
  <si>
    <t>Parengta galimybių studija, vnt.</t>
  </si>
  <si>
    <t>Užtikrinti miesto viešų erdvių bei komunalinio ūkio tvarką, priežiūrą ir saugumą</t>
  </si>
  <si>
    <t>Siekti, kad miesto viešosios erdvės būtų tvarkingos, jaukios ir saugios</t>
  </si>
  <si>
    <t>Užtikrinti laidojimo paslaugų teikimą, miesto kapinių priežiūrą ir poreikius atitinkantį laidojimo vietų skaičių</t>
  </si>
  <si>
    <t>Užtikrinti švarą ir tvarką daugiabučių gyvenamųjų namų kvartaluose, skatinti gyventojus renovuoti ir prižiūrėti savo turtą</t>
  </si>
  <si>
    <t>Eksploatuoti, remontuoti ir plėtoti inžinerinio aprūpinimo sistemas</t>
  </si>
  <si>
    <t>Prižiūrima kapinių (tarp jų ir senųjų kapinaičių 16 vnt.), vnt.</t>
  </si>
  <si>
    <t>Senųjų kapinaičių sutvarkymas</t>
  </si>
  <si>
    <t>Išvežta mirusiųjų iš įvykio vietos, vnt.</t>
  </si>
  <si>
    <t>Mirusiųjų palaikų laikinas laikymas (saugojimas), vnt.</t>
  </si>
  <si>
    <t>Palaidota mirusiųjų, vnt.</t>
  </si>
  <si>
    <t>Renovuota vamzdynų, km</t>
  </si>
  <si>
    <t>Suremontuota takų, m</t>
  </si>
  <si>
    <t>Kapaviečių ženklų įsigijimas ir įrengimas</t>
  </si>
  <si>
    <t>Įrengta kapaviečių ženklų, vnt.</t>
  </si>
  <si>
    <t>Savivaldybei priskirtų daugiabučių namų kiemų teritorijų sanitarinis valymas (šaligatvių, asfaltuotų, žvyruotų dangų, žaliųjų plotų valymas ir šienavimas)</t>
  </si>
  <si>
    <t>Daugiabučių kiemų prižiūrimi plotai (3 rūšių sezoniniai darbai), ha</t>
  </si>
  <si>
    <t>Lietaus nuotekų tinklų eksploatacija ir einamasis remontas</t>
  </si>
  <si>
    <t>Eksploatuojama lietaus nuotekų tinklų, km</t>
  </si>
  <si>
    <t>07 Miesto infrastruktūros objektų priežiūros ir modernizavimo programa</t>
  </si>
  <si>
    <t>Valoma jūros pakrantė, ha</t>
  </si>
  <si>
    <t>Valoma Danės upės pakrantė (poilsio zona), ha</t>
  </si>
  <si>
    <t>Švietimo įstaigų kiemų apšvietimo tinklų išplėtimas / įrengimas</t>
  </si>
  <si>
    <t>Viešųjų erdvių, gatvių ir kiemų apšvietimo tinklų išplėtimas / įrengimas</t>
  </si>
  <si>
    <t>SB(P)</t>
  </si>
  <si>
    <t>Lėbartų kapinių V-B, VI, VIII-A, VII-B eilės ir kolumbariumo statybos techninio projekto parengimas ir įgyvendinimas</t>
  </si>
  <si>
    <t>5</t>
  </si>
  <si>
    <t>Lietaus ir ūkio nuotekų tinklų paklojimas bei kelio dangų įrengimas Melnragėje</t>
  </si>
  <si>
    <t>I</t>
  </si>
  <si>
    <t>KPP</t>
  </si>
  <si>
    <t>Projekto „Vandens tiekimo ir nuotekų tvarkymo infrastruktūros plėtra Klaipėdoje“ įgyvendinimas</t>
  </si>
  <si>
    <t>ES</t>
  </si>
  <si>
    <t>LRVB</t>
  </si>
  <si>
    <t>Kt</t>
  </si>
  <si>
    <t>Integruotos stebėjimo sistemos viešose vietose nuoma ir retransliuojamo vaizdo stebėjimo paslaugos pirkimas</t>
  </si>
  <si>
    <t>1</t>
  </si>
  <si>
    <t>Klaipėdos dumblo apdorojimo įrenginių statyba</t>
  </si>
  <si>
    <t>** pagal Klaipėdos miesto savivaldybės tarybos 2012-02-28 sprendimą Nr. T2-35</t>
  </si>
  <si>
    <t>Asignavimai 2012-iesiems metams**</t>
  </si>
  <si>
    <t>Lėbartų kapinių vandentiekio sistemos remontas</t>
  </si>
  <si>
    <t>2/200</t>
  </si>
  <si>
    <t>Pravesta mokymų/juose dalyvavusiųjų sk</t>
  </si>
  <si>
    <t>Apmokyta, priimta ir dirba asmeninių palydovų, sk.</t>
  </si>
  <si>
    <r>
      <t>Tvarkomų gėlynų plotas, tūkst. m</t>
    </r>
    <r>
      <rPr>
        <vertAlign val="superscript"/>
        <sz val="10"/>
        <rFont val="Times New Roman"/>
        <family val="1"/>
        <charset val="186"/>
      </rPr>
      <t>2</t>
    </r>
  </si>
  <si>
    <t>Kalėdinių eglių įrengimas, vnt.</t>
  </si>
  <si>
    <t>Prižiūrima gyvatvorės, ha</t>
  </si>
  <si>
    <t>Prižūrima ekskrementų dėžių, vnt.</t>
  </si>
  <si>
    <t>Naminių gyvūnų (šunų, kačių) inden-tifikavimas, beglobių  gyvūnų gaudymas, karantinavimas ir utilizavimas</t>
  </si>
  <si>
    <t>Suvartota el. energijos, tūkst. MWh</t>
  </si>
  <si>
    <t>Aptarnaujama naminių gyvūnų ir jų savininkų duomenų bazė, vnt.</t>
  </si>
  <si>
    <t>Eksploatuojama šviestuvų, tūkst.vnt.</t>
  </si>
  <si>
    <t>Sutvarkyta perėjų, vnt.</t>
  </si>
  <si>
    <t>Eksploatuojama kamerų, sk.</t>
  </si>
  <si>
    <t>Mirusių (žuvusių) žmonių palaikų pervežimas iš įvykio vietų, neatpažintų, vienišų ir mirusių, kuriuos artimieji atsisako laidoti, žmonių palaikų laikinas laikymas (saugojimas), palaidojimas savivaldybės lėšomis</t>
  </si>
  <si>
    <t>Įrengta informacinių stendų, vnt.</t>
  </si>
  <si>
    <t>Patenkinta paraiškų, vnt.</t>
  </si>
  <si>
    <t>Joniškės kapinių takų remontas</t>
  </si>
  <si>
    <t xml:space="preserve"> 2012–2015 M. KLAIPĖDOS MIESTO SAVIVALDYBĖS</t>
  </si>
  <si>
    <t>Kapinių priežiūra (valymas, apsauga, administravimas, elektros energijos pirkimas, vandens įrenginių priežiūra, kvartalinių žymeklių įrengimas, kapinių inventorizavimas)</t>
  </si>
  <si>
    <t>Parengta investicinių projektų, sk.</t>
  </si>
  <si>
    <t>Lietuvos regioninės politikos krypčių 2014-2020 m. įgyvendinimui pasirinktos probleminės teritorijos galimybių studijos su 2 investiciniais projektais parengimas</t>
  </si>
  <si>
    <t xml:space="preserve">05 </t>
  </si>
  <si>
    <t>Racionaliai ir taupiai naudoti energetinius išteklius savivaldybės biudžetinėse įstaigose</t>
  </si>
  <si>
    <t>Skęstančiųjų gelbėjimo paslaugų teikimas (BĮ Klaipėdos skęstančiųjų gelbėjimo tarnybos veiklos organizavimas - be šildymo)</t>
  </si>
  <si>
    <t xml:space="preserve"> </t>
  </si>
  <si>
    <t xml:space="preserve"> 2013–2015 M. KLAIPĖDOS MIESTO SAVIVALDYBĖS</t>
  </si>
  <si>
    <t>Produkto vertinimo kriterijus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</si>
  <si>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</si>
  <si>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Įsigyta viešųjų konteinerinių tualetų, vnt.</t>
  </si>
  <si>
    <t>2</t>
  </si>
  <si>
    <r>
      <t>Parengtas laidojimo plotas 16,8 ha, laidojimo vietos -  17405, automobilių stovėjimo aikštelės plotas - 9500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 automobilių stovėjimo aikštelėje įrengtos stovėjimo vietos - 173, 
Užbaigtumas, proc.</t>
    </r>
  </si>
  <si>
    <t>Vandens ruošykla Liepų g. 49A, Klaipėdoje, vnt.</t>
  </si>
  <si>
    <t>Vandentiekio ir buitinių nuotekų tinklai, km</t>
  </si>
  <si>
    <t>Pastatyta dumblo džiovinimo įrenginių, vnt.</t>
  </si>
  <si>
    <r>
      <t xml:space="preserve">Viešųjų tualetų įrengimas ir atnauji-nimas </t>
    </r>
    <r>
      <rPr>
        <sz val="10"/>
        <rFont val="Times New Roman"/>
        <family val="1"/>
        <charset val="186"/>
      </rPr>
      <t>(projektas „Mano socialinė atsakomybė (Žmonių su negalia socialinė integracija Latvijoje ir Lietuvoje, įgyvendinant universalaus planavimo (UP) principus ir kuriant naujas socialines paslaugas)“)</t>
    </r>
  </si>
  <si>
    <t>Miesto aikščių, skverų ir kitų bendro naudojimo teritorijų priežiūra:</t>
  </si>
  <si>
    <t>Įsigyta autobusų stotelių paviljonų, vnt.</t>
  </si>
  <si>
    <r>
      <t>Tvarkoma gėlynų, tūkst. m</t>
    </r>
    <r>
      <rPr>
        <vertAlign val="superscript"/>
        <sz val="10"/>
        <rFont val="Times New Roman"/>
        <family val="1"/>
        <charset val="186"/>
      </rPr>
      <t>2</t>
    </r>
  </si>
  <si>
    <t>Įrengtainventoriaus, vnt.</t>
  </si>
  <si>
    <t>Švaros ir tvarkos užtikrinimas bendro naudojimo teritorijose:</t>
  </si>
  <si>
    <t>Miesto paplūdimių priežiūros organizavimas:</t>
  </si>
  <si>
    <t>Valoma Danės upės pakrantė, ha</t>
  </si>
  <si>
    <t>Etatų skaičius tualeto priežiūrai</t>
  </si>
  <si>
    <t>Miesto viešųjų erdvių ir gatvių apšvietimo užtikrinimas:</t>
  </si>
  <si>
    <t>Apšviesta kiemų, sk.</t>
  </si>
  <si>
    <t>Statinių, keliančių pavojų gyvybei ir sveikatai, griovimas (2013 m. - nenaudojamas ūkinis pastatas Rumpiškės g. 8)</t>
  </si>
  <si>
    <t>P2.4.2.2, 2.4.2.3</t>
  </si>
  <si>
    <t>Biudžetinių įstaigų patalpų šildymas:</t>
  </si>
  <si>
    <t>Šildomų įstaigų sk.</t>
  </si>
  <si>
    <t>Kultūros įstaigų ;</t>
  </si>
  <si>
    <t>Sporto įstaigų;</t>
  </si>
  <si>
    <t>Socialinių įstaigų;</t>
  </si>
  <si>
    <t>Sveikatos priežiūros įstaigų;</t>
  </si>
  <si>
    <t>Švietimo įstaigų;</t>
  </si>
  <si>
    <t xml:space="preserve">Klaipėdos skęstančiųjų gelbėjimo tarnybos </t>
  </si>
  <si>
    <t>Lietaus nuotekų tinklų tvarkymas:</t>
  </si>
  <si>
    <t>Bendrojo naudojimo lietaus nuotekų tinklų statyba teritorijoje ties Bangų g. 5A, Klaipėdoje;</t>
  </si>
  <si>
    <t>Nutiesta lietaus nuotekų tinklų, m</t>
  </si>
  <si>
    <t>Lietaus nuotekų tinklų įrengimas Dienovidžio ir Užlaukio gatvėse;</t>
  </si>
  <si>
    <t xml:space="preserve">Nutiesta lietaus nuotekų tinklų, m </t>
  </si>
  <si>
    <t>Baltijos jūros vandens kokybės gerinimas, vystant vandens nuotekų tinklus;</t>
  </si>
  <si>
    <t>Rekonstruota lietaus nuotekų tinklų - 1625,5 m, proc.</t>
  </si>
  <si>
    <t xml:space="preserve">Lietaus nuotekų tinklų, prijungtų prie buitinių nuotekų tinklų, rekonstrukcija ties Taikos pr. 9, 11, 13 namais  </t>
  </si>
  <si>
    <t>Rekonstruoti lietaus nuotekų tinklai, užbaigtumas, proc.</t>
  </si>
  <si>
    <t>Bendrojo naudojimo lietaus nuotekų tinklų statyba teritorijoje ties Bangų g. 5A, Klaipėdoje</t>
  </si>
  <si>
    <t>Nutiesta lietaus- nuotekų tinklų - 100 m, Užbaigtumas proc.</t>
  </si>
  <si>
    <t>Lietaus nuotekų tinklų įrengimas Dienovidžio ir Užlaukio gatvėse</t>
  </si>
  <si>
    <t>Nutiesta lietaus nuotekų tinklų - 1140 m,
Užbaigtumas, proc.</t>
  </si>
  <si>
    <t>Baltijos jūros vandens kokybės gerinimas, vystant vandens nuotekų tinklus</t>
  </si>
  <si>
    <t>Rekonstruota lietaus nuotekų tinklų - 1625,5 m.
Suorganizuoti 4 pažintiniai vizitai. Suorganizuoti 2 darbiniai susitikimai.  Įvykdymas, proc.</t>
  </si>
  <si>
    <t xml:space="preserve">Vandentiekio ir nuotekų tinklų plėtra Klaipėdos rajone (Jakuose, Sudmantuose, Doviluose, Garžduose, Purmaliuose, Kalotėje, Ginduliose, Klaipėdoje) </t>
  </si>
  <si>
    <t xml:space="preserve">Kultūros įstaigų </t>
  </si>
  <si>
    <t xml:space="preserve">Sporto įstaigų </t>
  </si>
  <si>
    <t xml:space="preserve">Socialinių įstaigų </t>
  </si>
  <si>
    <t xml:space="preserve">Sveikatos priežiūros įstaigų </t>
  </si>
  <si>
    <t xml:space="preserve">Švietimo įstaigų </t>
  </si>
  <si>
    <t xml:space="preserve">Šîldoma įstaigų, sk. </t>
  </si>
  <si>
    <t>2014 m. poreikis</t>
  </si>
  <si>
    <t>2015 m. poreikis</t>
  </si>
  <si>
    <t>Paplūdimių sanitarinis ir mechanizuotas valymas, inventoriaus priežiūra ir remontas</t>
  </si>
  <si>
    <t>Nuolatinių SGT darbuotojų skaičius</t>
  </si>
  <si>
    <t>Sezoninių SGT darbuotojų skaičius</t>
  </si>
  <si>
    <t>Skęstančiųjų gelbėjimo paslaugų teikimas (BĮ Klaipėdos skęstančiųjų gelbėjimo tarnybos (SGT) veiklos organizavimas)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</si>
</sst>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8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name val="Times New Roman"/>
      <family val="1"/>
    </font>
    <font>
      <vertAlign val="superscript"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7"/>
      <name val="Times New Roman"/>
      <family val="1"/>
      <charset val="186"/>
    </font>
    <font>
      <u/>
      <sz val="10"/>
      <name val="Times New Roman"/>
      <family val="1"/>
      <charset val="186"/>
    </font>
    <font>
      <b/>
      <sz val="9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5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49" fontId="5" fillId="2" borderId="4" xfId="0" applyNumberFormat="1" applyFont="1" applyFill="1" applyBorder="1" applyAlignment="1">
      <alignment horizontal="center" vertical="top"/>
    </xf>
    <xf numFmtId="49" fontId="5" fillId="3" borderId="5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5" fillId="4" borderId="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0" fontId="5" fillId="4" borderId="14" xfId="0" applyFont="1" applyFill="1" applyBorder="1" applyAlignment="1">
      <alignment horizontal="center" vertical="top"/>
    </xf>
    <xf numFmtId="49" fontId="5" fillId="5" borderId="4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164" fontId="5" fillId="2" borderId="15" xfId="0" applyNumberFormat="1" applyFont="1" applyFill="1" applyBorder="1" applyAlignment="1">
      <alignment horizontal="right" vertical="top"/>
    </xf>
    <xf numFmtId="164" fontId="3" fillId="0" borderId="16" xfId="0" applyNumberFormat="1" applyFont="1" applyBorder="1" applyAlignment="1">
      <alignment horizontal="right" vertical="top"/>
    </xf>
    <xf numFmtId="164" fontId="3" fillId="0" borderId="17" xfId="0" applyNumberFormat="1" applyFont="1" applyBorder="1" applyAlignment="1">
      <alignment horizontal="right" vertical="top"/>
    </xf>
    <xf numFmtId="164" fontId="3" fillId="0" borderId="18" xfId="0" applyNumberFormat="1" applyFont="1" applyBorder="1" applyAlignment="1">
      <alignment horizontal="right" vertical="top"/>
    </xf>
    <xf numFmtId="164" fontId="3" fillId="0" borderId="19" xfId="0" applyNumberFormat="1" applyFont="1" applyBorder="1" applyAlignment="1">
      <alignment horizontal="right" vertical="top"/>
    </xf>
    <xf numFmtId="164" fontId="3" fillId="4" borderId="16" xfId="0" applyNumberFormat="1" applyFont="1" applyFill="1" applyBorder="1" applyAlignment="1">
      <alignment horizontal="right" vertical="top"/>
    </xf>
    <xf numFmtId="164" fontId="3" fillId="4" borderId="17" xfId="0" applyNumberFormat="1" applyFont="1" applyFill="1" applyBorder="1" applyAlignment="1">
      <alignment horizontal="right" vertical="top"/>
    </xf>
    <xf numFmtId="164" fontId="3" fillId="4" borderId="18" xfId="0" applyNumberFormat="1" applyFont="1" applyFill="1" applyBorder="1" applyAlignment="1">
      <alignment horizontal="right" vertical="top"/>
    </xf>
    <xf numFmtId="164" fontId="3" fillId="0" borderId="20" xfId="0" applyNumberFormat="1" applyFont="1" applyBorder="1" applyAlignment="1">
      <alignment horizontal="right" vertical="top"/>
    </xf>
    <xf numFmtId="164" fontId="3" fillId="0" borderId="21" xfId="0" applyNumberFormat="1" applyFont="1" applyBorder="1" applyAlignment="1">
      <alignment horizontal="right" vertical="top"/>
    </xf>
    <xf numFmtId="164" fontId="3" fillId="0" borderId="22" xfId="0" applyNumberFormat="1" applyFont="1" applyBorder="1" applyAlignment="1">
      <alignment horizontal="right" vertical="top"/>
    </xf>
    <xf numFmtId="164" fontId="3" fillId="0" borderId="23" xfId="0" applyNumberFormat="1" applyFont="1" applyBorder="1" applyAlignment="1">
      <alignment horizontal="right" vertical="top"/>
    </xf>
    <xf numFmtId="164" fontId="3" fillId="4" borderId="20" xfId="0" applyNumberFormat="1" applyFont="1" applyFill="1" applyBorder="1" applyAlignment="1">
      <alignment horizontal="right" vertical="top"/>
    </xf>
    <xf numFmtId="164" fontId="3" fillId="4" borderId="21" xfId="0" applyNumberFormat="1" applyFont="1" applyFill="1" applyBorder="1" applyAlignment="1">
      <alignment horizontal="right" vertical="top"/>
    </xf>
    <xf numFmtId="164" fontId="3" fillId="4" borderId="24" xfId="0" applyNumberFormat="1" applyFont="1" applyFill="1" applyBorder="1" applyAlignment="1">
      <alignment horizontal="right" vertical="top"/>
    </xf>
    <xf numFmtId="164" fontId="3" fillId="0" borderId="25" xfId="0" applyNumberFormat="1" applyFont="1" applyBorder="1" applyAlignment="1">
      <alignment horizontal="right" vertical="top"/>
    </xf>
    <xf numFmtId="164" fontId="3" fillId="0" borderId="26" xfId="0" applyNumberFormat="1" applyFont="1" applyFill="1" applyBorder="1" applyAlignment="1">
      <alignment horizontal="right" vertical="top"/>
    </xf>
    <xf numFmtId="164" fontId="3" fillId="0" borderId="27" xfId="0" applyNumberFormat="1" applyFont="1" applyFill="1" applyBorder="1" applyAlignment="1">
      <alignment horizontal="right" vertical="top"/>
    </xf>
    <xf numFmtId="164" fontId="3" fillId="4" borderId="25" xfId="0" applyNumberFormat="1" applyFont="1" applyFill="1" applyBorder="1" applyAlignment="1">
      <alignment horizontal="right" vertical="top"/>
    </xf>
    <xf numFmtId="164" fontId="3" fillId="4" borderId="26" xfId="0" applyNumberFormat="1" applyFont="1" applyFill="1" applyBorder="1" applyAlignment="1">
      <alignment horizontal="right" vertical="top"/>
    </xf>
    <xf numFmtId="164" fontId="3" fillId="4" borderId="28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horizontal="right" vertical="top"/>
    </xf>
    <xf numFmtId="164" fontId="5" fillId="4" borderId="29" xfId="0" applyNumberFormat="1" applyFont="1" applyFill="1" applyBorder="1" applyAlignment="1">
      <alignment horizontal="right" vertical="top"/>
    </xf>
    <xf numFmtId="164" fontId="5" fillId="4" borderId="2" xfId="0" applyNumberFormat="1" applyFont="1" applyFill="1" applyBorder="1" applyAlignment="1">
      <alignment horizontal="right" vertical="top"/>
    </xf>
    <xf numFmtId="164" fontId="5" fillId="4" borderId="3" xfId="0" applyNumberFormat="1" applyFont="1" applyFill="1" applyBorder="1" applyAlignment="1">
      <alignment horizontal="right" vertical="top"/>
    </xf>
    <xf numFmtId="164" fontId="5" fillId="4" borderId="9" xfId="0" applyNumberFormat="1" applyFont="1" applyFill="1" applyBorder="1" applyAlignment="1">
      <alignment horizontal="right" vertical="top"/>
    </xf>
    <xf numFmtId="164" fontId="5" fillId="3" borderId="15" xfId="0" applyNumberFormat="1" applyFont="1" applyFill="1" applyBorder="1" applyAlignment="1">
      <alignment horizontal="right" vertical="top"/>
    </xf>
    <xf numFmtId="164" fontId="5" fillId="3" borderId="30" xfId="0" applyNumberFormat="1" applyFont="1" applyFill="1" applyBorder="1" applyAlignment="1">
      <alignment horizontal="right" vertical="top"/>
    </xf>
    <xf numFmtId="0" fontId="3" fillId="0" borderId="31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164" fontId="5" fillId="5" borderId="29" xfId="0" applyNumberFormat="1" applyFont="1" applyFill="1" applyBorder="1" applyAlignment="1">
      <alignment horizontal="right" vertical="top"/>
    </xf>
    <xf numFmtId="164" fontId="5" fillId="5" borderId="4" xfId="0" applyNumberFormat="1" applyFont="1" applyFill="1" applyBorder="1" applyAlignment="1">
      <alignment horizontal="right" vertical="top"/>
    </xf>
    <xf numFmtId="164" fontId="5" fillId="5" borderId="5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32" xfId="0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right" vertical="top"/>
    </xf>
    <xf numFmtId="0" fontId="7" fillId="0" borderId="0" xfId="0" applyFont="1"/>
    <xf numFmtId="164" fontId="5" fillId="4" borderId="14" xfId="0" applyNumberFormat="1" applyFont="1" applyFill="1" applyBorder="1" applyAlignment="1">
      <alignment horizontal="right" vertical="top"/>
    </xf>
    <xf numFmtId="164" fontId="5" fillId="5" borderId="6" xfId="0" applyNumberFormat="1" applyFont="1" applyFill="1" applyBorder="1" applyAlignment="1">
      <alignment horizontal="right" vertical="top"/>
    </xf>
    <xf numFmtId="164" fontId="5" fillId="5" borderId="32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center" vertical="top"/>
    </xf>
    <xf numFmtId="3" fontId="3" fillId="0" borderId="23" xfId="0" applyNumberFormat="1" applyFont="1" applyFill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/>
    </xf>
    <xf numFmtId="3" fontId="3" fillId="0" borderId="35" xfId="0" applyNumberFormat="1" applyFont="1" applyFill="1" applyBorder="1" applyAlignment="1">
      <alignment horizontal="center" vertical="top"/>
    </xf>
    <xf numFmtId="3" fontId="3" fillId="0" borderId="36" xfId="0" applyNumberFormat="1" applyFont="1" applyFill="1" applyBorder="1" applyAlignment="1">
      <alignment horizontal="center" vertical="top"/>
    </xf>
    <xf numFmtId="3" fontId="3" fillId="0" borderId="37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38" xfId="0" applyNumberFormat="1" applyFont="1" applyFill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5" xfId="0" applyNumberFormat="1" applyFont="1" applyFill="1" applyBorder="1" applyAlignment="1">
      <alignment horizontal="center" vertical="top" wrapText="1"/>
    </xf>
    <xf numFmtId="164" fontId="3" fillId="0" borderId="39" xfId="0" applyNumberFormat="1" applyFont="1" applyBorder="1" applyAlignment="1">
      <alignment horizontal="right" vertical="top"/>
    </xf>
    <xf numFmtId="164" fontId="3" fillId="0" borderId="40" xfId="0" applyNumberFormat="1" applyFont="1" applyBorder="1" applyAlignment="1">
      <alignment horizontal="right" vertical="top"/>
    </xf>
    <xf numFmtId="164" fontId="3" fillId="4" borderId="39" xfId="0" applyNumberFormat="1" applyFont="1" applyFill="1" applyBorder="1" applyAlignment="1">
      <alignment horizontal="right" vertical="top"/>
    </xf>
    <xf numFmtId="164" fontId="3" fillId="0" borderId="41" xfId="0" applyNumberFormat="1" applyFont="1" applyBorder="1" applyAlignment="1">
      <alignment horizontal="right" vertical="top"/>
    </xf>
    <xf numFmtId="164" fontId="3" fillId="0" borderId="21" xfId="0" applyNumberFormat="1" applyFont="1" applyFill="1" applyBorder="1" applyAlignment="1">
      <alignment horizontal="right" vertical="top"/>
    </xf>
    <xf numFmtId="164" fontId="3" fillId="0" borderId="23" xfId="0" applyNumberFormat="1" applyFont="1" applyFill="1" applyBorder="1" applyAlignment="1">
      <alignment horizontal="right" vertical="top"/>
    </xf>
    <xf numFmtId="164" fontId="3" fillId="0" borderId="7" xfId="0" applyNumberFormat="1" applyFont="1" applyFill="1" applyBorder="1" applyAlignment="1">
      <alignment horizontal="right" vertical="top"/>
    </xf>
    <xf numFmtId="164" fontId="3" fillId="0" borderId="42" xfId="0" applyNumberFormat="1" applyFont="1" applyBorder="1" applyAlignment="1">
      <alignment horizontal="right" vertical="top"/>
    </xf>
    <xf numFmtId="164" fontId="3" fillId="4" borderId="42" xfId="0" applyNumberFormat="1" applyFont="1" applyFill="1" applyBorder="1" applyAlignment="1">
      <alignment horizontal="right" vertical="top"/>
    </xf>
    <xf numFmtId="164" fontId="3" fillId="4" borderId="40" xfId="0" applyNumberFormat="1" applyFont="1" applyFill="1" applyBorder="1" applyAlignment="1">
      <alignment horizontal="right" vertical="top"/>
    </xf>
    <xf numFmtId="164" fontId="3" fillId="6" borderId="32" xfId="0" applyNumberFormat="1" applyFont="1" applyFill="1" applyBorder="1" applyAlignment="1">
      <alignment horizontal="right" vertical="top" wrapText="1"/>
    </xf>
    <xf numFmtId="164" fontId="3" fillId="0" borderId="42" xfId="0" applyNumberFormat="1" applyFont="1" applyFill="1" applyBorder="1" applyAlignment="1">
      <alignment horizontal="right" vertical="top"/>
    </xf>
    <xf numFmtId="164" fontId="3" fillId="0" borderId="41" xfId="0" applyNumberFormat="1" applyFont="1" applyFill="1" applyBorder="1" applyAlignment="1">
      <alignment horizontal="right" vertical="top"/>
    </xf>
    <xf numFmtId="164" fontId="3" fillId="0" borderId="32" xfId="0" applyNumberFormat="1" applyFont="1" applyFill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4" fontId="3" fillId="4" borderId="1" xfId="0" applyNumberFormat="1" applyFont="1" applyFill="1" applyBorder="1" applyAlignment="1">
      <alignment horizontal="right" vertical="top"/>
    </xf>
    <xf numFmtId="164" fontId="3" fillId="4" borderId="43" xfId="0" applyNumberFormat="1" applyFont="1" applyFill="1" applyBorder="1" applyAlignment="1">
      <alignment horizontal="right" vertical="top"/>
    </xf>
    <xf numFmtId="165" fontId="3" fillId="0" borderId="21" xfId="0" applyNumberFormat="1" applyFont="1" applyFill="1" applyBorder="1" applyAlignment="1">
      <alignment horizontal="center" vertical="top" wrapText="1"/>
    </xf>
    <xf numFmtId="165" fontId="3" fillId="0" borderId="23" xfId="0" applyNumberFormat="1" applyFont="1" applyFill="1" applyBorder="1" applyAlignment="1">
      <alignment horizontal="center" vertical="top" wrapText="1"/>
    </xf>
    <xf numFmtId="165" fontId="3" fillId="0" borderId="37" xfId="0" applyNumberFormat="1" applyFont="1" applyFill="1" applyBorder="1" applyAlignment="1">
      <alignment horizontal="center" vertical="top" wrapText="1"/>
    </xf>
    <xf numFmtId="0" fontId="3" fillId="3" borderId="44" xfId="0" applyFont="1" applyFill="1" applyBorder="1" applyAlignment="1">
      <alignment horizontal="center" vertical="top" wrapText="1"/>
    </xf>
    <xf numFmtId="0" fontId="3" fillId="3" borderId="38" xfId="0" applyFont="1" applyFill="1" applyBorder="1" applyAlignment="1">
      <alignment horizontal="center" vertical="top" wrapText="1"/>
    </xf>
    <xf numFmtId="0" fontId="3" fillId="3" borderId="45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/>
    </xf>
    <xf numFmtId="164" fontId="3" fillId="0" borderId="43" xfId="0" applyNumberFormat="1" applyFont="1" applyBorder="1" applyAlignment="1">
      <alignment horizontal="right" vertical="top"/>
    </xf>
    <xf numFmtId="164" fontId="3" fillId="0" borderId="6" xfId="0" applyNumberFormat="1" applyFont="1" applyFill="1" applyBorder="1" applyAlignment="1">
      <alignment horizontal="right" vertical="top" wrapText="1"/>
    </xf>
    <xf numFmtId="165" fontId="3" fillId="0" borderId="21" xfId="0" applyNumberFormat="1" applyFont="1" applyFill="1" applyBorder="1" applyAlignment="1">
      <alignment vertical="top" textRotation="90"/>
    </xf>
    <xf numFmtId="165" fontId="3" fillId="0" borderId="36" xfId="0" applyNumberFormat="1" applyFont="1" applyFill="1" applyBorder="1" applyAlignment="1">
      <alignment vertical="top"/>
    </xf>
    <xf numFmtId="165" fontId="3" fillId="0" borderId="37" xfId="0" applyNumberFormat="1" applyFont="1" applyFill="1" applyBorder="1" applyAlignment="1">
      <alignment vertical="top"/>
    </xf>
    <xf numFmtId="164" fontId="3" fillId="0" borderId="31" xfId="0" applyNumberFormat="1" applyFont="1" applyFill="1" applyBorder="1" applyAlignment="1">
      <alignment horizontal="right" vertical="top" wrapText="1"/>
    </xf>
    <xf numFmtId="164" fontId="3" fillId="0" borderId="7" xfId="0" applyNumberFormat="1" applyFont="1" applyFill="1" applyBorder="1" applyAlignment="1">
      <alignment horizontal="right" vertical="top" wrapText="1"/>
    </xf>
    <xf numFmtId="164" fontId="3" fillId="0" borderId="46" xfId="0" applyNumberFormat="1" applyFont="1" applyBorder="1" applyAlignment="1">
      <alignment horizontal="right" vertical="top"/>
    </xf>
    <xf numFmtId="164" fontId="3" fillId="4" borderId="46" xfId="0" applyNumberFormat="1" applyFont="1" applyFill="1" applyBorder="1" applyAlignment="1">
      <alignment horizontal="right" vertical="top"/>
    </xf>
    <xf numFmtId="164" fontId="3" fillId="6" borderId="17" xfId="0" applyNumberFormat="1" applyFont="1" applyFill="1" applyBorder="1" applyAlignment="1">
      <alignment horizontal="right" vertical="top"/>
    </xf>
    <xf numFmtId="164" fontId="3" fillId="6" borderId="6" xfId="0" applyNumberFormat="1" applyFont="1" applyFill="1" applyBorder="1" applyAlignment="1">
      <alignment horizontal="right" vertical="top" wrapText="1"/>
    </xf>
    <xf numFmtId="164" fontId="3" fillId="0" borderId="47" xfId="0" applyNumberFormat="1" applyFont="1" applyBorder="1" applyAlignment="1">
      <alignment horizontal="right" vertical="top"/>
    </xf>
    <xf numFmtId="164" fontId="3" fillId="0" borderId="27" xfId="0" applyNumberFormat="1" applyFont="1" applyBorder="1" applyAlignment="1">
      <alignment horizontal="right" vertical="top"/>
    </xf>
    <xf numFmtId="164" fontId="3" fillId="4" borderId="47" xfId="0" applyNumberFormat="1" applyFont="1" applyFill="1" applyBorder="1" applyAlignment="1">
      <alignment horizontal="right" vertical="top"/>
    </xf>
    <xf numFmtId="3" fontId="3" fillId="6" borderId="2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164" fontId="3" fillId="0" borderId="48" xfId="0" applyNumberFormat="1" applyFont="1" applyBorder="1" applyAlignment="1">
      <alignment horizontal="right" vertical="top"/>
    </xf>
    <xf numFmtId="0" fontId="3" fillId="0" borderId="49" xfId="0" applyFont="1" applyBorder="1" applyAlignment="1">
      <alignment vertical="top"/>
    </xf>
    <xf numFmtId="164" fontId="3" fillId="6" borderId="16" xfId="0" applyNumberFormat="1" applyFont="1" applyFill="1" applyBorder="1" applyAlignment="1">
      <alignment horizontal="right" vertical="top"/>
    </xf>
    <xf numFmtId="164" fontId="3" fillId="0" borderId="36" xfId="0" applyNumberFormat="1" applyFont="1" applyBorder="1" applyAlignment="1">
      <alignment horizontal="right" vertical="top"/>
    </xf>
    <xf numFmtId="164" fontId="3" fillId="4" borderId="36" xfId="0" applyNumberFormat="1" applyFont="1" applyFill="1" applyBorder="1" applyAlignment="1">
      <alignment horizontal="right" vertical="top"/>
    </xf>
    <xf numFmtId="164" fontId="3" fillId="4" borderId="50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vertical="center" textRotation="90" wrapText="1"/>
    </xf>
    <xf numFmtId="0" fontId="3" fillId="0" borderId="12" xfId="0" applyFont="1" applyFill="1" applyBorder="1" applyAlignment="1">
      <alignment vertical="center" textRotation="90" wrapText="1"/>
    </xf>
    <xf numFmtId="164" fontId="3" fillId="6" borderId="19" xfId="0" applyNumberFormat="1" applyFont="1" applyFill="1" applyBorder="1" applyAlignment="1">
      <alignment horizontal="right" vertical="top"/>
    </xf>
    <xf numFmtId="164" fontId="3" fillId="6" borderId="23" xfId="0" applyNumberFormat="1" applyFont="1" applyFill="1" applyBorder="1" applyAlignment="1">
      <alignment horizontal="right" vertical="top"/>
    </xf>
    <xf numFmtId="165" fontId="9" fillId="6" borderId="1" xfId="0" applyNumberFormat="1" applyFont="1" applyFill="1" applyBorder="1" applyAlignment="1">
      <alignment vertical="top" wrapText="1"/>
    </xf>
    <xf numFmtId="164" fontId="3" fillId="6" borderId="27" xfId="0" applyNumberFormat="1" applyFont="1" applyFill="1" applyBorder="1" applyAlignment="1">
      <alignment horizontal="right" vertical="top"/>
    </xf>
    <xf numFmtId="164" fontId="3" fillId="6" borderId="31" xfId="0" applyNumberFormat="1" applyFont="1" applyFill="1" applyBorder="1" applyAlignment="1">
      <alignment horizontal="right" vertical="top" wrapText="1"/>
    </xf>
    <xf numFmtId="164" fontId="3" fillId="6" borderId="7" xfId="0" applyNumberFormat="1" applyFont="1" applyFill="1" applyBorder="1" applyAlignment="1">
      <alignment horizontal="right" vertical="top" wrapText="1"/>
    </xf>
    <xf numFmtId="164" fontId="3" fillId="6" borderId="8" xfId="0" applyNumberFormat="1" applyFont="1" applyFill="1" applyBorder="1" applyAlignment="1">
      <alignment horizontal="right" vertical="top"/>
    </xf>
    <xf numFmtId="164" fontId="3" fillId="6" borderId="51" xfId="0" applyNumberFormat="1" applyFont="1" applyFill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164" fontId="3" fillId="0" borderId="52" xfId="0" applyNumberFormat="1" applyFont="1" applyFill="1" applyBorder="1" applyAlignment="1">
      <alignment vertical="top"/>
    </xf>
    <xf numFmtId="164" fontId="3" fillId="0" borderId="51" xfId="0" applyNumberFormat="1" applyFont="1" applyFill="1" applyBorder="1" applyAlignment="1">
      <alignment vertical="top"/>
    </xf>
    <xf numFmtId="164" fontId="3" fillId="0" borderId="37" xfId="0" applyNumberFormat="1" applyFont="1" applyFill="1" applyBorder="1" applyAlignment="1">
      <alignment vertical="top"/>
    </xf>
    <xf numFmtId="164" fontId="5" fillId="0" borderId="36" xfId="0" applyNumberFormat="1" applyFont="1" applyFill="1" applyBorder="1" applyAlignment="1">
      <alignment vertical="top"/>
    </xf>
    <xf numFmtId="164" fontId="3" fillId="0" borderId="36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vertical="top"/>
    </xf>
    <xf numFmtId="49" fontId="3" fillId="0" borderId="51" xfId="0" applyNumberFormat="1" applyFont="1" applyFill="1" applyBorder="1" applyAlignment="1">
      <alignment horizontal="center" vertical="top"/>
    </xf>
    <xf numFmtId="49" fontId="5" fillId="0" borderId="53" xfId="0" applyNumberFormat="1" applyFont="1" applyFill="1" applyBorder="1" applyAlignment="1">
      <alignment horizontal="center" vertical="top"/>
    </xf>
    <xf numFmtId="49" fontId="5" fillId="0" borderId="38" xfId="0" applyNumberFormat="1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 wrapText="1"/>
    </xf>
    <xf numFmtId="164" fontId="5" fillId="4" borderId="54" xfId="0" applyNumberFormat="1" applyFont="1" applyFill="1" applyBorder="1" applyAlignment="1">
      <alignment vertical="top"/>
    </xf>
    <xf numFmtId="164" fontId="5" fillId="4" borderId="26" xfId="0" applyNumberFormat="1" applyFont="1" applyFill="1" applyBorder="1" applyAlignment="1">
      <alignment vertical="top"/>
    </xf>
    <xf numFmtId="164" fontId="5" fillId="4" borderId="27" xfId="0" applyNumberFormat="1" applyFont="1" applyFill="1" applyBorder="1" applyAlignment="1">
      <alignment vertical="top"/>
    </xf>
    <xf numFmtId="164" fontId="5" fillId="4" borderId="9" xfId="0" applyNumberFormat="1" applyFont="1" applyFill="1" applyBorder="1" applyAlignment="1">
      <alignment vertical="top"/>
    </xf>
    <xf numFmtId="164" fontId="5" fillId="4" borderId="55" xfId="0" applyNumberFormat="1" applyFont="1" applyFill="1" applyBorder="1" applyAlignment="1">
      <alignment vertical="top"/>
    </xf>
    <xf numFmtId="164" fontId="3" fillId="4" borderId="36" xfId="0" applyNumberFormat="1" applyFont="1" applyFill="1" applyBorder="1" applyAlignment="1">
      <alignment vertical="top"/>
    </xf>
    <xf numFmtId="164" fontId="3" fillId="4" borderId="37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/>
    </xf>
    <xf numFmtId="164" fontId="3" fillId="0" borderId="11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5" fillId="0" borderId="21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64" fontId="3" fillId="4" borderId="11" xfId="0" applyNumberFormat="1" applyFont="1" applyFill="1" applyBorder="1" applyAlignment="1">
      <alignment vertical="top"/>
    </xf>
    <xf numFmtId="164" fontId="3" fillId="4" borderId="21" xfId="0" applyNumberFormat="1" applyFont="1" applyFill="1" applyBorder="1" applyAlignment="1">
      <alignment vertical="top"/>
    </xf>
    <xf numFmtId="164" fontId="3" fillId="4" borderId="23" xfId="0" applyNumberFormat="1" applyFont="1" applyFill="1" applyBorder="1" applyAlignment="1">
      <alignment vertical="top"/>
    </xf>
    <xf numFmtId="164" fontId="3" fillId="0" borderId="7" xfId="0" applyNumberFormat="1" applyFont="1" applyFill="1" applyBorder="1" applyAlignment="1">
      <alignment vertical="top"/>
    </xf>
    <xf numFmtId="164" fontId="3" fillId="0" borderId="49" xfId="0" applyNumberFormat="1" applyFont="1" applyFill="1" applyBorder="1" applyAlignment="1">
      <alignment vertical="top"/>
    </xf>
    <xf numFmtId="0" fontId="3" fillId="0" borderId="56" xfId="0" applyFont="1" applyBorder="1" applyAlignment="1">
      <alignment vertical="top" wrapText="1"/>
    </xf>
    <xf numFmtId="164" fontId="5" fillId="3" borderId="57" xfId="0" applyNumberFormat="1" applyFont="1" applyFill="1" applyBorder="1" applyAlignment="1">
      <alignment horizontal="right" vertical="top"/>
    </xf>
    <xf numFmtId="164" fontId="5" fillId="3" borderId="4" xfId="0" applyNumberFormat="1" applyFont="1" applyFill="1" applyBorder="1" applyAlignment="1">
      <alignment horizontal="right" vertical="top"/>
    </xf>
    <xf numFmtId="0" fontId="5" fillId="4" borderId="8" xfId="0" applyFont="1" applyFill="1" applyBorder="1" applyAlignment="1">
      <alignment horizontal="center" vertical="top"/>
    </xf>
    <xf numFmtId="164" fontId="5" fillId="4" borderId="48" xfId="0" applyNumberFormat="1" applyFont="1" applyFill="1" applyBorder="1" applyAlignment="1">
      <alignment horizontal="right" vertical="top"/>
    </xf>
    <xf numFmtId="164" fontId="5" fillId="4" borderId="26" xfId="0" applyNumberFormat="1" applyFont="1" applyFill="1" applyBorder="1" applyAlignment="1">
      <alignment horizontal="right" vertical="top"/>
    </xf>
    <xf numFmtId="164" fontId="5" fillId="4" borderId="27" xfId="0" applyNumberFormat="1" applyFont="1" applyFill="1" applyBorder="1" applyAlignment="1">
      <alignment horizontal="right" vertical="top"/>
    </xf>
    <xf numFmtId="164" fontId="5" fillId="4" borderId="8" xfId="0" applyNumberFormat="1" applyFont="1" applyFill="1" applyBorder="1" applyAlignment="1">
      <alignment horizontal="right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164" fontId="3" fillId="0" borderId="31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horizontal="right" vertical="top"/>
    </xf>
    <xf numFmtId="164" fontId="5" fillId="5" borderId="58" xfId="0" applyNumberFormat="1" applyFont="1" applyFill="1" applyBorder="1" applyAlignment="1">
      <alignment horizontal="right" vertical="top"/>
    </xf>
    <xf numFmtId="164" fontId="5" fillId="5" borderId="33" xfId="0" applyNumberFormat="1" applyFont="1" applyFill="1" applyBorder="1" applyAlignment="1">
      <alignment horizontal="right" vertical="top"/>
    </xf>
    <xf numFmtId="164" fontId="5" fillId="5" borderId="15" xfId="0" applyNumberFormat="1" applyFont="1" applyFill="1" applyBorder="1" applyAlignment="1">
      <alignment horizontal="right" vertical="top"/>
    </xf>
    <xf numFmtId="0" fontId="12" fillId="0" borderId="0" xfId="0" applyFont="1" applyBorder="1" applyAlignment="1">
      <alignment vertical="top"/>
    </xf>
    <xf numFmtId="0" fontId="3" fillId="0" borderId="59" xfId="0" applyNumberFormat="1" applyFont="1" applyFill="1" applyBorder="1" applyAlignment="1">
      <alignment horizontal="center" vertical="top"/>
    </xf>
    <xf numFmtId="0" fontId="3" fillId="0" borderId="26" xfId="0" applyNumberFormat="1" applyFont="1" applyFill="1" applyBorder="1" applyAlignment="1">
      <alignment horizontal="center" vertical="top"/>
    </xf>
    <xf numFmtId="164" fontId="3" fillId="0" borderId="60" xfId="0" applyNumberFormat="1" applyFont="1" applyFill="1" applyBorder="1" applyAlignment="1">
      <alignment horizontal="center" vertical="top"/>
    </xf>
    <xf numFmtId="164" fontId="3" fillId="0" borderId="31" xfId="0" applyNumberFormat="1" applyFont="1" applyFill="1" applyBorder="1" applyAlignment="1">
      <alignment horizontal="center" vertical="top"/>
    </xf>
    <xf numFmtId="164" fontId="3" fillId="4" borderId="43" xfId="0" applyNumberFormat="1" applyFont="1" applyFill="1" applyBorder="1" applyAlignment="1">
      <alignment horizontal="center" vertical="top"/>
    </xf>
    <xf numFmtId="164" fontId="3" fillId="4" borderId="60" xfId="0" applyNumberFormat="1" applyFont="1" applyFill="1" applyBorder="1" applyAlignment="1">
      <alignment horizontal="center" vertical="top"/>
    </xf>
    <xf numFmtId="164" fontId="3" fillId="6" borderId="22" xfId="0" applyNumberFormat="1" applyFont="1" applyFill="1" applyBorder="1" applyAlignment="1">
      <alignment horizontal="center" vertical="top"/>
    </xf>
    <xf numFmtId="164" fontId="3" fillId="6" borderId="60" xfId="0" applyNumberFormat="1" applyFont="1" applyFill="1" applyBorder="1" applyAlignment="1">
      <alignment horizontal="center" vertical="top"/>
    </xf>
    <xf numFmtId="164" fontId="3" fillId="6" borderId="1" xfId="0" applyNumberFormat="1" applyFont="1" applyFill="1" applyBorder="1" applyAlignment="1">
      <alignment horizontal="center" vertical="top"/>
    </xf>
    <xf numFmtId="164" fontId="3" fillId="6" borderId="61" xfId="0" applyNumberFormat="1" applyFont="1" applyFill="1" applyBorder="1" applyAlignment="1">
      <alignment horizontal="center" vertical="top"/>
    </xf>
    <xf numFmtId="164" fontId="3" fillId="6" borderId="43" xfId="0" applyNumberFormat="1" applyFont="1" applyFill="1" applyBorder="1" applyAlignment="1">
      <alignment horizontal="center" vertical="top"/>
    </xf>
    <xf numFmtId="0" fontId="3" fillId="0" borderId="62" xfId="0" applyFont="1" applyFill="1" applyBorder="1" applyAlignment="1">
      <alignment horizontal="center" vertical="top" wrapText="1"/>
    </xf>
    <xf numFmtId="164" fontId="3" fillId="6" borderId="62" xfId="0" applyNumberFormat="1" applyFont="1" applyFill="1" applyBorder="1" applyAlignment="1">
      <alignment horizontal="right" vertical="top" wrapText="1"/>
    </xf>
    <xf numFmtId="49" fontId="5" fillId="6" borderId="2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left" vertical="top"/>
    </xf>
    <xf numFmtId="164" fontId="3" fillId="4" borderId="48" xfId="0" applyNumberFormat="1" applyFont="1" applyFill="1" applyBorder="1" applyAlignment="1">
      <alignment horizontal="right" vertical="top"/>
    </xf>
    <xf numFmtId="164" fontId="3" fillId="4" borderId="10" xfId="0" applyNumberFormat="1" applyFont="1" applyFill="1" applyBorder="1" applyAlignment="1">
      <alignment vertical="top"/>
    </xf>
    <xf numFmtId="0" fontId="5" fillId="4" borderId="31" xfId="0" applyFont="1" applyFill="1" applyBorder="1" applyAlignment="1">
      <alignment horizontal="center" vertical="top"/>
    </xf>
    <xf numFmtId="164" fontId="5" fillId="4" borderId="46" xfId="0" applyNumberFormat="1" applyFont="1" applyFill="1" applyBorder="1" applyAlignment="1">
      <alignment horizontal="right" vertical="top"/>
    </xf>
    <xf numFmtId="164" fontId="5" fillId="4" borderId="1" xfId="0" applyNumberFormat="1" applyFont="1" applyFill="1" applyBorder="1" applyAlignment="1">
      <alignment horizontal="right" vertical="top"/>
    </xf>
    <xf numFmtId="164" fontId="5" fillId="4" borderId="31" xfId="0" applyNumberFormat="1" applyFont="1" applyFill="1" applyBorder="1" applyAlignment="1">
      <alignment horizontal="right" vertical="top"/>
    </xf>
    <xf numFmtId="3" fontId="3" fillId="0" borderId="42" xfId="0" applyNumberFormat="1" applyFont="1" applyFill="1" applyBorder="1" applyAlignment="1">
      <alignment horizontal="center" vertical="top"/>
    </xf>
    <xf numFmtId="3" fontId="3" fillId="0" borderId="41" xfId="0" applyNumberFormat="1" applyFont="1" applyFill="1" applyBorder="1" applyAlignment="1">
      <alignment horizontal="center" vertical="top"/>
    </xf>
    <xf numFmtId="49" fontId="5" fillId="2" borderId="54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0" fontId="3" fillId="0" borderId="27" xfId="0" applyFont="1" applyFill="1" applyBorder="1" applyAlignment="1">
      <alignment vertical="top" wrapText="1"/>
    </xf>
    <xf numFmtId="0" fontId="3" fillId="0" borderId="63" xfId="0" applyFont="1" applyFill="1" applyBorder="1" applyAlignment="1">
      <alignment horizontal="center" vertical="top" textRotation="90" wrapText="1"/>
    </xf>
    <xf numFmtId="49" fontId="3" fillId="0" borderId="28" xfId="0" applyNumberFormat="1" applyFont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/>
    </xf>
    <xf numFmtId="164" fontId="3" fillId="4" borderId="54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horizontal="right" vertical="top" wrapText="1"/>
    </xf>
    <xf numFmtId="0" fontId="3" fillId="0" borderId="54" xfId="0" applyFont="1" applyFill="1" applyBorder="1" applyAlignment="1">
      <alignment vertical="top" wrapText="1"/>
    </xf>
    <xf numFmtId="0" fontId="3" fillId="0" borderId="41" xfId="0" applyFont="1" applyFill="1" applyBorder="1" applyAlignment="1">
      <alignment vertical="top" wrapText="1"/>
    </xf>
    <xf numFmtId="0" fontId="3" fillId="0" borderId="64" xfId="0" applyFont="1" applyFill="1" applyBorder="1" applyAlignment="1">
      <alignment horizontal="center" vertical="top" textRotation="90" wrapText="1"/>
    </xf>
    <xf numFmtId="0" fontId="3" fillId="0" borderId="39" xfId="0" applyFont="1" applyFill="1" applyBorder="1" applyAlignment="1">
      <alignment vertical="top" wrapText="1"/>
    </xf>
    <xf numFmtId="49" fontId="5" fillId="2" borderId="64" xfId="0" applyNumberFormat="1" applyFont="1" applyFill="1" applyBorder="1" applyAlignment="1">
      <alignment horizontal="center" vertical="top"/>
    </xf>
    <xf numFmtId="164" fontId="5" fillId="3" borderId="25" xfId="0" applyNumberFormat="1" applyFont="1" applyFill="1" applyBorder="1" applyAlignment="1">
      <alignment horizontal="right" vertical="top"/>
    </xf>
    <xf numFmtId="164" fontId="5" fillId="3" borderId="41" xfId="0" applyNumberFormat="1" applyFont="1" applyFill="1" applyBorder="1" applyAlignment="1">
      <alignment horizontal="right" vertical="top"/>
    </xf>
    <xf numFmtId="164" fontId="5" fillId="3" borderId="33" xfId="0" applyNumberFormat="1" applyFont="1" applyFill="1" applyBorder="1" applyAlignment="1">
      <alignment horizontal="right" vertical="top"/>
    </xf>
    <xf numFmtId="164" fontId="5" fillId="2" borderId="57" xfId="0" applyNumberFormat="1" applyFont="1" applyFill="1" applyBorder="1" applyAlignment="1">
      <alignment horizontal="right" vertical="top"/>
    </xf>
    <xf numFmtId="164" fontId="5" fillId="2" borderId="33" xfId="0" applyNumberFormat="1" applyFont="1" applyFill="1" applyBorder="1" applyAlignment="1">
      <alignment horizontal="right" vertical="top"/>
    </xf>
    <xf numFmtId="0" fontId="5" fillId="0" borderId="33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1" fontId="2" fillId="0" borderId="21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right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21" xfId="0" applyNumberFormat="1" applyFont="1" applyFill="1" applyBorder="1" applyAlignment="1">
      <alignment horizontal="center" vertical="top"/>
    </xf>
    <xf numFmtId="49" fontId="5" fillId="3" borderId="34" xfId="0" applyNumberFormat="1" applyFont="1" applyFill="1" applyBorder="1" applyAlignment="1">
      <alignment horizontal="center" vertical="top"/>
    </xf>
    <xf numFmtId="49" fontId="5" fillId="0" borderId="37" xfId="0" applyNumberFormat="1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49" fontId="5" fillId="0" borderId="35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/>
    </xf>
    <xf numFmtId="0" fontId="3" fillId="0" borderId="23" xfId="0" applyFont="1" applyFill="1" applyBorder="1" applyAlignment="1">
      <alignment vertical="top" wrapText="1"/>
    </xf>
    <xf numFmtId="49" fontId="5" fillId="2" borderId="39" xfId="0" applyNumberFormat="1" applyFont="1" applyFill="1" applyBorder="1" applyAlignment="1">
      <alignment horizontal="center" vertical="top"/>
    </xf>
    <xf numFmtId="49" fontId="5" fillId="3" borderId="42" xfId="0" applyNumberFormat="1" applyFont="1" applyFill="1" applyBorder="1" applyAlignment="1">
      <alignment horizontal="center" vertical="top"/>
    </xf>
    <xf numFmtId="49" fontId="5" fillId="0" borderId="42" xfId="0" applyNumberFormat="1" applyFont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/>
    </xf>
    <xf numFmtId="0" fontId="3" fillId="0" borderId="49" xfId="0" applyFont="1" applyFill="1" applyBorder="1" applyAlignment="1">
      <alignment horizontal="center" vertical="top" textRotation="90" wrapText="1"/>
    </xf>
    <xf numFmtId="3" fontId="3" fillId="0" borderId="21" xfId="0" applyNumberFormat="1" applyFont="1" applyFill="1" applyBorder="1" applyAlignment="1">
      <alignment horizontal="center" vertical="top" wrapText="1"/>
    </xf>
    <xf numFmtId="3" fontId="3" fillId="0" borderId="2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49" fontId="5" fillId="3" borderId="36" xfId="0" applyNumberFormat="1" applyFont="1" applyFill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center" vertical="top" wrapText="1"/>
    </xf>
    <xf numFmtId="3" fontId="3" fillId="0" borderId="37" xfId="0" applyNumberFormat="1" applyFont="1" applyFill="1" applyBorder="1" applyAlignment="1">
      <alignment horizontal="center" vertical="top" wrapText="1"/>
    </xf>
    <xf numFmtId="3" fontId="3" fillId="0" borderId="41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3" fontId="3" fillId="0" borderId="42" xfId="0" applyNumberFormat="1" applyFont="1" applyFill="1" applyBorder="1" applyAlignment="1">
      <alignment horizontal="center" vertical="top" wrapText="1"/>
    </xf>
    <xf numFmtId="49" fontId="3" fillId="6" borderId="26" xfId="0" applyNumberFormat="1" applyFont="1" applyFill="1" applyBorder="1" applyAlignment="1">
      <alignment horizontal="center" vertical="top" wrapText="1"/>
    </xf>
    <xf numFmtId="0" fontId="3" fillId="6" borderId="23" xfId="0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3" borderId="21" xfId="0" applyNumberFormat="1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36" xfId="0" applyNumberFormat="1" applyFont="1" applyBorder="1" applyAlignment="1">
      <alignment horizontal="center" vertical="top" wrapText="1"/>
    </xf>
    <xf numFmtId="49" fontId="5" fillId="0" borderId="34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34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6" borderId="35" xfId="0" applyFont="1" applyFill="1" applyBorder="1" applyAlignment="1">
      <alignment horizontal="left" vertical="top" wrapText="1"/>
    </xf>
    <xf numFmtId="49" fontId="5" fillId="0" borderId="37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top" wrapText="1"/>
    </xf>
    <xf numFmtId="49" fontId="5" fillId="0" borderId="35" xfId="0" applyNumberFormat="1" applyFont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3" borderId="36" xfId="0" applyNumberFormat="1" applyFont="1" applyFill="1" applyBorder="1" applyAlignment="1">
      <alignment horizontal="center" vertical="top" wrapText="1"/>
    </xf>
    <xf numFmtId="49" fontId="5" fillId="3" borderId="34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1" fontId="3" fillId="0" borderId="21" xfId="0" applyNumberFormat="1" applyFont="1" applyFill="1" applyBorder="1" applyAlignment="1">
      <alignment horizontal="center" vertical="top"/>
    </xf>
    <xf numFmtId="0" fontId="7" fillId="0" borderId="0" xfId="0" applyFont="1" applyBorder="1"/>
    <xf numFmtId="164" fontId="3" fillId="0" borderId="32" xfId="0" applyNumberFormat="1" applyFont="1" applyFill="1" applyBorder="1" applyAlignment="1">
      <alignment horizontal="right" vertical="top" wrapText="1"/>
    </xf>
    <xf numFmtId="0" fontId="3" fillId="0" borderId="31" xfId="0" applyFont="1" applyBorder="1" applyAlignment="1">
      <alignment horizontal="center" vertical="top"/>
    </xf>
    <xf numFmtId="0" fontId="3" fillId="6" borderId="3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22" xfId="0" applyNumberFormat="1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65" xfId="0" applyFont="1" applyFill="1" applyBorder="1" applyAlignment="1">
      <alignment horizontal="left" vertical="top" wrapText="1"/>
    </xf>
    <xf numFmtId="0" fontId="5" fillId="7" borderId="7" xfId="0" applyFont="1" applyFill="1" applyBorder="1" applyAlignment="1">
      <alignment horizontal="center" vertical="top"/>
    </xf>
    <xf numFmtId="164" fontId="5" fillId="7" borderId="47" xfId="0" applyNumberFormat="1" applyFont="1" applyFill="1" applyBorder="1" applyAlignment="1">
      <alignment horizontal="right" vertical="top"/>
    </xf>
    <xf numFmtId="164" fontId="3" fillId="0" borderId="54" xfId="0" applyNumberFormat="1" applyFont="1" applyBorder="1" applyAlignment="1">
      <alignment horizontal="right" vertical="top"/>
    </xf>
    <xf numFmtId="164" fontId="5" fillId="4" borderId="22" xfId="0" applyNumberFormat="1" applyFont="1" applyFill="1" applyBorder="1" applyAlignment="1">
      <alignment horizontal="right" vertical="top"/>
    </xf>
    <xf numFmtId="0" fontId="3" fillId="0" borderId="27" xfId="0" applyFont="1" applyFill="1" applyBorder="1" applyAlignment="1">
      <alignment horizontal="left" vertical="top" wrapText="1"/>
    </xf>
    <xf numFmtId="4" fontId="3" fillId="6" borderId="26" xfId="0" applyNumberFormat="1" applyFont="1" applyFill="1" applyBorder="1" applyAlignment="1">
      <alignment horizontal="center" vertical="top"/>
    </xf>
    <xf numFmtId="4" fontId="3" fillId="6" borderId="27" xfId="0" applyNumberFormat="1" applyFont="1" applyFill="1" applyBorder="1" applyAlignment="1">
      <alignment horizontal="center" vertical="top"/>
    </xf>
    <xf numFmtId="165" fontId="3" fillId="0" borderId="26" xfId="0" applyNumberFormat="1" applyFont="1" applyFill="1" applyBorder="1" applyAlignment="1">
      <alignment horizontal="center" vertical="top" wrapText="1"/>
    </xf>
    <xf numFmtId="165" fontId="3" fillId="0" borderId="27" xfId="0" applyNumberFormat="1" applyFont="1" applyFill="1" applyBorder="1" applyAlignment="1">
      <alignment horizontal="center" vertical="top" wrapText="1"/>
    </xf>
    <xf numFmtId="164" fontId="3" fillId="0" borderId="31" xfId="0" applyNumberFormat="1" applyFont="1" applyFill="1" applyBorder="1" applyAlignment="1">
      <alignment horizontal="right" vertical="top"/>
    </xf>
    <xf numFmtId="0" fontId="9" fillId="0" borderId="54" xfId="0" applyFont="1" applyFill="1" applyBorder="1" applyAlignment="1">
      <alignment vertical="top" wrapText="1"/>
    </xf>
    <xf numFmtId="165" fontId="3" fillId="0" borderId="36" xfId="0" applyNumberFormat="1" applyFont="1" applyFill="1" applyBorder="1" applyAlignment="1">
      <alignment horizontal="center" vertical="top" wrapText="1"/>
    </xf>
    <xf numFmtId="164" fontId="3" fillId="4" borderId="11" xfId="0" applyNumberFormat="1" applyFont="1" applyFill="1" applyBorder="1" applyAlignment="1">
      <alignment horizontal="right" vertical="top"/>
    </xf>
    <xf numFmtId="164" fontId="3" fillId="6" borderId="20" xfId="0" applyNumberFormat="1" applyFont="1" applyFill="1" applyBorder="1" applyAlignment="1">
      <alignment horizontal="right" vertical="top"/>
    </xf>
    <xf numFmtId="164" fontId="3" fillId="6" borderId="1" xfId="0" applyNumberFormat="1" applyFont="1" applyFill="1" applyBorder="1" applyAlignment="1">
      <alignment horizontal="right" vertical="top"/>
    </xf>
    <xf numFmtId="164" fontId="3" fillId="6" borderId="22" xfId="0" applyNumberFormat="1" applyFont="1" applyFill="1" applyBorder="1" applyAlignment="1">
      <alignment horizontal="right" vertical="top"/>
    </xf>
    <xf numFmtId="164" fontId="3" fillId="6" borderId="39" xfId="0" applyNumberFormat="1" applyFont="1" applyFill="1" applyBorder="1" applyAlignment="1">
      <alignment horizontal="right" vertical="top"/>
    </xf>
    <xf numFmtId="164" fontId="3" fillId="6" borderId="42" xfId="0" applyNumberFormat="1" applyFont="1" applyFill="1" applyBorder="1" applyAlignment="1">
      <alignment horizontal="right" vertical="top"/>
    </xf>
    <xf numFmtId="164" fontId="3" fillId="6" borderId="41" xfId="0" applyNumberFormat="1" applyFont="1" applyFill="1" applyBorder="1" applyAlignment="1">
      <alignment horizontal="right" vertical="top"/>
    </xf>
    <xf numFmtId="0" fontId="14" fillId="0" borderId="23" xfId="0" applyFont="1" applyFill="1" applyBorder="1" applyAlignment="1">
      <alignment horizontal="left" vertical="top" wrapText="1"/>
    </xf>
    <xf numFmtId="164" fontId="3" fillId="6" borderId="7" xfId="0" applyNumberFormat="1" applyFont="1" applyFill="1" applyBorder="1" applyAlignment="1">
      <alignment horizontal="right" vertical="top" wrapText="1"/>
    </xf>
    <xf numFmtId="0" fontId="3" fillId="0" borderId="4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vertical="top" wrapText="1"/>
    </xf>
    <xf numFmtId="49" fontId="5" fillId="0" borderId="23" xfId="0" applyNumberFormat="1" applyFont="1" applyBorder="1" applyAlignment="1">
      <alignment vertical="top"/>
    </xf>
    <xf numFmtId="49" fontId="5" fillId="0" borderId="35" xfId="0" applyNumberFormat="1" applyFont="1" applyBorder="1" applyAlignment="1">
      <alignment vertical="top"/>
    </xf>
    <xf numFmtId="0" fontId="16" fillId="6" borderId="37" xfId="0" applyFont="1" applyFill="1" applyBorder="1" applyAlignment="1">
      <alignment horizontal="left" vertical="top" wrapText="1"/>
    </xf>
    <xf numFmtId="0" fontId="3" fillId="0" borderId="51" xfId="0" applyFont="1" applyBorder="1" applyAlignment="1">
      <alignment horizontal="center" vertical="top" wrapText="1"/>
    </xf>
    <xf numFmtId="164" fontId="3" fillId="4" borderId="65" xfId="0" applyNumberFormat="1" applyFont="1" applyFill="1" applyBorder="1" applyAlignment="1">
      <alignment horizontal="right" vertical="top"/>
    </xf>
    <xf numFmtId="164" fontId="3" fillId="0" borderId="51" xfId="0" applyNumberFormat="1" applyFont="1" applyBorder="1" applyAlignment="1">
      <alignment horizontal="right" vertical="top"/>
    </xf>
    <xf numFmtId="164" fontId="3" fillId="0" borderId="65" xfId="0" applyNumberFormat="1" applyFont="1" applyBorder="1" applyAlignment="1">
      <alignment horizontal="right" vertical="top"/>
    </xf>
    <xf numFmtId="0" fontId="3" fillId="0" borderId="7" xfId="0" applyFont="1" applyBorder="1" applyAlignment="1">
      <alignment horizontal="center" vertical="top" wrapText="1"/>
    </xf>
    <xf numFmtId="164" fontId="3" fillId="0" borderId="66" xfId="0" applyNumberFormat="1" applyFont="1" applyBorder="1" applyAlignment="1">
      <alignment horizontal="right" vertical="top"/>
    </xf>
    <xf numFmtId="0" fontId="3" fillId="0" borderId="66" xfId="0" applyFont="1" applyFill="1" applyBorder="1" applyAlignment="1">
      <alignment horizontal="center" vertical="top" wrapText="1"/>
    </xf>
    <xf numFmtId="164" fontId="3" fillId="4" borderId="0" xfId="0" applyNumberFormat="1" applyFont="1" applyFill="1" applyBorder="1" applyAlignment="1">
      <alignment horizontal="center" vertical="top"/>
    </xf>
    <xf numFmtId="164" fontId="3" fillId="4" borderId="21" xfId="0" applyNumberFormat="1" applyFont="1" applyFill="1" applyBorder="1" applyAlignment="1">
      <alignment horizontal="center" vertical="top"/>
    </xf>
    <xf numFmtId="164" fontId="3" fillId="4" borderId="24" xfId="0" applyNumberFormat="1" applyFont="1" applyFill="1" applyBorder="1" applyAlignment="1">
      <alignment horizontal="center" vertical="top"/>
    </xf>
    <xf numFmtId="164" fontId="3" fillId="0" borderId="7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164" fontId="3" fillId="0" borderId="49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6" borderId="35" xfId="0" applyFont="1" applyFill="1" applyBorder="1" applyAlignment="1">
      <alignment vertical="top" wrapText="1"/>
    </xf>
    <xf numFmtId="49" fontId="3" fillId="6" borderId="36" xfId="0" applyNumberFormat="1" applyFont="1" applyFill="1" applyBorder="1" applyAlignment="1">
      <alignment horizontal="center" vertical="top" wrapText="1"/>
    </xf>
    <xf numFmtId="49" fontId="5" fillId="6" borderId="21" xfId="0" applyNumberFormat="1" applyFont="1" applyFill="1" applyBorder="1" applyAlignment="1">
      <alignment horizontal="center" vertical="top"/>
    </xf>
    <xf numFmtId="49" fontId="3" fillId="6" borderId="1" xfId="0" applyNumberFormat="1" applyFont="1" applyFill="1" applyBorder="1" applyAlignment="1">
      <alignment horizontal="center" vertical="top" wrapText="1"/>
    </xf>
    <xf numFmtId="0" fontId="3" fillId="6" borderId="22" xfId="0" applyFont="1" applyFill="1" applyBorder="1" applyAlignment="1">
      <alignment horizontal="left" vertical="top" wrapText="1"/>
    </xf>
    <xf numFmtId="49" fontId="3" fillId="6" borderId="1" xfId="0" applyNumberFormat="1" applyFont="1" applyFill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center" vertical="top"/>
    </xf>
    <xf numFmtId="3" fontId="3" fillId="6" borderId="26" xfId="0" applyNumberFormat="1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horizontal="left" vertical="top"/>
    </xf>
    <xf numFmtId="0" fontId="9" fillId="0" borderId="3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164" fontId="3" fillId="6" borderId="32" xfId="0" applyNumberFormat="1" applyFont="1" applyFill="1" applyBorder="1" applyAlignment="1">
      <alignment horizontal="right" vertical="top"/>
    </xf>
    <xf numFmtId="3" fontId="3" fillId="6" borderId="2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top"/>
    </xf>
    <xf numFmtId="164" fontId="3" fillId="0" borderId="50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164" fontId="3" fillId="0" borderId="37" xfId="0" applyNumberFormat="1" applyFont="1" applyBorder="1" applyAlignment="1">
      <alignment horizontal="right" vertical="top"/>
    </xf>
    <xf numFmtId="164" fontId="3" fillId="4" borderId="10" xfId="0" applyNumberFormat="1" applyFont="1" applyFill="1" applyBorder="1" applyAlignment="1">
      <alignment horizontal="right" vertical="top"/>
    </xf>
    <xf numFmtId="165" fontId="9" fillId="4" borderId="26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center" vertical="top" wrapText="1"/>
    </xf>
    <xf numFmtId="164" fontId="3" fillId="4" borderId="22" xfId="0" applyNumberFormat="1" applyFont="1" applyFill="1" applyBorder="1" applyAlignment="1">
      <alignment horizontal="right" vertical="top"/>
    </xf>
    <xf numFmtId="164" fontId="3" fillId="0" borderId="28" xfId="0" applyNumberFormat="1" applyFont="1" applyFill="1" applyBorder="1" applyAlignment="1">
      <alignment horizontal="right" vertical="top"/>
    </xf>
    <xf numFmtId="164" fontId="3" fillId="4" borderId="27" xfId="0" applyNumberFormat="1" applyFont="1" applyFill="1" applyBorder="1" applyAlignment="1">
      <alignment horizontal="right" vertical="top"/>
    </xf>
    <xf numFmtId="164" fontId="3" fillId="6" borderId="21" xfId="0" applyNumberFormat="1" applyFont="1" applyFill="1" applyBorder="1" applyAlignment="1">
      <alignment horizontal="right" vertical="top"/>
    </xf>
    <xf numFmtId="3" fontId="3" fillId="6" borderId="21" xfId="0" applyNumberFormat="1" applyFont="1" applyFill="1" applyBorder="1" applyAlignment="1">
      <alignment horizontal="center" vertical="top"/>
    </xf>
    <xf numFmtId="3" fontId="3" fillId="6" borderId="0" xfId="0" applyNumberFormat="1" applyFont="1" applyFill="1" applyBorder="1" applyAlignment="1">
      <alignment horizontal="center" vertical="top"/>
    </xf>
    <xf numFmtId="165" fontId="9" fillId="6" borderId="31" xfId="0" applyNumberFormat="1" applyFont="1" applyFill="1" applyBorder="1" applyAlignment="1">
      <alignment vertical="top" wrapText="1"/>
    </xf>
    <xf numFmtId="0" fontId="17" fillId="7" borderId="33" xfId="0" applyFont="1" applyFill="1" applyBorder="1" applyAlignment="1">
      <alignment horizontal="center" vertical="top"/>
    </xf>
    <xf numFmtId="164" fontId="5" fillId="7" borderId="15" xfId="0" applyNumberFormat="1" applyFont="1" applyFill="1" applyBorder="1" applyAlignment="1">
      <alignment horizontal="right" vertical="top"/>
    </xf>
    <xf numFmtId="0" fontId="3" fillId="6" borderId="11" xfId="0" applyFont="1" applyFill="1" applyBorder="1" applyAlignment="1">
      <alignment vertical="top" wrapText="1"/>
    </xf>
    <xf numFmtId="3" fontId="3" fillId="6" borderId="23" xfId="0" applyNumberFormat="1" applyFont="1" applyFill="1" applyBorder="1" applyAlignment="1">
      <alignment horizontal="center" vertical="top"/>
    </xf>
    <xf numFmtId="0" fontId="3" fillId="6" borderId="0" xfId="0" applyFont="1" applyFill="1" applyBorder="1" applyAlignment="1">
      <alignment vertical="top"/>
    </xf>
    <xf numFmtId="0" fontId="3" fillId="6" borderId="0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center" vertical="top"/>
    </xf>
    <xf numFmtId="165" fontId="3" fillId="0" borderId="26" xfId="0" applyNumberFormat="1" applyFont="1" applyFill="1" applyBorder="1" applyAlignment="1">
      <alignment horizontal="center" vertical="top"/>
    </xf>
    <xf numFmtId="0" fontId="5" fillId="4" borderId="32" xfId="0" applyFont="1" applyFill="1" applyBorder="1" applyAlignment="1">
      <alignment horizontal="center" vertical="top"/>
    </xf>
    <xf numFmtId="0" fontId="3" fillId="0" borderId="39" xfId="0" applyFont="1" applyBorder="1" applyAlignment="1">
      <alignment vertical="top" wrapText="1"/>
    </xf>
    <xf numFmtId="3" fontId="3" fillId="0" borderId="67" xfId="0" applyNumberFormat="1" applyFont="1" applyFill="1" applyBorder="1" applyAlignment="1">
      <alignment horizontal="center" vertical="top"/>
    </xf>
    <xf numFmtId="164" fontId="5" fillId="4" borderId="59" xfId="0" applyNumberFormat="1" applyFont="1" applyFill="1" applyBorder="1" applyAlignment="1">
      <alignment horizontal="right" vertical="top"/>
    </xf>
    <xf numFmtId="164" fontId="5" fillId="4" borderId="54" xfId="0" applyNumberFormat="1" applyFont="1" applyFill="1" applyBorder="1" applyAlignment="1">
      <alignment horizontal="right" vertical="top"/>
    </xf>
    <xf numFmtId="164" fontId="5" fillId="4" borderId="68" xfId="0" applyNumberFormat="1" applyFont="1" applyFill="1" applyBorder="1" applyAlignment="1">
      <alignment horizontal="right" vertical="top"/>
    </xf>
    <xf numFmtId="3" fontId="3" fillId="6" borderId="26" xfId="0" applyNumberFormat="1" applyFont="1" applyFill="1" applyBorder="1" applyAlignment="1">
      <alignment horizontal="center" vertical="top"/>
    </xf>
    <xf numFmtId="0" fontId="17" fillId="4" borderId="31" xfId="0" applyFont="1" applyFill="1" applyBorder="1" applyAlignment="1">
      <alignment horizontal="center" vertical="top"/>
    </xf>
    <xf numFmtId="3" fontId="3" fillId="6" borderId="42" xfId="0" applyNumberFormat="1" applyFont="1" applyFill="1" applyBorder="1" applyAlignment="1">
      <alignment horizontal="center" vertical="top"/>
    </xf>
    <xf numFmtId="3" fontId="3" fillId="6" borderId="67" xfId="0" applyNumberFormat="1" applyFont="1" applyFill="1" applyBorder="1" applyAlignment="1">
      <alignment horizontal="center" vertical="top"/>
    </xf>
    <xf numFmtId="164" fontId="5" fillId="4" borderId="28" xfId="0" applyNumberFormat="1" applyFont="1" applyFill="1" applyBorder="1" applyAlignment="1">
      <alignment horizontal="right" vertical="top"/>
    </xf>
    <xf numFmtId="164" fontId="3" fillId="4" borderId="60" xfId="0" applyNumberFormat="1" applyFont="1" applyFill="1" applyBorder="1" applyAlignment="1">
      <alignment horizontal="right" vertical="top"/>
    </xf>
    <xf numFmtId="164" fontId="5" fillId="5" borderId="13" xfId="0" applyNumberFormat="1" applyFont="1" applyFill="1" applyBorder="1" applyAlignment="1">
      <alignment horizontal="right" vertical="top"/>
    </xf>
    <xf numFmtId="164" fontId="5" fillId="3" borderId="69" xfId="0" applyNumberFormat="1" applyFont="1" applyFill="1" applyBorder="1" applyAlignment="1">
      <alignment horizontal="right" vertical="top"/>
    </xf>
    <xf numFmtId="164" fontId="5" fillId="2" borderId="4" xfId="0" applyNumberFormat="1" applyFont="1" applyFill="1" applyBorder="1" applyAlignment="1">
      <alignment horizontal="right" vertical="top"/>
    </xf>
    <xf numFmtId="164" fontId="5" fillId="2" borderId="69" xfId="0" applyNumberFormat="1" applyFont="1" applyFill="1" applyBorder="1" applyAlignment="1">
      <alignment horizontal="right" vertical="top"/>
    </xf>
    <xf numFmtId="0" fontId="3" fillId="6" borderId="21" xfId="0" applyNumberFormat="1" applyFont="1" applyFill="1" applyBorder="1" applyAlignment="1">
      <alignment horizontal="center" vertical="top"/>
    </xf>
    <xf numFmtId="164" fontId="3" fillId="6" borderId="31" xfId="0" applyNumberFormat="1" applyFont="1" applyFill="1" applyBorder="1" applyAlignment="1">
      <alignment horizontal="right" vertical="top"/>
    </xf>
    <xf numFmtId="0" fontId="9" fillId="6" borderId="21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top"/>
    </xf>
    <xf numFmtId="0" fontId="5" fillId="6" borderId="32" xfId="0" applyFont="1" applyFill="1" applyBorder="1" applyAlignment="1">
      <alignment horizontal="center" vertical="top"/>
    </xf>
    <xf numFmtId="164" fontId="3" fillId="6" borderId="8" xfId="0" applyNumberFormat="1" applyFont="1" applyFill="1" applyBorder="1" applyAlignment="1">
      <alignment horizontal="right" vertical="top"/>
    </xf>
    <xf numFmtId="164" fontId="3" fillId="0" borderId="68" xfId="0" applyNumberFormat="1" applyFont="1" applyFill="1" applyBorder="1" applyAlignment="1">
      <alignment horizontal="right" vertical="top"/>
    </xf>
    <xf numFmtId="164" fontId="5" fillId="7" borderId="57" xfId="0" applyNumberFormat="1" applyFont="1" applyFill="1" applyBorder="1" applyAlignment="1">
      <alignment horizontal="right" vertical="top"/>
    </xf>
    <xf numFmtId="164" fontId="5" fillId="7" borderId="4" xfId="0" applyNumberFormat="1" applyFont="1" applyFill="1" applyBorder="1" applyAlignment="1">
      <alignment horizontal="right" vertical="top"/>
    </xf>
    <xf numFmtId="164" fontId="5" fillId="7" borderId="69" xfId="0" applyNumberFormat="1" applyFont="1" applyFill="1" applyBorder="1" applyAlignment="1">
      <alignment horizontal="right" vertical="top"/>
    </xf>
    <xf numFmtId="164" fontId="5" fillId="7" borderId="33" xfId="0" applyNumberFormat="1" applyFont="1" applyFill="1" applyBorder="1" applyAlignment="1">
      <alignment horizontal="right" vertical="top"/>
    </xf>
    <xf numFmtId="49" fontId="5" fillId="0" borderId="24" xfId="0" applyNumberFormat="1" applyFont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top" wrapText="1"/>
    </xf>
    <xf numFmtId="49" fontId="5" fillId="0" borderId="50" xfId="0" applyNumberFormat="1" applyFont="1" applyBorder="1" applyAlignment="1">
      <alignment horizontal="center" vertical="top"/>
    </xf>
    <xf numFmtId="0" fontId="3" fillId="6" borderId="8" xfId="0" applyFont="1" applyFill="1" applyBorder="1" applyAlignment="1">
      <alignment horizontal="center" vertical="top" wrapText="1"/>
    </xf>
    <xf numFmtId="0" fontId="14" fillId="0" borderId="37" xfId="0" applyFont="1" applyFill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center" vertical="top"/>
    </xf>
    <xf numFmtId="0" fontId="3" fillId="6" borderId="27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164" fontId="5" fillId="4" borderId="70" xfId="0" applyNumberFormat="1" applyFont="1" applyFill="1" applyBorder="1" applyAlignment="1">
      <alignment horizontal="right" vertical="top"/>
    </xf>
    <xf numFmtId="164" fontId="3" fillId="4" borderId="67" xfId="0" applyNumberFormat="1" applyFont="1" applyFill="1" applyBorder="1" applyAlignment="1">
      <alignment horizontal="right" vertical="top"/>
    </xf>
    <xf numFmtId="164" fontId="3" fillId="6" borderId="66" xfId="0" applyNumberFormat="1" applyFont="1" applyFill="1" applyBorder="1" applyAlignment="1">
      <alignment horizontal="right" vertical="top" wrapText="1"/>
    </xf>
    <xf numFmtId="0" fontId="3" fillId="6" borderId="48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vertical="top" wrapText="1"/>
    </xf>
    <xf numFmtId="0" fontId="5" fillId="4" borderId="44" xfId="0" applyFont="1" applyFill="1" applyBorder="1" applyAlignment="1">
      <alignment horizontal="center" vertical="top"/>
    </xf>
    <xf numFmtId="164" fontId="3" fillId="4" borderId="52" xfId="0" applyNumberFormat="1" applyFont="1" applyFill="1" applyBorder="1" applyAlignment="1">
      <alignment horizontal="right" vertical="top"/>
    </xf>
    <xf numFmtId="164" fontId="3" fillId="4" borderId="37" xfId="0" applyNumberFormat="1" applyFont="1" applyFill="1" applyBorder="1" applyAlignment="1">
      <alignment horizontal="right" vertical="top"/>
    </xf>
    <xf numFmtId="164" fontId="3" fillId="4" borderId="49" xfId="0" applyNumberFormat="1" applyFont="1" applyFill="1" applyBorder="1" applyAlignment="1">
      <alignment horizontal="right" vertical="top"/>
    </xf>
    <xf numFmtId="164" fontId="3" fillId="4" borderId="23" xfId="0" applyNumberFormat="1" applyFont="1" applyFill="1" applyBorder="1" applyAlignment="1">
      <alignment horizontal="right" vertical="top"/>
    </xf>
    <xf numFmtId="164" fontId="3" fillId="4" borderId="64" xfId="0" applyNumberFormat="1" applyFont="1" applyFill="1" applyBorder="1" applyAlignment="1">
      <alignment horizontal="right" vertical="top"/>
    </xf>
    <xf numFmtId="164" fontId="3" fillId="4" borderId="41" xfId="0" applyNumberFormat="1" applyFont="1" applyFill="1" applyBorder="1" applyAlignment="1">
      <alignment horizontal="right" vertical="top"/>
    </xf>
    <xf numFmtId="164" fontId="5" fillId="4" borderId="12" xfId="0" applyNumberFormat="1" applyFont="1" applyFill="1" applyBorder="1" applyAlignment="1">
      <alignment horizontal="right" vertical="top"/>
    </xf>
    <xf numFmtId="0" fontId="3" fillId="0" borderId="51" xfId="0" applyFont="1" applyBorder="1" applyAlignment="1">
      <alignment horizontal="center" vertical="top"/>
    </xf>
    <xf numFmtId="164" fontId="5" fillId="4" borderId="38" xfId="0" applyNumberFormat="1" applyFont="1" applyFill="1" applyBorder="1" applyAlignment="1">
      <alignment horizontal="right" vertical="top"/>
    </xf>
    <xf numFmtId="0" fontId="3" fillId="0" borderId="70" xfId="0" applyFont="1" applyFill="1" applyBorder="1" applyAlignment="1">
      <alignment vertical="top" wrapText="1"/>
    </xf>
    <xf numFmtId="164" fontId="3" fillId="0" borderId="51" xfId="0" applyNumberFormat="1" applyFont="1" applyFill="1" applyBorder="1" applyAlignment="1">
      <alignment horizontal="right" vertical="top" wrapText="1"/>
    </xf>
    <xf numFmtId="0" fontId="5" fillId="6" borderId="24" xfId="0" applyFont="1" applyFill="1" applyBorder="1" applyAlignment="1">
      <alignment horizontal="center" vertical="top"/>
    </xf>
    <xf numFmtId="0" fontId="3" fillId="6" borderId="24" xfId="0" applyFont="1" applyFill="1" applyBorder="1" applyAlignment="1">
      <alignment horizontal="center" vertical="top" wrapText="1"/>
    </xf>
    <xf numFmtId="0" fontId="5" fillId="6" borderId="40" xfId="0" applyFont="1" applyFill="1" applyBorder="1" applyAlignment="1">
      <alignment horizontal="center" vertical="top"/>
    </xf>
    <xf numFmtId="164" fontId="5" fillId="4" borderId="0" xfId="0" applyNumberFormat="1" applyFont="1" applyFill="1" applyBorder="1" applyAlignment="1">
      <alignment horizontal="right" vertical="top"/>
    </xf>
    <xf numFmtId="164" fontId="5" fillId="4" borderId="21" xfId="0" applyNumberFormat="1" applyFont="1" applyFill="1" applyBorder="1" applyAlignment="1">
      <alignment horizontal="right" vertical="top"/>
    </xf>
    <xf numFmtId="164" fontId="5" fillId="4" borderId="42" xfId="0" applyNumberFormat="1" applyFont="1" applyFill="1" applyBorder="1" applyAlignment="1">
      <alignment horizontal="right" vertical="top"/>
    </xf>
    <xf numFmtId="164" fontId="5" fillId="4" borderId="24" xfId="0" applyNumberFormat="1" applyFont="1" applyFill="1" applyBorder="1" applyAlignment="1">
      <alignment horizontal="right" vertical="top"/>
    </xf>
    <xf numFmtId="164" fontId="5" fillId="4" borderId="40" xfId="0" applyNumberFormat="1" applyFont="1" applyFill="1" applyBorder="1" applyAlignment="1">
      <alignment horizontal="right" vertical="top"/>
    </xf>
    <xf numFmtId="0" fontId="3" fillId="0" borderId="28" xfId="0" applyFont="1" applyFill="1" applyBorder="1" applyAlignment="1">
      <alignment horizontal="center" vertical="top" wrapText="1"/>
    </xf>
    <xf numFmtId="164" fontId="5" fillId="4" borderId="47" xfId="0" applyNumberFormat="1" applyFont="1" applyFill="1" applyBorder="1" applyAlignment="1">
      <alignment horizontal="right" vertical="top"/>
    </xf>
    <xf numFmtId="164" fontId="5" fillId="4" borderId="25" xfId="0" applyNumberFormat="1" applyFont="1" applyFill="1" applyBorder="1" applyAlignment="1">
      <alignment horizontal="right" vertical="top"/>
    </xf>
    <xf numFmtId="164" fontId="5" fillId="4" borderId="49" xfId="0" applyNumberFormat="1" applyFont="1" applyFill="1" applyBorder="1" applyAlignment="1">
      <alignment horizontal="right" vertical="top"/>
    </xf>
    <xf numFmtId="164" fontId="5" fillId="4" borderId="23" xfId="0" applyNumberFormat="1" applyFont="1" applyFill="1" applyBorder="1" applyAlignment="1">
      <alignment horizontal="right" vertical="top"/>
    </xf>
    <xf numFmtId="164" fontId="5" fillId="4" borderId="64" xfId="0" applyNumberFormat="1" applyFont="1" applyFill="1" applyBorder="1" applyAlignment="1">
      <alignment horizontal="right" vertical="top"/>
    </xf>
    <xf numFmtId="164" fontId="5" fillId="4" borderId="41" xfId="0" applyNumberFormat="1" applyFont="1" applyFill="1" applyBorder="1" applyAlignment="1">
      <alignment horizontal="right" vertical="top"/>
    </xf>
    <xf numFmtId="164" fontId="5" fillId="6" borderId="7" xfId="0" applyNumberFormat="1" applyFont="1" applyFill="1" applyBorder="1" applyAlignment="1">
      <alignment horizontal="right" vertical="top"/>
    </xf>
    <xf numFmtId="0" fontId="3" fillId="0" borderId="48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63" xfId="0" applyFont="1" applyFill="1" applyBorder="1" applyAlignment="1">
      <alignment horizontal="center" vertical="top" wrapText="1"/>
    </xf>
    <xf numFmtId="164" fontId="5" fillId="4" borderId="11" xfId="0" applyNumberFormat="1" applyFont="1" applyFill="1" applyBorder="1" applyAlignment="1">
      <alignment horizontal="right" vertical="top"/>
    </xf>
    <xf numFmtId="164" fontId="5" fillId="4" borderId="66" xfId="0" applyNumberFormat="1" applyFont="1" applyFill="1" applyBorder="1" applyAlignment="1">
      <alignment horizontal="right" vertical="top"/>
    </xf>
    <xf numFmtId="0" fontId="3" fillId="0" borderId="65" xfId="0" applyFont="1" applyFill="1" applyBorder="1" applyAlignment="1">
      <alignment vertical="top" wrapText="1"/>
    </xf>
    <xf numFmtId="164" fontId="5" fillId="4" borderId="7" xfId="0" applyNumberFormat="1" applyFont="1" applyFill="1" applyBorder="1" applyAlignment="1">
      <alignment horizontal="right" vertical="top"/>
    </xf>
    <xf numFmtId="164" fontId="3" fillId="4" borderId="63" xfId="0" applyNumberFormat="1" applyFont="1" applyFill="1" applyBorder="1" applyAlignment="1">
      <alignment horizontal="right" vertical="top"/>
    </xf>
    <xf numFmtId="164" fontId="5" fillId="4" borderId="34" xfId="0" applyNumberFormat="1" applyFont="1" applyFill="1" applyBorder="1" applyAlignment="1">
      <alignment horizontal="right" vertical="top"/>
    </xf>
    <xf numFmtId="0" fontId="3" fillId="0" borderId="48" xfId="0" applyFont="1" applyFill="1" applyBorder="1" applyAlignment="1">
      <alignment horizontal="left" vertical="top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64" xfId="0" applyFont="1" applyFill="1" applyBorder="1" applyAlignment="1">
      <alignment horizontal="center" vertical="top" wrapText="1"/>
    </xf>
    <xf numFmtId="0" fontId="5" fillId="4" borderId="49" xfId="0" applyFont="1" applyFill="1" applyBorder="1" applyAlignment="1">
      <alignment horizontal="center" vertical="top"/>
    </xf>
    <xf numFmtId="164" fontId="3" fillId="0" borderId="71" xfId="0" applyNumberFormat="1" applyFont="1" applyFill="1" applyBorder="1" applyAlignment="1">
      <alignment horizontal="right" vertical="top" wrapText="1"/>
    </xf>
    <xf numFmtId="49" fontId="5" fillId="0" borderId="72" xfId="0" applyNumberFormat="1" applyFont="1" applyBorder="1" applyAlignment="1">
      <alignment horizontal="center" vertical="top"/>
    </xf>
    <xf numFmtId="0" fontId="3" fillId="0" borderId="5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  <xf numFmtId="164" fontId="5" fillId="4" borderId="73" xfId="0" applyNumberFormat="1" applyFont="1" applyFill="1" applyBorder="1" applyAlignment="1">
      <alignment horizontal="right" vertical="top"/>
    </xf>
    <xf numFmtId="164" fontId="5" fillId="4" borderId="55" xfId="0" applyNumberFormat="1" applyFont="1" applyFill="1" applyBorder="1" applyAlignment="1">
      <alignment horizontal="right" vertical="top"/>
    </xf>
    <xf numFmtId="164" fontId="5" fillId="4" borderId="74" xfId="0" applyNumberFormat="1" applyFont="1" applyFill="1" applyBorder="1" applyAlignment="1">
      <alignment horizontal="right" vertical="top"/>
    </xf>
    <xf numFmtId="164" fontId="5" fillId="3" borderId="5" xfId="0" applyNumberFormat="1" applyFont="1" applyFill="1" applyBorder="1" applyAlignment="1">
      <alignment horizontal="right" vertical="top"/>
    </xf>
    <xf numFmtId="0" fontId="3" fillId="0" borderId="51" xfId="0" applyFont="1" applyFill="1" applyBorder="1" applyAlignment="1">
      <alignment horizontal="center" vertical="top"/>
    </xf>
    <xf numFmtId="0" fontId="3" fillId="0" borderId="49" xfId="0" applyFont="1" applyFill="1" applyBorder="1" applyAlignment="1">
      <alignment horizontal="center" vertical="top"/>
    </xf>
    <xf numFmtId="164" fontId="5" fillId="4" borderId="35" xfId="0" applyNumberFormat="1" applyFont="1" applyFill="1" applyBorder="1" applyAlignment="1">
      <alignment horizontal="right" vertical="top"/>
    </xf>
    <xf numFmtId="164" fontId="3" fillId="4" borderId="53" xfId="0" applyNumberFormat="1" applyFont="1" applyFill="1" applyBorder="1" applyAlignment="1">
      <alignment horizontal="right" vertical="top"/>
    </xf>
    <xf numFmtId="0" fontId="3" fillId="0" borderId="63" xfId="0" applyFont="1" applyFill="1" applyBorder="1" applyAlignment="1">
      <alignment horizontal="center" vertical="top"/>
    </xf>
    <xf numFmtId="0" fontId="3" fillId="0" borderId="64" xfId="0" applyFont="1" applyFill="1" applyBorder="1" applyAlignment="1">
      <alignment horizontal="center" vertical="top"/>
    </xf>
    <xf numFmtId="0" fontId="3" fillId="8" borderId="24" xfId="0" applyFont="1" applyFill="1" applyBorder="1" applyAlignment="1">
      <alignment vertical="top"/>
    </xf>
    <xf numFmtId="0" fontId="3" fillId="0" borderId="25" xfId="0" applyFont="1" applyBorder="1" applyAlignment="1">
      <alignment vertical="top" wrapText="1"/>
    </xf>
    <xf numFmtId="0" fontId="3" fillId="6" borderId="14" xfId="0" applyFont="1" applyFill="1" applyBorder="1" applyAlignment="1">
      <alignment horizontal="center" vertical="top" wrapText="1"/>
    </xf>
    <xf numFmtId="0" fontId="3" fillId="8" borderId="49" xfId="0" applyFont="1" applyFill="1" applyBorder="1" applyAlignment="1">
      <alignment vertical="top"/>
    </xf>
    <xf numFmtId="0" fontId="3" fillId="8" borderId="23" xfId="0" applyFont="1" applyFill="1" applyBorder="1" applyAlignment="1">
      <alignment vertical="top"/>
    </xf>
    <xf numFmtId="164" fontId="3" fillId="4" borderId="12" xfId="0" applyNumberFormat="1" applyFont="1" applyFill="1" applyBorder="1" applyAlignment="1">
      <alignment horizontal="right" vertical="top"/>
    </xf>
    <xf numFmtId="164" fontId="3" fillId="4" borderId="34" xfId="0" applyNumberFormat="1" applyFont="1" applyFill="1" applyBorder="1" applyAlignment="1">
      <alignment horizontal="right" vertical="top"/>
    </xf>
    <xf numFmtId="164" fontId="3" fillId="4" borderId="35" xfId="0" applyNumberFormat="1" applyFont="1" applyFill="1" applyBorder="1" applyAlignment="1">
      <alignment horizontal="right" vertical="top"/>
    </xf>
    <xf numFmtId="0" fontId="3" fillId="0" borderId="7" xfId="0" applyFont="1" applyBorder="1" applyAlignment="1">
      <alignment vertical="top"/>
    </xf>
    <xf numFmtId="164" fontId="3" fillId="6" borderId="7" xfId="0" applyNumberFormat="1" applyFont="1" applyFill="1" applyBorder="1" applyAlignment="1">
      <alignment horizontal="right" vertical="top"/>
    </xf>
    <xf numFmtId="164" fontId="5" fillId="6" borderId="32" xfId="0" applyNumberFormat="1" applyFont="1" applyFill="1" applyBorder="1" applyAlignment="1">
      <alignment horizontal="right" vertical="top"/>
    </xf>
    <xf numFmtId="164" fontId="3" fillId="6" borderId="14" xfId="0" applyNumberFormat="1" applyFont="1" applyFill="1" applyBorder="1" applyAlignment="1">
      <alignment horizontal="right" vertical="top" wrapText="1"/>
    </xf>
    <xf numFmtId="164" fontId="5" fillId="4" borderId="75" xfId="0" applyNumberFormat="1" applyFont="1" applyFill="1" applyBorder="1" applyAlignment="1">
      <alignment horizontal="right" vertical="top"/>
    </xf>
    <xf numFmtId="164" fontId="5" fillId="0" borderId="51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0" fontId="5" fillId="7" borderId="14" xfId="0" applyFont="1" applyFill="1" applyBorder="1" applyAlignment="1">
      <alignment horizontal="center" vertical="top"/>
    </xf>
    <xf numFmtId="164" fontId="5" fillId="7" borderId="70" xfId="0" applyNumberFormat="1" applyFont="1" applyFill="1" applyBorder="1" applyAlignment="1">
      <alignment horizontal="right" vertical="top"/>
    </xf>
    <xf numFmtId="0" fontId="3" fillId="0" borderId="61" xfId="0" applyFont="1" applyBorder="1" applyAlignment="1">
      <alignment horizontal="left" vertical="top" wrapText="1"/>
    </xf>
    <xf numFmtId="0" fontId="3" fillId="0" borderId="60" xfId="0" applyFont="1" applyBorder="1" applyAlignment="1">
      <alignment horizontal="left" vertical="top" wrapText="1"/>
    </xf>
    <xf numFmtId="0" fontId="3" fillId="0" borderId="62" xfId="0" applyFont="1" applyBorder="1" applyAlignment="1">
      <alignment horizontal="left" vertical="top" wrapText="1"/>
    </xf>
    <xf numFmtId="165" fontId="3" fillId="0" borderId="61" xfId="0" applyNumberFormat="1" applyFont="1" applyBorder="1" applyAlignment="1">
      <alignment horizontal="center" vertical="top" wrapText="1"/>
    </xf>
    <xf numFmtId="165" fontId="3" fillId="0" borderId="60" xfId="0" applyNumberFormat="1" applyFont="1" applyBorder="1" applyAlignment="1">
      <alignment horizontal="center" vertical="top" wrapText="1"/>
    </xf>
    <xf numFmtId="165" fontId="3" fillId="0" borderId="62" xfId="0" applyNumberFormat="1" applyFont="1" applyBorder="1" applyAlignment="1">
      <alignment horizontal="center" vertical="top" wrapText="1"/>
    </xf>
    <xf numFmtId="0" fontId="5" fillId="4" borderId="44" xfId="0" applyFont="1" applyFill="1" applyBorder="1" applyAlignment="1">
      <alignment horizontal="right" vertical="top" wrapText="1"/>
    </xf>
    <xf numFmtId="0" fontId="5" fillId="4" borderId="38" xfId="0" applyFont="1" applyFill="1" applyBorder="1" applyAlignment="1">
      <alignment horizontal="right" vertical="top" wrapText="1"/>
    </xf>
    <xf numFmtId="0" fontId="5" fillId="4" borderId="45" xfId="0" applyFont="1" applyFill="1" applyBorder="1" applyAlignment="1">
      <alignment horizontal="right" vertical="top" wrapText="1"/>
    </xf>
    <xf numFmtId="165" fontId="5" fillId="4" borderId="44" xfId="0" applyNumberFormat="1" applyFont="1" applyFill="1" applyBorder="1" applyAlignment="1">
      <alignment horizontal="center" vertical="top" wrapText="1"/>
    </xf>
    <xf numFmtId="165" fontId="5" fillId="4" borderId="38" xfId="0" applyNumberFormat="1" applyFont="1" applyFill="1" applyBorder="1" applyAlignment="1">
      <alignment horizontal="center" vertical="top" wrapText="1"/>
    </xf>
    <xf numFmtId="165" fontId="5" fillId="4" borderId="45" xfId="0" applyNumberFormat="1" applyFont="1" applyFill="1" applyBorder="1" applyAlignment="1">
      <alignment horizontal="center" vertical="top" wrapText="1"/>
    </xf>
    <xf numFmtId="0" fontId="3" fillId="6" borderId="64" xfId="0" applyFont="1" applyFill="1" applyBorder="1" applyAlignment="1">
      <alignment horizontal="left" vertical="top" wrapText="1"/>
    </xf>
    <xf numFmtId="0" fontId="3" fillId="6" borderId="67" xfId="0" applyFont="1" applyFill="1" applyBorder="1" applyAlignment="1">
      <alignment horizontal="left" vertical="top" wrapText="1"/>
    </xf>
    <xf numFmtId="0" fontId="3" fillId="6" borderId="75" xfId="0" applyFont="1" applyFill="1" applyBorder="1" applyAlignment="1">
      <alignment horizontal="left" vertical="top" wrapText="1"/>
    </xf>
    <xf numFmtId="0" fontId="5" fillId="5" borderId="56" xfId="0" applyFont="1" applyFill="1" applyBorder="1" applyAlignment="1">
      <alignment horizontal="right" vertical="top" wrapText="1"/>
    </xf>
    <xf numFmtId="0" fontId="5" fillId="5" borderId="76" xfId="0" applyFont="1" applyFill="1" applyBorder="1" applyAlignment="1">
      <alignment horizontal="right" vertical="top" wrapText="1"/>
    </xf>
    <xf numFmtId="0" fontId="5" fillId="5" borderId="71" xfId="0" applyFont="1" applyFill="1" applyBorder="1" applyAlignment="1">
      <alignment horizontal="right" vertical="top" wrapText="1"/>
    </xf>
    <xf numFmtId="165" fontId="5" fillId="5" borderId="56" xfId="0" applyNumberFormat="1" applyFont="1" applyFill="1" applyBorder="1" applyAlignment="1">
      <alignment horizontal="center" vertical="top" wrapText="1"/>
    </xf>
    <xf numFmtId="165" fontId="5" fillId="5" borderId="76" xfId="0" applyNumberFormat="1" applyFont="1" applyFill="1" applyBorder="1" applyAlignment="1">
      <alignment horizontal="center" vertical="top" wrapText="1"/>
    </xf>
    <xf numFmtId="165" fontId="5" fillId="5" borderId="71" xfId="0" applyNumberFormat="1" applyFont="1" applyFill="1" applyBorder="1" applyAlignment="1">
      <alignment horizontal="center" vertical="top" wrapText="1"/>
    </xf>
    <xf numFmtId="0" fontId="3" fillId="0" borderId="64" xfId="0" applyFont="1" applyBorder="1" applyAlignment="1">
      <alignment horizontal="left" vertical="top" wrapText="1"/>
    </xf>
    <xf numFmtId="0" fontId="3" fillId="0" borderId="67" xfId="0" applyFont="1" applyBorder="1" applyAlignment="1">
      <alignment horizontal="left" vertical="top" wrapText="1"/>
    </xf>
    <xf numFmtId="0" fontId="3" fillId="0" borderId="75" xfId="0" applyFont="1" applyBorder="1" applyAlignment="1">
      <alignment horizontal="left" vertical="top" wrapText="1"/>
    </xf>
    <xf numFmtId="0" fontId="5" fillId="5" borderId="61" xfId="0" applyFont="1" applyFill="1" applyBorder="1" applyAlignment="1">
      <alignment horizontal="right" vertical="top" wrapText="1"/>
    </xf>
    <xf numFmtId="0" fontId="5" fillId="5" borderId="60" xfId="0" applyFont="1" applyFill="1" applyBorder="1" applyAlignment="1">
      <alignment horizontal="right" vertical="top" wrapText="1"/>
    </xf>
    <xf numFmtId="0" fontId="5" fillId="5" borderId="62" xfId="0" applyFont="1" applyFill="1" applyBorder="1" applyAlignment="1">
      <alignment horizontal="right" vertical="top" wrapText="1"/>
    </xf>
    <xf numFmtId="165" fontId="5" fillId="5" borderId="61" xfId="0" applyNumberFormat="1" applyFont="1" applyFill="1" applyBorder="1" applyAlignment="1">
      <alignment horizontal="center" vertical="top" wrapText="1"/>
    </xf>
    <xf numFmtId="165" fontId="5" fillId="5" borderId="60" xfId="0" applyNumberFormat="1" applyFont="1" applyFill="1" applyBorder="1" applyAlignment="1">
      <alignment horizontal="center" vertical="top" wrapText="1"/>
    </xf>
    <xf numFmtId="165" fontId="5" fillId="5" borderId="62" xfId="0" applyNumberFormat="1" applyFont="1" applyFill="1" applyBorder="1" applyAlignment="1">
      <alignment horizontal="center" vertical="top" wrapText="1"/>
    </xf>
    <xf numFmtId="0" fontId="3" fillId="6" borderId="61" xfId="0" applyFont="1" applyFill="1" applyBorder="1" applyAlignment="1">
      <alignment horizontal="left" vertical="top" wrapText="1"/>
    </xf>
    <xf numFmtId="0" fontId="3" fillId="6" borderId="60" xfId="0" applyFont="1" applyFill="1" applyBorder="1" applyAlignment="1">
      <alignment horizontal="left" vertical="top" wrapText="1"/>
    </xf>
    <xf numFmtId="0" fontId="3" fillId="6" borderId="6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57" xfId="0" applyFont="1" applyFill="1" applyBorder="1" applyAlignment="1">
      <alignment horizontal="center" vertical="top" wrapText="1"/>
    </xf>
    <xf numFmtId="0" fontId="3" fillId="3" borderId="69" xfId="0" applyFont="1" applyFill="1" applyBorder="1" applyAlignment="1">
      <alignment horizontal="center" vertical="top" wrapText="1"/>
    </xf>
    <xf numFmtId="49" fontId="5" fillId="2" borderId="78" xfId="0" applyNumberFormat="1" applyFont="1" applyFill="1" applyBorder="1" applyAlignment="1">
      <alignment horizontal="right" vertical="top"/>
    </xf>
    <xf numFmtId="49" fontId="5" fillId="2" borderId="57" xfId="0" applyNumberFormat="1" applyFont="1" applyFill="1" applyBorder="1" applyAlignment="1">
      <alignment horizontal="right" vertical="top"/>
    </xf>
    <xf numFmtId="49" fontId="5" fillId="2" borderId="69" xfId="0" applyNumberFormat="1" applyFont="1" applyFill="1" applyBorder="1" applyAlignment="1">
      <alignment horizontal="right" vertical="top"/>
    </xf>
    <xf numFmtId="0" fontId="3" fillId="2" borderId="13" xfId="0" applyFont="1" applyFill="1" applyBorder="1" applyAlignment="1">
      <alignment horizontal="center" vertical="top"/>
    </xf>
    <xf numFmtId="0" fontId="3" fillId="2" borderId="57" xfId="0" applyFont="1" applyFill="1" applyBorder="1" applyAlignment="1">
      <alignment horizontal="center" vertical="top"/>
    </xf>
    <xf numFmtId="0" fontId="3" fillId="2" borderId="69" xfId="0" applyFont="1" applyFill="1" applyBorder="1" applyAlignment="1">
      <alignment horizontal="center" vertical="top"/>
    </xf>
    <xf numFmtId="49" fontId="5" fillId="5" borderId="78" xfId="0" applyNumberFormat="1" applyFont="1" applyFill="1" applyBorder="1" applyAlignment="1">
      <alignment horizontal="right" vertical="top"/>
    </xf>
    <xf numFmtId="49" fontId="5" fillId="5" borderId="57" xfId="0" applyNumberFormat="1" applyFont="1" applyFill="1" applyBorder="1" applyAlignment="1">
      <alignment horizontal="right" vertical="top"/>
    </xf>
    <xf numFmtId="49" fontId="5" fillId="5" borderId="69" xfId="0" applyNumberFormat="1" applyFont="1" applyFill="1" applyBorder="1" applyAlignment="1">
      <alignment horizontal="right" vertical="top"/>
    </xf>
    <xf numFmtId="0" fontId="3" fillId="5" borderId="13" xfId="0" applyFont="1" applyFill="1" applyBorder="1" applyAlignment="1">
      <alignment horizontal="center" vertical="top"/>
    </xf>
    <xf numFmtId="0" fontId="3" fillId="5" borderId="57" xfId="0" applyFont="1" applyFill="1" applyBorder="1" applyAlignment="1">
      <alignment horizontal="center" vertical="top"/>
    </xf>
    <xf numFmtId="0" fontId="3" fillId="5" borderId="69" xfId="0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49" fontId="5" fillId="3" borderId="72" xfId="0" applyNumberFormat="1" applyFont="1" applyFill="1" applyBorder="1" applyAlignment="1">
      <alignment horizontal="right" vertical="top"/>
    </xf>
    <xf numFmtId="49" fontId="5" fillId="3" borderId="57" xfId="0" applyNumberFormat="1" applyFont="1" applyFill="1" applyBorder="1" applyAlignment="1">
      <alignment horizontal="right" vertical="top"/>
    </xf>
    <xf numFmtId="49" fontId="5" fillId="3" borderId="69" xfId="0" applyNumberFormat="1" applyFont="1" applyFill="1" applyBorder="1" applyAlignment="1">
      <alignment horizontal="right" vertical="top"/>
    </xf>
    <xf numFmtId="0" fontId="3" fillId="0" borderId="53" xfId="0" applyNumberFormat="1" applyFont="1" applyFill="1" applyBorder="1" applyAlignment="1">
      <alignment horizontal="left" vertical="top" wrapText="1"/>
    </xf>
    <xf numFmtId="0" fontId="3" fillId="6" borderId="27" xfId="0" applyFont="1" applyFill="1" applyBorder="1" applyAlignment="1">
      <alignment horizontal="left" vertical="top" wrapText="1"/>
    </xf>
    <xf numFmtId="0" fontId="3" fillId="6" borderId="2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4" xfId="0" applyNumberFormat="1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center" textRotation="90" wrapText="1"/>
    </xf>
    <xf numFmtId="49" fontId="5" fillId="2" borderId="11" xfId="0" applyNumberFormat="1" applyFont="1" applyFill="1" applyBorder="1" applyAlignment="1">
      <alignment horizontal="center" vertical="top"/>
    </xf>
    <xf numFmtId="49" fontId="5" fillId="3" borderId="21" xfId="0" applyNumberFormat="1" applyFont="1" applyFill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49" fontId="5" fillId="3" borderId="78" xfId="0" applyNumberFormat="1" applyFont="1" applyFill="1" applyBorder="1" applyAlignment="1">
      <alignment horizontal="right" vertical="top"/>
    </xf>
    <xf numFmtId="0" fontId="5" fillId="3" borderId="78" xfId="0" applyFont="1" applyFill="1" applyBorder="1" applyAlignment="1">
      <alignment horizontal="left" vertical="top" wrapText="1"/>
    </xf>
    <xf numFmtId="0" fontId="5" fillId="3" borderId="57" xfId="0" applyFont="1" applyFill="1" applyBorder="1" applyAlignment="1">
      <alignment horizontal="left" vertical="top" wrapText="1"/>
    </xf>
    <xf numFmtId="0" fontId="5" fillId="3" borderId="6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center"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49" fontId="5" fillId="3" borderId="21" xfId="0" applyNumberFormat="1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center" vertical="top"/>
    </xf>
    <xf numFmtId="0" fontId="3" fillId="0" borderId="37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35" xfId="0" applyFont="1" applyFill="1" applyBorder="1" applyAlignment="1">
      <alignment vertical="top" wrapText="1"/>
    </xf>
    <xf numFmtId="0" fontId="3" fillId="0" borderId="52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72" xfId="0" applyNumberFormat="1" applyFont="1" applyBorder="1" applyAlignment="1">
      <alignment horizontal="center" vertical="top" wrapText="1"/>
    </xf>
    <xf numFmtId="49" fontId="5" fillId="0" borderId="37" xfId="0" applyNumberFormat="1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49" fontId="5" fillId="0" borderId="35" xfId="0" applyNumberFormat="1" applyFont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36" xfId="0" applyNumberFormat="1" applyFont="1" applyFill="1" applyBorder="1" applyAlignment="1">
      <alignment horizontal="center" vertical="top"/>
    </xf>
    <xf numFmtId="49" fontId="5" fillId="3" borderId="34" xfId="0" applyNumberFormat="1" applyFont="1" applyFill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49" fontId="5" fillId="3" borderId="72" xfId="0" applyNumberFormat="1" applyFont="1" applyFill="1" applyBorder="1" applyAlignment="1">
      <alignment horizontal="left" vertical="top"/>
    </xf>
    <xf numFmtId="49" fontId="5" fillId="3" borderId="38" xfId="0" applyNumberFormat="1" applyFont="1" applyFill="1" applyBorder="1" applyAlignment="1">
      <alignment horizontal="left" vertical="top"/>
    </xf>
    <xf numFmtId="49" fontId="5" fillId="3" borderId="45" xfId="0" applyNumberFormat="1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49" fontId="5" fillId="3" borderId="67" xfId="0" applyNumberFormat="1" applyFont="1" applyFill="1" applyBorder="1" applyAlignment="1">
      <alignment horizontal="right" vertical="top"/>
    </xf>
    <xf numFmtId="49" fontId="5" fillId="3" borderId="75" xfId="0" applyNumberFormat="1" applyFont="1" applyFill="1" applyBorder="1" applyAlignment="1">
      <alignment horizontal="right" vertical="top"/>
    </xf>
    <xf numFmtId="0" fontId="3" fillId="3" borderId="64" xfId="0" applyFont="1" applyFill="1" applyBorder="1" applyAlignment="1">
      <alignment horizontal="center" vertical="top" wrapText="1"/>
    </xf>
    <xf numFmtId="0" fontId="3" fillId="3" borderId="67" xfId="0" applyFont="1" applyFill="1" applyBorder="1" applyAlignment="1">
      <alignment horizontal="center" vertical="top" wrapText="1"/>
    </xf>
    <xf numFmtId="0" fontId="3" fillId="3" borderId="75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textRotation="90" wrapText="1"/>
    </xf>
    <xf numFmtId="0" fontId="3" fillId="0" borderId="49" xfId="0" applyFont="1" applyFill="1" applyBorder="1" applyAlignment="1">
      <alignment horizontal="center" vertical="top" textRotation="90" wrapText="1"/>
    </xf>
    <xf numFmtId="0" fontId="3" fillId="0" borderId="44" xfId="0" applyFont="1" applyFill="1" applyBorder="1" applyAlignment="1">
      <alignment horizontal="center" vertical="top" textRotation="90" wrapText="1"/>
    </xf>
    <xf numFmtId="165" fontId="3" fillId="0" borderId="36" xfId="0" applyNumberFormat="1" applyFont="1" applyFill="1" applyBorder="1" applyAlignment="1">
      <alignment horizontal="center" vertical="top"/>
    </xf>
    <xf numFmtId="165" fontId="3" fillId="0" borderId="21" xfId="0" applyNumberFormat="1" applyFont="1" applyFill="1" applyBorder="1" applyAlignment="1">
      <alignment horizontal="center" vertical="top"/>
    </xf>
    <xf numFmtId="49" fontId="5" fillId="2" borderId="39" xfId="0" applyNumberFormat="1" applyFont="1" applyFill="1" applyBorder="1" applyAlignment="1">
      <alignment horizontal="center" vertical="top"/>
    </xf>
    <xf numFmtId="49" fontId="5" fillId="3" borderId="42" xfId="0" applyNumberFormat="1" applyFont="1" applyFill="1" applyBorder="1" applyAlignment="1">
      <alignment horizontal="center" vertical="top"/>
    </xf>
    <xf numFmtId="49" fontId="5" fillId="0" borderId="42" xfId="0" applyNumberFormat="1" applyFont="1" applyBorder="1" applyAlignment="1">
      <alignment horizontal="center" vertical="top"/>
    </xf>
    <xf numFmtId="0" fontId="5" fillId="0" borderId="37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4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49" fontId="3" fillId="0" borderId="40" xfId="0" applyNumberFormat="1" applyFont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/>
    </xf>
    <xf numFmtId="49" fontId="5" fillId="0" borderId="50" xfId="0" applyNumberFormat="1" applyFont="1" applyBorder="1" applyAlignment="1">
      <alignment horizontal="center" vertical="top"/>
    </xf>
    <xf numFmtId="49" fontId="5" fillId="0" borderId="72" xfId="0" applyNumberFormat="1" applyFont="1" applyBorder="1" applyAlignment="1">
      <alignment horizontal="center" vertical="top"/>
    </xf>
    <xf numFmtId="0" fontId="3" fillId="0" borderId="65" xfId="0" applyFont="1" applyFill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center" vertical="top"/>
    </xf>
    <xf numFmtId="0" fontId="3" fillId="0" borderId="34" xfId="0" applyNumberFormat="1" applyFont="1" applyBorder="1" applyAlignment="1">
      <alignment horizontal="center" vertical="top"/>
    </xf>
    <xf numFmtId="0" fontId="3" fillId="0" borderId="6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49" fontId="5" fillId="3" borderId="78" xfId="0" applyNumberFormat="1" applyFont="1" applyFill="1" applyBorder="1" applyAlignment="1">
      <alignment horizontal="left" vertical="top"/>
    </xf>
    <xf numFmtId="49" fontId="5" fillId="3" borderId="57" xfId="0" applyNumberFormat="1" applyFont="1" applyFill="1" applyBorder="1" applyAlignment="1">
      <alignment horizontal="left" vertical="top"/>
    </xf>
    <xf numFmtId="49" fontId="5" fillId="3" borderId="53" xfId="0" applyNumberFormat="1" applyFont="1" applyFill="1" applyBorder="1" applyAlignment="1">
      <alignment horizontal="left" vertical="top"/>
    </xf>
    <xf numFmtId="49" fontId="5" fillId="3" borderId="0" xfId="0" applyNumberFormat="1" applyFont="1" applyFill="1" applyBorder="1" applyAlignment="1">
      <alignment horizontal="left" vertical="top"/>
    </xf>
    <xf numFmtId="49" fontId="5" fillId="3" borderId="69" xfId="0" applyNumberFormat="1" applyFont="1" applyFill="1" applyBorder="1" applyAlignment="1">
      <alignment horizontal="left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0" fontId="3" fillId="0" borderId="27" xfId="0" applyNumberFormat="1" applyFont="1" applyBorder="1" applyAlignment="1">
      <alignment horizontal="center" vertical="top"/>
    </xf>
    <xf numFmtId="0" fontId="3" fillId="0" borderId="35" xfId="0" applyNumberFormat="1" applyFont="1" applyBorder="1" applyAlignment="1">
      <alignment horizontal="center" vertical="top"/>
    </xf>
    <xf numFmtId="49" fontId="3" fillId="0" borderId="36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34" xfId="0" applyNumberFormat="1" applyFont="1" applyFill="1" applyBorder="1" applyAlignment="1">
      <alignment horizontal="center" vertical="top"/>
    </xf>
    <xf numFmtId="49" fontId="5" fillId="0" borderId="77" xfId="0" applyNumberFormat="1" applyFont="1" applyFill="1" applyBorder="1" applyAlignment="1">
      <alignment horizontal="center" vertical="top"/>
    </xf>
    <xf numFmtId="49" fontId="5" fillId="0" borderId="66" xfId="0" applyNumberFormat="1" applyFont="1" applyFill="1" applyBorder="1" applyAlignment="1">
      <alignment horizontal="center" vertical="top"/>
    </xf>
    <xf numFmtId="49" fontId="5" fillId="0" borderId="45" xfId="0" applyNumberFormat="1" applyFont="1" applyFill="1" applyBorder="1" applyAlignment="1">
      <alignment horizontal="center" vertical="top"/>
    </xf>
    <xf numFmtId="49" fontId="15" fillId="0" borderId="10" xfId="0" applyNumberFormat="1" applyFont="1" applyFill="1" applyBorder="1" applyAlignment="1">
      <alignment horizontal="right" vertical="center" textRotation="90"/>
    </xf>
    <xf numFmtId="49" fontId="15" fillId="0" borderId="11" xfId="0" applyNumberFormat="1" applyFont="1" applyFill="1" applyBorder="1" applyAlignment="1">
      <alignment horizontal="right" vertical="center" textRotation="90"/>
    </xf>
    <xf numFmtId="49" fontId="15" fillId="0" borderId="12" xfId="0" applyNumberFormat="1" applyFont="1" applyFill="1" applyBorder="1" applyAlignment="1">
      <alignment horizontal="right" vertical="center" textRotation="90"/>
    </xf>
    <xf numFmtId="0" fontId="3" fillId="0" borderId="37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5" fillId="0" borderId="36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49" fontId="5" fillId="0" borderId="34" xfId="0" applyNumberFormat="1" applyFont="1" applyFill="1" applyBorder="1" applyAlignment="1">
      <alignment horizontal="center" vertical="top"/>
    </xf>
    <xf numFmtId="49" fontId="3" fillId="0" borderId="37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35" xfId="0" applyNumberFormat="1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3" fontId="3" fillId="0" borderId="37" xfId="0" applyNumberFormat="1" applyFont="1" applyFill="1" applyBorder="1" applyAlignment="1">
      <alignment horizontal="center" vertical="top" wrapText="1"/>
    </xf>
    <xf numFmtId="3" fontId="3" fillId="0" borderId="41" xfId="0" applyNumberFormat="1" applyFont="1" applyFill="1" applyBorder="1" applyAlignment="1">
      <alignment horizontal="center" vertical="top" wrapText="1"/>
    </xf>
    <xf numFmtId="164" fontId="3" fillId="0" borderId="54" xfId="0" applyNumberFormat="1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3" fontId="3" fillId="0" borderId="23" xfId="0" applyNumberFormat="1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center" textRotation="90" wrapText="1"/>
    </xf>
    <xf numFmtId="49" fontId="3" fillId="0" borderId="42" xfId="0" applyNumberFormat="1" applyFont="1" applyBorder="1" applyAlignment="1">
      <alignment horizontal="center" vertical="top"/>
    </xf>
    <xf numFmtId="3" fontId="3" fillId="6" borderId="36" xfId="0" applyNumberFormat="1" applyFont="1" applyFill="1" applyBorder="1" applyAlignment="1">
      <alignment horizontal="center" vertical="top" wrapText="1"/>
    </xf>
    <xf numFmtId="3" fontId="3" fillId="6" borderId="42" xfId="0" applyNumberFormat="1" applyFont="1" applyFill="1" applyBorder="1" applyAlignment="1">
      <alignment horizontal="center" vertical="top" wrapText="1"/>
    </xf>
    <xf numFmtId="3" fontId="3" fillId="0" borderId="36" xfId="0" applyNumberFormat="1" applyFont="1" applyFill="1" applyBorder="1" applyAlignment="1">
      <alignment horizontal="center" vertical="top" wrapText="1"/>
    </xf>
    <xf numFmtId="3" fontId="3" fillId="0" borderId="42" xfId="0" applyNumberFormat="1" applyFont="1" applyFill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0" fontId="14" fillId="0" borderId="37" xfId="0" applyFont="1" applyFill="1" applyBorder="1" applyAlignment="1">
      <alignment horizontal="left" vertical="top" wrapText="1"/>
    </xf>
    <xf numFmtId="0" fontId="14" fillId="0" borderId="41" xfId="0" applyFont="1" applyFill="1" applyBorder="1" applyAlignment="1">
      <alignment horizontal="left" vertical="top" wrapText="1"/>
    </xf>
    <xf numFmtId="0" fontId="3" fillId="0" borderId="70" xfId="0" applyFont="1" applyFill="1" applyBorder="1" applyAlignment="1">
      <alignment horizontal="left" vertical="top" wrapText="1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54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77" xfId="0" applyNumberFormat="1" applyFont="1" applyBorder="1" applyAlignment="1">
      <alignment horizontal="center" vertical="center" textRotation="90" wrapText="1"/>
    </xf>
    <xf numFmtId="0" fontId="3" fillId="0" borderId="66" xfId="0" applyNumberFormat="1" applyFont="1" applyBorder="1" applyAlignment="1">
      <alignment horizontal="center" vertical="center" textRotation="90" wrapText="1"/>
    </xf>
    <xf numFmtId="0" fontId="3" fillId="0" borderId="45" xfId="0" applyNumberFormat="1" applyFont="1" applyBorder="1" applyAlignment="1">
      <alignment horizontal="center" vertical="center" textRotation="90" wrapText="1"/>
    </xf>
    <xf numFmtId="0" fontId="5" fillId="5" borderId="61" xfId="0" applyFont="1" applyFill="1" applyBorder="1" applyAlignment="1">
      <alignment horizontal="left" vertical="top" wrapText="1"/>
    </xf>
    <xf numFmtId="0" fontId="5" fillId="5" borderId="60" xfId="0" applyFont="1" applyFill="1" applyBorder="1" applyAlignment="1">
      <alignment horizontal="left" vertical="top" wrapText="1"/>
    </xf>
    <xf numFmtId="0" fontId="5" fillId="5" borderId="62" xfId="0" applyFont="1" applyFill="1" applyBorder="1" applyAlignment="1">
      <alignment horizontal="left" vertical="top" wrapText="1"/>
    </xf>
    <xf numFmtId="0" fontId="5" fillId="2" borderId="72" xfId="0" applyFont="1" applyFill="1" applyBorder="1" applyAlignment="1">
      <alignment horizontal="left" vertical="top"/>
    </xf>
    <xf numFmtId="0" fontId="5" fillId="2" borderId="38" xfId="0" applyFont="1" applyFill="1" applyBorder="1" applyAlignment="1">
      <alignment horizontal="left" vertical="top"/>
    </xf>
    <xf numFmtId="0" fontId="5" fillId="2" borderId="45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49" fontId="5" fillId="9" borderId="56" xfId="0" applyNumberFormat="1" applyFont="1" applyFill="1" applyBorder="1" applyAlignment="1">
      <alignment horizontal="left" vertical="top" wrapText="1"/>
    </xf>
    <xf numFmtId="49" fontId="5" fillId="9" borderId="76" xfId="0" applyNumberFormat="1" applyFont="1" applyFill="1" applyBorder="1" applyAlignment="1">
      <alignment horizontal="left" vertical="top" wrapText="1"/>
    </xf>
    <xf numFmtId="49" fontId="5" fillId="9" borderId="71" xfId="0" applyNumberFormat="1" applyFont="1" applyFill="1" applyBorder="1" applyAlignment="1">
      <alignment horizontal="left" vertical="top" wrapText="1"/>
    </xf>
    <xf numFmtId="4" fontId="3" fillId="6" borderId="36" xfId="0" applyNumberFormat="1" applyFont="1" applyFill="1" applyBorder="1" applyAlignment="1">
      <alignment horizontal="center" vertical="top"/>
    </xf>
    <xf numFmtId="4" fontId="3" fillId="6" borderId="21" xfId="0" applyNumberFormat="1" applyFont="1" applyFill="1" applyBorder="1" applyAlignment="1">
      <alignment horizontal="center" vertical="top"/>
    </xf>
    <xf numFmtId="4" fontId="3" fillId="6" borderId="37" xfId="0" applyNumberFormat="1" applyFont="1" applyFill="1" applyBorder="1" applyAlignment="1">
      <alignment horizontal="center" vertical="top"/>
    </xf>
    <xf numFmtId="4" fontId="3" fillId="6" borderId="23" xfId="0" applyNumberFormat="1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3" fillId="0" borderId="34" xfId="0" applyNumberFormat="1" applyFont="1" applyBorder="1" applyAlignment="1">
      <alignment horizontal="center" vertical="top" wrapText="1"/>
    </xf>
    <xf numFmtId="0" fontId="5" fillId="3" borderId="53" xfId="0" applyFont="1" applyFill="1" applyBorder="1" applyAlignment="1">
      <alignment horizontal="left" vertical="top" wrapText="1"/>
    </xf>
    <xf numFmtId="0" fontId="3" fillId="6" borderId="65" xfId="0" applyFont="1" applyFill="1" applyBorder="1" applyAlignment="1">
      <alignment horizontal="left" vertical="top" wrapText="1"/>
    </xf>
    <xf numFmtId="0" fontId="3" fillId="6" borderId="47" xfId="0" applyFont="1" applyFill="1" applyBorder="1" applyAlignment="1">
      <alignment horizontal="left" vertical="top" wrapText="1"/>
    </xf>
    <xf numFmtId="49" fontId="5" fillId="3" borderId="38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 wrapText="1"/>
    </xf>
    <xf numFmtId="49" fontId="9" fillId="0" borderId="52" xfId="0" applyNumberFormat="1" applyFont="1" applyFill="1" applyBorder="1" applyAlignment="1">
      <alignment horizontal="right" vertical="top"/>
    </xf>
    <xf numFmtId="49" fontId="9" fillId="0" borderId="49" xfId="0" applyNumberFormat="1" applyFont="1" applyFill="1" applyBorder="1" applyAlignment="1">
      <alignment horizontal="right" vertical="top"/>
    </xf>
    <xf numFmtId="49" fontId="9" fillId="0" borderId="44" xfId="0" applyNumberFormat="1" applyFont="1" applyFill="1" applyBorder="1" applyAlignment="1">
      <alignment horizontal="right" vertical="top"/>
    </xf>
    <xf numFmtId="0" fontId="9" fillId="0" borderId="37" xfId="0" applyFont="1" applyFill="1" applyBorder="1" applyAlignment="1">
      <alignment vertical="top" wrapText="1"/>
    </xf>
    <xf numFmtId="0" fontId="9" fillId="0" borderId="23" xfId="0" applyFont="1" applyFill="1" applyBorder="1" applyAlignment="1">
      <alignment vertical="top" wrapText="1"/>
    </xf>
    <xf numFmtId="0" fontId="9" fillId="0" borderId="35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0" fontId="3" fillId="0" borderId="54" xfId="0" applyFont="1" applyFill="1" applyBorder="1" applyAlignment="1">
      <alignment horizontal="left" vertical="top" wrapText="1"/>
    </xf>
    <xf numFmtId="49" fontId="5" fillId="0" borderId="34" xfId="0" applyNumberFormat="1" applyFont="1" applyBorder="1" applyAlignment="1">
      <alignment horizontal="center" vertical="top" wrapText="1"/>
    </xf>
    <xf numFmtId="0" fontId="5" fillId="0" borderId="35" xfId="0" applyFont="1" applyFill="1" applyBorder="1" applyAlignment="1">
      <alignment vertical="top" wrapText="1"/>
    </xf>
    <xf numFmtId="4" fontId="3" fillId="6" borderId="26" xfId="0" applyNumberFormat="1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left" vertical="top" wrapText="1"/>
    </xf>
    <xf numFmtId="0" fontId="3" fillId="6" borderId="11" xfId="0" applyFont="1" applyFill="1" applyBorder="1" applyAlignment="1">
      <alignment horizontal="left" vertical="top" wrapText="1"/>
    </xf>
    <xf numFmtId="49" fontId="5" fillId="7" borderId="13" xfId="0" applyNumberFormat="1" applyFont="1" applyFill="1" applyBorder="1" applyAlignment="1">
      <alignment horizontal="center" vertical="top"/>
    </xf>
    <xf numFmtId="49" fontId="5" fillId="7" borderId="57" xfId="0" applyNumberFormat="1" applyFont="1" applyFill="1" applyBorder="1" applyAlignment="1">
      <alignment horizontal="center" vertical="top"/>
    </xf>
    <xf numFmtId="49" fontId="5" fillId="7" borderId="38" xfId="0" applyNumberFormat="1" applyFont="1" applyFill="1" applyBorder="1" applyAlignment="1">
      <alignment horizontal="center" vertical="top"/>
    </xf>
    <xf numFmtId="0" fontId="3" fillId="6" borderId="54" xfId="0" applyFont="1" applyFill="1" applyBorder="1" applyAlignment="1">
      <alignment horizontal="left" vertical="top" wrapText="1"/>
    </xf>
    <xf numFmtId="0" fontId="3" fillId="0" borderId="63" xfId="0" applyFont="1" applyFill="1" applyBorder="1" applyAlignment="1">
      <alignment horizontal="center" vertical="center" textRotation="90" wrapText="1"/>
    </xf>
    <xf numFmtId="0" fontId="3" fillId="0" borderId="64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3" fillId="0" borderId="28" xfId="0" applyNumberFormat="1" applyFont="1" applyBorder="1" applyAlignment="1">
      <alignment horizontal="center" vertical="top" wrapText="1"/>
    </xf>
    <xf numFmtId="4" fontId="3" fillId="6" borderId="27" xfId="0" applyNumberFormat="1" applyFont="1" applyFill="1" applyBorder="1" applyAlignment="1">
      <alignment horizontal="center" vertical="top"/>
    </xf>
    <xf numFmtId="164" fontId="3" fillId="0" borderId="21" xfId="0" applyNumberFormat="1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top" wrapText="1"/>
    </xf>
    <xf numFmtId="0" fontId="3" fillId="7" borderId="57" xfId="0" applyFont="1" applyFill="1" applyBorder="1" applyAlignment="1">
      <alignment horizontal="center" vertical="top" wrapText="1"/>
    </xf>
    <xf numFmtId="0" fontId="3" fillId="7" borderId="69" xfId="0" applyFont="1" applyFill="1" applyBorder="1" applyAlignment="1">
      <alignment horizontal="center" vertical="top" wrapText="1"/>
    </xf>
    <xf numFmtId="165" fontId="9" fillId="0" borderId="36" xfId="0" applyNumberFormat="1" applyFont="1" applyFill="1" applyBorder="1" applyAlignment="1">
      <alignment horizontal="center" vertical="top"/>
    </xf>
    <xf numFmtId="165" fontId="9" fillId="0" borderId="21" xfId="0" applyNumberFormat="1" applyFont="1" applyFill="1" applyBorder="1" applyAlignment="1">
      <alignment horizontal="center" vertical="top"/>
    </xf>
    <xf numFmtId="164" fontId="3" fillId="0" borderId="23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top" wrapText="1"/>
    </xf>
    <xf numFmtId="0" fontId="3" fillId="6" borderId="41" xfId="0" applyFont="1" applyFill="1" applyBorder="1" applyAlignment="1">
      <alignment horizontal="left" vertical="top" wrapText="1"/>
    </xf>
    <xf numFmtId="0" fontId="5" fillId="6" borderId="52" xfId="0" applyFont="1" applyFill="1" applyBorder="1" applyAlignment="1">
      <alignment horizontal="center" vertical="top" wrapText="1"/>
    </xf>
    <xf numFmtId="0" fontId="5" fillId="6" borderId="49" xfId="0" applyFont="1" applyFill="1" applyBorder="1" applyAlignment="1">
      <alignment horizontal="center" vertical="top" wrapText="1"/>
    </xf>
    <xf numFmtId="0" fontId="5" fillId="6" borderId="44" xfId="0" applyFont="1" applyFill="1" applyBorder="1" applyAlignment="1">
      <alignment horizontal="center" vertical="top" wrapText="1"/>
    </xf>
    <xf numFmtId="49" fontId="3" fillId="6" borderId="36" xfId="0" applyNumberFormat="1" applyFont="1" applyFill="1" applyBorder="1" applyAlignment="1">
      <alignment horizontal="center" vertical="top" wrapText="1"/>
    </xf>
    <xf numFmtId="49" fontId="3" fillId="6" borderId="21" xfId="0" applyNumberFormat="1" applyFont="1" applyFill="1" applyBorder="1" applyAlignment="1">
      <alignment horizontal="center" vertical="top" wrapText="1"/>
    </xf>
    <xf numFmtId="49" fontId="3" fillId="6" borderId="34" xfId="0" applyNumberFormat="1" applyFont="1" applyFill="1" applyBorder="1" applyAlignment="1">
      <alignment horizontal="center" vertical="top" wrapText="1"/>
    </xf>
    <xf numFmtId="0" fontId="3" fillId="6" borderId="77" xfId="0" applyFont="1" applyFill="1" applyBorder="1" applyAlignment="1">
      <alignment horizontal="center" vertical="top" wrapText="1"/>
    </xf>
    <xf numFmtId="0" fontId="3" fillId="6" borderId="66" xfId="0" applyFont="1" applyFill="1" applyBorder="1" applyAlignment="1">
      <alignment horizontal="center" vertical="top" wrapText="1"/>
    </xf>
    <xf numFmtId="0" fontId="3" fillId="6" borderId="45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4"/>
  <sheetViews>
    <sheetView tabSelected="1" zoomScaleNormal="100" workbookViewId="0">
      <selection sqref="A1:R1"/>
    </sheetView>
  </sheetViews>
  <sheetFormatPr defaultRowHeight="12.75"/>
  <cols>
    <col min="1" max="3" width="2.7109375" style="13" customWidth="1"/>
    <col min="4" max="4" width="36.42578125" style="13" customWidth="1"/>
    <col min="5" max="5" width="2.7109375" style="126" customWidth="1"/>
    <col min="6" max="6" width="2.7109375" style="13" customWidth="1"/>
    <col min="7" max="7" width="2.7109375" style="237" customWidth="1"/>
    <col min="8" max="8" width="7.7109375" style="260" customWidth="1"/>
    <col min="9" max="14" width="7.7109375" style="13" customWidth="1"/>
    <col min="15" max="15" width="25.5703125" style="13" customWidth="1"/>
    <col min="16" max="16" width="4.5703125" style="13" customWidth="1"/>
    <col min="17" max="17" width="4.28515625" style="13" customWidth="1"/>
    <col min="18" max="18" width="5" style="13" customWidth="1"/>
    <col min="19" max="16384" width="9.140625" style="8"/>
  </cols>
  <sheetData>
    <row r="1" spans="1:22">
      <c r="A1" s="707" t="s">
        <v>174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</row>
    <row r="2" spans="1:22">
      <c r="A2" s="708" t="s">
        <v>63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</row>
    <row r="3" spans="1:22">
      <c r="A3" s="709" t="s">
        <v>38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4"/>
      <c r="T3" s="4"/>
      <c r="U3" s="4"/>
      <c r="V3" s="4"/>
    </row>
    <row r="4" spans="1:22" ht="13.5" thickBot="1">
      <c r="P4" s="710" t="s">
        <v>0</v>
      </c>
      <c r="Q4" s="710"/>
      <c r="R4" s="710"/>
    </row>
    <row r="5" spans="1:22" ht="12.75" customHeight="1">
      <c r="A5" s="723" t="s">
        <v>39</v>
      </c>
      <c r="B5" s="711" t="s">
        <v>1</v>
      </c>
      <c r="C5" s="711" t="s">
        <v>2</v>
      </c>
      <c r="D5" s="725" t="s">
        <v>16</v>
      </c>
      <c r="E5" s="695" t="s">
        <v>3</v>
      </c>
      <c r="F5" s="711" t="s">
        <v>55</v>
      </c>
      <c r="G5" s="714" t="s">
        <v>4</v>
      </c>
      <c r="H5" s="704" t="s">
        <v>5</v>
      </c>
      <c r="I5" s="732" t="s">
        <v>42</v>
      </c>
      <c r="J5" s="733"/>
      <c r="K5" s="733"/>
      <c r="L5" s="734"/>
      <c r="M5" s="704" t="s">
        <v>53</v>
      </c>
      <c r="N5" s="704" t="s">
        <v>54</v>
      </c>
      <c r="O5" s="735" t="s">
        <v>175</v>
      </c>
      <c r="P5" s="736"/>
      <c r="Q5" s="736"/>
      <c r="R5" s="737"/>
    </row>
    <row r="6" spans="1:22" ht="12.75" customHeight="1">
      <c r="A6" s="724"/>
      <c r="B6" s="712"/>
      <c r="C6" s="712"/>
      <c r="D6" s="726"/>
      <c r="E6" s="696"/>
      <c r="F6" s="712"/>
      <c r="G6" s="715"/>
      <c r="H6" s="705"/>
      <c r="I6" s="698" t="s">
        <v>6</v>
      </c>
      <c r="J6" s="700" t="s">
        <v>7</v>
      </c>
      <c r="K6" s="701"/>
      <c r="L6" s="702" t="s">
        <v>23</v>
      </c>
      <c r="M6" s="705"/>
      <c r="N6" s="705"/>
      <c r="O6" s="728" t="s">
        <v>16</v>
      </c>
      <c r="P6" s="700" t="s">
        <v>8</v>
      </c>
      <c r="Q6" s="730"/>
      <c r="R6" s="731"/>
    </row>
    <row r="7" spans="1:22" ht="114" customHeight="1" thickBot="1">
      <c r="A7" s="699"/>
      <c r="B7" s="713"/>
      <c r="C7" s="713"/>
      <c r="D7" s="727"/>
      <c r="E7" s="697"/>
      <c r="F7" s="713"/>
      <c r="G7" s="716"/>
      <c r="H7" s="706"/>
      <c r="I7" s="699"/>
      <c r="J7" s="10" t="s">
        <v>6</v>
      </c>
      <c r="K7" s="9" t="s">
        <v>17</v>
      </c>
      <c r="L7" s="703"/>
      <c r="M7" s="706"/>
      <c r="N7" s="706"/>
      <c r="O7" s="729"/>
      <c r="P7" s="11" t="s">
        <v>56</v>
      </c>
      <c r="Q7" s="11" t="s">
        <v>57</v>
      </c>
      <c r="R7" s="12" t="s">
        <v>58</v>
      </c>
    </row>
    <row r="8" spans="1:22" s="73" customFormat="1">
      <c r="A8" s="738" t="s">
        <v>61</v>
      </c>
      <c r="B8" s="739"/>
      <c r="C8" s="739"/>
      <c r="D8" s="739"/>
      <c r="E8" s="739"/>
      <c r="F8" s="739"/>
      <c r="G8" s="739"/>
      <c r="H8" s="739"/>
      <c r="I8" s="739"/>
      <c r="J8" s="739"/>
      <c r="K8" s="739"/>
      <c r="L8" s="739"/>
      <c r="M8" s="739"/>
      <c r="N8" s="739"/>
      <c r="O8" s="739"/>
      <c r="P8" s="739"/>
      <c r="Q8" s="739"/>
      <c r="R8" s="740"/>
      <c r="T8" s="301"/>
    </row>
    <row r="9" spans="1:22" s="73" customFormat="1">
      <c r="A9" s="717" t="s">
        <v>128</v>
      </c>
      <c r="B9" s="718"/>
      <c r="C9" s="718"/>
      <c r="D9" s="718"/>
      <c r="E9" s="718"/>
      <c r="F9" s="718"/>
      <c r="G9" s="718"/>
      <c r="H9" s="718"/>
      <c r="I9" s="718"/>
      <c r="J9" s="718"/>
      <c r="K9" s="718"/>
      <c r="L9" s="718"/>
      <c r="M9" s="718"/>
      <c r="N9" s="718"/>
      <c r="O9" s="718"/>
      <c r="P9" s="718"/>
      <c r="Q9" s="718"/>
      <c r="R9" s="719"/>
    </row>
    <row r="10" spans="1:22" ht="15" customHeight="1" thickBot="1">
      <c r="A10" s="249" t="s">
        <v>9</v>
      </c>
      <c r="B10" s="720" t="s">
        <v>110</v>
      </c>
      <c r="C10" s="721"/>
      <c r="D10" s="721"/>
      <c r="E10" s="721"/>
      <c r="F10" s="721"/>
      <c r="G10" s="721"/>
      <c r="H10" s="721"/>
      <c r="I10" s="721"/>
      <c r="J10" s="721"/>
      <c r="K10" s="721"/>
      <c r="L10" s="721"/>
      <c r="M10" s="721"/>
      <c r="N10" s="721"/>
      <c r="O10" s="721"/>
      <c r="P10" s="721"/>
      <c r="Q10" s="721"/>
      <c r="R10" s="722"/>
    </row>
    <row r="11" spans="1:22" ht="13.5" thickBot="1">
      <c r="A11" s="14" t="s">
        <v>9</v>
      </c>
      <c r="B11" s="15" t="s">
        <v>9</v>
      </c>
      <c r="C11" s="581" t="s">
        <v>111</v>
      </c>
      <c r="D11" s="582"/>
      <c r="E11" s="582"/>
      <c r="F11" s="582"/>
      <c r="G11" s="582"/>
      <c r="H11" s="748"/>
      <c r="I11" s="748"/>
      <c r="J11" s="748"/>
      <c r="K11" s="748"/>
      <c r="L11" s="748"/>
      <c r="M11" s="748"/>
      <c r="N11" s="748"/>
      <c r="O11" s="582"/>
      <c r="P11" s="582"/>
      <c r="Q11" s="582"/>
      <c r="R11" s="583"/>
    </row>
    <row r="12" spans="1:22" ht="12.75" customHeight="1">
      <c r="A12" s="605" t="s">
        <v>9</v>
      </c>
      <c r="B12" s="607" t="s">
        <v>9</v>
      </c>
      <c r="C12" s="609" t="s">
        <v>9</v>
      </c>
      <c r="D12" s="692" t="s">
        <v>184</v>
      </c>
      <c r="E12" s="664"/>
      <c r="F12" s="746" t="s">
        <v>71</v>
      </c>
      <c r="G12" s="636" t="s">
        <v>66</v>
      </c>
      <c r="H12" s="442" t="s">
        <v>59</v>
      </c>
      <c r="I12" s="435">
        <f>J12+L12</f>
        <v>604.70000000000005</v>
      </c>
      <c r="J12" s="132">
        <v>604.70000000000005</v>
      </c>
      <c r="K12" s="132"/>
      <c r="L12" s="436"/>
      <c r="M12" s="445">
        <v>1080.5</v>
      </c>
      <c r="N12" s="445">
        <v>747.6</v>
      </c>
      <c r="O12" s="749"/>
      <c r="P12" s="741"/>
      <c r="Q12" s="741"/>
      <c r="R12" s="743"/>
    </row>
    <row r="13" spans="1:22">
      <c r="A13" s="575"/>
      <c r="B13" s="576"/>
      <c r="C13" s="591"/>
      <c r="D13" s="745"/>
      <c r="E13" s="567"/>
      <c r="F13" s="570"/>
      <c r="G13" s="572"/>
      <c r="H13" s="17"/>
      <c r="I13" s="437"/>
      <c r="J13" s="48"/>
      <c r="K13" s="48"/>
      <c r="L13" s="438"/>
      <c r="M13" s="141"/>
      <c r="N13" s="141"/>
      <c r="O13" s="750"/>
      <c r="P13" s="742"/>
      <c r="Q13" s="742"/>
      <c r="R13" s="744"/>
    </row>
    <row r="14" spans="1:22" ht="15.75" customHeight="1">
      <c r="A14" s="241"/>
      <c r="B14" s="243"/>
      <c r="C14" s="250"/>
      <c r="D14" s="314" t="s">
        <v>74</v>
      </c>
      <c r="E14" s="567"/>
      <c r="F14" s="570"/>
      <c r="G14" s="572"/>
      <c r="H14" s="17"/>
      <c r="I14" s="437"/>
      <c r="J14" s="48"/>
      <c r="K14" s="48"/>
      <c r="L14" s="438"/>
      <c r="M14" s="117"/>
      <c r="N14" s="117"/>
      <c r="O14" s="431" t="s">
        <v>186</v>
      </c>
      <c r="P14" s="315">
        <v>2.23</v>
      </c>
      <c r="Q14" s="315">
        <v>2.23</v>
      </c>
      <c r="R14" s="316">
        <v>2.23</v>
      </c>
    </row>
    <row r="15" spans="1:22" ht="12.75" customHeight="1">
      <c r="A15" s="241"/>
      <c r="B15" s="243"/>
      <c r="C15" s="250"/>
      <c r="D15" s="265" t="s">
        <v>75</v>
      </c>
      <c r="E15" s="567"/>
      <c r="F15" s="570"/>
      <c r="G15" s="572"/>
      <c r="H15" s="24"/>
      <c r="I15" s="437"/>
      <c r="J15" s="48"/>
      <c r="K15" s="48"/>
      <c r="L15" s="438"/>
      <c r="M15" s="117"/>
      <c r="N15" s="117"/>
      <c r="O15" s="432" t="s">
        <v>79</v>
      </c>
      <c r="P15" s="306">
        <v>17</v>
      </c>
      <c r="Q15" s="306">
        <v>17</v>
      </c>
      <c r="R15" s="307">
        <v>17</v>
      </c>
    </row>
    <row r="16" spans="1:22" ht="12.75" customHeight="1">
      <c r="A16" s="575"/>
      <c r="B16" s="576"/>
      <c r="C16" s="591"/>
      <c r="D16" s="578" t="s">
        <v>77</v>
      </c>
      <c r="E16" s="567"/>
      <c r="F16" s="570"/>
      <c r="G16" s="572"/>
      <c r="H16" s="24"/>
      <c r="I16" s="437"/>
      <c r="J16" s="48"/>
      <c r="K16" s="48"/>
      <c r="L16" s="438"/>
      <c r="M16" s="117"/>
      <c r="N16" s="117"/>
      <c r="O16" s="587" t="s">
        <v>185</v>
      </c>
      <c r="P16" s="277">
        <v>5</v>
      </c>
      <c r="Q16" s="277">
        <v>5</v>
      </c>
      <c r="R16" s="278"/>
    </row>
    <row r="17" spans="1:18">
      <c r="A17" s="575"/>
      <c r="B17" s="576"/>
      <c r="C17" s="591"/>
      <c r="D17" s="579"/>
      <c r="E17" s="567"/>
      <c r="F17" s="570"/>
      <c r="G17" s="572"/>
      <c r="H17" s="24"/>
      <c r="I17" s="437"/>
      <c r="J17" s="48"/>
      <c r="K17" s="48"/>
      <c r="L17" s="438"/>
      <c r="M17" s="141"/>
      <c r="N17" s="141"/>
      <c r="O17" s="590"/>
      <c r="P17" s="258"/>
      <c r="Q17" s="258"/>
      <c r="R17" s="259"/>
    </row>
    <row r="18" spans="1:18">
      <c r="A18" s="575"/>
      <c r="B18" s="576"/>
      <c r="C18" s="591"/>
      <c r="D18" s="579"/>
      <c r="E18" s="567"/>
      <c r="F18" s="570"/>
      <c r="G18" s="572"/>
      <c r="H18" s="70"/>
      <c r="I18" s="439"/>
      <c r="J18" s="96"/>
      <c r="K18" s="96"/>
      <c r="L18" s="440"/>
      <c r="M18" s="97"/>
      <c r="N18" s="97"/>
      <c r="O18" s="433" t="s">
        <v>153</v>
      </c>
      <c r="P18" s="258">
        <v>1</v>
      </c>
      <c r="Q18" s="258">
        <v>1</v>
      </c>
      <c r="R18" s="259">
        <v>1</v>
      </c>
    </row>
    <row r="19" spans="1:18" ht="13.5" thickBot="1">
      <c r="A19" s="606"/>
      <c r="B19" s="608"/>
      <c r="C19" s="610"/>
      <c r="D19" s="663"/>
      <c r="E19" s="665"/>
      <c r="F19" s="747"/>
      <c r="G19" s="637"/>
      <c r="H19" s="30" t="s">
        <v>10</v>
      </c>
      <c r="I19" s="466">
        <f t="shared" ref="I19:N19" si="0">SUM(I12:I18)</f>
        <v>604.70000000000005</v>
      </c>
      <c r="J19" s="455">
        <f t="shared" si="0"/>
        <v>604.70000000000005</v>
      </c>
      <c r="K19" s="455">
        <f t="shared" si="0"/>
        <v>0</v>
      </c>
      <c r="L19" s="467">
        <f t="shared" si="0"/>
        <v>0</v>
      </c>
      <c r="M19" s="469">
        <f t="shared" si="0"/>
        <v>1080.5</v>
      </c>
      <c r="N19" s="469">
        <f t="shared" si="0"/>
        <v>747.6</v>
      </c>
      <c r="O19" s="444" t="s">
        <v>187</v>
      </c>
      <c r="P19" s="85">
        <v>90</v>
      </c>
      <c r="Q19" s="85">
        <v>80</v>
      </c>
      <c r="R19" s="86">
        <v>50</v>
      </c>
    </row>
    <row r="20" spans="1:18" ht="14.25" customHeight="1">
      <c r="A20" s="605" t="s">
        <v>9</v>
      </c>
      <c r="B20" s="607" t="s">
        <v>9</v>
      </c>
      <c r="C20" s="609" t="s">
        <v>11</v>
      </c>
      <c r="D20" s="692" t="s">
        <v>188</v>
      </c>
      <c r="E20" s="664"/>
      <c r="F20" s="648" t="s">
        <v>84</v>
      </c>
      <c r="G20" s="602" t="s">
        <v>66</v>
      </c>
      <c r="H20" s="465" t="s">
        <v>59</v>
      </c>
      <c r="I20" s="39">
        <f>J20+L20</f>
        <v>6349.3</v>
      </c>
      <c r="J20" s="40">
        <v>6349.3</v>
      </c>
      <c r="K20" s="40"/>
      <c r="L20" s="41"/>
      <c r="M20" s="112">
        <v>6210.3</v>
      </c>
      <c r="N20" s="112">
        <v>6210.3</v>
      </c>
      <c r="O20" s="468"/>
      <c r="P20" s="321"/>
      <c r="Q20" s="321"/>
      <c r="R20" s="106"/>
    </row>
    <row r="21" spans="1:18" ht="14.25" customHeight="1">
      <c r="A21" s="575"/>
      <c r="B21" s="576"/>
      <c r="C21" s="591"/>
      <c r="D21" s="745"/>
      <c r="E21" s="567"/>
      <c r="F21" s="649"/>
      <c r="G21" s="572"/>
      <c r="H21" s="454" t="s">
        <v>98</v>
      </c>
      <c r="I21" s="437">
        <f>J21+L21</f>
        <v>2</v>
      </c>
      <c r="J21" s="48">
        <v>2</v>
      </c>
      <c r="K21" s="48"/>
      <c r="L21" s="48"/>
      <c r="M21" s="141"/>
      <c r="N21" s="141"/>
      <c r="O21" s="433"/>
      <c r="P21" s="104"/>
      <c r="Q21" s="104"/>
      <c r="R21" s="105"/>
    </row>
    <row r="22" spans="1:18" ht="14.25" customHeight="1">
      <c r="A22" s="575"/>
      <c r="B22" s="576"/>
      <c r="C22" s="591"/>
      <c r="D22" s="578" t="s">
        <v>87</v>
      </c>
      <c r="E22" s="684" t="s">
        <v>89</v>
      </c>
      <c r="F22" s="649"/>
      <c r="G22" s="572"/>
      <c r="H22" s="426"/>
      <c r="I22" s="437"/>
      <c r="J22" s="48"/>
      <c r="K22" s="48"/>
      <c r="L22" s="48"/>
      <c r="M22" s="117"/>
      <c r="N22" s="117"/>
      <c r="O22" s="462" t="s">
        <v>90</v>
      </c>
      <c r="P22" s="317">
        <v>0.73</v>
      </c>
      <c r="Q22" s="317">
        <v>0.73</v>
      </c>
      <c r="R22" s="318">
        <v>0.73</v>
      </c>
    </row>
    <row r="23" spans="1:18" ht="14.25" customHeight="1">
      <c r="A23" s="575"/>
      <c r="B23" s="576"/>
      <c r="C23" s="591"/>
      <c r="D23" s="579"/>
      <c r="E23" s="567"/>
      <c r="F23" s="649"/>
      <c r="G23" s="572"/>
      <c r="H23" s="426"/>
      <c r="I23" s="437"/>
      <c r="J23" s="48"/>
      <c r="K23" s="48"/>
      <c r="L23" s="48"/>
      <c r="M23" s="141"/>
      <c r="N23" s="141"/>
      <c r="O23" s="433" t="s">
        <v>154</v>
      </c>
      <c r="P23" s="104">
        <v>2.2547000000000001</v>
      </c>
      <c r="Q23" s="104">
        <v>2.2547000000000001</v>
      </c>
      <c r="R23" s="105">
        <v>2.2547000000000001</v>
      </c>
    </row>
    <row r="24" spans="1:18" ht="25.5">
      <c r="A24" s="575"/>
      <c r="B24" s="576"/>
      <c r="C24" s="591"/>
      <c r="D24" s="585"/>
      <c r="E24" s="574"/>
      <c r="F24" s="649"/>
      <c r="G24" s="572"/>
      <c r="H24" s="426"/>
      <c r="I24" s="437"/>
      <c r="J24" s="48"/>
      <c r="K24" s="48"/>
      <c r="L24" s="48"/>
      <c r="M24" s="93"/>
      <c r="N24" s="93"/>
      <c r="O24" s="463" t="s">
        <v>155</v>
      </c>
      <c r="P24" s="279">
        <v>20</v>
      </c>
      <c r="Q24" s="279">
        <v>20</v>
      </c>
      <c r="R24" s="276">
        <v>20</v>
      </c>
    </row>
    <row r="25" spans="1:18" ht="12.75" customHeight="1">
      <c r="A25" s="575"/>
      <c r="B25" s="576"/>
      <c r="C25" s="591"/>
      <c r="D25" s="579" t="s">
        <v>88</v>
      </c>
      <c r="E25" s="567"/>
      <c r="F25" s="649"/>
      <c r="G25" s="572"/>
      <c r="H25" s="426"/>
      <c r="I25" s="437"/>
      <c r="J25" s="48"/>
      <c r="K25" s="48"/>
      <c r="L25" s="48"/>
      <c r="M25" s="117"/>
      <c r="N25" s="117"/>
      <c r="O25" s="464" t="s">
        <v>93</v>
      </c>
      <c r="P25" s="258">
        <v>46</v>
      </c>
      <c r="Q25" s="258">
        <v>46</v>
      </c>
      <c r="R25" s="259">
        <v>46</v>
      </c>
    </row>
    <row r="26" spans="1:18">
      <c r="A26" s="575"/>
      <c r="B26" s="576"/>
      <c r="C26" s="591"/>
      <c r="D26" s="579"/>
      <c r="E26" s="567"/>
      <c r="F26" s="649"/>
      <c r="G26" s="572"/>
      <c r="H26" s="426"/>
      <c r="I26" s="437"/>
      <c r="J26" s="48"/>
      <c r="K26" s="48"/>
      <c r="L26" s="48"/>
      <c r="M26" s="93"/>
      <c r="N26" s="93"/>
      <c r="O26" s="590" t="s">
        <v>92</v>
      </c>
      <c r="P26" s="258">
        <v>2</v>
      </c>
      <c r="Q26" s="258">
        <v>2</v>
      </c>
      <c r="R26" s="259">
        <v>2</v>
      </c>
    </row>
    <row r="27" spans="1:18">
      <c r="A27" s="575"/>
      <c r="B27" s="576"/>
      <c r="C27" s="591"/>
      <c r="D27" s="579"/>
      <c r="E27" s="567"/>
      <c r="F27" s="649"/>
      <c r="G27" s="572"/>
      <c r="H27" s="446"/>
      <c r="I27" s="457"/>
      <c r="J27" s="452"/>
      <c r="K27" s="452"/>
      <c r="L27" s="452"/>
      <c r="M27" s="461"/>
      <c r="N27" s="461"/>
      <c r="O27" s="590"/>
      <c r="P27" s="258"/>
      <c r="Q27" s="258"/>
      <c r="R27" s="259"/>
    </row>
    <row r="28" spans="1:18" ht="12.75" customHeight="1">
      <c r="A28" s="575"/>
      <c r="B28" s="576"/>
      <c r="C28" s="591"/>
      <c r="D28" s="578" t="s">
        <v>156</v>
      </c>
      <c r="E28" s="684"/>
      <c r="F28" s="649"/>
      <c r="G28" s="572"/>
      <c r="H28" s="447"/>
      <c r="I28" s="437"/>
      <c r="J28" s="48"/>
      <c r="K28" s="48"/>
      <c r="L28" s="48"/>
      <c r="M28" s="330"/>
      <c r="N28" s="330"/>
      <c r="O28" s="462" t="s">
        <v>94</v>
      </c>
      <c r="P28" s="317">
        <v>2.5</v>
      </c>
      <c r="Q28" s="277">
        <v>3</v>
      </c>
      <c r="R28" s="278">
        <v>3</v>
      </c>
    </row>
    <row r="29" spans="1:18" ht="12.75" customHeight="1">
      <c r="A29" s="575"/>
      <c r="B29" s="576"/>
      <c r="C29" s="591"/>
      <c r="D29" s="579"/>
      <c r="E29" s="567"/>
      <c r="F29" s="649"/>
      <c r="G29" s="572"/>
      <c r="H29" s="447"/>
      <c r="I29" s="437"/>
      <c r="J29" s="48"/>
      <c r="K29" s="48"/>
      <c r="L29" s="48"/>
      <c r="M29" s="330"/>
      <c r="N29" s="330"/>
      <c r="O29" s="590" t="s">
        <v>158</v>
      </c>
      <c r="P29" s="125">
        <v>1</v>
      </c>
      <c r="Q29" s="258">
        <v>1</v>
      </c>
      <c r="R29" s="259">
        <v>1</v>
      </c>
    </row>
    <row r="30" spans="1:18" ht="13.5" customHeight="1">
      <c r="A30" s="575"/>
      <c r="B30" s="576"/>
      <c r="C30" s="591"/>
      <c r="D30" s="579"/>
      <c r="E30" s="567"/>
      <c r="F30" s="649"/>
      <c r="G30" s="572"/>
      <c r="H30" s="448"/>
      <c r="I30" s="459"/>
      <c r="J30" s="453"/>
      <c r="K30" s="453"/>
      <c r="L30" s="453"/>
      <c r="M30" s="461"/>
      <c r="N30" s="461"/>
      <c r="O30" s="590"/>
      <c r="P30" s="258"/>
      <c r="Q30" s="258"/>
      <c r="R30" s="259"/>
    </row>
    <row r="31" spans="1:18" ht="13.5" thickBot="1">
      <c r="A31" s="242"/>
      <c r="B31" s="244"/>
      <c r="C31" s="264"/>
      <c r="D31" s="663"/>
      <c r="E31" s="271"/>
      <c r="F31" s="650"/>
      <c r="G31" s="604"/>
      <c r="H31" s="434" t="s">
        <v>10</v>
      </c>
      <c r="I31" s="441">
        <f t="shared" ref="I31:N31" si="1">SUM(I20:I30)</f>
        <v>6351.3</v>
      </c>
      <c r="J31" s="428">
        <f t="shared" si="1"/>
        <v>6351.3</v>
      </c>
      <c r="K31" s="428">
        <f t="shared" si="1"/>
        <v>0</v>
      </c>
      <c r="L31" s="443">
        <f t="shared" si="1"/>
        <v>0</v>
      </c>
      <c r="M31" s="59">
        <f t="shared" si="1"/>
        <v>6210.3</v>
      </c>
      <c r="N31" s="59">
        <f t="shared" si="1"/>
        <v>6210.3</v>
      </c>
      <c r="O31" s="694"/>
      <c r="P31" s="85"/>
      <c r="Q31" s="85"/>
      <c r="R31" s="86"/>
    </row>
    <row r="32" spans="1:18" ht="16.5" customHeight="1">
      <c r="A32" s="261" t="s">
        <v>9</v>
      </c>
      <c r="B32" s="262" t="s">
        <v>9</v>
      </c>
      <c r="C32" s="263" t="s">
        <v>64</v>
      </c>
      <c r="D32" s="329" t="s">
        <v>189</v>
      </c>
      <c r="E32" s="664"/>
      <c r="F32" s="648" t="s">
        <v>84</v>
      </c>
      <c r="G32" s="636" t="s">
        <v>66</v>
      </c>
      <c r="H32" s="473" t="s">
        <v>59</v>
      </c>
      <c r="I32" s="372">
        <f>J32+L32</f>
        <v>1451.8</v>
      </c>
      <c r="J32" s="131">
        <v>1451.8</v>
      </c>
      <c r="K32" s="131">
        <v>784.1</v>
      </c>
      <c r="L32" s="436"/>
      <c r="M32" s="445">
        <v>1651</v>
      </c>
      <c r="N32" s="445">
        <v>1651</v>
      </c>
      <c r="O32" s="433"/>
      <c r="P32" s="104"/>
      <c r="Q32" s="104"/>
      <c r="R32" s="105"/>
    </row>
    <row r="33" spans="1:18" ht="15" customHeight="1">
      <c r="A33" s="575"/>
      <c r="B33" s="576"/>
      <c r="C33" s="591"/>
      <c r="D33" s="578" t="s">
        <v>228</v>
      </c>
      <c r="E33" s="567"/>
      <c r="F33" s="649"/>
      <c r="G33" s="572"/>
      <c r="H33" s="465" t="s">
        <v>98</v>
      </c>
      <c r="I33" s="470">
        <f>J33+L33</f>
        <v>57.4</v>
      </c>
      <c r="J33" s="54">
        <v>57.4</v>
      </c>
      <c r="K33" s="54">
        <v>6.9</v>
      </c>
      <c r="L33" s="378"/>
      <c r="M33" s="223">
        <v>57.4</v>
      </c>
      <c r="N33" s="223">
        <v>57.4</v>
      </c>
      <c r="O33" s="462" t="s">
        <v>129</v>
      </c>
      <c r="P33" s="317">
        <v>0.17649999999999999</v>
      </c>
      <c r="Q33" s="317">
        <v>0.17649999999999999</v>
      </c>
      <c r="R33" s="318">
        <v>0.17649999999999999</v>
      </c>
    </row>
    <row r="34" spans="1:18" ht="18" customHeight="1">
      <c r="A34" s="575"/>
      <c r="B34" s="576"/>
      <c r="C34" s="591"/>
      <c r="D34" s="579"/>
      <c r="E34" s="567"/>
      <c r="F34" s="649"/>
      <c r="G34" s="572"/>
      <c r="H34" s="474"/>
      <c r="I34" s="437"/>
      <c r="J34" s="48"/>
      <c r="K34" s="48"/>
      <c r="L34" s="438"/>
      <c r="M34" s="117"/>
      <c r="N34" s="117"/>
      <c r="O34" s="464" t="s">
        <v>190</v>
      </c>
      <c r="P34" s="104">
        <v>5.0299999999999997E-2</v>
      </c>
      <c r="Q34" s="104">
        <v>5.0299999999999997E-2</v>
      </c>
      <c r="R34" s="105">
        <v>5.0299999999999997E-2</v>
      </c>
    </row>
    <row r="35" spans="1:18" ht="31.5" customHeight="1">
      <c r="A35" s="241"/>
      <c r="B35" s="243"/>
      <c r="C35" s="250"/>
      <c r="D35" s="314" t="s">
        <v>96</v>
      </c>
      <c r="E35" s="567"/>
      <c r="F35" s="685"/>
      <c r="G35" s="572"/>
      <c r="H35" s="474"/>
      <c r="I35" s="437"/>
      <c r="J35" s="48"/>
      <c r="K35" s="48"/>
      <c r="L35" s="438"/>
      <c r="M35" s="117"/>
      <c r="N35" s="117"/>
      <c r="O35" s="472" t="s">
        <v>191</v>
      </c>
      <c r="P35" s="277">
        <v>3</v>
      </c>
      <c r="Q35" s="277">
        <v>3</v>
      </c>
      <c r="R35" s="278">
        <v>3</v>
      </c>
    </row>
    <row r="36" spans="1:18" ht="12.75" customHeight="1">
      <c r="A36" s="575"/>
      <c r="B36" s="576"/>
      <c r="C36" s="591"/>
      <c r="D36" s="578" t="s">
        <v>231</v>
      </c>
      <c r="E36" s="567"/>
      <c r="F36" s="690" t="s">
        <v>64</v>
      </c>
      <c r="G36" s="572"/>
      <c r="H36" s="474"/>
      <c r="I36" s="437"/>
      <c r="J36" s="48"/>
      <c r="K36" s="48"/>
      <c r="L36" s="438"/>
      <c r="M36" s="117"/>
      <c r="N36" s="117"/>
      <c r="O36" s="472" t="s">
        <v>229</v>
      </c>
      <c r="P36" s="277">
        <v>25</v>
      </c>
      <c r="Q36" s="277">
        <v>25</v>
      </c>
      <c r="R36" s="278">
        <v>25</v>
      </c>
    </row>
    <row r="37" spans="1:18">
      <c r="A37" s="575"/>
      <c r="B37" s="576"/>
      <c r="C37" s="591"/>
      <c r="D37" s="579"/>
      <c r="E37" s="567"/>
      <c r="F37" s="649"/>
      <c r="G37" s="572"/>
      <c r="H37" s="475"/>
      <c r="I37" s="437"/>
      <c r="J37" s="48"/>
      <c r="K37" s="96"/>
      <c r="L37" s="440"/>
      <c r="M37" s="100"/>
      <c r="N37" s="100"/>
      <c r="O37" s="590" t="s">
        <v>230</v>
      </c>
      <c r="P37" s="258">
        <v>109</v>
      </c>
      <c r="Q37" s="258">
        <v>109</v>
      </c>
      <c r="R37" s="259">
        <v>109</v>
      </c>
    </row>
    <row r="38" spans="1:18" ht="13.5" thickBot="1">
      <c r="A38" s="606"/>
      <c r="B38" s="608"/>
      <c r="C38" s="610"/>
      <c r="D38" s="663"/>
      <c r="E38" s="665"/>
      <c r="F38" s="650"/>
      <c r="G38" s="637"/>
      <c r="H38" s="476" t="s">
        <v>10</v>
      </c>
      <c r="I38" s="395">
        <f t="shared" ref="I38:N38" si="2">SUM(I32:I37)</f>
        <v>1509.2</v>
      </c>
      <c r="J38" s="178">
        <f t="shared" si="2"/>
        <v>1509.2</v>
      </c>
      <c r="K38" s="450">
        <f t="shared" si="2"/>
        <v>791</v>
      </c>
      <c r="L38" s="467">
        <f t="shared" si="2"/>
        <v>0</v>
      </c>
      <c r="M38" s="469">
        <f t="shared" si="2"/>
        <v>1708.4</v>
      </c>
      <c r="N38" s="469">
        <f t="shared" si="2"/>
        <v>1708.4</v>
      </c>
      <c r="O38" s="694"/>
      <c r="P38" s="85"/>
      <c r="Q38" s="85"/>
      <c r="R38" s="86"/>
    </row>
    <row r="39" spans="1:18" ht="12.75" customHeight="1">
      <c r="A39" s="261" t="s">
        <v>9</v>
      </c>
      <c r="B39" s="262" t="s">
        <v>9</v>
      </c>
      <c r="C39" s="263" t="s">
        <v>83</v>
      </c>
      <c r="D39" s="692" t="s">
        <v>192</v>
      </c>
      <c r="E39" s="269"/>
      <c r="F39" s="266" t="s">
        <v>67</v>
      </c>
      <c r="G39" s="421" t="s">
        <v>66</v>
      </c>
      <c r="H39" s="479" t="s">
        <v>59</v>
      </c>
      <c r="I39" s="435">
        <f>J39+L39</f>
        <v>5136.8</v>
      </c>
      <c r="J39" s="132">
        <v>5136.8</v>
      </c>
      <c r="K39" s="132"/>
      <c r="L39" s="132"/>
      <c r="M39" s="445">
        <v>9778.2999999999993</v>
      </c>
      <c r="N39" s="445">
        <v>9978.2999999999993</v>
      </c>
      <c r="O39" s="309"/>
      <c r="P39" s="274"/>
      <c r="Q39" s="274"/>
      <c r="R39" s="275"/>
    </row>
    <row r="40" spans="1:18">
      <c r="A40" s="241"/>
      <c r="B40" s="243"/>
      <c r="C40" s="250"/>
      <c r="D40" s="693"/>
      <c r="E40" s="270"/>
      <c r="F40" s="267"/>
      <c r="G40" s="419"/>
      <c r="H40" s="24"/>
      <c r="I40" s="437"/>
      <c r="J40" s="48"/>
      <c r="K40" s="48"/>
      <c r="L40" s="48"/>
      <c r="M40" s="141"/>
      <c r="N40" s="141"/>
      <c r="O40" s="464"/>
      <c r="P40" s="258"/>
      <c r="Q40" s="258"/>
      <c r="R40" s="259"/>
    </row>
    <row r="41" spans="1:18" ht="12.75" customHeight="1">
      <c r="A41" s="241"/>
      <c r="B41" s="243"/>
      <c r="C41" s="250"/>
      <c r="D41" s="314" t="s">
        <v>102</v>
      </c>
      <c r="E41" s="270"/>
      <c r="F41" s="267"/>
      <c r="G41" s="419"/>
      <c r="H41" s="24"/>
      <c r="I41" s="437"/>
      <c r="J41" s="48"/>
      <c r="K41" s="48"/>
      <c r="L41" s="48"/>
      <c r="M41" s="117"/>
      <c r="N41" s="117"/>
      <c r="O41" s="472" t="s">
        <v>157</v>
      </c>
      <c r="P41" s="277">
        <v>6</v>
      </c>
      <c r="Q41" s="277">
        <v>6.8</v>
      </c>
      <c r="R41" s="278">
        <v>7</v>
      </c>
    </row>
    <row r="42" spans="1:18">
      <c r="A42" s="241"/>
      <c r="B42" s="243"/>
      <c r="C42" s="250"/>
      <c r="D42" s="331"/>
      <c r="E42" s="270"/>
      <c r="F42" s="267"/>
      <c r="G42" s="419"/>
      <c r="H42" s="411"/>
      <c r="I42" s="457"/>
      <c r="J42" s="452"/>
      <c r="K42" s="452"/>
      <c r="L42" s="452"/>
      <c r="M42" s="461"/>
      <c r="N42" s="461"/>
      <c r="O42" s="480"/>
      <c r="P42" s="279"/>
      <c r="Q42" s="279"/>
      <c r="R42" s="276"/>
    </row>
    <row r="43" spans="1:18" ht="12.75" customHeight="1">
      <c r="A43" s="241"/>
      <c r="B43" s="243"/>
      <c r="C43" s="250"/>
      <c r="D43" s="265" t="s">
        <v>101</v>
      </c>
      <c r="E43" s="270"/>
      <c r="F43" s="267"/>
      <c r="G43" s="419"/>
      <c r="H43" s="420"/>
      <c r="I43" s="437"/>
      <c r="J43" s="48"/>
      <c r="K43" s="48"/>
      <c r="L43" s="48"/>
      <c r="M43" s="330"/>
      <c r="N43" s="330"/>
      <c r="O43" s="464" t="s">
        <v>159</v>
      </c>
      <c r="P43" s="272">
        <v>13.7</v>
      </c>
      <c r="Q43" s="272">
        <v>13.7</v>
      </c>
      <c r="R43" s="273">
        <v>13.7</v>
      </c>
    </row>
    <row r="44" spans="1:18">
      <c r="A44" s="241"/>
      <c r="B44" s="243"/>
      <c r="C44" s="250"/>
      <c r="D44" s="265"/>
      <c r="E44" s="270"/>
      <c r="F44" s="267"/>
      <c r="G44" s="419"/>
      <c r="H44" s="420"/>
      <c r="I44" s="437"/>
      <c r="J44" s="48"/>
      <c r="K44" s="48"/>
      <c r="L44" s="48"/>
      <c r="M44" s="330"/>
      <c r="N44" s="330"/>
      <c r="O44" s="464"/>
      <c r="P44" s="272"/>
      <c r="Q44" s="272"/>
      <c r="R44" s="273"/>
    </row>
    <row r="45" spans="1:18">
      <c r="A45" s="241"/>
      <c r="B45" s="243"/>
      <c r="C45" s="250"/>
      <c r="D45" s="265"/>
      <c r="E45" s="270"/>
      <c r="F45" s="267"/>
      <c r="G45" s="419"/>
      <c r="H45" s="411"/>
      <c r="I45" s="457"/>
      <c r="J45" s="452"/>
      <c r="K45" s="452"/>
      <c r="L45" s="452"/>
      <c r="M45" s="461"/>
      <c r="N45" s="461"/>
      <c r="O45" s="433"/>
      <c r="P45" s="258"/>
      <c r="Q45" s="258"/>
      <c r="R45" s="259"/>
    </row>
    <row r="46" spans="1:18" ht="12.75" customHeight="1">
      <c r="A46" s="241"/>
      <c r="B46" s="243"/>
      <c r="C46" s="250"/>
      <c r="D46" s="314" t="s">
        <v>131</v>
      </c>
      <c r="E46" s="270"/>
      <c r="F46" s="267"/>
      <c r="G46" s="419"/>
      <c r="H46" s="420"/>
      <c r="I46" s="437"/>
      <c r="J46" s="48"/>
      <c r="K46" s="48"/>
      <c r="L46" s="48"/>
      <c r="M46" s="330"/>
      <c r="N46" s="330"/>
      <c r="O46" s="462" t="s">
        <v>193</v>
      </c>
      <c r="P46" s="277">
        <v>34</v>
      </c>
      <c r="Q46" s="277">
        <v>33</v>
      </c>
      <c r="R46" s="278">
        <v>33</v>
      </c>
    </row>
    <row r="47" spans="1:18">
      <c r="A47" s="241"/>
      <c r="B47" s="243"/>
      <c r="C47" s="250"/>
      <c r="D47" s="331"/>
      <c r="E47" s="270"/>
      <c r="F47" s="267"/>
      <c r="G47" s="419"/>
      <c r="H47" s="411"/>
      <c r="I47" s="457"/>
      <c r="J47" s="452"/>
      <c r="K47" s="452"/>
      <c r="L47" s="452"/>
      <c r="M47" s="461"/>
      <c r="N47" s="461"/>
      <c r="O47" s="463"/>
      <c r="P47" s="279"/>
      <c r="Q47" s="279"/>
      <c r="R47" s="276"/>
    </row>
    <row r="48" spans="1:18" ht="12.75" customHeight="1">
      <c r="A48" s="241"/>
      <c r="B48" s="243"/>
      <c r="C48" s="250"/>
      <c r="D48" s="265" t="s">
        <v>132</v>
      </c>
      <c r="E48" s="270"/>
      <c r="F48" s="267"/>
      <c r="G48" s="419"/>
      <c r="H48" s="24"/>
      <c r="I48" s="437"/>
      <c r="J48" s="48"/>
      <c r="K48" s="48"/>
      <c r="L48" s="48"/>
      <c r="M48" s="330"/>
      <c r="N48" s="330"/>
      <c r="O48" s="464" t="s">
        <v>106</v>
      </c>
      <c r="P48" s="258">
        <v>4</v>
      </c>
      <c r="Q48" s="258">
        <v>9</v>
      </c>
      <c r="R48" s="259">
        <v>7</v>
      </c>
    </row>
    <row r="49" spans="1:19" ht="12.75" customHeight="1">
      <c r="A49" s="575"/>
      <c r="B49" s="576"/>
      <c r="C49" s="591"/>
      <c r="D49" s="578" t="s">
        <v>108</v>
      </c>
      <c r="E49" s="684"/>
      <c r="F49" s="690"/>
      <c r="G49" s="691"/>
      <c r="H49" s="24"/>
      <c r="I49" s="437"/>
      <c r="J49" s="48"/>
      <c r="K49" s="48"/>
      <c r="L49" s="48"/>
      <c r="M49" s="141"/>
      <c r="N49" s="141"/>
      <c r="O49" s="587" t="s">
        <v>109</v>
      </c>
      <c r="P49" s="277">
        <v>1</v>
      </c>
      <c r="Q49" s="277"/>
      <c r="R49" s="278"/>
    </row>
    <row r="50" spans="1:19">
      <c r="A50" s="575"/>
      <c r="B50" s="576"/>
      <c r="C50" s="591"/>
      <c r="D50" s="579"/>
      <c r="E50" s="567"/>
      <c r="F50" s="649"/>
      <c r="G50" s="572"/>
      <c r="H50" s="70"/>
      <c r="I50" s="439"/>
      <c r="J50" s="96"/>
      <c r="K50" s="96"/>
      <c r="L50" s="96"/>
      <c r="M50" s="97"/>
      <c r="N50" s="97"/>
      <c r="O50" s="590"/>
      <c r="P50" s="258"/>
      <c r="Q50" s="258"/>
      <c r="R50" s="259"/>
    </row>
    <row r="51" spans="1:19" ht="13.5" thickBot="1">
      <c r="A51" s="242"/>
      <c r="B51" s="244"/>
      <c r="C51" s="264"/>
      <c r="D51" s="663"/>
      <c r="E51" s="271"/>
      <c r="F51" s="268"/>
      <c r="G51" s="478"/>
      <c r="H51" s="389" t="s">
        <v>10</v>
      </c>
      <c r="I51" s="466">
        <f t="shared" ref="I51:N51" si="3">SUM(I39:I48)</f>
        <v>5136.8</v>
      </c>
      <c r="J51" s="455">
        <f t="shared" si="3"/>
        <v>5136.8</v>
      </c>
      <c r="K51" s="455">
        <f t="shared" si="3"/>
        <v>0</v>
      </c>
      <c r="L51" s="449">
        <f t="shared" si="3"/>
        <v>0</v>
      </c>
      <c r="M51" s="469">
        <f>SUM(M39:M50)</f>
        <v>9778.2999999999993</v>
      </c>
      <c r="N51" s="469">
        <f t="shared" si="3"/>
        <v>9978.2999999999993</v>
      </c>
      <c r="O51" s="444"/>
      <c r="P51" s="85"/>
      <c r="Q51" s="85"/>
      <c r="R51" s="86"/>
    </row>
    <row r="52" spans="1:19" ht="12.75" customHeight="1">
      <c r="A52" s="605" t="s">
        <v>9</v>
      </c>
      <c r="B52" s="607" t="s">
        <v>9</v>
      </c>
      <c r="C52" s="609" t="s">
        <v>84</v>
      </c>
      <c r="D52" s="662" t="s">
        <v>143</v>
      </c>
      <c r="E52" s="664"/>
      <c r="F52" s="648" t="s">
        <v>64</v>
      </c>
      <c r="G52" s="636" t="s">
        <v>144</v>
      </c>
      <c r="H52" s="454" t="s">
        <v>59</v>
      </c>
      <c r="I52" s="435">
        <f>J52+L52</f>
        <v>605.9</v>
      </c>
      <c r="J52" s="132">
        <v>605.9</v>
      </c>
      <c r="K52" s="132"/>
      <c r="L52" s="436"/>
      <c r="M52" s="143">
        <v>605.9</v>
      </c>
      <c r="N52" s="143">
        <v>605.9</v>
      </c>
      <c r="O52" s="638" t="s">
        <v>161</v>
      </c>
      <c r="P52" s="258">
        <v>57</v>
      </c>
      <c r="Q52" s="258">
        <v>57</v>
      </c>
      <c r="R52" s="259">
        <v>57</v>
      </c>
    </row>
    <row r="53" spans="1:19">
      <c r="A53" s="575"/>
      <c r="B53" s="576"/>
      <c r="C53" s="591"/>
      <c r="D53" s="579"/>
      <c r="E53" s="567"/>
      <c r="F53" s="649"/>
      <c r="G53" s="572"/>
      <c r="H53" s="426"/>
      <c r="I53" s="437">
        <f>J53+L53</f>
        <v>0</v>
      </c>
      <c r="J53" s="48"/>
      <c r="K53" s="48"/>
      <c r="L53" s="438"/>
      <c r="M53" s="141"/>
      <c r="N53" s="141"/>
      <c r="O53" s="590"/>
      <c r="P53" s="258"/>
      <c r="Q53" s="258"/>
      <c r="R53" s="259"/>
    </row>
    <row r="54" spans="1:19">
      <c r="A54" s="575"/>
      <c r="B54" s="576"/>
      <c r="C54" s="591"/>
      <c r="D54" s="579"/>
      <c r="E54" s="567"/>
      <c r="F54" s="649"/>
      <c r="G54" s="572"/>
      <c r="H54" s="427"/>
      <c r="I54" s="437">
        <f>J54+L54</f>
        <v>0</v>
      </c>
      <c r="J54" s="48"/>
      <c r="K54" s="48"/>
      <c r="L54" s="438"/>
      <c r="M54" s="100"/>
      <c r="N54" s="100"/>
      <c r="O54" s="433"/>
      <c r="P54" s="258"/>
      <c r="Q54" s="258"/>
      <c r="R54" s="259"/>
      <c r="S54" s="128"/>
    </row>
    <row r="55" spans="1:19" ht="13.5" thickBot="1">
      <c r="A55" s="606"/>
      <c r="B55" s="608"/>
      <c r="C55" s="610"/>
      <c r="D55" s="663"/>
      <c r="E55" s="665"/>
      <c r="F55" s="650"/>
      <c r="G55" s="604"/>
      <c r="H55" s="434" t="s">
        <v>10</v>
      </c>
      <c r="I55" s="482">
        <f t="shared" ref="I55:N55" si="4">SUM(I52:I54)</f>
        <v>605.9</v>
      </c>
      <c r="J55" s="483">
        <f t="shared" si="4"/>
        <v>605.9</v>
      </c>
      <c r="K55" s="483">
        <f t="shared" si="4"/>
        <v>0</v>
      </c>
      <c r="L55" s="58">
        <f t="shared" si="4"/>
        <v>0</v>
      </c>
      <c r="M55" s="74">
        <f t="shared" si="4"/>
        <v>605.9</v>
      </c>
      <c r="N55" s="74">
        <f t="shared" si="4"/>
        <v>605.9</v>
      </c>
      <c r="O55" s="444"/>
      <c r="P55" s="85"/>
      <c r="Q55" s="85"/>
      <c r="R55" s="86"/>
    </row>
    <row r="56" spans="1:19" ht="13.5" customHeight="1">
      <c r="A56" s="605" t="s">
        <v>9</v>
      </c>
      <c r="B56" s="607" t="s">
        <v>9</v>
      </c>
      <c r="C56" s="609" t="s">
        <v>67</v>
      </c>
      <c r="D56" s="672" t="s">
        <v>183</v>
      </c>
      <c r="E56" s="632" t="s">
        <v>137</v>
      </c>
      <c r="F56" s="648" t="s">
        <v>84</v>
      </c>
      <c r="G56" s="245" t="s">
        <v>135</v>
      </c>
      <c r="H56" s="22" t="s">
        <v>59</v>
      </c>
      <c r="I56" s="89">
        <f>J56+L56</f>
        <v>6.6</v>
      </c>
      <c r="J56" s="95"/>
      <c r="K56" s="95"/>
      <c r="L56" s="96">
        <v>6.6</v>
      </c>
      <c r="M56" s="121"/>
      <c r="N56" s="121"/>
      <c r="O56" s="598" t="s">
        <v>177</v>
      </c>
      <c r="P56" s="686">
        <v>12</v>
      </c>
      <c r="Q56" s="688"/>
      <c r="R56" s="675"/>
    </row>
    <row r="57" spans="1:19" ht="13.5" customHeight="1">
      <c r="A57" s="575"/>
      <c r="B57" s="576"/>
      <c r="C57" s="591"/>
      <c r="D57" s="673"/>
      <c r="E57" s="584"/>
      <c r="F57" s="649"/>
      <c r="G57" s="246"/>
      <c r="H57" s="62" t="s">
        <v>133</v>
      </c>
      <c r="I57" s="46">
        <f>J57+L57</f>
        <v>595.6</v>
      </c>
      <c r="J57" s="47"/>
      <c r="K57" s="47"/>
      <c r="L57" s="48">
        <v>595.6</v>
      </c>
      <c r="M57" s="141"/>
      <c r="N57" s="141"/>
      <c r="O57" s="615"/>
      <c r="P57" s="687"/>
      <c r="Q57" s="689"/>
      <c r="R57" s="676"/>
    </row>
    <row r="58" spans="1:19" ht="13.5" customHeight="1">
      <c r="A58" s="575"/>
      <c r="B58" s="576"/>
      <c r="C58" s="591"/>
      <c r="D58" s="673"/>
      <c r="E58" s="134"/>
      <c r="F58" s="649"/>
      <c r="G58" s="239" t="s">
        <v>178</v>
      </c>
      <c r="H58" s="62" t="s">
        <v>140</v>
      </c>
      <c r="I58" s="52">
        <f>J58+L58</f>
        <v>0</v>
      </c>
      <c r="J58" s="53"/>
      <c r="K58" s="53"/>
      <c r="L58" s="54"/>
      <c r="M58" s="55">
        <v>3</v>
      </c>
      <c r="N58" s="55"/>
      <c r="O58" s="677" t="s">
        <v>150</v>
      </c>
      <c r="P58" s="679" t="s">
        <v>149</v>
      </c>
      <c r="Q58" s="680"/>
      <c r="R58" s="682"/>
    </row>
    <row r="59" spans="1:19" ht="13.5" customHeight="1">
      <c r="A59" s="575"/>
      <c r="B59" s="576"/>
      <c r="C59" s="591"/>
      <c r="D59" s="673"/>
      <c r="E59" s="134"/>
      <c r="F59" s="649"/>
      <c r="G59" s="246"/>
      <c r="H59" s="18" t="s">
        <v>59</v>
      </c>
      <c r="I59" s="207">
        <f>J59+L59</f>
        <v>7.9</v>
      </c>
      <c r="J59" s="53">
        <v>7.9</v>
      </c>
      <c r="K59" s="53">
        <v>0.9</v>
      </c>
      <c r="L59" s="54"/>
      <c r="M59" s="55">
        <v>0.5</v>
      </c>
      <c r="N59" s="55"/>
      <c r="O59" s="678"/>
      <c r="P59" s="654"/>
      <c r="Q59" s="681"/>
      <c r="R59" s="683"/>
    </row>
    <row r="60" spans="1:19" ht="13.5" customHeight="1">
      <c r="A60" s="575"/>
      <c r="B60" s="576"/>
      <c r="C60" s="591"/>
      <c r="D60" s="673"/>
      <c r="E60" s="134"/>
      <c r="F60" s="649"/>
      <c r="G60" s="334"/>
      <c r="H60" s="24"/>
      <c r="I60" s="124"/>
      <c r="J60" s="47"/>
      <c r="K60" s="47"/>
      <c r="L60" s="48"/>
      <c r="M60" s="93"/>
      <c r="N60" s="93"/>
      <c r="O60" s="599" t="s">
        <v>151</v>
      </c>
      <c r="P60" s="300"/>
      <c r="Q60" s="300">
        <v>5</v>
      </c>
      <c r="R60" s="259"/>
    </row>
    <row r="61" spans="1:19" ht="13.5" customHeight="1" thickBot="1">
      <c r="A61" s="606"/>
      <c r="B61" s="608"/>
      <c r="C61" s="610"/>
      <c r="D61" s="674"/>
      <c r="E61" s="135"/>
      <c r="F61" s="650"/>
      <c r="G61" s="335"/>
      <c r="H61" s="20" t="s">
        <v>10</v>
      </c>
      <c r="I61" s="56">
        <f t="shared" ref="I61:N61" si="5">SUM(I56:I60)</f>
        <v>610.1</v>
      </c>
      <c r="J61" s="57">
        <f t="shared" si="5"/>
        <v>7.9</v>
      </c>
      <c r="K61" s="57">
        <f t="shared" si="5"/>
        <v>0.9</v>
      </c>
      <c r="L61" s="57">
        <f t="shared" si="5"/>
        <v>602.20000000000005</v>
      </c>
      <c r="M61" s="59">
        <f t="shared" si="5"/>
        <v>3.5</v>
      </c>
      <c r="N61" s="59">
        <f t="shared" si="5"/>
        <v>0</v>
      </c>
      <c r="O61" s="614"/>
      <c r="P61" s="85"/>
      <c r="Q61" s="85"/>
      <c r="R61" s="86"/>
    </row>
    <row r="62" spans="1:19" ht="12.75" customHeight="1">
      <c r="A62" s="605" t="s">
        <v>9</v>
      </c>
      <c r="B62" s="607" t="s">
        <v>9</v>
      </c>
      <c r="C62" s="609" t="s">
        <v>85</v>
      </c>
      <c r="D62" s="662" t="s">
        <v>107</v>
      </c>
      <c r="E62" s="664"/>
      <c r="F62" s="648" t="s">
        <v>84</v>
      </c>
      <c r="G62" s="245" t="s">
        <v>66</v>
      </c>
      <c r="H62" s="22" t="s">
        <v>59</v>
      </c>
      <c r="I62" s="39">
        <f>J62+L62</f>
        <v>32.9</v>
      </c>
      <c r="J62" s="40">
        <v>32.9</v>
      </c>
      <c r="K62" s="40"/>
      <c r="L62" s="41"/>
      <c r="M62" s="121"/>
      <c r="N62" s="121"/>
      <c r="O62" s="23" t="s">
        <v>91</v>
      </c>
      <c r="P62" s="258">
        <v>1</v>
      </c>
      <c r="Q62" s="258"/>
      <c r="R62" s="259"/>
    </row>
    <row r="63" spans="1:19">
      <c r="A63" s="575"/>
      <c r="B63" s="576"/>
      <c r="C63" s="591"/>
      <c r="D63" s="579"/>
      <c r="E63" s="567"/>
      <c r="F63" s="649"/>
      <c r="G63" s="246" t="s">
        <v>135</v>
      </c>
      <c r="H63" s="62" t="s">
        <v>59</v>
      </c>
      <c r="I63" s="46">
        <f>J63+L63</f>
        <v>0</v>
      </c>
      <c r="J63" s="47"/>
      <c r="K63" s="47"/>
      <c r="L63" s="48"/>
      <c r="M63" s="141"/>
      <c r="N63" s="141"/>
      <c r="O63" s="25"/>
      <c r="P63" s="258"/>
      <c r="Q63" s="258"/>
      <c r="R63" s="259"/>
    </row>
    <row r="64" spans="1:19">
      <c r="A64" s="575"/>
      <c r="B64" s="576"/>
      <c r="C64" s="591"/>
      <c r="D64" s="579"/>
      <c r="E64" s="567"/>
      <c r="F64" s="649"/>
      <c r="G64" s="246" t="s">
        <v>135</v>
      </c>
      <c r="H64" s="24" t="s">
        <v>140</v>
      </c>
      <c r="I64" s="52">
        <f>J64+L64</f>
        <v>0</v>
      </c>
      <c r="J64" s="53"/>
      <c r="K64" s="53"/>
      <c r="L64" s="54"/>
      <c r="M64" s="55"/>
      <c r="N64" s="55"/>
      <c r="O64" s="25"/>
      <c r="P64" s="258"/>
      <c r="Q64" s="258"/>
      <c r="R64" s="259"/>
    </row>
    <row r="65" spans="1:21" ht="13.5" thickBot="1">
      <c r="A65" s="606"/>
      <c r="B65" s="608"/>
      <c r="C65" s="610"/>
      <c r="D65" s="663"/>
      <c r="E65" s="665"/>
      <c r="F65" s="650"/>
      <c r="G65" s="247"/>
      <c r="H65" s="20" t="s">
        <v>10</v>
      </c>
      <c r="I65" s="56">
        <f t="shared" ref="I65:N65" si="6">SUM(I62:I64)</f>
        <v>32.9</v>
      </c>
      <c r="J65" s="57">
        <f t="shared" si="6"/>
        <v>32.9</v>
      </c>
      <c r="K65" s="57">
        <f t="shared" si="6"/>
        <v>0</v>
      </c>
      <c r="L65" s="57">
        <f t="shared" si="6"/>
        <v>0</v>
      </c>
      <c r="M65" s="59">
        <f t="shared" si="6"/>
        <v>0</v>
      </c>
      <c r="N65" s="59">
        <f t="shared" si="6"/>
        <v>0</v>
      </c>
      <c r="O65" s="26"/>
      <c r="P65" s="85"/>
      <c r="Q65" s="85"/>
      <c r="R65" s="86"/>
    </row>
    <row r="66" spans="1:21" ht="22.5" customHeight="1">
      <c r="A66" s="605" t="s">
        <v>9</v>
      </c>
      <c r="B66" s="607" t="s">
        <v>9</v>
      </c>
      <c r="C66" s="666" t="s">
        <v>71</v>
      </c>
      <c r="D66" s="669" t="s">
        <v>169</v>
      </c>
      <c r="E66" s="659" t="s">
        <v>195</v>
      </c>
      <c r="F66" s="653" t="s">
        <v>83</v>
      </c>
      <c r="G66" s="656" t="s">
        <v>135</v>
      </c>
      <c r="H66" s="152" t="s">
        <v>59</v>
      </c>
      <c r="I66" s="208">
        <f>J66+L66</f>
        <v>20</v>
      </c>
      <c r="J66" s="161">
        <v>20</v>
      </c>
      <c r="K66" s="161"/>
      <c r="L66" s="162"/>
      <c r="M66" s="147">
        <v>80</v>
      </c>
      <c r="N66" s="146"/>
      <c r="O66" s="174" t="s">
        <v>109</v>
      </c>
      <c r="P66" s="145">
        <v>1</v>
      </c>
      <c r="Q66" s="145"/>
      <c r="R66" s="144"/>
    </row>
    <row r="67" spans="1:21" ht="17.25" customHeight="1">
      <c r="A67" s="575"/>
      <c r="B67" s="576"/>
      <c r="C67" s="667"/>
      <c r="D67" s="670"/>
      <c r="E67" s="660"/>
      <c r="F67" s="654"/>
      <c r="G67" s="657"/>
      <c r="H67" s="164"/>
      <c r="I67" s="169"/>
      <c r="J67" s="170"/>
      <c r="K67" s="170"/>
      <c r="L67" s="171"/>
      <c r="M67" s="172"/>
      <c r="N67" s="173"/>
      <c r="O67" s="641" t="s">
        <v>168</v>
      </c>
      <c r="P67" s="639"/>
      <c r="Q67" s="639">
        <v>2</v>
      </c>
      <c r="R67" s="651"/>
    </row>
    <row r="68" spans="1:21" ht="17.25" customHeight="1" thickBot="1">
      <c r="A68" s="606"/>
      <c r="B68" s="608"/>
      <c r="C68" s="668"/>
      <c r="D68" s="671"/>
      <c r="E68" s="661"/>
      <c r="F68" s="655"/>
      <c r="G68" s="658"/>
      <c r="H68" s="155" t="s">
        <v>10</v>
      </c>
      <c r="I68" s="156">
        <f t="shared" ref="I68:N68" si="7">SUM(I66:I66)</f>
        <v>20</v>
      </c>
      <c r="J68" s="157">
        <f t="shared" si="7"/>
        <v>20</v>
      </c>
      <c r="K68" s="157">
        <f t="shared" si="7"/>
        <v>0</v>
      </c>
      <c r="L68" s="158">
        <f t="shared" si="7"/>
        <v>0</v>
      </c>
      <c r="M68" s="159">
        <f t="shared" si="7"/>
        <v>80</v>
      </c>
      <c r="N68" s="160">
        <f t="shared" si="7"/>
        <v>0</v>
      </c>
      <c r="O68" s="642"/>
      <c r="P68" s="640"/>
      <c r="Q68" s="640"/>
      <c r="R68" s="652"/>
    </row>
    <row r="69" spans="1:21" ht="13.5" thickBot="1">
      <c r="A69" s="14" t="s">
        <v>9</v>
      </c>
      <c r="B69" s="15" t="s">
        <v>9</v>
      </c>
      <c r="C69" s="562" t="s">
        <v>12</v>
      </c>
      <c r="D69" s="562"/>
      <c r="E69" s="562"/>
      <c r="F69" s="562"/>
      <c r="G69" s="562"/>
      <c r="H69" s="562"/>
      <c r="I69" s="176">
        <f t="shared" ref="I69:N69" si="8">I68+I65+I61+I55+I51+I38+I31+I19</f>
        <v>14870.900000000001</v>
      </c>
      <c r="J69" s="484">
        <f t="shared" si="8"/>
        <v>14268.7</v>
      </c>
      <c r="K69" s="484">
        <f t="shared" si="8"/>
        <v>791.9</v>
      </c>
      <c r="L69" s="61">
        <f t="shared" si="8"/>
        <v>602.20000000000005</v>
      </c>
      <c r="M69" s="60">
        <f>M68+M65+M61+M55+M51+M38+M31+M19</f>
        <v>19466.899999999998</v>
      </c>
      <c r="N69" s="176">
        <f t="shared" si="8"/>
        <v>19250.499999999996</v>
      </c>
      <c r="O69" s="107"/>
      <c r="P69" s="108"/>
      <c r="Q69" s="108"/>
      <c r="R69" s="109"/>
    </row>
    <row r="70" spans="1:21" ht="13.5" thickBot="1">
      <c r="A70" s="14" t="s">
        <v>9</v>
      </c>
      <c r="B70" s="15" t="s">
        <v>11</v>
      </c>
      <c r="C70" s="643" t="s">
        <v>112</v>
      </c>
      <c r="D70" s="644"/>
      <c r="E70" s="644"/>
      <c r="F70" s="644"/>
      <c r="G70" s="644"/>
      <c r="H70" s="645"/>
      <c r="I70" s="646"/>
      <c r="J70" s="646"/>
      <c r="K70" s="646"/>
      <c r="L70" s="646"/>
      <c r="M70" s="645"/>
      <c r="N70" s="645"/>
      <c r="O70" s="644"/>
      <c r="P70" s="644"/>
      <c r="Q70" s="644"/>
      <c r="R70" s="647"/>
    </row>
    <row r="71" spans="1:21" ht="12.75" customHeight="1">
      <c r="A71" s="605" t="s">
        <v>9</v>
      </c>
      <c r="B71" s="607" t="s">
        <v>11</v>
      </c>
      <c r="C71" s="609" t="s">
        <v>9</v>
      </c>
      <c r="D71" s="592" t="s">
        <v>167</v>
      </c>
      <c r="E71" s="621"/>
      <c r="F71" s="600" t="s">
        <v>84</v>
      </c>
      <c r="G71" s="636" t="s">
        <v>66</v>
      </c>
      <c r="H71" s="485" t="s">
        <v>59</v>
      </c>
      <c r="I71" s="338">
        <f>J71+L71</f>
        <v>582</v>
      </c>
      <c r="J71" s="132">
        <v>582</v>
      </c>
      <c r="K71" s="132"/>
      <c r="L71" s="132"/>
      <c r="M71" s="445">
        <f>793.3-153</f>
        <v>640.29999999999995</v>
      </c>
      <c r="N71" s="445">
        <f>793.3-153</f>
        <v>640.29999999999995</v>
      </c>
      <c r="O71" s="638" t="s">
        <v>115</v>
      </c>
      <c r="P71" s="81">
        <v>18</v>
      </c>
      <c r="Q71" s="81">
        <v>18</v>
      </c>
      <c r="R71" s="82">
        <v>18</v>
      </c>
      <c r="U71" s="19"/>
    </row>
    <row r="72" spans="1:21">
      <c r="A72" s="575"/>
      <c r="B72" s="576"/>
      <c r="C72" s="591"/>
      <c r="D72" s="593"/>
      <c r="E72" s="622"/>
      <c r="F72" s="568"/>
      <c r="G72" s="572"/>
      <c r="H72" s="28"/>
      <c r="I72" s="124">
        <f>J72+L72</f>
        <v>0</v>
      </c>
      <c r="J72" s="48"/>
      <c r="K72" s="48"/>
      <c r="L72" s="48"/>
      <c r="M72" s="141"/>
      <c r="N72" s="141"/>
      <c r="O72" s="590"/>
      <c r="P72" s="77"/>
      <c r="Q72" s="77"/>
      <c r="R72" s="78"/>
      <c r="U72" s="19"/>
    </row>
    <row r="73" spans="1:21">
      <c r="A73" s="575"/>
      <c r="B73" s="576"/>
      <c r="C73" s="591"/>
      <c r="D73" s="593"/>
      <c r="E73" s="622"/>
      <c r="F73" s="568"/>
      <c r="G73" s="572"/>
      <c r="H73" s="110"/>
      <c r="I73" s="52">
        <f>J73+L73</f>
        <v>0</v>
      </c>
      <c r="J73" s="96"/>
      <c r="K73" s="96"/>
      <c r="L73" s="96"/>
      <c r="M73" s="100"/>
      <c r="N73" s="100"/>
      <c r="O73" s="590"/>
      <c r="P73" s="77"/>
      <c r="Q73" s="77"/>
      <c r="R73" s="78"/>
      <c r="U73" s="19"/>
    </row>
    <row r="74" spans="1:21" ht="13.5" thickBot="1">
      <c r="A74" s="606"/>
      <c r="B74" s="608"/>
      <c r="C74" s="610"/>
      <c r="D74" s="594"/>
      <c r="E74" s="623"/>
      <c r="F74" s="601"/>
      <c r="G74" s="637"/>
      <c r="H74" s="30" t="s">
        <v>10</v>
      </c>
      <c r="I74" s="455">
        <f t="shared" ref="I74:N74" si="9">SUM(I71:I73)</f>
        <v>582</v>
      </c>
      <c r="J74" s="450">
        <f t="shared" si="9"/>
        <v>582</v>
      </c>
      <c r="K74" s="450">
        <f t="shared" si="9"/>
        <v>0</v>
      </c>
      <c r="L74" s="452">
        <f t="shared" si="9"/>
        <v>0</v>
      </c>
      <c r="M74" s="469">
        <f t="shared" si="9"/>
        <v>640.29999999999995</v>
      </c>
      <c r="N74" s="469">
        <f t="shared" si="9"/>
        <v>640.29999999999995</v>
      </c>
      <c r="O74" s="444"/>
      <c r="P74" s="79"/>
      <c r="Q74" s="79"/>
      <c r="R74" s="80"/>
      <c r="U74" s="19"/>
    </row>
    <row r="75" spans="1:21" ht="12.75" customHeight="1">
      <c r="A75" s="605" t="s">
        <v>9</v>
      </c>
      <c r="B75" s="607" t="s">
        <v>11</v>
      </c>
      <c r="C75" s="609" t="s">
        <v>11</v>
      </c>
      <c r="D75" s="592" t="s">
        <v>116</v>
      </c>
      <c r="E75" s="621"/>
      <c r="F75" s="600" t="s">
        <v>84</v>
      </c>
      <c r="G75" s="636" t="s">
        <v>66</v>
      </c>
      <c r="H75" s="28" t="s">
        <v>59</v>
      </c>
      <c r="I75" s="488">
        <f>J75+L75</f>
        <v>5</v>
      </c>
      <c r="J75" s="132">
        <v>5</v>
      </c>
      <c r="K75" s="131"/>
      <c r="L75" s="132"/>
      <c r="M75" s="445">
        <v>10</v>
      </c>
      <c r="N75" s="445">
        <v>10</v>
      </c>
      <c r="O75" s="638" t="s">
        <v>163</v>
      </c>
      <c r="P75" s="81">
        <v>3</v>
      </c>
      <c r="Q75" s="81">
        <v>3</v>
      </c>
      <c r="R75" s="82">
        <v>3</v>
      </c>
      <c r="U75" s="19"/>
    </row>
    <row r="76" spans="1:21">
      <c r="A76" s="575"/>
      <c r="B76" s="576"/>
      <c r="C76" s="591"/>
      <c r="D76" s="593"/>
      <c r="E76" s="622"/>
      <c r="F76" s="568"/>
      <c r="G76" s="572"/>
      <c r="H76" s="110"/>
      <c r="I76" s="429">
        <f>J76+L76</f>
        <v>0</v>
      </c>
      <c r="J76" s="96"/>
      <c r="K76" s="95"/>
      <c r="L76" s="96"/>
      <c r="M76" s="97"/>
      <c r="N76" s="97"/>
      <c r="O76" s="590"/>
      <c r="P76" s="77"/>
      <c r="Q76" s="77"/>
      <c r="R76" s="78"/>
      <c r="U76" s="19"/>
    </row>
    <row r="77" spans="1:21" ht="13.5" thickBot="1">
      <c r="A77" s="606"/>
      <c r="B77" s="608"/>
      <c r="C77" s="610"/>
      <c r="D77" s="594"/>
      <c r="E77" s="623"/>
      <c r="F77" s="601"/>
      <c r="G77" s="637"/>
      <c r="H77" s="389" t="s">
        <v>10</v>
      </c>
      <c r="I77" s="449">
        <f t="shared" ref="I77:N77" si="10">SUM(I75:I76)</f>
        <v>5</v>
      </c>
      <c r="J77" s="450">
        <f t="shared" si="10"/>
        <v>5</v>
      </c>
      <c r="K77" s="455">
        <f t="shared" si="10"/>
        <v>0</v>
      </c>
      <c r="L77" s="452">
        <f t="shared" si="10"/>
        <v>0</v>
      </c>
      <c r="M77" s="74">
        <f t="shared" si="10"/>
        <v>10</v>
      </c>
      <c r="N77" s="74">
        <f t="shared" si="10"/>
        <v>10</v>
      </c>
      <c r="O77" s="444"/>
      <c r="P77" s="79"/>
      <c r="Q77" s="79"/>
      <c r="R77" s="80"/>
      <c r="U77" s="19"/>
    </row>
    <row r="78" spans="1:21" ht="12.75" customHeight="1">
      <c r="A78" s="605" t="s">
        <v>9</v>
      </c>
      <c r="B78" s="607" t="s">
        <v>11</v>
      </c>
      <c r="C78" s="609" t="s">
        <v>64</v>
      </c>
      <c r="D78" s="592" t="s">
        <v>162</v>
      </c>
      <c r="E78" s="621"/>
      <c r="F78" s="600" t="s">
        <v>84</v>
      </c>
      <c r="G78" s="636" t="s">
        <v>66</v>
      </c>
      <c r="H78" s="489" t="s">
        <v>59</v>
      </c>
      <c r="I78" s="435">
        <f>J78+L78</f>
        <v>45.2</v>
      </c>
      <c r="J78" s="132">
        <v>45.2</v>
      </c>
      <c r="K78" s="132"/>
      <c r="L78" s="436"/>
      <c r="M78" s="477">
        <v>51.7</v>
      </c>
      <c r="N78" s="112">
        <v>51.7</v>
      </c>
      <c r="O78" s="598" t="s">
        <v>117</v>
      </c>
      <c r="P78" s="81">
        <v>350</v>
      </c>
      <c r="Q78" s="81">
        <v>350</v>
      </c>
      <c r="R78" s="82">
        <v>350</v>
      </c>
      <c r="U78" s="19"/>
    </row>
    <row r="79" spans="1:21">
      <c r="A79" s="575"/>
      <c r="B79" s="576"/>
      <c r="C79" s="591"/>
      <c r="D79" s="593"/>
      <c r="E79" s="622"/>
      <c r="F79" s="568"/>
      <c r="G79" s="572"/>
      <c r="H79" s="486"/>
      <c r="I79" s="437">
        <f>J79+L79</f>
        <v>0</v>
      </c>
      <c r="J79" s="48"/>
      <c r="K79" s="48"/>
      <c r="L79" s="438"/>
      <c r="M79" s="202"/>
      <c r="N79" s="140"/>
      <c r="O79" s="599"/>
      <c r="P79" s="77"/>
      <c r="Q79" s="77"/>
      <c r="R79" s="78"/>
      <c r="U79" s="19"/>
    </row>
    <row r="80" spans="1:21">
      <c r="A80" s="575"/>
      <c r="B80" s="576"/>
      <c r="C80" s="591"/>
      <c r="D80" s="593"/>
      <c r="E80" s="622"/>
      <c r="F80" s="568"/>
      <c r="G80" s="572"/>
      <c r="H80" s="486"/>
      <c r="I80" s="437">
        <f>J80+L80</f>
        <v>0</v>
      </c>
      <c r="J80" s="48"/>
      <c r="K80" s="48"/>
      <c r="L80" s="438"/>
      <c r="M80" s="430"/>
      <c r="N80" s="141"/>
      <c r="O80" s="599" t="s">
        <v>118</v>
      </c>
      <c r="P80" s="77">
        <v>30</v>
      </c>
      <c r="Q80" s="77">
        <v>30</v>
      </c>
      <c r="R80" s="78">
        <v>30</v>
      </c>
      <c r="U80" s="19"/>
    </row>
    <row r="81" spans="1:21">
      <c r="A81" s="575"/>
      <c r="B81" s="576"/>
      <c r="C81" s="591"/>
      <c r="D81" s="593"/>
      <c r="E81" s="622"/>
      <c r="F81" s="568"/>
      <c r="G81" s="572"/>
      <c r="H81" s="490"/>
      <c r="I81" s="439">
        <f>J81+L81</f>
        <v>0</v>
      </c>
      <c r="J81" s="96"/>
      <c r="K81" s="96"/>
      <c r="L81" s="440"/>
      <c r="M81" s="414"/>
      <c r="N81" s="55"/>
      <c r="O81" s="599"/>
      <c r="P81" s="77"/>
      <c r="Q81" s="77"/>
      <c r="R81" s="78"/>
      <c r="U81" s="19"/>
    </row>
    <row r="82" spans="1:21" ht="13.5" thickBot="1">
      <c r="A82" s="606"/>
      <c r="B82" s="608"/>
      <c r="C82" s="610"/>
      <c r="D82" s="594"/>
      <c r="E82" s="623"/>
      <c r="F82" s="601"/>
      <c r="G82" s="637"/>
      <c r="H82" s="434" t="s">
        <v>10</v>
      </c>
      <c r="I82" s="441">
        <f t="shared" ref="I82:N82" si="11">SUM(I78:I81)</f>
        <v>45.2</v>
      </c>
      <c r="J82" s="471">
        <f t="shared" si="11"/>
        <v>45.2</v>
      </c>
      <c r="K82" s="471">
        <f t="shared" si="11"/>
        <v>0</v>
      </c>
      <c r="L82" s="487">
        <f t="shared" si="11"/>
        <v>0</v>
      </c>
      <c r="M82" s="481">
        <f t="shared" si="11"/>
        <v>51.7</v>
      </c>
      <c r="N82" s="59">
        <f t="shared" si="11"/>
        <v>51.7</v>
      </c>
      <c r="O82" s="26" t="s">
        <v>119</v>
      </c>
      <c r="P82" s="79">
        <v>30</v>
      </c>
      <c r="Q82" s="79">
        <v>30</v>
      </c>
      <c r="R82" s="80">
        <v>30</v>
      </c>
      <c r="U82" s="19"/>
    </row>
    <row r="83" spans="1:21" ht="12.75" customHeight="1">
      <c r="A83" s="605" t="s">
        <v>9</v>
      </c>
      <c r="B83" s="607" t="s">
        <v>11</v>
      </c>
      <c r="C83" s="609" t="s">
        <v>83</v>
      </c>
      <c r="D83" s="592" t="s">
        <v>122</v>
      </c>
      <c r="E83" s="621"/>
      <c r="F83" s="600" t="s">
        <v>84</v>
      </c>
      <c r="G83" s="602"/>
      <c r="H83" s="27" t="s">
        <v>59</v>
      </c>
      <c r="I83" s="39">
        <f>J83+L83</f>
        <v>6</v>
      </c>
      <c r="J83" s="40">
        <v>6</v>
      </c>
      <c r="K83" s="40"/>
      <c r="L83" s="41"/>
      <c r="M83" s="112">
        <v>6</v>
      </c>
      <c r="N83" s="112">
        <v>6</v>
      </c>
      <c r="O83" s="598" t="s">
        <v>123</v>
      </c>
      <c r="P83" s="81">
        <v>20</v>
      </c>
      <c r="Q83" s="81">
        <v>20</v>
      </c>
      <c r="R83" s="82">
        <v>20</v>
      </c>
      <c r="U83" s="19"/>
    </row>
    <row r="84" spans="1:21">
      <c r="A84" s="575"/>
      <c r="B84" s="576"/>
      <c r="C84" s="591"/>
      <c r="D84" s="593"/>
      <c r="E84" s="622"/>
      <c r="F84" s="568"/>
      <c r="G84" s="603"/>
      <c r="H84" s="63"/>
      <c r="I84" s="46">
        <f>J84+L84</f>
        <v>0</v>
      </c>
      <c r="J84" s="47"/>
      <c r="K84" s="47"/>
      <c r="L84" s="48"/>
      <c r="M84" s="141"/>
      <c r="N84" s="141"/>
      <c r="O84" s="599"/>
      <c r="P84" s="77"/>
      <c r="Q84" s="77"/>
      <c r="R84" s="78"/>
      <c r="U84" s="19"/>
    </row>
    <row r="85" spans="1:21" ht="13.5" thickBot="1">
      <c r="A85" s="606"/>
      <c r="B85" s="608"/>
      <c r="C85" s="610"/>
      <c r="D85" s="594"/>
      <c r="E85" s="623"/>
      <c r="F85" s="601"/>
      <c r="G85" s="604"/>
      <c r="H85" s="20" t="s">
        <v>10</v>
      </c>
      <c r="I85" s="56">
        <f t="shared" ref="I85:N85" si="12">SUM(I83:I84)</f>
        <v>6</v>
      </c>
      <c r="J85" s="57">
        <f t="shared" si="12"/>
        <v>6</v>
      </c>
      <c r="K85" s="57">
        <f t="shared" si="12"/>
        <v>0</v>
      </c>
      <c r="L85" s="57">
        <f t="shared" si="12"/>
        <v>0</v>
      </c>
      <c r="M85" s="59">
        <f t="shared" si="12"/>
        <v>6</v>
      </c>
      <c r="N85" s="59">
        <f t="shared" si="12"/>
        <v>6</v>
      </c>
      <c r="O85" s="26"/>
      <c r="P85" s="79"/>
      <c r="Q85" s="79"/>
      <c r="R85" s="80"/>
      <c r="U85" s="19"/>
    </row>
    <row r="86" spans="1:21" ht="27.75" customHeight="1">
      <c r="A86" s="605" t="s">
        <v>9</v>
      </c>
      <c r="B86" s="607" t="s">
        <v>11</v>
      </c>
      <c r="C86" s="609" t="s">
        <v>84</v>
      </c>
      <c r="D86" s="629" t="s">
        <v>134</v>
      </c>
      <c r="E86" s="632" t="s">
        <v>137</v>
      </c>
      <c r="F86" s="600" t="s">
        <v>67</v>
      </c>
      <c r="G86" s="602" t="s">
        <v>135</v>
      </c>
      <c r="H86" s="27" t="s">
        <v>59</v>
      </c>
      <c r="I86" s="39">
        <f>J86+L86</f>
        <v>0</v>
      </c>
      <c r="J86" s="40"/>
      <c r="K86" s="40"/>
      <c r="L86" s="41"/>
      <c r="M86" s="121"/>
      <c r="N86" s="121"/>
      <c r="O86" s="598" t="s">
        <v>179</v>
      </c>
      <c r="P86" s="624"/>
      <c r="Q86" s="81"/>
      <c r="R86" s="82"/>
      <c r="U86" s="19"/>
    </row>
    <row r="87" spans="1:21" ht="27.75" customHeight="1">
      <c r="A87" s="575"/>
      <c r="B87" s="576"/>
      <c r="C87" s="591"/>
      <c r="D87" s="630"/>
      <c r="E87" s="584"/>
      <c r="F87" s="568"/>
      <c r="G87" s="603"/>
      <c r="H87" s="63" t="s">
        <v>133</v>
      </c>
      <c r="I87" s="46">
        <f>J87+L87</f>
        <v>1354.5</v>
      </c>
      <c r="J87" s="47"/>
      <c r="K87" s="47"/>
      <c r="L87" s="48">
        <v>1354.5</v>
      </c>
      <c r="M87" s="141"/>
      <c r="N87" s="141"/>
      <c r="O87" s="599"/>
      <c r="P87" s="625"/>
      <c r="Q87" s="77"/>
      <c r="R87" s="78"/>
      <c r="U87" s="19"/>
    </row>
    <row r="88" spans="1:21" ht="27.75" customHeight="1">
      <c r="A88" s="575"/>
      <c r="B88" s="576"/>
      <c r="C88" s="591"/>
      <c r="D88" s="630"/>
      <c r="E88" s="584"/>
      <c r="F88" s="568"/>
      <c r="G88" s="603"/>
      <c r="H88" s="28"/>
      <c r="I88" s="52">
        <f>J88+L88</f>
        <v>0</v>
      </c>
      <c r="J88" s="53"/>
      <c r="K88" s="53"/>
      <c r="L88" s="54"/>
      <c r="M88" s="55"/>
      <c r="N88" s="55"/>
      <c r="O88" s="599"/>
      <c r="P88" s="77"/>
      <c r="Q88" s="77"/>
      <c r="R88" s="78"/>
      <c r="U88" s="19"/>
    </row>
    <row r="89" spans="1:21">
      <c r="A89" s="626"/>
      <c r="B89" s="627"/>
      <c r="C89" s="628"/>
      <c r="D89" s="631"/>
      <c r="E89" s="633"/>
      <c r="F89" s="634"/>
      <c r="G89" s="635"/>
      <c r="H89" s="209" t="s">
        <v>10</v>
      </c>
      <c r="I89" s="210">
        <f t="shared" ref="I89:N89" si="13">SUM(I86:I88)</f>
        <v>1354.5</v>
      </c>
      <c r="J89" s="211">
        <f t="shared" si="13"/>
        <v>0</v>
      </c>
      <c r="K89" s="211">
        <f t="shared" si="13"/>
        <v>0</v>
      </c>
      <c r="L89" s="211">
        <f t="shared" si="13"/>
        <v>1354.5</v>
      </c>
      <c r="M89" s="212">
        <f t="shared" si="13"/>
        <v>0</v>
      </c>
      <c r="N89" s="212">
        <f t="shared" si="13"/>
        <v>0</v>
      </c>
      <c r="O89" s="615"/>
      <c r="P89" s="213">
        <v>100</v>
      </c>
      <c r="Q89" s="213"/>
      <c r="R89" s="214"/>
      <c r="U89" s="19"/>
    </row>
    <row r="90" spans="1:21" ht="25.5" customHeight="1">
      <c r="A90" s="215" t="s">
        <v>9</v>
      </c>
      <c r="B90" s="216" t="s">
        <v>11</v>
      </c>
      <c r="C90" s="217" t="s">
        <v>67</v>
      </c>
      <c r="D90" s="218" t="s">
        <v>148</v>
      </c>
      <c r="E90" s="219"/>
      <c r="F90" s="220" t="s">
        <v>84</v>
      </c>
      <c r="G90" s="239" t="s">
        <v>66</v>
      </c>
      <c r="H90" s="221" t="s">
        <v>59</v>
      </c>
      <c r="I90" s="222">
        <f>J90+L90</f>
        <v>0</v>
      </c>
      <c r="J90" s="53"/>
      <c r="K90" s="53"/>
      <c r="L90" s="54"/>
      <c r="M90" s="223">
        <v>100</v>
      </c>
      <c r="N90" s="223"/>
      <c r="O90" s="224" t="s">
        <v>120</v>
      </c>
      <c r="P90" s="182"/>
      <c r="Q90" s="182">
        <v>1</v>
      </c>
      <c r="R90" s="183"/>
      <c r="U90" s="19"/>
    </row>
    <row r="91" spans="1:21">
      <c r="A91" s="241"/>
      <c r="B91" s="243"/>
      <c r="C91" s="250"/>
      <c r="D91" s="251"/>
      <c r="E91" s="257"/>
      <c r="F91" s="248"/>
      <c r="G91" s="246"/>
      <c r="H91" s="63"/>
      <c r="I91" s="46">
        <f>J91+L91</f>
        <v>0</v>
      </c>
      <c r="J91" s="102"/>
      <c r="K91" s="102"/>
      <c r="L91" s="103"/>
      <c r="M91" s="140"/>
      <c r="N91" s="140"/>
      <c r="O91" s="25"/>
      <c r="P91" s="77"/>
      <c r="Q91" s="77"/>
      <c r="R91" s="78"/>
      <c r="U91" s="19"/>
    </row>
    <row r="92" spans="1:21">
      <c r="A92" s="252"/>
      <c r="B92" s="253"/>
      <c r="C92" s="254"/>
      <c r="D92" s="225"/>
      <c r="E92" s="226"/>
      <c r="F92" s="255"/>
      <c r="G92" s="256"/>
      <c r="H92" s="209" t="s">
        <v>10</v>
      </c>
      <c r="I92" s="210">
        <f t="shared" ref="I92:N92" si="14">SUM(I90:I91)</f>
        <v>0</v>
      </c>
      <c r="J92" s="211">
        <f t="shared" si="14"/>
        <v>0</v>
      </c>
      <c r="K92" s="211">
        <f t="shared" si="14"/>
        <v>0</v>
      </c>
      <c r="L92" s="211">
        <f t="shared" si="14"/>
        <v>0</v>
      </c>
      <c r="M92" s="212">
        <f t="shared" si="14"/>
        <v>100</v>
      </c>
      <c r="N92" s="212">
        <f t="shared" si="14"/>
        <v>0</v>
      </c>
      <c r="O92" s="227"/>
      <c r="P92" s="213"/>
      <c r="Q92" s="213"/>
      <c r="R92" s="214"/>
      <c r="U92" s="19"/>
    </row>
    <row r="93" spans="1:21">
      <c r="A93" s="228" t="s">
        <v>9</v>
      </c>
      <c r="B93" s="253" t="s">
        <v>11</v>
      </c>
      <c r="C93" s="616" t="s">
        <v>12</v>
      </c>
      <c r="D93" s="616"/>
      <c r="E93" s="616"/>
      <c r="F93" s="616"/>
      <c r="G93" s="616"/>
      <c r="H93" s="617"/>
      <c r="I93" s="229">
        <f t="shared" ref="I93:N93" si="15">SUM(I89,I85,I92,I82,I77,I74)</f>
        <v>1992.7</v>
      </c>
      <c r="J93" s="229">
        <f t="shared" si="15"/>
        <v>638.20000000000005</v>
      </c>
      <c r="K93" s="229">
        <f t="shared" si="15"/>
        <v>0</v>
      </c>
      <c r="L93" s="230">
        <f t="shared" si="15"/>
        <v>1354.5</v>
      </c>
      <c r="M93" s="230">
        <f>SUM(M89,M85,M92,M82,M77,M74)</f>
        <v>808</v>
      </c>
      <c r="N93" s="229">
        <f t="shared" si="15"/>
        <v>708</v>
      </c>
      <c r="O93" s="618"/>
      <c r="P93" s="619"/>
      <c r="Q93" s="619"/>
      <c r="R93" s="620"/>
    </row>
    <row r="94" spans="1:21" ht="13.5" thickBot="1">
      <c r="A94" s="242" t="s">
        <v>9</v>
      </c>
      <c r="B94" s="244" t="s">
        <v>64</v>
      </c>
      <c r="C94" s="611" t="s">
        <v>113</v>
      </c>
      <c r="D94" s="612"/>
      <c r="E94" s="612"/>
      <c r="F94" s="612"/>
      <c r="G94" s="612"/>
      <c r="H94" s="612"/>
      <c r="I94" s="612"/>
      <c r="J94" s="612"/>
      <c r="K94" s="612"/>
      <c r="L94" s="612"/>
      <c r="M94" s="612"/>
      <c r="N94" s="612"/>
      <c r="O94" s="612"/>
      <c r="P94" s="612"/>
      <c r="Q94" s="612"/>
      <c r="R94" s="613"/>
    </row>
    <row r="95" spans="1:21" ht="12.75" customHeight="1">
      <c r="A95" s="605" t="s">
        <v>9</v>
      </c>
      <c r="B95" s="607" t="s">
        <v>64</v>
      </c>
      <c r="C95" s="609" t="s">
        <v>9</v>
      </c>
      <c r="D95" s="592" t="s">
        <v>124</v>
      </c>
      <c r="E95" s="595"/>
      <c r="F95" s="600" t="s">
        <v>84</v>
      </c>
      <c r="G95" s="602" t="s">
        <v>66</v>
      </c>
      <c r="H95" s="27" t="s">
        <v>59</v>
      </c>
      <c r="I95" s="39">
        <f>J95+L95</f>
        <v>2006.2</v>
      </c>
      <c r="J95" s="40">
        <v>2006.2</v>
      </c>
      <c r="K95" s="40"/>
      <c r="L95" s="41"/>
      <c r="M95" s="121">
        <v>2006.3</v>
      </c>
      <c r="N95" s="121">
        <v>2006.3</v>
      </c>
      <c r="O95" s="598" t="s">
        <v>125</v>
      </c>
      <c r="P95" s="114">
        <v>1.1166</v>
      </c>
      <c r="Q95" s="114">
        <v>1.1166</v>
      </c>
      <c r="R95" s="115">
        <v>1.1166</v>
      </c>
      <c r="U95" s="19"/>
    </row>
    <row r="96" spans="1:21">
      <c r="A96" s="575"/>
      <c r="B96" s="576"/>
      <c r="C96" s="591"/>
      <c r="D96" s="593"/>
      <c r="E96" s="596"/>
      <c r="F96" s="568"/>
      <c r="G96" s="603"/>
      <c r="H96" s="63"/>
      <c r="I96" s="46">
        <f>J96+L96</f>
        <v>0</v>
      </c>
      <c r="J96" s="47"/>
      <c r="K96" s="47"/>
      <c r="L96" s="48"/>
      <c r="M96" s="141"/>
      <c r="N96" s="141"/>
      <c r="O96" s="599"/>
      <c r="P96" s="113"/>
      <c r="Q96" s="77"/>
      <c r="R96" s="78"/>
      <c r="U96" s="19"/>
    </row>
    <row r="97" spans="1:21">
      <c r="A97" s="575"/>
      <c r="B97" s="576"/>
      <c r="C97" s="591"/>
      <c r="D97" s="593"/>
      <c r="E97" s="596"/>
      <c r="F97" s="568"/>
      <c r="G97" s="603"/>
      <c r="H97" s="28"/>
      <c r="I97" s="52">
        <f>J97+L97</f>
        <v>0</v>
      </c>
      <c r="J97" s="53"/>
      <c r="K97" s="53"/>
      <c r="L97" s="54"/>
      <c r="M97" s="55"/>
      <c r="N97" s="55"/>
      <c r="O97" s="599"/>
      <c r="P97" s="77"/>
      <c r="Q97" s="77"/>
      <c r="R97" s="78"/>
      <c r="U97" s="19"/>
    </row>
    <row r="98" spans="1:21" ht="13.5" thickBot="1">
      <c r="A98" s="606"/>
      <c r="B98" s="608"/>
      <c r="C98" s="610"/>
      <c r="D98" s="594"/>
      <c r="E98" s="597"/>
      <c r="F98" s="601"/>
      <c r="G98" s="604"/>
      <c r="H98" s="20" t="s">
        <v>10</v>
      </c>
      <c r="I98" s="56">
        <f t="shared" ref="I98:N98" si="16">SUM(I95:I97)</f>
        <v>2006.2</v>
      </c>
      <c r="J98" s="57">
        <f t="shared" si="16"/>
        <v>2006.2</v>
      </c>
      <c r="K98" s="57">
        <f t="shared" si="16"/>
        <v>0</v>
      </c>
      <c r="L98" s="57">
        <f t="shared" si="16"/>
        <v>0</v>
      </c>
      <c r="M98" s="59">
        <f t="shared" si="16"/>
        <v>2006.3</v>
      </c>
      <c r="N98" s="59">
        <f t="shared" si="16"/>
        <v>2006.3</v>
      </c>
      <c r="O98" s="614"/>
      <c r="P98" s="79"/>
      <c r="Q98" s="79"/>
      <c r="R98" s="80"/>
      <c r="U98" s="19"/>
    </row>
    <row r="99" spans="1:21" ht="15" customHeight="1">
      <c r="A99" s="605" t="s">
        <v>9</v>
      </c>
      <c r="B99" s="607" t="s">
        <v>64</v>
      </c>
      <c r="C99" s="609" t="s">
        <v>11</v>
      </c>
      <c r="D99" s="592" t="s">
        <v>65</v>
      </c>
      <c r="E99" s="595"/>
      <c r="F99" s="600" t="s">
        <v>67</v>
      </c>
      <c r="G99" s="602" t="s">
        <v>66</v>
      </c>
      <c r="H99" s="27" t="s">
        <v>59</v>
      </c>
      <c r="I99" s="39">
        <f>J99+L99</f>
        <v>0</v>
      </c>
      <c r="J99" s="40"/>
      <c r="K99" s="40"/>
      <c r="L99" s="41"/>
      <c r="M99" s="121"/>
      <c r="N99" s="121"/>
      <c r="O99" s="598" t="s">
        <v>164</v>
      </c>
      <c r="P99" s="81">
        <v>15</v>
      </c>
      <c r="Q99" s="81" t="s">
        <v>69</v>
      </c>
      <c r="R99" s="82" t="s">
        <v>69</v>
      </c>
      <c r="U99" s="19"/>
    </row>
    <row r="100" spans="1:21" ht="15" customHeight="1">
      <c r="A100" s="575"/>
      <c r="B100" s="576"/>
      <c r="C100" s="591"/>
      <c r="D100" s="593"/>
      <c r="E100" s="596"/>
      <c r="F100" s="568"/>
      <c r="G100" s="603"/>
      <c r="H100" s="63" t="s">
        <v>68</v>
      </c>
      <c r="I100" s="46">
        <f>J100+L100</f>
        <v>454.5</v>
      </c>
      <c r="J100" s="47">
        <v>454.5</v>
      </c>
      <c r="K100" s="47"/>
      <c r="L100" s="48"/>
      <c r="M100" s="141">
        <v>250</v>
      </c>
      <c r="N100" s="141">
        <v>250</v>
      </c>
      <c r="O100" s="599"/>
      <c r="P100" s="77"/>
      <c r="Q100" s="77"/>
      <c r="R100" s="78"/>
      <c r="U100" s="19"/>
    </row>
    <row r="101" spans="1:21" ht="15" customHeight="1" thickBot="1">
      <c r="A101" s="606"/>
      <c r="B101" s="608"/>
      <c r="C101" s="610"/>
      <c r="D101" s="594"/>
      <c r="E101" s="597"/>
      <c r="F101" s="601"/>
      <c r="G101" s="604"/>
      <c r="H101" s="20" t="s">
        <v>10</v>
      </c>
      <c r="I101" s="56">
        <f t="shared" ref="I101:N101" si="17">SUM(I99:I100)</f>
        <v>454.5</v>
      </c>
      <c r="J101" s="57">
        <f t="shared" si="17"/>
        <v>454.5</v>
      </c>
      <c r="K101" s="57">
        <f t="shared" si="17"/>
        <v>0</v>
      </c>
      <c r="L101" s="57">
        <f t="shared" si="17"/>
        <v>0</v>
      </c>
      <c r="M101" s="59">
        <f t="shared" si="17"/>
        <v>250</v>
      </c>
      <c r="N101" s="59">
        <f t="shared" si="17"/>
        <v>250</v>
      </c>
      <c r="O101" s="26"/>
      <c r="P101" s="79"/>
      <c r="Q101" s="79"/>
      <c r="R101" s="80"/>
      <c r="U101" s="19"/>
    </row>
    <row r="102" spans="1:21" ht="12.75" customHeight="1">
      <c r="A102" s="605" t="s">
        <v>9</v>
      </c>
      <c r="B102" s="607" t="s">
        <v>64</v>
      </c>
      <c r="C102" s="609" t="s">
        <v>64</v>
      </c>
      <c r="D102" s="592" t="s">
        <v>70</v>
      </c>
      <c r="E102" s="595"/>
      <c r="F102" s="600" t="s">
        <v>71</v>
      </c>
      <c r="G102" s="602" t="s">
        <v>66</v>
      </c>
      <c r="H102" s="27" t="s">
        <v>59</v>
      </c>
      <c r="I102" s="39">
        <f>J102+L102</f>
        <v>0</v>
      </c>
      <c r="J102" s="40"/>
      <c r="K102" s="40"/>
      <c r="L102" s="41"/>
      <c r="M102" s="121">
        <v>62</v>
      </c>
      <c r="N102" s="121">
        <v>62</v>
      </c>
      <c r="O102" s="598" t="s">
        <v>72</v>
      </c>
      <c r="P102" s="81" t="s">
        <v>73</v>
      </c>
      <c r="Q102" s="81" t="s">
        <v>73</v>
      </c>
      <c r="R102" s="82" t="s">
        <v>73</v>
      </c>
      <c r="U102" s="19"/>
    </row>
    <row r="103" spans="1:21">
      <c r="A103" s="575"/>
      <c r="B103" s="576"/>
      <c r="C103" s="591"/>
      <c r="D103" s="593"/>
      <c r="E103" s="596"/>
      <c r="F103" s="568"/>
      <c r="G103" s="603"/>
      <c r="H103" s="63"/>
      <c r="I103" s="46">
        <f>J103+L103</f>
        <v>0</v>
      </c>
      <c r="J103" s="47"/>
      <c r="K103" s="47"/>
      <c r="L103" s="48"/>
      <c r="M103" s="141"/>
      <c r="N103" s="141"/>
      <c r="O103" s="599"/>
      <c r="P103" s="77"/>
      <c r="Q103" s="77"/>
      <c r="R103" s="78"/>
      <c r="U103" s="19"/>
    </row>
    <row r="104" spans="1:21" ht="13.5" thickBot="1">
      <c r="A104" s="606"/>
      <c r="B104" s="608"/>
      <c r="C104" s="610"/>
      <c r="D104" s="594"/>
      <c r="E104" s="597"/>
      <c r="F104" s="601"/>
      <c r="G104" s="604"/>
      <c r="H104" s="20" t="s">
        <v>10</v>
      </c>
      <c r="I104" s="56">
        <f t="shared" ref="I104:N104" si="18">SUM(I102:I103)</f>
        <v>0</v>
      </c>
      <c r="J104" s="57">
        <f t="shared" si="18"/>
        <v>0</v>
      </c>
      <c r="K104" s="57">
        <f t="shared" si="18"/>
        <v>0</v>
      </c>
      <c r="L104" s="57">
        <f t="shared" si="18"/>
        <v>0</v>
      </c>
      <c r="M104" s="59">
        <f t="shared" si="18"/>
        <v>62</v>
      </c>
      <c r="N104" s="59">
        <f t="shared" si="18"/>
        <v>62</v>
      </c>
      <c r="O104" s="26"/>
      <c r="P104" s="79"/>
      <c r="Q104" s="79"/>
      <c r="R104" s="80"/>
      <c r="U104" s="19"/>
    </row>
    <row r="105" spans="1:21" ht="13.5" thickBot="1">
      <c r="A105" s="29" t="s">
        <v>9</v>
      </c>
      <c r="B105" s="15" t="s">
        <v>64</v>
      </c>
      <c r="C105" s="562" t="s">
        <v>12</v>
      </c>
      <c r="D105" s="562"/>
      <c r="E105" s="562"/>
      <c r="F105" s="562"/>
      <c r="G105" s="562"/>
      <c r="H105" s="563"/>
      <c r="I105" s="60">
        <f t="shared" ref="I105:N105" si="19">SUM(I104,I101,I98)</f>
        <v>2460.6999999999998</v>
      </c>
      <c r="J105" s="60">
        <f t="shared" si="19"/>
        <v>2460.6999999999998</v>
      </c>
      <c r="K105" s="60">
        <f t="shared" si="19"/>
        <v>0</v>
      </c>
      <c r="L105" s="61">
        <f t="shared" si="19"/>
        <v>0</v>
      </c>
      <c r="M105" s="61">
        <f>SUM(M104,M101,M98)</f>
        <v>2318.3000000000002</v>
      </c>
      <c r="N105" s="60">
        <f t="shared" si="19"/>
        <v>2318.3000000000002</v>
      </c>
      <c r="O105" s="541"/>
      <c r="P105" s="542"/>
      <c r="Q105" s="542"/>
      <c r="R105" s="543"/>
    </row>
    <row r="106" spans="1:21" ht="13.5" thickBot="1">
      <c r="A106" s="14" t="s">
        <v>9</v>
      </c>
      <c r="B106" s="15" t="s">
        <v>83</v>
      </c>
      <c r="C106" s="581" t="s">
        <v>114</v>
      </c>
      <c r="D106" s="582"/>
      <c r="E106" s="582"/>
      <c r="F106" s="582"/>
      <c r="G106" s="582"/>
      <c r="H106" s="582"/>
      <c r="I106" s="582"/>
      <c r="J106" s="582"/>
      <c r="K106" s="582"/>
      <c r="L106" s="582"/>
      <c r="M106" s="582"/>
      <c r="N106" s="582"/>
      <c r="O106" s="582"/>
      <c r="P106" s="582"/>
      <c r="Q106" s="582"/>
      <c r="R106" s="583"/>
    </row>
    <row r="107" spans="1:21" ht="18.75" customHeight="1">
      <c r="A107" s="261" t="s">
        <v>9</v>
      </c>
      <c r="B107" s="262" t="s">
        <v>83</v>
      </c>
      <c r="C107" s="263" t="s">
        <v>9</v>
      </c>
      <c r="D107" s="333" t="s">
        <v>204</v>
      </c>
      <c r="E107" s="332" t="s">
        <v>137</v>
      </c>
      <c r="F107" s="287" t="s">
        <v>84</v>
      </c>
      <c r="G107" s="421" t="s">
        <v>135</v>
      </c>
      <c r="H107" s="22" t="s">
        <v>59</v>
      </c>
      <c r="I107" s="39">
        <f>J107+L107</f>
        <v>527.70000000000005</v>
      </c>
      <c r="J107" s="131"/>
      <c r="K107" s="131"/>
      <c r="L107" s="436">
        <v>527.70000000000005</v>
      </c>
      <c r="M107" s="143">
        <v>300</v>
      </c>
      <c r="N107" s="504"/>
      <c r="O107" s="468"/>
      <c r="P107" s="81"/>
      <c r="Q107" s="81"/>
      <c r="R107" s="82"/>
      <c r="U107" s="19"/>
    </row>
    <row r="108" spans="1:21" ht="14.25" customHeight="1">
      <c r="A108" s="575"/>
      <c r="B108" s="576"/>
      <c r="C108" s="577"/>
      <c r="D108" s="578" t="s">
        <v>205</v>
      </c>
      <c r="E108" s="584"/>
      <c r="F108" s="570"/>
      <c r="G108" s="572"/>
      <c r="H108" s="62" t="s">
        <v>133</v>
      </c>
      <c r="I108" s="46">
        <f>J108+L108</f>
        <v>150</v>
      </c>
      <c r="J108" s="102"/>
      <c r="K108" s="102"/>
      <c r="L108" s="376">
        <v>150</v>
      </c>
      <c r="M108" s="408">
        <v>374.9</v>
      </c>
      <c r="N108" s="140"/>
      <c r="O108" s="587" t="s">
        <v>206</v>
      </c>
      <c r="P108" s="182">
        <v>100</v>
      </c>
      <c r="Q108" s="182"/>
      <c r="R108" s="183"/>
      <c r="U108" s="19"/>
    </row>
    <row r="109" spans="1:21" ht="14.25" customHeight="1">
      <c r="A109" s="575"/>
      <c r="B109" s="576"/>
      <c r="C109" s="577"/>
      <c r="D109" s="585"/>
      <c r="E109" s="584"/>
      <c r="F109" s="570"/>
      <c r="G109" s="572"/>
      <c r="H109" s="70" t="s">
        <v>140</v>
      </c>
      <c r="I109" s="89">
        <f>J109+L109</f>
        <v>11508</v>
      </c>
      <c r="J109" s="95"/>
      <c r="K109" s="95"/>
      <c r="L109" s="440">
        <v>11508</v>
      </c>
      <c r="M109" s="382">
        <v>3381.3</v>
      </c>
      <c r="N109" s="97"/>
      <c r="O109" s="588"/>
      <c r="P109" s="213"/>
      <c r="Q109" s="393"/>
      <c r="R109" s="214"/>
      <c r="U109" s="19"/>
    </row>
    <row r="110" spans="1:21" ht="12.75" customHeight="1">
      <c r="A110" s="575"/>
      <c r="B110" s="576"/>
      <c r="C110" s="591"/>
      <c r="D110" s="579" t="s">
        <v>207</v>
      </c>
      <c r="E110" s="584"/>
      <c r="F110" s="570"/>
      <c r="G110" s="572"/>
      <c r="H110" s="420" t="s">
        <v>141</v>
      </c>
      <c r="I110" s="322">
        <f>J110+L110</f>
        <v>1195</v>
      </c>
      <c r="J110" s="53"/>
      <c r="K110" s="53"/>
      <c r="L110" s="378">
        <v>1195</v>
      </c>
      <c r="M110" s="413">
        <v>4.5999999999999996</v>
      </c>
      <c r="N110" s="141"/>
      <c r="O110" s="590" t="s">
        <v>208</v>
      </c>
      <c r="P110" s="407">
        <v>1140</v>
      </c>
      <c r="Q110" s="366"/>
      <c r="R110" s="78"/>
      <c r="S110" s="362"/>
      <c r="U110" s="19"/>
    </row>
    <row r="111" spans="1:21">
      <c r="A111" s="575"/>
      <c r="B111" s="576"/>
      <c r="C111" s="591"/>
      <c r="D111" s="579"/>
      <c r="E111" s="584"/>
      <c r="F111" s="570"/>
      <c r="G111" s="572"/>
      <c r="H111" s="422" t="s">
        <v>142</v>
      </c>
      <c r="I111" s="470">
        <f>J111+L111</f>
        <v>1229.5999999999999</v>
      </c>
      <c r="J111" s="54"/>
      <c r="K111" s="54"/>
      <c r="L111" s="378">
        <v>1229.5999999999999</v>
      </c>
      <c r="M111" s="413">
        <v>1.5</v>
      </c>
      <c r="N111" s="223"/>
      <c r="O111" s="590"/>
      <c r="P111" s="409"/>
      <c r="Q111" s="381"/>
      <c r="R111" s="78"/>
      <c r="S111" s="364"/>
      <c r="U111" s="19"/>
    </row>
    <row r="112" spans="1:21" ht="15" customHeight="1">
      <c r="A112" s="575"/>
      <c r="B112" s="576"/>
      <c r="C112" s="577"/>
      <c r="D112" s="578" t="s">
        <v>209</v>
      </c>
      <c r="E112" s="584"/>
      <c r="F112" s="570"/>
      <c r="G112" s="572"/>
      <c r="H112" s="17"/>
      <c r="I112" s="494"/>
      <c r="J112" s="491"/>
      <c r="K112" s="491"/>
      <c r="L112" s="495"/>
      <c r="M112" s="499"/>
      <c r="N112" s="141"/>
      <c r="O112" s="587" t="s">
        <v>210</v>
      </c>
      <c r="P112" s="361">
        <v>29</v>
      </c>
      <c r="Q112" s="361">
        <v>100</v>
      </c>
      <c r="R112" s="183"/>
      <c r="U112" s="19"/>
    </row>
    <row r="113" spans="1:21" ht="15" customHeight="1">
      <c r="A113" s="575"/>
      <c r="B113" s="576"/>
      <c r="C113" s="577"/>
      <c r="D113" s="585"/>
      <c r="E113" s="584"/>
      <c r="F113" s="570"/>
      <c r="G113" s="572"/>
      <c r="H113" s="17"/>
      <c r="I113" s="494"/>
      <c r="J113" s="491"/>
      <c r="K113" s="491"/>
      <c r="L113" s="495"/>
      <c r="M113" s="499"/>
      <c r="N113" s="93"/>
      <c r="O113" s="588"/>
      <c r="P113" s="213"/>
      <c r="Q113" s="393"/>
      <c r="R113" s="214"/>
      <c r="U113" s="19"/>
    </row>
    <row r="114" spans="1:21" ht="15" customHeight="1">
      <c r="A114" s="575"/>
      <c r="B114" s="576"/>
      <c r="C114" s="577"/>
      <c r="D114" s="579" t="s">
        <v>211</v>
      </c>
      <c r="E114" s="584"/>
      <c r="F114" s="570"/>
      <c r="G114" s="572"/>
      <c r="H114" s="24"/>
      <c r="I114" s="437"/>
      <c r="J114" s="48"/>
      <c r="K114" s="48"/>
      <c r="L114" s="438"/>
      <c r="M114" s="141"/>
      <c r="N114" s="141"/>
      <c r="O114" s="590" t="s">
        <v>212</v>
      </c>
      <c r="P114" s="77"/>
      <c r="Q114" s="77"/>
      <c r="R114" s="78"/>
      <c r="U114" s="19"/>
    </row>
    <row r="115" spans="1:21" ht="15" customHeight="1">
      <c r="A115" s="575"/>
      <c r="B115" s="576"/>
      <c r="C115" s="577"/>
      <c r="D115" s="579"/>
      <c r="E115" s="584"/>
      <c r="F115" s="570"/>
      <c r="G115" s="572"/>
      <c r="H115" s="24"/>
      <c r="I115" s="437"/>
      <c r="J115" s="48"/>
      <c r="K115" s="48"/>
      <c r="L115" s="438"/>
      <c r="M115" s="93"/>
      <c r="N115" s="93"/>
      <c r="O115" s="590"/>
      <c r="P115" s="77"/>
      <c r="Q115" s="83">
        <v>100</v>
      </c>
      <c r="R115" s="78"/>
      <c r="U115" s="19"/>
    </row>
    <row r="116" spans="1:21">
      <c r="A116" s="575"/>
      <c r="B116" s="576"/>
      <c r="C116" s="577"/>
      <c r="D116" s="579"/>
      <c r="E116" s="584"/>
      <c r="F116" s="570"/>
      <c r="G116" s="572"/>
      <c r="H116" s="411"/>
      <c r="I116" s="457"/>
      <c r="J116" s="452"/>
      <c r="K116" s="452"/>
      <c r="L116" s="458"/>
      <c r="M116" s="461"/>
      <c r="N116" s="461"/>
      <c r="O116" s="590"/>
      <c r="P116" s="77"/>
      <c r="Q116" s="83"/>
      <c r="R116" s="78"/>
      <c r="U116" s="19"/>
    </row>
    <row r="117" spans="1:21" ht="12.75" customHeight="1">
      <c r="A117" s="575"/>
      <c r="B117" s="576"/>
      <c r="C117" s="577"/>
      <c r="D117" s="578" t="s">
        <v>145</v>
      </c>
      <c r="E117" s="584"/>
      <c r="F117" s="570"/>
      <c r="G117" s="572"/>
      <c r="H117" s="420"/>
      <c r="I117" s="437"/>
      <c r="J117" s="48"/>
      <c r="K117" s="48"/>
      <c r="L117" s="438"/>
      <c r="M117" s="330"/>
      <c r="N117" s="330"/>
      <c r="O117" s="587" t="s">
        <v>182</v>
      </c>
      <c r="P117" s="182">
        <v>1</v>
      </c>
      <c r="Q117" s="182"/>
      <c r="R117" s="183"/>
      <c r="U117" s="19"/>
    </row>
    <row r="118" spans="1:21">
      <c r="A118" s="575"/>
      <c r="B118" s="576"/>
      <c r="C118" s="577"/>
      <c r="D118" s="579"/>
      <c r="E118" s="584"/>
      <c r="F118" s="570"/>
      <c r="G118" s="572"/>
      <c r="H118" s="17"/>
      <c r="I118" s="494"/>
      <c r="J118" s="491"/>
      <c r="K118" s="491"/>
      <c r="L118" s="495"/>
      <c r="M118" s="499"/>
      <c r="N118" s="330"/>
      <c r="O118" s="590"/>
      <c r="P118" s="77"/>
      <c r="Q118" s="83"/>
      <c r="R118" s="78"/>
      <c r="U118" s="19"/>
    </row>
    <row r="119" spans="1:21" ht="12.75" customHeight="1">
      <c r="A119" s="575"/>
      <c r="B119" s="576"/>
      <c r="C119" s="577"/>
      <c r="D119" s="578" t="s">
        <v>139</v>
      </c>
      <c r="E119" s="410"/>
      <c r="F119" s="586" t="s">
        <v>67</v>
      </c>
      <c r="G119" s="572"/>
      <c r="H119" s="420"/>
      <c r="I119" s="437"/>
      <c r="J119" s="48"/>
      <c r="K119" s="48"/>
      <c r="L119" s="438"/>
      <c r="M119" s="330"/>
      <c r="N119" s="330"/>
      <c r="O119" s="587" t="s">
        <v>180</v>
      </c>
      <c r="P119" s="182">
        <v>1</v>
      </c>
      <c r="Q119" s="182"/>
      <c r="R119" s="183"/>
      <c r="U119" s="19"/>
    </row>
    <row r="120" spans="1:21">
      <c r="A120" s="575"/>
      <c r="B120" s="576"/>
      <c r="C120" s="577"/>
      <c r="D120" s="579"/>
      <c r="E120" s="567"/>
      <c r="F120" s="570"/>
      <c r="G120" s="572"/>
      <c r="H120" s="420"/>
      <c r="I120" s="437"/>
      <c r="J120" s="48"/>
      <c r="K120" s="48"/>
      <c r="L120" s="438"/>
      <c r="M120" s="330"/>
      <c r="N120" s="330"/>
      <c r="O120" s="590"/>
      <c r="P120" s="77"/>
      <c r="Q120" s="83"/>
      <c r="R120" s="78"/>
      <c r="U120" s="19"/>
    </row>
    <row r="121" spans="1:21">
      <c r="A121" s="575"/>
      <c r="B121" s="576"/>
      <c r="C121" s="577"/>
      <c r="D121" s="579"/>
      <c r="E121" s="567"/>
      <c r="F121" s="570"/>
      <c r="G121" s="572"/>
      <c r="H121" s="420"/>
      <c r="I121" s="437"/>
      <c r="J121" s="48"/>
      <c r="K121" s="48"/>
      <c r="L121" s="438"/>
      <c r="M121" s="500"/>
      <c r="N121" s="330"/>
      <c r="O121" s="433"/>
      <c r="P121" s="77"/>
      <c r="Q121" s="83"/>
      <c r="R121" s="78"/>
      <c r="U121" s="19"/>
    </row>
    <row r="122" spans="1:21" ht="12.75" customHeight="1">
      <c r="A122" s="575"/>
      <c r="B122" s="576"/>
      <c r="C122" s="577"/>
      <c r="D122" s="578" t="s">
        <v>219</v>
      </c>
      <c r="E122" s="410"/>
      <c r="F122" s="570"/>
      <c r="G122" s="572"/>
      <c r="H122" s="420"/>
      <c r="I122" s="437"/>
      <c r="J122" s="48"/>
      <c r="K122" s="48"/>
      <c r="L122" s="438"/>
      <c r="M122" s="330"/>
      <c r="N122" s="330"/>
      <c r="O122" s="587" t="s">
        <v>181</v>
      </c>
      <c r="P122" s="390">
        <v>10.5</v>
      </c>
      <c r="Q122" s="182"/>
      <c r="R122" s="183"/>
      <c r="U122" s="19"/>
    </row>
    <row r="123" spans="1:21">
      <c r="A123" s="575"/>
      <c r="B123" s="576"/>
      <c r="C123" s="577"/>
      <c r="D123" s="579"/>
      <c r="E123" s="567"/>
      <c r="F123" s="570"/>
      <c r="G123" s="572"/>
      <c r="H123" s="420"/>
      <c r="I123" s="437"/>
      <c r="J123" s="48"/>
      <c r="K123" s="48"/>
      <c r="L123" s="438"/>
      <c r="M123" s="330"/>
      <c r="N123" s="330"/>
      <c r="O123" s="590"/>
      <c r="P123" s="77"/>
      <c r="Q123" s="83"/>
      <c r="R123" s="78"/>
      <c r="U123" s="19"/>
    </row>
    <row r="124" spans="1:21">
      <c r="A124" s="575"/>
      <c r="B124" s="576"/>
      <c r="C124" s="577"/>
      <c r="D124" s="579"/>
      <c r="E124" s="567"/>
      <c r="F124" s="570"/>
      <c r="G124" s="572"/>
      <c r="H124" s="420"/>
      <c r="I124" s="437"/>
      <c r="J124" s="48"/>
      <c r="K124" s="48"/>
      <c r="L124" s="438"/>
      <c r="M124" s="500"/>
      <c r="N124" s="330"/>
      <c r="O124" s="433"/>
      <c r="P124" s="77"/>
      <c r="Q124" s="83"/>
      <c r="R124" s="78"/>
      <c r="U124" s="19"/>
    </row>
    <row r="125" spans="1:21">
      <c r="A125" s="575"/>
      <c r="B125" s="576"/>
      <c r="C125" s="577"/>
      <c r="D125" s="585"/>
      <c r="E125" s="574"/>
      <c r="F125" s="571"/>
      <c r="G125" s="573"/>
      <c r="H125" s="412"/>
      <c r="I125" s="459"/>
      <c r="J125" s="453"/>
      <c r="K125" s="453"/>
      <c r="L125" s="460"/>
      <c r="M125" s="501"/>
      <c r="N125" s="501"/>
      <c r="O125" s="492"/>
      <c r="P125" s="213"/>
      <c r="Q125" s="393"/>
      <c r="R125" s="214"/>
      <c r="U125" s="19"/>
    </row>
    <row r="126" spans="1:21" ht="12.75" customHeight="1" thickBot="1">
      <c r="A126" s="556"/>
      <c r="B126" s="589"/>
      <c r="C126" s="577"/>
      <c r="D126" s="565" t="s">
        <v>126</v>
      </c>
      <c r="E126" s="567"/>
      <c r="F126" s="568" t="s">
        <v>84</v>
      </c>
      <c r="G126" s="569" t="s">
        <v>66</v>
      </c>
      <c r="H126" s="493" t="s">
        <v>59</v>
      </c>
      <c r="I126" s="496">
        <f>J126+L126</f>
        <v>265.7</v>
      </c>
      <c r="J126" s="497">
        <v>265.7</v>
      </c>
      <c r="K126" s="497"/>
      <c r="L126" s="498"/>
      <c r="M126" s="502">
        <v>242</v>
      </c>
      <c r="N126" s="502">
        <v>242</v>
      </c>
      <c r="O126" s="472" t="s">
        <v>127</v>
      </c>
      <c r="P126" s="182">
        <v>285</v>
      </c>
      <c r="Q126" s="182">
        <v>285</v>
      </c>
      <c r="R126" s="183">
        <v>285</v>
      </c>
    </row>
    <row r="127" spans="1:21" ht="13.5" thickBot="1">
      <c r="A127" s="556"/>
      <c r="B127" s="589"/>
      <c r="C127" s="577"/>
      <c r="D127" s="566"/>
      <c r="E127" s="567"/>
      <c r="F127" s="568"/>
      <c r="G127" s="569"/>
      <c r="H127" s="389" t="s">
        <v>10</v>
      </c>
      <c r="I127" s="456">
        <f>SUM(I107:I126)</f>
        <v>14876.000000000002</v>
      </c>
      <c r="J127" s="451">
        <f>SUM(J126:J126)</f>
        <v>265.7</v>
      </c>
      <c r="K127" s="451">
        <f>SUM(K126:K126)</f>
        <v>0</v>
      </c>
      <c r="L127" s="453">
        <f>SUM(L126:L126)</f>
        <v>0</v>
      </c>
      <c r="M127" s="74">
        <f>SUM(M107:M126)</f>
        <v>4304.3</v>
      </c>
      <c r="N127" s="503">
        <f>SUM(N126:N126)</f>
        <v>242</v>
      </c>
      <c r="O127" s="308"/>
      <c r="P127" s="213"/>
      <c r="Q127" s="213"/>
      <c r="R127" s="214"/>
      <c r="U127" s="19"/>
    </row>
    <row r="128" spans="1:21" ht="13.5" thickBot="1">
      <c r="A128" s="14" t="s">
        <v>9</v>
      </c>
      <c r="B128" s="15" t="s">
        <v>83</v>
      </c>
      <c r="C128" s="580" t="s">
        <v>12</v>
      </c>
      <c r="D128" s="562"/>
      <c r="E128" s="562"/>
      <c r="F128" s="562"/>
      <c r="G128" s="562"/>
      <c r="H128" s="563"/>
      <c r="I128" s="60">
        <f t="shared" ref="I128:N128" si="20">I127</f>
        <v>14876.000000000002</v>
      </c>
      <c r="J128" s="60">
        <f t="shared" si="20"/>
        <v>265.7</v>
      </c>
      <c r="K128" s="60">
        <f t="shared" si="20"/>
        <v>0</v>
      </c>
      <c r="L128" s="60">
        <f t="shared" si="20"/>
        <v>0</v>
      </c>
      <c r="M128" s="60">
        <f t="shared" si="20"/>
        <v>4304.3</v>
      </c>
      <c r="N128" s="60">
        <f t="shared" si="20"/>
        <v>242</v>
      </c>
      <c r="O128" s="541"/>
      <c r="P128" s="542"/>
      <c r="Q128" s="542"/>
      <c r="R128" s="543"/>
    </row>
    <row r="129" spans="1:40" ht="13.5" thickBot="1">
      <c r="A129" s="14" t="s">
        <v>9</v>
      </c>
      <c r="B129" s="15" t="s">
        <v>170</v>
      </c>
      <c r="C129" s="581" t="s">
        <v>171</v>
      </c>
      <c r="D129" s="582"/>
      <c r="E129" s="582"/>
      <c r="F129" s="582"/>
      <c r="G129" s="582"/>
      <c r="H129" s="582"/>
      <c r="I129" s="582"/>
      <c r="J129" s="582"/>
      <c r="K129" s="582"/>
      <c r="L129" s="582"/>
      <c r="M129" s="582"/>
      <c r="N129" s="582"/>
      <c r="O129" s="582"/>
      <c r="P129" s="582"/>
      <c r="Q129" s="582"/>
      <c r="R129" s="583"/>
    </row>
    <row r="130" spans="1:40" ht="17.25" customHeight="1">
      <c r="A130" s="296" t="s">
        <v>9</v>
      </c>
      <c r="B130" s="297" t="s">
        <v>84</v>
      </c>
      <c r="C130" s="285" t="s">
        <v>9</v>
      </c>
      <c r="D130" s="336" t="s">
        <v>196</v>
      </c>
      <c r="E130" s="269"/>
      <c r="F130" s="287" t="s">
        <v>71</v>
      </c>
      <c r="G130" s="293" t="s">
        <v>66</v>
      </c>
      <c r="H130" s="337" t="s">
        <v>59</v>
      </c>
      <c r="I130" s="338">
        <f>J130+L130</f>
        <v>13790.6</v>
      </c>
      <c r="J130" s="131">
        <v>13790.6</v>
      </c>
      <c r="K130" s="131"/>
      <c r="L130" s="132"/>
      <c r="M130" s="339">
        <v>15815.6</v>
      </c>
      <c r="N130" s="340">
        <v>15815</v>
      </c>
      <c r="O130" s="290" t="s">
        <v>197</v>
      </c>
      <c r="P130" s="81">
        <v>117</v>
      </c>
      <c r="Q130" s="81">
        <v>117</v>
      </c>
      <c r="R130" s="82">
        <v>117</v>
      </c>
    </row>
    <row r="131" spans="1:40" ht="12.75" customHeight="1">
      <c r="A131" s="282"/>
      <c r="B131" s="283"/>
      <c r="C131" s="284"/>
      <c r="D131" s="281" t="s">
        <v>198</v>
      </c>
      <c r="E131" s="270"/>
      <c r="F131" s="288"/>
      <c r="G131" s="294"/>
      <c r="H131" s="341"/>
      <c r="I131" s="124"/>
      <c r="J131" s="47"/>
      <c r="K131" s="47"/>
      <c r="L131" s="48"/>
      <c r="M131" s="185"/>
      <c r="N131" s="122"/>
      <c r="O131" s="291"/>
      <c r="P131" s="77"/>
      <c r="Q131" s="77"/>
      <c r="R131" s="78"/>
    </row>
    <row r="132" spans="1:40" ht="15" customHeight="1">
      <c r="A132" s="282"/>
      <c r="B132" s="283"/>
      <c r="C132" s="284"/>
      <c r="D132" s="281" t="s">
        <v>199</v>
      </c>
      <c r="E132" s="270"/>
      <c r="F132" s="288"/>
      <c r="G132" s="294"/>
      <c r="H132" s="341"/>
      <c r="I132" s="124"/>
      <c r="J132" s="47"/>
      <c r="K132" s="47"/>
      <c r="L132" s="48"/>
      <c r="M132" s="185"/>
      <c r="N132" s="342"/>
      <c r="O132" s="291"/>
      <c r="P132" s="77"/>
      <c r="Q132" s="77"/>
      <c r="R132" s="78"/>
    </row>
    <row r="133" spans="1:40" ht="12.75" customHeight="1">
      <c r="A133" s="282"/>
      <c r="B133" s="283"/>
      <c r="C133" s="284"/>
      <c r="D133" s="281" t="s">
        <v>200</v>
      </c>
      <c r="E133" s="270"/>
      <c r="F133" s="288"/>
      <c r="G133" s="294"/>
      <c r="H133" s="341"/>
      <c r="I133" s="124"/>
      <c r="J133" s="47"/>
      <c r="K133" s="47"/>
      <c r="L133" s="48"/>
      <c r="M133" s="185"/>
      <c r="N133" s="122"/>
      <c r="O133" s="291"/>
      <c r="P133" s="77"/>
      <c r="Q133" s="77"/>
      <c r="R133" s="78"/>
    </row>
    <row r="134" spans="1:40" ht="12.75" customHeight="1">
      <c r="A134" s="282"/>
      <c r="B134" s="283"/>
      <c r="C134" s="284"/>
      <c r="D134" s="281" t="s">
        <v>201</v>
      </c>
      <c r="E134" s="270"/>
      <c r="F134" s="288"/>
      <c r="G134" s="294"/>
      <c r="H134" s="341"/>
      <c r="I134" s="124"/>
      <c r="J134" s="47"/>
      <c r="K134" s="47"/>
      <c r="L134" s="48"/>
      <c r="M134" s="185"/>
      <c r="N134" s="122"/>
      <c r="O134" s="291"/>
      <c r="P134" s="77"/>
      <c r="Q134" s="77"/>
      <c r="R134" s="78"/>
    </row>
    <row r="135" spans="1:40" s="189" customFormat="1" ht="15" customHeight="1">
      <c r="A135" s="241"/>
      <c r="B135" s="243"/>
      <c r="C135" s="203"/>
      <c r="D135" s="281" t="s">
        <v>202</v>
      </c>
      <c r="E135" s="270"/>
      <c r="F135" s="288"/>
      <c r="G135" s="294"/>
      <c r="H135" s="343"/>
      <c r="I135" s="344"/>
      <c r="J135" s="345"/>
      <c r="K135" s="344"/>
      <c r="L135" s="346"/>
      <c r="M135" s="347"/>
      <c r="N135" s="348"/>
      <c r="O135" s="349"/>
      <c r="P135" s="350"/>
      <c r="Q135" s="351"/>
      <c r="R135" s="352"/>
    </row>
    <row r="136" spans="1:40" ht="14.25" customHeight="1" thickBot="1">
      <c r="A136" s="249"/>
      <c r="B136" s="298"/>
      <c r="C136" s="286"/>
      <c r="D136" s="353" t="s">
        <v>203</v>
      </c>
      <c r="E136" s="271"/>
      <c r="F136" s="289"/>
      <c r="G136" s="295"/>
      <c r="H136" s="20" t="s">
        <v>10</v>
      </c>
      <c r="I136" s="56">
        <f t="shared" ref="I136:N136" si="21">SUM(I130:I135)</f>
        <v>13790.6</v>
      </c>
      <c r="J136" s="56">
        <f t="shared" si="21"/>
        <v>13790.6</v>
      </c>
      <c r="K136" s="56">
        <f t="shared" si="21"/>
        <v>0</v>
      </c>
      <c r="L136" s="56">
        <f t="shared" si="21"/>
        <v>0</v>
      </c>
      <c r="M136" s="56">
        <f t="shared" si="21"/>
        <v>15815.6</v>
      </c>
      <c r="N136" s="56">
        <f t="shared" si="21"/>
        <v>15815</v>
      </c>
      <c r="O136" s="299"/>
      <c r="P136" s="79"/>
      <c r="Q136" s="79"/>
      <c r="R136" s="80"/>
      <c r="U136" s="19"/>
    </row>
    <row r="137" spans="1:40" ht="14.25" customHeight="1" thickBot="1">
      <c r="A137" s="242" t="s">
        <v>9</v>
      </c>
      <c r="B137" s="244" t="s">
        <v>84</v>
      </c>
      <c r="C137" s="561" t="s">
        <v>12</v>
      </c>
      <c r="D137" s="562"/>
      <c r="E137" s="562"/>
      <c r="F137" s="562"/>
      <c r="G137" s="562"/>
      <c r="H137" s="563"/>
      <c r="I137" s="60">
        <f t="shared" ref="I137:N137" si="22">I136</f>
        <v>13790.6</v>
      </c>
      <c r="J137" s="60">
        <f t="shared" si="22"/>
        <v>13790.6</v>
      </c>
      <c r="K137" s="60">
        <f t="shared" si="22"/>
        <v>0</v>
      </c>
      <c r="L137" s="60">
        <f t="shared" si="22"/>
        <v>0</v>
      </c>
      <c r="M137" s="60">
        <f t="shared" si="22"/>
        <v>15815.6</v>
      </c>
      <c r="N137" s="60">
        <f t="shared" si="22"/>
        <v>15815</v>
      </c>
      <c r="O137" s="541"/>
      <c r="P137" s="542"/>
      <c r="Q137" s="542"/>
      <c r="R137" s="543"/>
    </row>
    <row r="138" spans="1:40" ht="14.25" customHeight="1" thickBot="1">
      <c r="A138" s="29" t="s">
        <v>9</v>
      </c>
      <c r="B138" s="544" t="s">
        <v>13</v>
      </c>
      <c r="C138" s="545"/>
      <c r="D138" s="545"/>
      <c r="E138" s="545"/>
      <c r="F138" s="545"/>
      <c r="G138" s="545"/>
      <c r="H138" s="546"/>
      <c r="I138" s="34">
        <f t="shared" ref="I138:N138" si="23">SUM(I69,I93,I105,I128,I137)</f>
        <v>47990.9</v>
      </c>
      <c r="J138" s="34">
        <f t="shared" si="23"/>
        <v>31423.9</v>
      </c>
      <c r="K138" s="34">
        <f t="shared" si="23"/>
        <v>791.9</v>
      </c>
      <c r="L138" s="232">
        <f t="shared" si="23"/>
        <v>1956.7</v>
      </c>
      <c r="M138" s="233">
        <f t="shared" si="23"/>
        <v>42713.1</v>
      </c>
      <c r="N138" s="34">
        <f t="shared" si="23"/>
        <v>38333.799999999996</v>
      </c>
      <c r="O138" s="547"/>
      <c r="P138" s="548"/>
      <c r="Q138" s="548"/>
      <c r="R138" s="549"/>
    </row>
    <row r="139" spans="1:40" ht="14.25" customHeight="1" thickBot="1">
      <c r="A139" s="31" t="s">
        <v>9</v>
      </c>
      <c r="B139" s="550" t="s">
        <v>37</v>
      </c>
      <c r="C139" s="551"/>
      <c r="D139" s="551"/>
      <c r="E139" s="551"/>
      <c r="F139" s="551"/>
      <c r="G139" s="551"/>
      <c r="H139" s="552"/>
      <c r="I139" s="188">
        <f t="shared" ref="I139:N139" si="24">SUM(I138)</f>
        <v>47990.9</v>
      </c>
      <c r="J139" s="67">
        <f t="shared" si="24"/>
        <v>31423.9</v>
      </c>
      <c r="K139" s="67">
        <f t="shared" si="24"/>
        <v>791.9</v>
      </c>
      <c r="L139" s="186">
        <f t="shared" si="24"/>
        <v>1956.7</v>
      </c>
      <c r="M139" s="187">
        <f t="shared" si="24"/>
        <v>42713.1</v>
      </c>
      <c r="N139" s="65">
        <f t="shared" si="24"/>
        <v>38333.799999999996</v>
      </c>
      <c r="O139" s="553"/>
      <c r="P139" s="554"/>
      <c r="Q139" s="554"/>
      <c r="R139" s="555"/>
    </row>
    <row r="140" spans="1:40" s="33" customFormat="1" ht="29.25" customHeight="1">
      <c r="A140" s="564" t="s">
        <v>176</v>
      </c>
      <c r="B140" s="564"/>
      <c r="C140" s="564"/>
      <c r="D140" s="564"/>
      <c r="E140" s="564"/>
      <c r="F140" s="564"/>
      <c r="G140" s="564"/>
      <c r="H140" s="564"/>
      <c r="I140" s="564"/>
      <c r="J140" s="564"/>
      <c r="K140" s="564"/>
      <c r="L140" s="564"/>
      <c r="M140" s="564"/>
      <c r="N140" s="564"/>
      <c r="O140" s="564"/>
      <c r="P140" s="564"/>
      <c r="Q140" s="564"/>
      <c r="R140" s="564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</row>
    <row r="141" spans="1:40" s="33" customFormat="1" ht="14.25" customHeight="1" thickBot="1">
      <c r="A141" s="557" t="s">
        <v>18</v>
      </c>
      <c r="B141" s="557"/>
      <c r="C141" s="557"/>
      <c r="D141" s="557"/>
      <c r="E141" s="557"/>
      <c r="F141" s="557"/>
      <c r="G141" s="557"/>
      <c r="H141" s="557"/>
      <c r="I141" s="557"/>
      <c r="J141" s="557"/>
      <c r="K141" s="557"/>
      <c r="L141" s="557"/>
      <c r="M141" s="5"/>
      <c r="N141" s="6"/>
      <c r="O141" s="7"/>
      <c r="P141" s="7"/>
      <c r="Q141" s="7"/>
      <c r="R141" s="7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</row>
    <row r="142" spans="1:40" ht="45" customHeight="1" thickBot="1">
      <c r="A142" s="558" t="s">
        <v>14</v>
      </c>
      <c r="B142" s="559"/>
      <c r="C142" s="559"/>
      <c r="D142" s="559"/>
      <c r="E142" s="559"/>
      <c r="F142" s="559"/>
      <c r="G142" s="559"/>
      <c r="H142" s="560"/>
      <c r="I142" s="558" t="s">
        <v>42</v>
      </c>
      <c r="J142" s="559"/>
      <c r="K142" s="559"/>
      <c r="L142" s="560"/>
      <c r="M142" s="234" t="s">
        <v>226</v>
      </c>
      <c r="N142" s="234" t="s">
        <v>227</v>
      </c>
      <c r="O142" s="204"/>
    </row>
    <row r="143" spans="1:40" ht="14.25" customHeight="1">
      <c r="A143" s="523" t="s">
        <v>19</v>
      </c>
      <c r="B143" s="524"/>
      <c r="C143" s="524"/>
      <c r="D143" s="524"/>
      <c r="E143" s="524"/>
      <c r="F143" s="524"/>
      <c r="G143" s="524"/>
      <c r="H143" s="525"/>
      <c r="I143" s="526">
        <f>SUM(I144:L147)</f>
        <v>34058.300000000003</v>
      </c>
      <c r="J143" s="527"/>
      <c r="K143" s="527"/>
      <c r="L143" s="528"/>
      <c r="M143" s="75">
        <f>SUM(M144:M147)</f>
        <v>39322.700000000004</v>
      </c>
      <c r="N143" s="75">
        <f>SUM(N144:N147)</f>
        <v>38333.800000000003</v>
      </c>
      <c r="O143" s="204"/>
    </row>
    <row r="144" spans="1:40" ht="14.25" customHeight="1">
      <c r="A144" s="529" t="s">
        <v>45</v>
      </c>
      <c r="B144" s="530"/>
      <c r="C144" s="530"/>
      <c r="D144" s="530"/>
      <c r="E144" s="530"/>
      <c r="F144" s="530"/>
      <c r="G144" s="530"/>
      <c r="H144" s="531"/>
      <c r="I144" s="511">
        <f>SUMIF(H12:H136,"sb",I12:I136)</f>
        <v>31444.300000000003</v>
      </c>
      <c r="J144" s="512"/>
      <c r="K144" s="512"/>
      <c r="L144" s="513"/>
      <c r="M144" s="72">
        <f>SUMIF(H12:H139,"SB",M12:M139)</f>
        <v>38640.400000000001</v>
      </c>
      <c r="N144" s="72">
        <f>SUMIF(H12:H139,"SB",N12:N139)</f>
        <v>38026.400000000001</v>
      </c>
    </row>
    <row r="145" spans="1:21">
      <c r="A145" s="508" t="s">
        <v>46</v>
      </c>
      <c r="B145" s="509"/>
      <c r="C145" s="509"/>
      <c r="D145" s="509"/>
      <c r="E145" s="509"/>
      <c r="F145" s="509"/>
      <c r="G145" s="509"/>
      <c r="H145" s="510"/>
      <c r="I145" s="511">
        <f>SUMIF(H12:H139,"SB(SP)",I12:I139)</f>
        <v>59.4</v>
      </c>
      <c r="J145" s="512"/>
      <c r="K145" s="512"/>
      <c r="L145" s="513"/>
      <c r="M145" s="72">
        <f>SUMIF(H14:H139,"SB(SP)",M14:M139)</f>
        <v>57.4</v>
      </c>
      <c r="N145" s="72">
        <f>SUMIF(H14:H139,"SB(SP)",N14:N139)</f>
        <v>57.4</v>
      </c>
    </row>
    <row r="146" spans="1:21">
      <c r="A146" s="508" t="s">
        <v>47</v>
      </c>
      <c r="B146" s="509"/>
      <c r="C146" s="509"/>
      <c r="D146" s="509"/>
      <c r="E146" s="509"/>
      <c r="F146" s="509"/>
      <c r="G146" s="509"/>
      <c r="H146" s="510"/>
      <c r="I146" s="511">
        <f>SUMIF(H12:H139,"SB(F)",I12:I139)</f>
        <v>454.5</v>
      </c>
      <c r="J146" s="512"/>
      <c r="K146" s="512"/>
      <c r="L146" s="513"/>
      <c r="M146" s="72">
        <f>SUMIF(H14:H139,"SB(F)",M14:M139)</f>
        <v>250</v>
      </c>
      <c r="N146" s="72">
        <f>SUMIF(H14:H139,"SB(F)",N14:N139)</f>
        <v>250</v>
      </c>
      <c r="O146" s="206"/>
      <c r="P146" s="4"/>
      <c r="Q146" s="4"/>
      <c r="R146" s="4"/>
      <c r="S146" s="4"/>
      <c r="T146" s="4"/>
      <c r="U146" s="4"/>
    </row>
    <row r="147" spans="1:21">
      <c r="A147" s="508" t="s">
        <v>48</v>
      </c>
      <c r="B147" s="509"/>
      <c r="C147" s="509"/>
      <c r="D147" s="509"/>
      <c r="E147" s="509"/>
      <c r="F147" s="509"/>
      <c r="G147" s="509"/>
      <c r="H147" s="510"/>
      <c r="I147" s="511">
        <f>SUMIF(H14:H139,"SB(P)",I14:I139)</f>
        <v>2100.1</v>
      </c>
      <c r="J147" s="512"/>
      <c r="K147" s="512"/>
      <c r="L147" s="513"/>
      <c r="M147" s="72">
        <f>SUMIF(H14:H139,"SB(P)",M14:M139)</f>
        <v>374.9</v>
      </c>
      <c r="N147" s="72">
        <f>SUMIF(H14:H139,"SB(P)",N14:N139)</f>
        <v>0</v>
      </c>
    </row>
    <row r="148" spans="1:21">
      <c r="A148" s="532" t="s">
        <v>20</v>
      </c>
      <c r="B148" s="533"/>
      <c r="C148" s="533"/>
      <c r="D148" s="533"/>
      <c r="E148" s="533"/>
      <c r="F148" s="533"/>
      <c r="G148" s="533"/>
      <c r="H148" s="534"/>
      <c r="I148" s="535">
        <f>SUM(I149:L152)</f>
        <v>13932.6</v>
      </c>
      <c r="J148" s="536"/>
      <c r="K148" s="536"/>
      <c r="L148" s="537"/>
      <c r="M148" s="76">
        <f>SUM(M149:M152)</f>
        <v>3390.4</v>
      </c>
      <c r="N148" s="76">
        <f>SUM(N149:N152)</f>
        <v>0</v>
      </c>
    </row>
    <row r="149" spans="1:21">
      <c r="A149" s="520" t="s">
        <v>49</v>
      </c>
      <c r="B149" s="521"/>
      <c r="C149" s="521"/>
      <c r="D149" s="521"/>
      <c r="E149" s="521"/>
      <c r="F149" s="521"/>
      <c r="G149" s="521"/>
      <c r="H149" s="522"/>
      <c r="I149" s="511">
        <f>SUMIF(H14:H139,"ES",I14:I139)</f>
        <v>11508</v>
      </c>
      <c r="J149" s="512"/>
      <c r="K149" s="512"/>
      <c r="L149" s="513"/>
      <c r="M149" s="72">
        <f>SUMIF(H14:H139,"ES",M14:M139)</f>
        <v>3384.3</v>
      </c>
      <c r="N149" s="72">
        <f>SUMIF(H14:H139,"ES",N14:N139)</f>
        <v>0</v>
      </c>
    </row>
    <row r="150" spans="1:21">
      <c r="A150" s="538" t="s">
        <v>50</v>
      </c>
      <c r="B150" s="539"/>
      <c r="C150" s="539"/>
      <c r="D150" s="539"/>
      <c r="E150" s="539"/>
      <c r="F150" s="539"/>
      <c r="G150" s="539"/>
      <c r="H150" s="540"/>
      <c r="I150" s="511">
        <f>SUMIF(H14:H139,"KPP",I14:I139)</f>
        <v>0</v>
      </c>
      <c r="J150" s="512"/>
      <c r="K150" s="512"/>
      <c r="L150" s="513"/>
      <c r="M150" s="72">
        <f>SUMIF(H14:H139,"KPP",M14:M139)</f>
        <v>0</v>
      </c>
      <c r="N150" s="72">
        <f>SUMIF(H14:H139,"KPP",N14:N139)</f>
        <v>0</v>
      </c>
    </row>
    <row r="151" spans="1:21">
      <c r="A151" s="508" t="s">
        <v>51</v>
      </c>
      <c r="B151" s="509"/>
      <c r="C151" s="509"/>
      <c r="D151" s="509"/>
      <c r="E151" s="509"/>
      <c r="F151" s="509"/>
      <c r="G151" s="509"/>
      <c r="H151" s="510"/>
      <c r="I151" s="511">
        <f>SUMIF(H14:H139,"LRVB",I14:I139)</f>
        <v>1195</v>
      </c>
      <c r="J151" s="512"/>
      <c r="K151" s="512"/>
      <c r="L151" s="513"/>
      <c r="M151" s="72">
        <f>SUMIF(H14:H139,"LRVB",M14:M139)</f>
        <v>4.5999999999999996</v>
      </c>
      <c r="N151" s="72">
        <f>SUMIF(H14:H139,"LRVB",N14:N139)</f>
        <v>0</v>
      </c>
    </row>
    <row r="152" spans="1:21">
      <c r="A152" s="508" t="s">
        <v>52</v>
      </c>
      <c r="B152" s="509"/>
      <c r="C152" s="509"/>
      <c r="D152" s="509"/>
      <c r="E152" s="509"/>
      <c r="F152" s="509"/>
      <c r="G152" s="509"/>
      <c r="H152" s="510"/>
      <c r="I152" s="511">
        <f>SUMIF(H14:H139,"Kt",I14:I139)</f>
        <v>1229.5999999999999</v>
      </c>
      <c r="J152" s="512"/>
      <c r="K152" s="512"/>
      <c r="L152" s="513"/>
      <c r="M152" s="72">
        <f>SUMIF(H14:H139,"Kt",M14:M139)</f>
        <v>1.5</v>
      </c>
      <c r="N152" s="72">
        <f>SUMIF(H14:H139,"Kt",N14:N139)</f>
        <v>0</v>
      </c>
    </row>
    <row r="153" spans="1:21" ht="13.5" thickBot="1">
      <c r="A153" s="514" t="s">
        <v>21</v>
      </c>
      <c r="B153" s="515"/>
      <c r="C153" s="515"/>
      <c r="D153" s="515"/>
      <c r="E153" s="515"/>
      <c r="F153" s="515"/>
      <c r="G153" s="515"/>
      <c r="H153" s="516"/>
      <c r="I153" s="517">
        <f>SUM(I143,I148)</f>
        <v>47990.9</v>
      </c>
      <c r="J153" s="518"/>
      <c r="K153" s="518"/>
      <c r="L153" s="519"/>
      <c r="M153" s="74">
        <f>SUM(M143,M148)</f>
        <v>42713.100000000006</v>
      </c>
      <c r="N153" s="74">
        <f>SUM(N143,N148)</f>
        <v>38333.800000000003</v>
      </c>
    </row>
    <row r="154" spans="1:21">
      <c r="O154" s="205"/>
    </row>
  </sheetData>
  <mergeCells count="299">
    <mergeCell ref="O12:O13"/>
    <mergeCell ref="B28:B30"/>
    <mergeCell ref="C28:C30"/>
    <mergeCell ref="E28:E30"/>
    <mergeCell ref="A25:A27"/>
    <mergeCell ref="A33:A34"/>
    <mergeCell ref="C11:R11"/>
    <mergeCell ref="O16:O17"/>
    <mergeCell ref="C16:C19"/>
    <mergeCell ref="D16:D19"/>
    <mergeCell ref="A16:A19"/>
    <mergeCell ref="B16:B19"/>
    <mergeCell ref="A22:A24"/>
    <mergeCell ref="B25:B27"/>
    <mergeCell ref="C25:C27"/>
    <mergeCell ref="G12:G19"/>
    <mergeCell ref="B22:B24"/>
    <mergeCell ref="C22:C24"/>
    <mergeCell ref="D22:D24"/>
    <mergeCell ref="E22:E24"/>
    <mergeCell ref="O29:O31"/>
    <mergeCell ref="D28:D31"/>
    <mergeCell ref="D25:D27"/>
    <mergeCell ref="E25:E27"/>
    <mergeCell ref="B12:B13"/>
    <mergeCell ref="A20:A21"/>
    <mergeCell ref="B20:B21"/>
    <mergeCell ref="C20:C21"/>
    <mergeCell ref="D20:D21"/>
    <mergeCell ref="E20:E21"/>
    <mergeCell ref="F12:F19"/>
    <mergeCell ref="A12:A13"/>
    <mergeCell ref="C12:C13"/>
    <mergeCell ref="D12:D13"/>
    <mergeCell ref="M5:M7"/>
    <mergeCell ref="N5:N7"/>
    <mergeCell ref="O5:R5"/>
    <mergeCell ref="E12:E19"/>
    <mergeCell ref="F20:F31"/>
    <mergeCell ref="G20:G31"/>
    <mergeCell ref="A8:R8"/>
    <mergeCell ref="P12:P13"/>
    <mergeCell ref="Q12:Q13"/>
    <mergeCell ref="R12:R13"/>
    <mergeCell ref="G5:G7"/>
    <mergeCell ref="A9:R9"/>
    <mergeCell ref="B10:R10"/>
    <mergeCell ref="A5:A7"/>
    <mergeCell ref="B5:B7"/>
    <mergeCell ref="C5:C7"/>
    <mergeCell ref="D5:D7"/>
    <mergeCell ref="O6:O7"/>
    <mergeCell ref="P6:R6"/>
    <mergeCell ref="I5:L5"/>
    <mergeCell ref="E5:E7"/>
    <mergeCell ref="I6:I7"/>
    <mergeCell ref="J6:K6"/>
    <mergeCell ref="L6:L7"/>
    <mergeCell ref="H5:H7"/>
    <mergeCell ref="A1:R1"/>
    <mergeCell ref="A2:R2"/>
    <mergeCell ref="A3:R3"/>
    <mergeCell ref="P4:R4"/>
    <mergeCell ref="F5:F7"/>
    <mergeCell ref="O37:O38"/>
    <mergeCell ref="O26:O27"/>
    <mergeCell ref="A28:A30"/>
    <mergeCell ref="B52:B55"/>
    <mergeCell ref="C52:C55"/>
    <mergeCell ref="D52:D55"/>
    <mergeCell ref="E52:E55"/>
    <mergeCell ref="F52:F55"/>
    <mergeCell ref="G52:G55"/>
    <mergeCell ref="G32:G38"/>
    <mergeCell ref="D49:D51"/>
    <mergeCell ref="D39:D40"/>
    <mergeCell ref="B33:B34"/>
    <mergeCell ref="C33:C34"/>
    <mergeCell ref="D33:D34"/>
    <mergeCell ref="D36:D38"/>
    <mergeCell ref="O49:O50"/>
    <mergeCell ref="E56:E57"/>
    <mergeCell ref="F56:F61"/>
    <mergeCell ref="F49:F50"/>
    <mergeCell ref="G49:G50"/>
    <mergeCell ref="O52:O53"/>
    <mergeCell ref="A49:A50"/>
    <mergeCell ref="B49:B50"/>
    <mergeCell ref="C49:C50"/>
    <mergeCell ref="E49:E50"/>
    <mergeCell ref="F32:F35"/>
    <mergeCell ref="E32:E38"/>
    <mergeCell ref="F36:F38"/>
    <mergeCell ref="A36:A38"/>
    <mergeCell ref="B36:B38"/>
    <mergeCell ref="C36:C38"/>
    <mergeCell ref="O60:O61"/>
    <mergeCell ref="R56:R57"/>
    <mergeCell ref="O58:O59"/>
    <mergeCell ref="P58:P59"/>
    <mergeCell ref="Q58:Q59"/>
    <mergeCell ref="R58:R59"/>
    <mergeCell ref="O56:O57"/>
    <mergeCell ref="P56:P57"/>
    <mergeCell ref="Q56:Q57"/>
    <mergeCell ref="A52:A55"/>
    <mergeCell ref="B66:B68"/>
    <mergeCell ref="C66:C68"/>
    <mergeCell ref="D66:D68"/>
    <mergeCell ref="A56:A61"/>
    <mergeCell ref="B56:B61"/>
    <mergeCell ref="C56:C61"/>
    <mergeCell ref="D56:D61"/>
    <mergeCell ref="A62:A65"/>
    <mergeCell ref="B62:B65"/>
    <mergeCell ref="C62:C65"/>
    <mergeCell ref="D62:D65"/>
    <mergeCell ref="E62:E65"/>
    <mergeCell ref="A66:A68"/>
    <mergeCell ref="F62:F65"/>
    <mergeCell ref="Q67:Q68"/>
    <mergeCell ref="R67:R68"/>
    <mergeCell ref="C69:H69"/>
    <mergeCell ref="F66:F68"/>
    <mergeCell ref="G66:G68"/>
    <mergeCell ref="E66:E68"/>
    <mergeCell ref="P67:P68"/>
    <mergeCell ref="O71:O73"/>
    <mergeCell ref="O67:O68"/>
    <mergeCell ref="C70:R70"/>
    <mergeCell ref="D71:D74"/>
    <mergeCell ref="E71:E74"/>
    <mergeCell ref="F71:F74"/>
    <mergeCell ref="G71:G74"/>
    <mergeCell ref="O78:O79"/>
    <mergeCell ref="O80:O81"/>
    <mergeCell ref="G83:G85"/>
    <mergeCell ref="O75:O76"/>
    <mergeCell ref="A71:A74"/>
    <mergeCell ref="B71:B74"/>
    <mergeCell ref="C71:C74"/>
    <mergeCell ref="F75:F77"/>
    <mergeCell ref="G75:G77"/>
    <mergeCell ref="A78:A82"/>
    <mergeCell ref="B78:B82"/>
    <mergeCell ref="C78:C82"/>
    <mergeCell ref="D78:D82"/>
    <mergeCell ref="G86:G89"/>
    <mergeCell ref="A83:A85"/>
    <mergeCell ref="A75:A77"/>
    <mergeCell ref="B75:B77"/>
    <mergeCell ref="C75:C77"/>
    <mergeCell ref="G78:G82"/>
    <mergeCell ref="E78:E82"/>
    <mergeCell ref="F78:F82"/>
    <mergeCell ref="D75:D77"/>
    <mergeCell ref="E75:E77"/>
    <mergeCell ref="A86:A89"/>
    <mergeCell ref="B86:B89"/>
    <mergeCell ref="C86:C89"/>
    <mergeCell ref="D86:D89"/>
    <mergeCell ref="E86:E89"/>
    <mergeCell ref="F86:F89"/>
    <mergeCell ref="F83:F85"/>
    <mergeCell ref="O86:O89"/>
    <mergeCell ref="C93:H93"/>
    <mergeCell ref="O93:R93"/>
    <mergeCell ref="B83:B85"/>
    <mergeCell ref="C83:C85"/>
    <mergeCell ref="D83:D85"/>
    <mergeCell ref="E83:E85"/>
    <mergeCell ref="P86:P87"/>
    <mergeCell ref="O83:O84"/>
    <mergeCell ref="C94:R94"/>
    <mergeCell ref="A95:A98"/>
    <mergeCell ref="B95:B98"/>
    <mergeCell ref="C95:C98"/>
    <mergeCell ref="D95:D98"/>
    <mergeCell ref="O95:O98"/>
    <mergeCell ref="F95:F98"/>
    <mergeCell ref="A99:A101"/>
    <mergeCell ref="B99:B101"/>
    <mergeCell ref="C99:C101"/>
    <mergeCell ref="E99:E101"/>
    <mergeCell ref="F99:F101"/>
    <mergeCell ref="G99:G101"/>
    <mergeCell ref="C106:R106"/>
    <mergeCell ref="A102:A104"/>
    <mergeCell ref="B102:B104"/>
    <mergeCell ref="C102:C104"/>
    <mergeCell ref="D102:D104"/>
    <mergeCell ref="E102:E104"/>
    <mergeCell ref="D99:D101"/>
    <mergeCell ref="E95:E98"/>
    <mergeCell ref="O102:O103"/>
    <mergeCell ref="C105:H105"/>
    <mergeCell ref="O105:R105"/>
    <mergeCell ref="F102:F104"/>
    <mergeCell ref="G102:G104"/>
    <mergeCell ref="O99:O100"/>
    <mergeCell ref="G95:G98"/>
    <mergeCell ref="D108:D109"/>
    <mergeCell ref="E108:E109"/>
    <mergeCell ref="F108:F109"/>
    <mergeCell ref="F110:F111"/>
    <mergeCell ref="G110:G111"/>
    <mergeCell ref="O110:O111"/>
    <mergeCell ref="G108:G109"/>
    <mergeCell ref="O108:O109"/>
    <mergeCell ref="A110:A111"/>
    <mergeCell ref="B110:B111"/>
    <mergeCell ref="C110:C111"/>
    <mergeCell ref="D110:D111"/>
    <mergeCell ref="E110:E111"/>
    <mergeCell ref="A108:A109"/>
    <mergeCell ref="B108:B109"/>
    <mergeCell ref="C108:C109"/>
    <mergeCell ref="A112:A113"/>
    <mergeCell ref="B112:B113"/>
    <mergeCell ref="A114:A116"/>
    <mergeCell ref="B114:B116"/>
    <mergeCell ref="A122:A125"/>
    <mergeCell ref="O122:O123"/>
    <mergeCell ref="O117:O118"/>
    <mergeCell ref="O119:O120"/>
    <mergeCell ref="O114:O116"/>
    <mergeCell ref="G114:G116"/>
    <mergeCell ref="B122:B125"/>
    <mergeCell ref="E120:E121"/>
    <mergeCell ref="C112:C113"/>
    <mergeCell ref="D112:D113"/>
    <mergeCell ref="E112:E113"/>
    <mergeCell ref="F112:F113"/>
    <mergeCell ref="O112:O113"/>
    <mergeCell ref="A117:A118"/>
    <mergeCell ref="B117:B118"/>
    <mergeCell ref="C117:C118"/>
    <mergeCell ref="D117:D118"/>
    <mergeCell ref="G112:G113"/>
    <mergeCell ref="C114:C116"/>
    <mergeCell ref="D114:D116"/>
    <mergeCell ref="E114:E116"/>
    <mergeCell ref="F114:F116"/>
    <mergeCell ref="E117:E118"/>
    <mergeCell ref="F117:F118"/>
    <mergeCell ref="G117:G118"/>
    <mergeCell ref="C122:C125"/>
    <mergeCell ref="D122:D125"/>
    <mergeCell ref="F119:F121"/>
    <mergeCell ref="G119:G121"/>
    <mergeCell ref="F122:F125"/>
    <mergeCell ref="G122:G125"/>
    <mergeCell ref="E123:E125"/>
    <mergeCell ref="A119:A121"/>
    <mergeCell ref="B119:B121"/>
    <mergeCell ref="C119:C121"/>
    <mergeCell ref="D119:D121"/>
    <mergeCell ref="A141:L141"/>
    <mergeCell ref="A142:H142"/>
    <mergeCell ref="I142:L142"/>
    <mergeCell ref="C137:H137"/>
    <mergeCell ref="A140:R140"/>
    <mergeCell ref="D126:D127"/>
    <mergeCell ref="E126:E127"/>
    <mergeCell ref="F126:F127"/>
    <mergeCell ref="G126:G127"/>
    <mergeCell ref="C128:H128"/>
    <mergeCell ref="O137:R137"/>
    <mergeCell ref="B138:H138"/>
    <mergeCell ref="O138:R138"/>
    <mergeCell ref="B139:H139"/>
    <mergeCell ref="O139:R139"/>
    <mergeCell ref="A126:A127"/>
    <mergeCell ref="O128:R128"/>
    <mergeCell ref="C129:R129"/>
    <mergeCell ref="B126:B127"/>
    <mergeCell ref="C126:C127"/>
    <mergeCell ref="I150:L150"/>
    <mergeCell ref="A147:H147"/>
    <mergeCell ref="I147:L147"/>
    <mergeCell ref="A148:H148"/>
    <mergeCell ref="I148:L148"/>
    <mergeCell ref="A150:H150"/>
    <mergeCell ref="A143:H143"/>
    <mergeCell ref="I143:L143"/>
    <mergeCell ref="A144:H144"/>
    <mergeCell ref="I144:L144"/>
    <mergeCell ref="A146:H146"/>
    <mergeCell ref="I146:L146"/>
    <mergeCell ref="A145:H145"/>
    <mergeCell ref="I145:L145"/>
    <mergeCell ref="A153:H153"/>
    <mergeCell ref="I153:L153"/>
    <mergeCell ref="A151:H151"/>
    <mergeCell ref="I151:L151"/>
    <mergeCell ref="A152:H152"/>
    <mergeCell ref="I152:L152"/>
    <mergeCell ref="A149:H149"/>
    <mergeCell ref="I149:L149"/>
  </mergeCells>
  <phoneticPr fontId="0" type="noConversion"/>
  <printOptions horizontalCentered="1"/>
  <pageMargins left="0" right="0" top="0" bottom="0" header="0.31496062992125984" footer="0.31496062992125984"/>
  <pageSetup paperSize="9" orientation="landscape" r:id="rId1"/>
  <rowBreaks count="3" manualBreakCount="3">
    <brk id="31" max="17" man="1"/>
    <brk id="61" max="17" man="1"/>
    <brk id="118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97"/>
  <sheetViews>
    <sheetView zoomScaleNormal="100" zoomScaleSheetLayoutView="70" workbookViewId="0">
      <selection sqref="A1:AA1"/>
    </sheetView>
  </sheetViews>
  <sheetFormatPr defaultRowHeight="12.75"/>
  <cols>
    <col min="1" max="4" width="2.7109375" style="13" customWidth="1"/>
    <col min="5" max="5" width="30.7109375" style="13" customWidth="1"/>
    <col min="6" max="6" width="2.7109375" style="126" customWidth="1"/>
    <col min="7" max="7" width="2.7109375" style="13" customWidth="1"/>
    <col min="8" max="8" width="2.7109375" style="238" customWidth="1"/>
    <col min="9" max="9" width="7.7109375" style="260" customWidth="1"/>
    <col min="10" max="23" width="7.7109375" style="13" customWidth="1"/>
    <col min="24" max="24" width="20.7109375" style="13" customWidth="1"/>
    <col min="25" max="25" width="4" style="13" customWidth="1"/>
    <col min="26" max="27" width="3.7109375" style="13" customWidth="1"/>
    <col min="28" max="16384" width="9.140625" style="8"/>
  </cols>
  <sheetData>
    <row r="1" spans="1:31" ht="18" customHeight="1">
      <c r="A1" s="777" t="s">
        <v>166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X1" s="777"/>
      <c r="Y1" s="777"/>
      <c r="Z1" s="777"/>
      <c r="AA1" s="777"/>
    </row>
    <row r="2" spans="1:31" ht="18" customHeight="1">
      <c r="A2" s="778" t="s">
        <v>63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V2" s="778"/>
      <c r="W2" s="778"/>
      <c r="X2" s="778"/>
      <c r="Y2" s="778"/>
      <c r="Z2" s="778"/>
      <c r="AA2" s="778"/>
    </row>
    <row r="3" spans="1:31" ht="18" customHeight="1">
      <c r="A3" s="779" t="s">
        <v>38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  <c r="U3" s="779"/>
      <c r="V3" s="779"/>
      <c r="W3" s="779"/>
      <c r="X3" s="779"/>
      <c r="Y3" s="779"/>
      <c r="Z3" s="779"/>
      <c r="AA3" s="779"/>
      <c r="AB3" s="4"/>
      <c r="AC3" s="4"/>
      <c r="AD3" s="4"/>
      <c r="AE3" s="4"/>
    </row>
    <row r="4" spans="1:31" ht="15" customHeight="1" thickBot="1">
      <c r="Y4" s="710" t="s">
        <v>0</v>
      </c>
      <c r="Z4" s="710"/>
      <c r="AA4" s="710"/>
    </row>
    <row r="5" spans="1:31" ht="30" customHeight="1">
      <c r="A5" s="723" t="s">
        <v>39</v>
      </c>
      <c r="B5" s="711" t="s">
        <v>1</v>
      </c>
      <c r="C5" s="711" t="s">
        <v>2</v>
      </c>
      <c r="D5" s="711" t="s">
        <v>62</v>
      </c>
      <c r="E5" s="725" t="s">
        <v>16</v>
      </c>
      <c r="F5" s="695" t="s">
        <v>3</v>
      </c>
      <c r="G5" s="711" t="s">
        <v>55</v>
      </c>
      <c r="H5" s="714" t="s">
        <v>4</v>
      </c>
      <c r="I5" s="704" t="s">
        <v>5</v>
      </c>
      <c r="J5" s="732" t="s">
        <v>147</v>
      </c>
      <c r="K5" s="733"/>
      <c r="L5" s="733"/>
      <c r="M5" s="734"/>
      <c r="N5" s="732" t="s">
        <v>60</v>
      </c>
      <c r="O5" s="733"/>
      <c r="P5" s="733"/>
      <c r="Q5" s="734"/>
      <c r="R5" s="732" t="s">
        <v>42</v>
      </c>
      <c r="S5" s="733"/>
      <c r="T5" s="733"/>
      <c r="U5" s="734"/>
      <c r="V5" s="704" t="s">
        <v>53</v>
      </c>
      <c r="W5" s="704" t="s">
        <v>54</v>
      </c>
      <c r="X5" s="735" t="s">
        <v>15</v>
      </c>
      <c r="Y5" s="736"/>
      <c r="Z5" s="736"/>
      <c r="AA5" s="737"/>
    </row>
    <row r="6" spans="1:31" ht="14.25" customHeight="1">
      <c r="A6" s="724"/>
      <c r="B6" s="712"/>
      <c r="C6" s="712"/>
      <c r="D6" s="712"/>
      <c r="E6" s="726"/>
      <c r="F6" s="696"/>
      <c r="G6" s="712"/>
      <c r="H6" s="715"/>
      <c r="I6" s="705"/>
      <c r="J6" s="698" t="s">
        <v>6</v>
      </c>
      <c r="K6" s="700" t="s">
        <v>7</v>
      </c>
      <c r="L6" s="701"/>
      <c r="M6" s="702" t="s">
        <v>23</v>
      </c>
      <c r="N6" s="698" t="s">
        <v>6</v>
      </c>
      <c r="O6" s="700" t="s">
        <v>7</v>
      </c>
      <c r="P6" s="701"/>
      <c r="Q6" s="702" t="s">
        <v>23</v>
      </c>
      <c r="R6" s="698" t="s">
        <v>6</v>
      </c>
      <c r="S6" s="700" t="s">
        <v>7</v>
      </c>
      <c r="T6" s="701"/>
      <c r="U6" s="702" t="s">
        <v>23</v>
      </c>
      <c r="V6" s="705"/>
      <c r="W6" s="705"/>
      <c r="X6" s="728" t="s">
        <v>16</v>
      </c>
      <c r="Y6" s="700" t="s">
        <v>8</v>
      </c>
      <c r="Z6" s="730"/>
      <c r="AA6" s="731"/>
    </row>
    <row r="7" spans="1:31" ht="99" customHeight="1" thickBot="1">
      <c r="A7" s="699"/>
      <c r="B7" s="713"/>
      <c r="C7" s="713"/>
      <c r="D7" s="713"/>
      <c r="E7" s="727"/>
      <c r="F7" s="697"/>
      <c r="G7" s="713"/>
      <c r="H7" s="716"/>
      <c r="I7" s="706"/>
      <c r="J7" s="699"/>
      <c r="K7" s="10" t="s">
        <v>6</v>
      </c>
      <c r="L7" s="9" t="s">
        <v>17</v>
      </c>
      <c r="M7" s="703"/>
      <c r="N7" s="699"/>
      <c r="O7" s="10" t="s">
        <v>6</v>
      </c>
      <c r="P7" s="9" t="s">
        <v>17</v>
      </c>
      <c r="Q7" s="703"/>
      <c r="R7" s="699"/>
      <c r="S7" s="10" t="s">
        <v>6</v>
      </c>
      <c r="T7" s="9" t="s">
        <v>17</v>
      </c>
      <c r="U7" s="703"/>
      <c r="V7" s="706"/>
      <c r="W7" s="706"/>
      <c r="X7" s="729"/>
      <c r="Y7" s="11" t="s">
        <v>56</v>
      </c>
      <c r="Z7" s="11" t="s">
        <v>57</v>
      </c>
      <c r="AA7" s="12" t="s">
        <v>58</v>
      </c>
    </row>
    <row r="8" spans="1:31" s="73" customFormat="1" ht="14.25" customHeight="1">
      <c r="A8" s="738" t="s">
        <v>61</v>
      </c>
      <c r="B8" s="739"/>
      <c r="C8" s="739"/>
      <c r="D8" s="739"/>
      <c r="E8" s="739"/>
      <c r="F8" s="739"/>
      <c r="G8" s="739"/>
      <c r="H8" s="739"/>
      <c r="I8" s="739"/>
      <c r="J8" s="739"/>
      <c r="K8" s="739"/>
      <c r="L8" s="739"/>
      <c r="M8" s="739"/>
      <c r="N8" s="739"/>
      <c r="O8" s="739"/>
      <c r="P8" s="739"/>
      <c r="Q8" s="739"/>
      <c r="R8" s="739"/>
      <c r="S8" s="739"/>
      <c r="T8" s="739"/>
      <c r="U8" s="739"/>
      <c r="V8" s="739"/>
      <c r="W8" s="739"/>
      <c r="X8" s="739"/>
      <c r="Y8" s="739"/>
      <c r="Z8" s="739"/>
      <c r="AA8" s="740"/>
    </row>
    <row r="9" spans="1:31" s="73" customFormat="1" ht="14.25" customHeight="1">
      <c r="A9" s="717" t="s">
        <v>128</v>
      </c>
      <c r="B9" s="718"/>
      <c r="C9" s="718"/>
      <c r="D9" s="718"/>
      <c r="E9" s="718"/>
      <c r="F9" s="718"/>
      <c r="G9" s="718"/>
      <c r="H9" s="718"/>
      <c r="I9" s="718"/>
      <c r="J9" s="718"/>
      <c r="K9" s="718"/>
      <c r="L9" s="718"/>
      <c r="M9" s="718"/>
      <c r="N9" s="718"/>
      <c r="O9" s="718"/>
      <c r="P9" s="718"/>
      <c r="Q9" s="718"/>
      <c r="R9" s="718"/>
      <c r="S9" s="718"/>
      <c r="T9" s="718"/>
      <c r="U9" s="718"/>
      <c r="V9" s="718"/>
      <c r="W9" s="718"/>
      <c r="X9" s="718"/>
      <c r="Y9" s="718"/>
      <c r="Z9" s="718"/>
      <c r="AA9" s="719"/>
    </row>
    <row r="10" spans="1:31" ht="14.25" customHeight="1" thickBot="1">
      <c r="A10" s="249" t="s">
        <v>9</v>
      </c>
      <c r="B10" s="720" t="s">
        <v>110</v>
      </c>
      <c r="C10" s="721"/>
      <c r="D10" s="721"/>
      <c r="E10" s="721"/>
      <c r="F10" s="721"/>
      <c r="G10" s="721"/>
      <c r="H10" s="721"/>
      <c r="I10" s="721"/>
      <c r="J10" s="721"/>
      <c r="K10" s="721"/>
      <c r="L10" s="721"/>
      <c r="M10" s="721"/>
      <c r="N10" s="721"/>
      <c r="O10" s="721"/>
      <c r="P10" s="721"/>
      <c r="Q10" s="721"/>
      <c r="R10" s="721"/>
      <c r="S10" s="721"/>
      <c r="T10" s="721"/>
      <c r="U10" s="721"/>
      <c r="V10" s="721"/>
      <c r="W10" s="721"/>
      <c r="X10" s="721"/>
      <c r="Y10" s="721"/>
      <c r="Z10" s="721"/>
      <c r="AA10" s="722"/>
    </row>
    <row r="11" spans="1:31" ht="14.25" customHeight="1" thickBot="1">
      <c r="A11" s="14" t="s">
        <v>9</v>
      </c>
      <c r="B11" s="15" t="s">
        <v>9</v>
      </c>
      <c r="C11" s="581" t="s">
        <v>111</v>
      </c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3"/>
    </row>
    <row r="12" spans="1:31" ht="14.25" customHeight="1">
      <c r="A12" s="605" t="s">
        <v>9</v>
      </c>
      <c r="B12" s="607" t="s">
        <v>9</v>
      </c>
      <c r="C12" s="609" t="s">
        <v>9</v>
      </c>
      <c r="D12" s="609"/>
      <c r="E12" s="672" t="s">
        <v>184</v>
      </c>
      <c r="F12" s="595"/>
      <c r="G12" s="600"/>
      <c r="H12" s="602"/>
      <c r="I12" s="16"/>
      <c r="J12" s="35"/>
      <c r="K12" s="36"/>
      <c r="L12" s="36"/>
      <c r="M12" s="37"/>
      <c r="N12" s="35"/>
      <c r="O12" s="36"/>
      <c r="P12" s="36"/>
      <c r="Q12" s="38"/>
      <c r="R12" s="39"/>
      <c r="S12" s="40"/>
      <c r="T12" s="40"/>
      <c r="U12" s="41"/>
      <c r="V12" s="112"/>
      <c r="W12" s="112"/>
      <c r="X12" s="769"/>
      <c r="Y12" s="741"/>
      <c r="Z12" s="741"/>
      <c r="AA12" s="743"/>
    </row>
    <row r="13" spans="1:31" ht="14.25" customHeight="1">
      <c r="A13" s="575"/>
      <c r="B13" s="576"/>
      <c r="C13" s="591"/>
      <c r="D13" s="591"/>
      <c r="E13" s="673"/>
      <c r="F13" s="596"/>
      <c r="G13" s="568"/>
      <c r="H13" s="603"/>
      <c r="I13" s="17"/>
      <c r="J13" s="312"/>
      <c r="K13" s="43"/>
      <c r="L13" s="43"/>
      <c r="M13" s="123"/>
      <c r="N13" s="312"/>
      <c r="O13" s="43"/>
      <c r="P13" s="43"/>
      <c r="Q13" s="45"/>
      <c r="R13" s="222"/>
      <c r="S13" s="47"/>
      <c r="T13" s="47"/>
      <c r="U13" s="48"/>
      <c r="V13" s="141"/>
      <c r="W13" s="141"/>
      <c r="X13" s="770"/>
      <c r="Y13" s="742"/>
      <c r="Z13" s="742"/>
      <c r="AA13" s="744"/>
    </row>
    <row r="14" spans="1:31" ht="14.25" customHeight="1">
      <c r="A14" s="575"/>
      <c r="B14" s="576"/>
      <c r="C14" s="591"/>
      <c r="D14" s="690" t="s">
        <v>9</v>
      </c>
      <c r="E14" s="578" t="s">
        <v>74</v>
      </c>
      <c r="F14" s="775"/>
      <c r="G14" s="780" t="s">
        <v>71</v>
      </c>
      <c r="H14" s="764" t="s">
        <v>66</v>
      </c>
      <c r="I14" s="303" t="s">
        <v>59</v>
      </c>
      <c r="J14" s="42">
        <f>K14+M14</f>
        <v>190</v>
      </c>
      <c r="K14" s="101">
        <v>190</v>
      </c>
      <c r="L14" s="101"/>
      <c r="M14" s="111"/>
      <c r="N14" s="42">
        <f>O14+Q14</f>
        <v>250</v>
      </c>
      <c r="O14" s="101">
        <v>250</v>
      </c>
      <c r="P14" s="101"/>
      <c r="Q14" s="44"/>
      <c r="R14" s="46">
        <f>S14+U14</f>
        <v>250</v>
      </c>
      <c r="S14" s="102">
        <v>250</v>
      </c>
      <c r="T14" s="102"/>
      <c r="U14" s="103"/>
      <c r="V14" s="116">
        <v>380</v>
      </c>
      <c r="W14" s="116">
        <v>280</v>
      </c>
      <c r="X14" s="774" t="s">
        <v>152</v>
      </c>
      <c r="Y14" s="768">
        <v>2.23</v>
      </c>
      <c r="Z14" s="768">
        <v>2.23</v>
      </c>
      <c r="AA14" s="781">
        <v>2.23</v>
      </c>
    </row>
    <row r="15" spans="1:31" ht="14.25" customHeight="1">
      <c r="A15" s="575"/>
      <c r="B15" s="576"/>
      <c r="C15" s="591"/>
      <c r="D15" s="649"/>
      <c r="E15" s="579"/>
      <c r="F15" s="596"/>
      <c r="G15" s="568"/>
      <c r="H15" s="603"/>
      <c r="I15" s="17"/>
      <c r="J15" s="42" t="s">
        <v>173</v>
      </c>
      <c r="K15" s="43"/>
      <c r="L15" s="43"/>
      <c r="M15" s="44"/>
      <c r="N15" s="42">
        <f>O15+Q15</f>
        <v>0</v>
      </c>
      <c r="O15" s="43"/>
      <c r="P15" s="43"/>
      <c r="Q15" s="45"/>
      <c r="R15" s="46">
        <f>S15+U15</f>
        <v>0</v>
      </c>
      <c r="S15" s="47"/>
      <c r="T15" s="47"/>
      <c r="U15" s="48"/>
      <c r="V15" s="141"/>
      <c r="W15" s="141"/>
      <c r="X15" s="770"/>
      <c r="Y15" s="742"/>
      <c r="Z15" s="742"/>
      <c r="AA15" s="744"/>
    </row>
    <row r="16" spans="1:31" ht="14.25" customHeight="1">
      <c r="A16" s="575"/>
      <c r="B16" s="576"/>
      <c r="C16" s="591"/>
      <c r="D16" s="685"/>
      <c r="E16" s="585"/>
      <c r="F16" s="776"/>
      <c r="G16" s="634"/>
      <c r="H16" s="635"/>
      <c r="I16" s="209" t="s">
        <v>10</v>
      </c>
      <c r="J16" s="210">
        <f t="shared" ref="J16:W16" si="0">SUM(J14:J15)</f>
        <v>190</v>
      </c>
      <c r="K16" s="211">
        <f t="shared" si="0"/>
        <v>190</v>
      </c>
      <c r="L16" s="211">
        <f t="shared" si="0"/>
        <v>0</v>
      </c>
      <c r="M16" s="313">
        <f t="shared" si="0"/>
        <v>0</v>
      </c>
      <c r="N16" s="210">
        <f t="shared" si="0"/>
        <v>250</v>
      </c>
      <c r="O16" s="211">
        <f t="shared" si="0"/>
        <v>250</v>
      </c>
      <c r="P16" s="211">
        <f t="shared" si="0"/>
        <v>0</v>
      </c>
      <c r="Q16" s="313">
        <f t="shared" si="0"/>
        <v>0</v>
      </c>
      <c r="R16" s="210">
        <f t="shared" si="0"/>
        <v>250</v>
      </c>
      <c r="S16" s="211">
        <f t="shared" si="0"/>
        <v>250</v>
      </c>
      <c r="T16" s="211">
        <f t="shared" si="0"/>
        <v>0</v>
      </c>
      <c r="U16" s="211">
        <f t="shared" si="0"/>
        <v>0</v>
      </c>
      <c r="V16" s="212">
        <f t="shared" si="0"/>
        <v>380</v>
      </c>
      <c r="W16" s="212">
        <f t="shared" si="0"/>
        <v>280</v>
      </c>
      <c r="X16" s="304"/>
      <c r="Y16" s="213"/>
      <c r="Z16" s="213"/>
      <c r="AA16" s="214"/>
      <c r="AB16" s="21"/>
      <c r="AD16" s="19"/>
    </row>
    <row r="17" spans="1:27" ht="14.25" customHeight="1">
      <c r="A17" s="575"/>
      <c r="B17" s="576"/>
      <c r="C17" s="591"/>
      <c r="D17" s="649" t="s">
        <v>11</v>
      </c>
      <c r="E17" s="579" t="s">
        <v>75</v>
      </c>
      <c r="F17" s="567"/>
      <c r="G17" s="649" t="s">
        <v>71</v>
      </c>
      <c r="H17" s="603" t="s">
        <v>66</v>
      </c>
      <c r="I17" s="70" t="s">
        <v>59</v>
      </c>
      <c r="J17" s="87">
        <f>K17+M17</f>
        <v>29</v>
      </c>
      <c r="K17" s="94">
        <v>29</v>
      </c>
      <c r="L17" s="94"/>
      <c r="M17" s="88"/>
      <c r="N17" s="87">
        <f>O17+Q17</f>
        <v>63</v>
      </c>
      <c r="O17" s="94">
        <v>63</v>
      </c>
      <c r="P17" s="94"/>
      <c r="Q17" s="90"/>
      <c r="R17" s="89">
        <f>S17+U17</f>
        <v>29</v>
      </c>
      <c r="S17" s="95">
        <v>29</v>
      </c>
      <c r="T17" s="95"/>
      <c r="U17" s="96"/>
      <c r="V17" s="302">
        <v>63</v>
      </c>
      <c r="W17" s="302">
        <v>63</v>
      </c>
      <c r="X17" s="291" t="s">
        <v>79</v>
      </c>
      <c r="Y17" s="258">
        <v>14</v>
      </c>
      <c r="Z17" s="258">
        <v>14</v>
      </c>
      <c r="AA17" s="259">
        <v>14</v>
      </c>
    </row>
    <row r="18" spans="1:27" ht="14.25" customHeight="1">
      <c r="A18" s="575"/>
      <c r="B18" s="576"/>
      <c r="C18" s="591"/>
      <c r="D18" s="649"/>
      <c r="E18" s="579"/>
      <c r="F18" s="567"/>
      <c r="G18" s="649"/>
      <c r="H18" s="603"/>
      <c r="I18" s="24"/>
      <c r="J18" s="49">
        <f>K18+M18</f>
        <v>0</v>
      </c>
      <c r="K18" s="50"/>
      <c r="L18" s="50"/>
      <c r="M18" s="44"/>
      <c r="N18" s="49">
        <f>O18+Q18</f>
        <v>0</v>
      </c>
      <c r="O18" s="50"/>
      <c r="P18" s="50"/>
      <c r="Q18" s="51"/>
      <c r="R18" s="52">
        <f>S18+U18</f>
        <v>0</v>
      </c>
      <c r="S18" s="53"/>
      <c r="T18" s="53"/>
      <c r="U18" s="54"/>
      <c r="V18" s="55"/>
      <c r="W18" s="55"/>
      <c r="X18" s="599" t="s">
        <v>78</v>
      </c>
      <c r="Y18" s="258">
        <v>3</v>
      </c>
      <c r="Z18" s="258">
        <v>3</v>
      </c>
      <c r="AA18" s="259">
        <v>3</v>
      </c>
    </row>
    <row r="19" spans="1:27" ht="14.25" customHeight="1">
      <c r="A19" s="575"/>
      <c r="B19" s="576"/>
      <c r="C19" s="591"/>
      <c r="D19" s="649"/>
      <c r="E19" s="579"/>
      <c r="F19" s="567"/>
      <c r="G19" s="649"/>
      <c r="H19" s="603"/>
      <c r="I19" s="177" t="s">
        <v>10</v>
      </c>
      <c r="J19" s="178">
        <f t="shared" ref="J19:W19" si="1">SUM(J17:J18)</f>
        <v>29</v>
      </c>
      <c r="K19" s="179">
        <f t="shared" si="1"/>
        <v>29</v>
      </c>
      <c r="L19" s="179">
        <f t="shared" si="1"/>
        <v>0</v>
      </c>
      <c r="M19" s="180">
        <f t="shared" si="1"/>
        <v>0</v>
      </c>
      <c r="N19" s="178">
        <f t="shared" si="1"/>
        <v>63</v>
      </c>
      <c r="O19" s="179">
        <f t="shared" si="1"/>
        <v>63</v>
      </c>
      <c r="P19" s="179">
        <f t="shared" si="1"/>
        <v>0</v>
      </c>
      <c r="Q19" s="180">
        <f t="shared" si="1"/>
        <v>0</v>
      </c>
      <c r="R19" s="178">
        <f t="shared" si="1"/>
        <v>29</v>
      </c>
      <c r="S19" s="179">
        <f t="shared" si="1"/>
        <v>29</v>
      </c>
      <c r="T19" s="179">
        <f t="shared" si="1"/>
        <v>0</v>
      </c>
      <c r="U19" s="179">
        <f t="shared" si="1"/>
        <v>0</v>
      </c>
      <c r="V19" s="181">
        <f t="shared" si="1"/>
        <v>63</v>
      </c>
      <c r="W19" s="181">
        <f t="shared" si="1"/>
        <v>63</v>
      </c>
      <c r="X19" s="599"/>
      <c r="Y19" s="258"/>
      <c r="Z19" s="258"/>
      <c r="AA19" s="259"/>
    </row>
    <row r="20" spans="1:27" ht="14.25" customHeight="1">
      <c r="A20" s="575"/>
      <c r="B20" s="576"/>
      <c r="C20" s="591"/>
      <c r="D20" s="690" t="s">
        <v>64</v>
      </c>
      <c r="E20" s="578" t="s">
        <v>77</v>
      </c>
      <c r="F20" s="684"/>
      <c r="G20" s="690" t="s">
        <v>71</v>
      </c>
      <c r="H20" s="764" t="s">
        <v>66</v>
      </c>
      <c r="I20" s="62" t="s">
        <v>59</v>
      </c>
      <c r="J20" s="42">
        <f>K20+M20</f>
        <v>217.8</v>
      </c>
      <c r="K20" s="101">
        <v>217.8</v>
      </c>
      <c r="L20" s="101"/>
      <c r="M20" s="111"/>
      <c r="N20" s="42">
        <f>O20+Q20</f>
        <v>639.09999999999991</v>
      </c>
      <c r="O20" s="101">
        <v>443.4</v>
      </c>
      <c r="P20" s="101"/>
      <c r="Q20" s="44">
        <v>195.7</v>
      </c>
      <c r="R20" s="46">
        <f>S20+U20</f>
        <v>325.7</v>
      </c>
      <c r="S20" s="102">
        <v>325.7</v>
      </c>
      <c r="T20" s="102"/>
      <c r="U20" s="103"/>
      <c r="V20" s="116">
        <v>637.5</v>
      </c>
      <c r="W20" s="116">
        <v>404.6</v>
      </c>
      <c r="X20" s="765" t="s">
        <v>185</v>
      </c>
      <c r="Y20" s="277">
        <v>5</v>
      </c>
      <c r="Z20" s="277">
        <v>5</v>
      </c>
      <c r="AA20" s="278"/>
    </row>
    <row r="21" spans="1:27" ht="14.25" customHeight="1">
      <c r="A21" s="575"/>
      <c r="B21" s="576"/>
      <c r="C21" s="591"/>
      <c r="D21" s="649"/>
      <c r="E21" s="579"/>
      <c r="F21" s="567"/>
      <c r="G21" s="649"/>
      <c r="H21" s="603"/>
      <c r="I21" s="70"/>
      <c r="J21" s="87">
        <f>K21+M21</f>
        <v>0</v>
      </c>
      <c r="K21" s="94"/>
      <c r="L21" s="94"/>
      <c r="M21" s="88"/>
      <c r="N21" s="87">
        <f>O21+Q21</f>
        <v>0</v>
      </c>
      <c r="O21" s="94"/>
      <c r="P21" s="94"/>
      <c r="Q21" s="90"/>
      <c r="R21" s="89">
        <f>S21+U21</f>
        <v>0</v>
      </c>
      <c r="S21" s="95"/>
      <c r="T21" s="95"/>
      <c r="U21" s="96"/>
      <c r="V21" s="97"/>
      <c r="W21" s="97"/>
      <c r="X21" s="599"/>
      <c r="Y21" s="258"/>
      <c r="Z21" s="258"/>
      <c r="AA21" s="259"/>
    </row>
    <row r="22" spans="1:27" ht="29.25" customHeight="1">
      <c r="A22" s="575"/>
      <c r="B22" s="576"/>
      <c r="C22" s="591"/>
      <c r="D22" s="649"/>
      <c r="E22" s="579"/>
      <c r="F22" s="567"/>
      <c r="G22" s="649"/>
      <c r="H22" s="603"/>
      <c r="I22" s="70"/>
      <c r="J22" s="87">
        <f>K22+M22</f>
        <v>0</v>
      </c>
      <c r="K22" s="94"/>
      <c r="L22" s="94"/>
      <c r="M22" s="90"/>
      <c r="N22" s="87">
        <f>O22+Q22</f>
        <v>0</v>
      </c>
      <c r="O22" s="94"/>
      <c r="P22" s="94"/>
      <c r="Q22" s="90"/>
      <c r="R22" s="89">
        <f>S22+U22</f>
        <v>0</v>
      </c>
      <c r="S22" s="95"/>
      <c r="T22" s="95"/>
      <c r="U22" s="96"/>
      <c r="V22" s="97"/>
      <c r="W22" s="97"/>
      <c r="X22" s="25" t="s">
        <v>153</v>
      </c>
      <c r="Y22" s="258">
        <v>1</v>
      </c>
      <c r="Z22" s="258">
        <v>1</v>
      </c>
      <c r="AA22" s="259">
        <v>1</v>
      </c>
    </row>
    <row r="23" spans="1:27" ht="14.25" customHeight="1">
      <c r="A23" s="575"/>
      <c r="B23" s="576"/>
      <c r="C23" s="591"/>
      <c r="D23" s="649"/>
      <c r="E23" s="579"/>
      <c r="F23" s="567"/>
      <c r="G23" s="649"/>
      <c r="H23" s="603"/>
      <c r="I23" s="70"/>
      <c r="J23" s="49">
        <f>K23+M23</f>
        <v>0</v>
      </c>
      <c r="K23" s="98"/>
      <c r="L23" s="98"/>
      <c r="M23" s="90"/>
      <c r="N23" s="49">
        <f>O23+Q23</f>
        <v>0</v>
      </c>
      <c r="O23" s="98"/>
      <c r="P23" s="98"/>
      <c r="Q23" s="99"/>
      <c r="R23" s="52">
        <f>S23+U23</f>
        <v>0</v>
      </c>
      <c r="S23" s="95"/>
      <c r="T23" s="95"/>
      <c r="U23" s="96"/>
      <c r="V23" s="100"/>
      <c r="W23" s="100"/>
      <c r="X23" s="25" t="s">
        <v>80</v>
      </c>
      <c r="Y23" s="258">
        <v>30</v>
      </c>
      <c r="Z23" s="258">
        <v>20</v>
      </c>
      <c r="AA23" s="259">
        <v>20</v>
      </c>
    </row>
    <row r="24" spans="1:27" ht="14.25" customHeight="1">
      <c r="A24" s="575"/>
      <c r="B24" s="576"/>
      <c r="C24" s="591"/>
      <c r="D24" s="649"/>
      <c r="E24" s="579"/>
      <c r="F24" s="567"/>
      <c r="G24" s="649"/>
      <c r="H24" s="603"/>
      <c r="I24" s="24"/>
      <c r="J24" s="49">
        <f>K24+M24</f>
        <v>0</v>
      </c>
      <c r="K24" s="91"/>
      <c r="L24" s="91"/>
      <c r="M24" s="45"/>
      <c r="N24" s="49">
        <f>O24+Q24</f>
        <v>0</v>
      </c>
      <c r="O24" s="91"/>
      <c r="P24" s="91"/>
      <c r="Q24" s="92"/>
      <c r="R24" s="52">
        <f>S24+U24</f>
        <v>0</v>
      </c>
      <c r="S24" s="47"/>
      <c r="T24" s="47"/>
      <c r="U24" s="48"/>
      <c r="V24" s="93"/>
      <c r="W24" s="93"/>
      <c r="X24" s="25" t="s">
        <v>81</v>
      </c>
      <c r="Y24" s="258">
        <v>10</v>
      </c>
      <c r="Z24" s="258">
        <v>10</v>
      </c>
      <c r="AA24" s="259"/>
    </row>
    <row r="25" spans="1:27" ht="14.25" customHeight="1" thickBot="1">
      <c r="A25" s="606"/>
      <c r="B25" s="608"/>
      <c r="C25" s="610"/>
      <c r="D25" s="650"/>
      <c r="E25" s="663"/>
      <c r="F25" s="665"/>
      <c r="G25" s="650"/>
      <c r="H25" s="604"/>
      <c r="I25" s="20" t="s">
        <v>10</v>
      </c>
      <c r="J25" s="56">
        <f t="shared" ref="J25:W25" si="2">SUM(J20:J24)</f>
        <v>217.8</v>
      </c>
      <c r="K25" s="56">
        <f t="shared" si="2"/>
        <v>217.8</v>
      </c>
      <c r="L25" s="56">
        <f t="shared" si="2"/>
        <v>0</v>
      </c>
      <c r="M25" s="58">
        <f t="shared" si="2"/>
        <v>0</v>
      </c>
      <c r="N25" s="56">
        <f t="shared" si="2"/>
        <v>639.09999999999991</v>
      </c>
      <c r="O25" s="56">
        <f t="shared" si="2"/>
        <v>443.4</v>
      </c>
      <c r="P25" s="56">
        <f t="shared" si="2"/>
        <v>0</v>
      </c>
      <c r="Q25" s="58">
        <f t="shared" si="2"/>
        <v>195.7</v>
      </c>
      <c r="R25" s="56">
        <f t="shared" si="2"/>
        <v>325.7</v>
      </c>
      <c r="S25" s="56">
        <f t="shared" si="2"/>
        <v>325.7</v>
      </c>
      <c r="T25" s="56">
        <f t="shared" si="2"/>
        <v>0</v>
      </c>
      <c r="U25" s="58">
        <f t="shared" si="2"/>
        <v>0</v>
      </c>
      <c r="V25" s="58">
        <f t="shared" si="2"/>
        <v>637.5</v>
      </c>
      <c r="W25" s="56">
        <f t="shared" si="2"/>
        <v>404.6</v>
      </c>
      <c r="X25" s="26" t="s">
        <v>82</v>
      </c>
      <c r="Y25" s="85">
        <v>50</v>
      </c>
      <c r="Z25" s="85">
        <v>50</v>
      </c>
      <c r="AA25" s="86">
        <v>30</v>
      </c>
    </row>
    <row r="26" spans="1:27" ht="14.25" customHeight="1" thickBot="1">
      <c r="A26" s="771"/>
      <c r="B26" s="772"/>
      <c r="C26" s="772"/>
      <c r="D26" s="772"/>
      <c r="E26" s="773"/>
      <c r="F26" s="773"/>
      <c r="G26" s="773"/>
      <c r="H26" s="773"/>
      <c r="I26" s="310" t="s">
        <v>10</v>
      </c>
      <c r="J26" s="311">
        <f>J25+J19+J16</f>
        <v>436.8</v>
      </c>
      <c r="K26" s="311">
        <f t="shared" ref="K26:W26" si="3">K25+K19+K16</f>
        <v>436.8</v>
      </c>
      <c r="L26" s="311">
        <f t="shared" si="3"/>
        <v>0</v>
      </c>
      <c r="M26" s="311">
        <f t="shared" si="3"/>
        <v>0</v>
      </c>
      <c r="N26" s="311">
        <f t="shared" si="3"/>
        <v>952.09999999999991</v>
      </c>
      <c r="O26" s="311">
        <f t="shared" si="3"/>
        <v>756.4</v>
      </c>
      <c r="P26" s="311">
        <f t="shared" si="3"/>
        <v>0</v>
      </c>
      <c r="Q26" s="311">
        <f t="shared" si="3"/>
        <v>195.7</v>
      </c>
      <c r="R26" s="311">
        <f t="shared" si="3"/>
        <v>604.70000000000005</v>
      </c>
      <c r="S26" s="311">
        <f t="shared" si="3"/>
        <v>604.70000000000005</v>
      </c>
      <c r="T26" s="311">
        <f t="shared" si="3"/>
        <v>0</v>
      </c>
      <c r="U26" s="311">
        <f t="shared" si="3"/>
        <v>0</v>
      </c>
      <c r="V26" s="311">
        <f t="shared" si="3"/>
        <v>1080.5</v>
      </c>
      <c r="W26" s="311">
        <f t="shared" si="3"/>
        <v>747.6</v>
      </c>
      <c r="X26" s="783"/>
      <c r="Y26" s="784"/>
      <c r="Z26" s="784"/>
      <c r="AA26" s="785"/>
    </row>
    <row r="27" spans="1:27" ht="15.75" customHeight="1">
      <c r="A27" s="605" t="s">
        <v>9</v>
      </c>
      <c r="B27" s="607" t="s">
        <v>9</v>
      </c>
      <c r="C27" s="609" t="s">
        <v>11</v>
      </c>
      <c r="D27" s="609"/>
      <c r="E27" s="672" t="s">
        <v>188</v>
      </c>
      <c r="F27" s="664"/>
      <c r="G27" s="648"/>
      <c r="H27" s="602"/>
      <c r="I27" s="22"/>
      <c r="J27" s="35"/>
      <c r="K27" s="36"/>
      <c r="L27" s="36"/>
      <c r="M27" s="37"/>
      <c r="N27" s="35"/>
      <c r="O27" s="36"/>
      <c r="P27" s="36"/>
      <c r="Q27" s="38"/>
      <c r="R27" s="39"/>
      <c r="S27" s="40"/>
      <c r="T27" s="40"/>
      <c r="U27" s="41"/>
      <c r="V27" s="112"/>
      <c r="W27" s="112"/>
      <c r="X27" s="505"/>
      <c r="Y27" s="321"/>
      <c r="Z27" s="321"/>
      <c r="AA27" s="106"/>
    </row>
    <row r="28" spans="1:27" ht="15.75" customHeight="1">
      <c r="A28" s="575"/>
      <c r="B28" s="576"/>
      <c r="C28" s="591"/>
      <c r="D28" s="591"/>
      <c r="E28" s="673"/>
      <c r="F28" s="567"/>
      <c r="G28" s="649"/>
      <c r="H28" s="603"/>
      <c r="I28" s="18"/>
      <c r="J28" s="312"/>
      <c r="K28" s="43"/>
      <c r="L28" s="43"/>
      <c r="M28" s="123"/>
      <c r="N28" s="312"/>
      <c r="O28" s="91"/>
      <c r="P28" s="43"/>
      <c r="Q28" s="45"/>
      <c r="R28" s="222"/>
      <c r="S28" s="47"/>
      <c r="T28" s="47"/>
      <c r="U28" s="48"/>
      <c r="V28" s="141"/>
      <c r="W28" s="141"/>
      <c r="X28" s="25"/>
      <c r="Y28" s="104"/>
      <c r="Z28" s="104"/>
      <c r="AA28" s="105"/>
    </row>
    <row r="29" spans="1:27" ht="15.75" customHeight="1">
      <c r="A29" s="575"/>
      <c r="B29" s="576"/>
      <c r="C29" s="591"/>
      <c r="D29" s="649" t="s">
        <v>9</v>
      </c>
      <c r="E29" s="578" t="s">
        <v>87</v>
      </c>
      <c r="F29" s="684" t="s">
        <v>89</v>
      </c>
      <c r="G29" s="690" t="s">
        <v>84</v>
      </c>
      <c r="H29" s="764" t="s">
        <v>66</v>
      </c>
      <c r="I29" s="62" t="s">
        <v>59</v>
      </c>
      <c r="J29" s="42">
        <f>K29+M29</f>
        <v>5826</v>
      </c>
      <c r="K29" s="101">
        <v>5826</v>
      </c>
      <c r="L29" s="101"/>
      <c r="M29" s="111"/>
      <c r="N29" s="42">
        <f>O29+Q29</f>
        <v>6360.3</v>
      </c>
      <c r="O29" s="101">
        <v>6360.3</v>
      </c>
      <c r="P29" s="101"/>
      <c r="Q29" s="44"/>
      <c r="R29" s="46">
        <f>S29+U29</f>
        <v>6024</v>
      </c>
      <c r="S29" s="102">
        <v>6024</v>
      </c>
      <c r="T29" s="102"/>
      <c r="U29" s="103"/>
      <c r="V29" s="116">
        <v>5826</v>
      </c>
      <c r="W29" s="116">
        <v>5826</v>
      </c>
      <c r="X29" s="320" t="s">
        <v>90</v>
      </c>
      <c r="Y29" s="317">
        <v>0.73</v>
      </c>
      <c r="Z29" s="317">
        <v>0.73</v>
      </c>
      <c r="AA29" s="318">
        <v>0.73</v>
      </c>
    </row>
    <row r="30" spans="1:27" ht="15.75" customHeight="1">
      <c r="A30" s="575"/>
      <c r="B30" s="576"/>
      <c r="C30" s="591"/>
      <c r="D30" s="649"/>
      <c r="E30" s="579"/>
      <c r="F30" s="567"/>
      <c r="G30" s="649"/>
      <c r="H30" s="603"/>
      <c r="I30" s="62"/>
      <c r="J30" s="42">
        <f>K30+M30</f>
        <v>0</v>
      </c>
      <c r="K30" s="43"/>
      <c r="L30" s="43"/>
      <c r="M30" s="44"/>
      <c r="N30" s="42">
        <f>O30+Q30</f>
        <v>0</v>
      </c>
      <c r="O30" s="91"/>
      <c r="P30" s="43"/>
      <c r="Q30" s="45"/>
      <c r="R30" s="46">
        <f>S30+U30</f>
        <v>0</v>
      </c>
      <c r="S30" s="47"/>
      <c r="T30" s="47"/>
      <c r="U30" s="48"/>
      <c r="V30" s="141"/>
      <c r="W30" s="141"/>
      <c r="X30" s="25" t="s">
        <v>154</v>
      </c>
      <c r="Y30" s="104">
        <v>2.2547000000000001</v>
      </c>
      <c r="Z30" s="104">
        <v>2.2547000000000001</v>
      </c>
      <c r="AA30" s="105">
        <v>2.2547000000000001</v>
      </c>
    </row>
    <row r="31" spans="1:27" ht="29.25" customHeight="1">
      <c r="A31" s="575"/>
      <c r="B31" s="576"/>
      <c r="C31" s="591"/>
      <c r="D31" s="649"/>
      <c r="E31" s="579"/>
      <c r="F31" s="567"/>
      <c r="G31" s="649"/>
      <c r="H31" s="603"/>
      <c r="I31" s="24"/>
      <c r="J31" s="49">
        <f>K31+M31</f>
        <v>0</v>
      </c>
      <c r="K31" s="50"/>
      <c r="L31" s="50"/>
      <c r="M31" s="44"/>
      <c r="N31" s="49">
        <f>O31+Q31</f>
        <v>0</v>
      </c>
      <c r="O31" s="50"/>
      <c r="P31" s="50"/>
      <c r="Q31" s="51"/>
      <c r="R31" s="52">
        <f>S31+U31</f>
        <v>0</v>
      </c>
      <c r="S31" s="53"/>
      <c r="T31" s="53"/>
      <c r="U31" s="54"/>
      <c r="V31" s="55"/>
      <c r="W31" s="55"/>
      <c r="X31" s="25" t="s">
        <v>155</v>
      </c>
      <c r="Y31" s="258">
        <v>20</v>
      </c>
      <c r="Z31" s="258">
        <v>20</v>
      </c>
      <c r="AA31" s="259">
        <v>20</v>
      </c>
    </row>
    <row r="32" spans="1:27" ht="15.75" customHeight="1">
      <c r="A32" s="575"/>
      <c r="B32" s="576"/>
      <c r="C32" s="591"/>
      <c r="D32" s="649"/>
      <c r="E32" s="585"/>
      <c r="F32" s="574"/>
      <c r="G32" s="685"/>
      <c r="H32" s="635"/>
      <c r="I32" s="209" t="s">
        <v>10</v>
      </c>
      <c r="J32" s="210">
        <f t="shared" ref="J32:W32" si="4">SUM(J29:J31)</f>
        <v>5826</v>
      </c>
      <c r="K32" s="211">
        <f t="shared" si="4"/>
        <v>5826</v>
      </c>
      <c r="L32" s="211">
        <f t="shared" si="4"/>
        <v>0</v>
      </c>
      <c r="M32" s="313">
        <f t="shared" si="4"/>
        <v>0</v>
      </c>
      <c r="N32" s="210">
        <f t="shared" si="4"/>
        <v>6360.3</v>
      </c>
      <c r="O32" s="211">
        <f t="shared" si="4"/>
        <v>6360.3</v>
      </c>
      <c r="P32" s="211">
        <f t="shared" si="4"/>
        <v>0</v>
      </c>
      <c r="Q32" s="313">
        <f t="shared" si="4"/>
        <v>0</v>
      </c>
      <c r="R32" s="210">
        <f t="shared" si="4"/>
        <v>6024</v>
      </c>
      <c r="S32" s="211">
        <f t="shared" si="4"/>
        <v>6024</v>
      </c>
      <c r="T32" s="211">
        <f t="shared" si="4"/>
        <v>0</v>
      </c>
      <c r="U32" s="211">
        <f t="shared" si="4"/>
        <v>0</v>
      </c>
      <c r="V32" s="212">
        <f t="shared" si="4"/>
        <v>5826</v>
      </c>
      <c r="W32" s="212">
        <f t="shared" si="4"/>
        <v>5826</v>
      </c>
      <c r="X32" s="227" t="s">
        <v>91</v>
      </c>
      <c r="Y32" s="279">
        <v>1</v>
      </c>
      <c r="Z32" s="279">
        <v>1</v>
      </c>
      <c r="AA32" s="276">
        <v>1</v>
      </c>
    </row>
    <row r="33" spans="1:27" ht="14.25" customHeight="1">
      <c r="A33" s="575"/>
      <c r="B33" s="576"/>
      <c r="C33" s="591"/>
      <c r="D33" s="649" t="s">
        <v>11</v>
      </c>
      <c r="E33" s="579" t="s">
        <v>88</v>
      </c>
      <c r="F33" s="567"/>
      <c r="G33" s="649" t="s">
        <v>84</v>
      </c>
      <c r="H33" s="603" t="s">
        <v>66</v>
      </c>
      <c r="I33" s="70" t="s">
        <v>59</v>
      </c>
      <c r="J33" s="87">
        <f>K33+M33</f>
        <v>195.3</v>
      </c>
      <c r="K33" s="94">
        <v>195.3</v>
      </c>
      <c r="L33" s="94"/>
      <c r="M33" s="88"/>
      <c r="N33" s="87">
        <f>O33+Q33</f>
        <v>207.3</v>
      </c>
      <c r="O33" s="94">
        <v>207.3</v>
      </c>
      <c r="P33" s="94"/>
      <c r="Q33" s="90"/>
      <c r="R33" s="89">
        <f>S33+U33</f>
        <v>195.3</v>
      </c>
      <c r="S33" s="95">
        <v>195.3</v>
      </c>
      <c r="T33" s="95"/>
      <c r="U33" s="96"/>
      <c r="V33" s="302">
        <v>207.3</v>
      </c>
      <c r="W33" s="302">
        <v>207.3</v>
      </c>
      <c r="X33" s="599" t="s">
        <v>93</v>
      </c>
      <c r="Y33" s="258">
        <v>46</v>
      </c>
      <c r="Z33" s="258">
        <v>46</v>
      </c>
      <c r="AA33" s="259">
        <v>46</v>
      </c>
    </row>
    <row r="34" spans="1:27" ht="14.25" customHeight="1">
      <c r="A34" s="575"/>
      <c r="B34" s="576"/>
      <c r="C34" s="591"/>
      <c r="D34" s="649"/>
      <c r="E34" s="579"/>
      <c r="F34" s="567"/>
      <c r="G34" s="649"/>
      <c r="H34" s="603"/>
      <c r="I34" s="62" t="s">
        <v>98</v>
      </c>
      <c r="J34" s="42">
        <f>K34+M34</f>
        <v>2.5</v>
      </c>
      <c r="K34" s="43">
        <v>2.5</v>
      </c>
      <c r="L34" s="43"/>
      <c r="M34" s="44"/>
      <c r="N34" s="42">
        <f>O34+Q34</f>
        <v>2</v>
      </c>
      <c r="O34" s="43">
        <v>2</v>
      </c>
      <c r="P34" s="43"/>
      <c r="Q34" s="45"/>
      <c r="R34" s="46">
        <f>S34+U34</f>
        <v>2</v>
      </c>
      <c r="S34" s="47">
        <v>2</v>
      </c>
      <c r="T34" s="47"/>
      <c r="U34" s="48"/>
      <c r="V34" s="141"/>
      <c r="W34" s="141"/>
      <c r="X34" s="599"/>
      <c r="Y34" s="258"/>
      <c r="Z34" s="258"/>
      <c r="AA34" s="259"/>
    </row>
    <row r="35" spans="1:27" ht="14.25" customHeight="1">
      <c r="A35" s="575"/>
      <c r="B35" s="576"/>
      <c r="C35" s="591"/>
      <c r="D35" s="649"/>
      <c r="E35" s="579"/>
      <c r="F35" s="567"/>
      <c r="G35" s="649"/>
      <c r="H35" s="603"/>
      <c r="I35" s="24"/>
      <c r="J35" s="49">
        <f>K35+M35</f>
        <v>0</v>
      </c>
      <c r="K35" s="50"/>
      <c r="L35" s="50"/>
      <c r="M35" s="44"/>
      <c r="N35" s="49">
        <f>O35+Q35</f>
        <v>0</v>
      </c>
      <c r="O35" s="50"/>
      <c r="P35" s="50"/>
      <c r="Q35" s="51"/>
      <c r="R35" s="52">
        <f>S35+U35</f>
        <v>0</v>
      </c>
      <c r="S35" s="53"/>
      <c r="T35" s="53"/>
      <c r="U35" s="54"/>
      <c r="V35" s="55"/>
      <c r="W35" s="55"/>
      <c r="X35" s="599" t="s">
        <v>92</v>
      </c>
      <c r="Y35" s="258">
        <v>2</v>
      </c>
      <c r="Z35" s="258">
        <v>2</v>
      </c>
      <c r="AA35" s="259">
        <v>2</v>
      </c>
    </row>
    <row r="36" spans="1:27" ht="14.25" customHeight="1">
      <c r="A36" s="575"/>
      <c r="B36" s="576"/>
      <c r="C36" s="591"/>
      <c r="D36" s="649"/>
      <c r="E36" s="579"/>
      <c r="F36" s="567"/>
      <c r="G36" s="649"/>
      <c r="H36" s="603"/>
      <c r="I36" s="177" t="s">
        <v>10</v>
      </c>
      <c r="J36" s="178">
        <f t="shared" ref="J36:W36" si="5">SUM(J33:J35)</f>
        <v>197.8</v>
      </c>
      <c r="K36" s="179">
        <f t="shared" si="5"/>
        <v>197.8</v>
      </c>
      <c r="L36" s="179">
        <f t="shared" si="5"/>
        <v>0</v>
      </c>
      <c r="M36" s="180">
        <f t="shared" si="5"/>
        <v>0</v>
      </c>
      <c r="N36" s="178">
        <f t="shared" si="5"/>
        <v>209.3</v>
      </c>
      <c r="O36" s="179">
        <f t="shared" si="5"/>
        <v>209.3</v>
      </c>
      <c r="P36" s="179">
        <f t="shared" si="5"/>
        <v>0</v>
      </c>
      <c r="Q36" s="180">
        <f t="shared" si="5"/>
        <v>0</v>
      </c>
      <c r="R36" s="178">
        <f t="shared" si="5"/>
        <v>197.3</v>
      </c>
      <c r="S36" s="179">
        <f t="shared" si="5"/>
        <v>197.3</v>
      </c>
      <c r="T36" s="179">
        <f t="shared" si="5"/>
        <v>0</v>
      </c>
      <c r="U36" s="179">
        <f t="shared" si="5"/>
        <v>0</v>
      </c>
      <c r="V36" s="181">
        <f t="shared" si="5"/>
        <v>207.3</v>
      </c>
      <c r="W36" s="181">
        <f t="shared" si="5"/>
        <v>207.3</v>
      </c>
      <c r="X36" s="599"/>
      <c r="Y36" s="258"/>
      <c r="Z36" s="258"/>
      <c r="AA36" s="259"/>
    </row>
    <row r="37" spans="1:27" ht="17.25" customHeight="1">
      <c r="A37" s="575"/>
      <c r="B37" s="576"/>
      <c r="C37" s="591"/>
      <c r="D37" s="649" t="s">
        <v>64</v>
      </c>
      <c r="E37" s="578" t="s">
        <v>156</v>
      </c>
      <c r="F37" s="684"/>
      <c r="G37" s="690" t="s">
        <v>84</v>
      </c>
      <c r="H37" s="764" t="s">
        <v>66</v>
      </c>
      <c r="I37" s="62" t="s">
        <v>59</v>
      </c>
      <c r="J37" s="42">
        <f>K37+M37</f>
        <v>145</v>
      </c>
      <c r="K37" s="101">
        <v>145</v>
      </c>
      <c r="L37" s="101"/>
      <c r="M37" s="111"/>
      <c r="N37" s="42">
        <f>O37+Q37</f>
        <v>177</v>
      </c>
      <c r="O37" s="101">
        <v>177</v>
      </c>
      <c r="P37" s="101"/>
      <c r="Q37" s="44"/>
      <c r="R37" s="46">
        <f>S37+U37</f>
        <v>130</v>
      </c>
      <c r="S37" s="102">
        <v>130</v>
      </c>
      <c r="T37" s="102"/>
      <c r="U37" s="103"/>
      <c r="V37" s="116">
        <v>177</v>
      </c>
      <c r="W37" s="116">
        <v>177</v>
      </c>
      <c r="X37" s="224" t="s">
        <v>94</v>
      </c>
      <c r="Y37" s="317">
        <v>2.5</v>
      </c>
      <c r="Z37" s="277">
        <v>3</v>
      </c>
      <c r="AA37" s="278">
        <v>3</v>
      </c>
    </row>
    <row r="38" spans="1:27" ht="22.5" customHeight="1">
      <c r="A38" s="575"/>
      <c r="B38" s="576"/>
      <c r="C38" s="591"/>
      <c r="D38" s="649"/>
      <c r="E38" s="579"/>
      <c r="F38" s="567"/>
      <c r="G38" s="649"/>
      <c r="H38" s="603"/>
      <c r="I38" s="62"/>
      <c r="J38" s="42">
        <f>K38+M38</f>
        <v>0</v>
      </c>
      <c r="K38" s="101"/>
      <c r="L38" s="101"/>
      <c r="M38" s="44"/>
      <c r="N38" s="42">
        <f>O38+Q38</f>
        <v>0</v>
      </c>
      <c r="O38" s="101"/>
      <c r="P38" s="101"/>
      <c r="Q38" s="44"/>
      <c r="R38" s="46">
        <f>S38+U38</f>
        <v>0</v>
      </c>
      <c r="S38" s="102"/>
      <c r="T38" s="102"/>
      <c r="U38" s="103"/>
      <c r="V38" s="116"/>
      <c r="W38" s="116"/>
      <c r="X38" s="599" t="s">
        <v>158</v>
      </c>
      <c r="Y38" s="125">
        <v>1</v>
      </c>
      <c r="Z38" s="258">
        <v>1</v>
      </c>
      <c r="AA38" s="259">
        <v>1</v>
      </c>
    </row>
    <row r="39" spans="1:27" ht="18" customHeight="1" thickBot="1">
      <c r="A39" s="606"/>
      <c r="B39" s="608"/>
      <c r="C39" s="610"/>
      <c r="D39" s="650"/>
      <c r="E39" s="663"/>
      <c r="F39" s="665"/>
      <c r="G39" s="650"/>
      <c r="H39" s="604"/>
      <c r="I39" s="20" t="s">
        <v>10</v>
      </c>
      <c r="J39" s="56">
        <f t="shared" ref="J39:W39" si="6">SUM(J37:J38)</f>
        <v>145</v>
      </c>
      <c r="K39" s="57">
        <f t="shared" si="6"/>
        <v>145</v>
      </c>
      <c r="L39" s="57">
        <f t="shared" si="6"/>
        <v>0</v>
      </c>
      <c r="M39" s="58">
        <f t="shared" si="6"/>
        <v>0</v>
      </c>
      <c r="N39" s="56">
        <f t="shared" si="6"/>
        <v>177</v>
      </c>
      <c r="O39" s="57">
        <f t="shared" si="6"/>
        <v>177</v>
      </c>
      <c r="P39" s="57">
        <f t="shared" si="6"/>
        <v>0</v>
      </c>
      <c r="Q39" s="58">
        <f t="shared" si="6"/>
        <v>0</v>
      </c>
      <c r="R39" s="56">
        <f t="shared" si="6"/>
        <v>130</v>
      </c>
      <c r="S39" s="57">
        <f t="shared" si="6"/>
        <v>130</v>
      </c>
      <c r="T39" s="57">
        <f t="shared" si="6"/>
        <v>0</v>
      </c>
      <c r="U39" s="57">
        <f t="shared" si="6"/>
        <v>0</v>
      </c>
      <c r="V39" s="59">
        <f t="shared" si="6"/>
        <v>177</v>
      </c>
      <c r="W39" s="59">
        <f t="shared" si="6"/>
        <v>177</v>
      </c>
      <c r="X39" s="614"/>
      <c r="Y39" s="85"/>
      <c r="Z39" s="85"/>
      <c r="AA39" s="86"/>
    </row>
    <row r="40" spans="1:27" ht="14.25" customHeight="1" thickBot="1">
      <c r="A40" s="771"/>
      <c r="B40" s="772"/>
      <c r="C40" s="772"/>
      <c r="D40" s="772"/>
      <c r="E40" s="773"/>
      <c r="F40" s="773"/>
      <c r="G40" s="773"/>
      <c r="H40" s="773"/>
      <c r="I40" s="506" t="s">
        <v>10</v>
      </c>
      <c r="J40" s="507">
        <f>J39+J36+J32</f>
        <v>6168.8</v>
      </c>
      <c r="K40" s="507">
        <f t="shared" ref="K40:W40" si="7">K39+K36+K32</f>
        <v>6168.8</v>
      </c>
      <c r="L40" s="507">
        <f t="shared" si="7"/>
        <v>0</v>
      </c>
      <c r="M40" s="507">
        <f t="shared" si="7"/>
        <v>0</v>
      </c>
      <c r="N40" s="507">
        <f t="shared" si="7"/>
        <v>6746.6</v>
      </c>
      <c r="O40" s="507">
        <f t="shared" si="7"/>
        <v>6746.6</v>
      </c>
      <c r="P40" s="507">
        <f t="shared" si="7"/>
        <v>0</v>
      </c>
      <c r="Q40" s="507">
        <f t="shared" si="7"/>
        <v>0</v>
      </c>
      <c r="R40" s="507">
        <f t="shared" si="7"/>
        <v>6351.3</v>
      </c>
      <c r="S40" s="507">
        <f t="shared" si="7"/>
        <v>6351.3</v>
      </c>
      <c r="T40" s="507">
        <f t="shared" si="7"/>
        <v>0</v>
      </c>
      <c r="U40" s="507">
        <f t="shared" si="7"/>
        <v>0</v>
      </c>
      <c r="V40" s="507">
        <f>V39+V36+V32</f>
        <v>6210.3</v>
      </c>
      <c r="W40" s="507">
        <f t="shared" si="7"/>
        <v>6210.3</v>
      </c>
      <c r="X40" s="783"/>
      <c r="Y40" s="784"/>
      <c r="Z40" s="784"/>
      <c r="AA40" s="785"/>
    </row>
    <row r="41" spans="1:27" ht="14.25" customHeight="1">
      <c r="A41" s="605" t="s">
        <v>9</v>
      </c>
      <c r="B41" s="607" t="s">
        <v>9</v>
      </c>
      <c r="C41" s="609" t="s">
        <v>64</v>
      </c>
      <c r="D41" s="609"/>
      <c r="E41" s="692" t="s">
        <v>189</v>
      </c>
      <c r="F41" s="664"/>
      <c r="G41" s="648"/>
      <c r="H41" s="602"/>
      <c r="I41" s="22"/>
      <c r="J41" s="35"/>
      <c r="K41" s="36"/>
      <c r="L41" s="36"/>
      <c r="M41" s="37"/>
      <c r="N41" s="35"/>
      <c r="O41" s="36"/>
      <c r="P41" s="36"/>
      <c r="Q41" s="38"/>
      <c r="R41" s="39"/>
      <c r="S41" s="40"/>
      <c r="T41" s="40"/>
      <c r="U41" s="41"/>
      <c r="V41" s="112"/>
      <c r="W41" s="112"/>
      <c r="X41" s="23"/>
      <c r="Y41" s="104"/>
      <c r="Z41" s="104"/>
      <c r="AA41" s="106"/>
    </row>
    <row r="42" spans="1:27" ht="14.25" customHeight="1">
      <c r="A42" s="575"/>
      <c r="B42" s="576"/>
      <c r="C42" s="591"/>
      <c r="D42" s="591"/>
      <c r="E42" s="745"/>
      <c r="F42" s="567"/>
      <c r="G42" s="649"/>
      <c r="H42" s="603"/>
      <c r="I42" s="18"/>
      <c r="J42" s="312"/>
      <c r="K42" s="43"/>
      <c r="L42" s="43"/>
      <c r="M42" s="123"/>
      <c r="N42" s="312"/>
      <c r="O42" s="43"/>
      <c r="P42" s="43"/>
      <c r="Q42" s="45"/>
      <c r="R42" s="222"/>
      <c r="S42" s="47"/>
      <c r="T42" s="47"/>
      <c r="U42" s="48"/>
      <c r="V42" s="117"/>
      <c r="W42" s="117"/>
      <c r="X42" s="291"/>
      <c r="Y42" s="104"/>
      <c r="Z42" s="104"/>
      <c r="AA42" s="105"/>
    </row>
    <row r="43" spans="1:27" ht="14.25" customHeight="1">
      <c r="A43" s="575"/>
      <c r="B43" s="576"/>
      <c r="C43" s="591"/>
      <c r="D43" s="690" t="s">
        <v>9</v>
      </c>
      <c r="E43" s="578" t="s">
        <v>95</v>
      </c>
      <c r="F43" s="684"/>
      <c r="G43" s="690" t="s">
        <v>84</v>
      </c>
      <c r="H43" s="764" t="s">
        <v>66</v>
      </c>
      <c r="I43" s="62" t="s">
        <v>59</v>
      </c>
      <c r="J43" s="42">
        <f>K43+M43</f>
        <v>325.3</v>
      </c>
      <c r="K43" s="101">
        <v>325.3</v>
      </c>
      <c r="L43" s="101"/>
      <c r="M43" s="111"/>
      <c r="N43" s="42">
        <f>O43+Q43</f>
        <v>445.3</v>
      </c>
      <c r="O43" s="101">
        <v>445.3</v>
      </c>
      <c r="P43" s="101"/>
      <c r="Q43" s="44"/>
      <c r="R43" s="46">
        <f>S43+U43</f>
        <v>325.3</v>
      </c>
      <c r="S43" s="102">
        <v>325.3</v>
      </c>
      <c r="T43" s="102"/>
      <c r="U43" s="103"/>
      <c r="V43" s="116">
        <v>445.3</v>
      </c>
      <c r="W43" s="116">
        <v>445.3</v>
      </c>
      <c r="X43" s="224" t="s">
        <v>129</v>
      </c>
      <c r="Y43" s="317">
        <v>0.17649999999999999</v>
      </c>
      <c r="Z43" s="317">
        <v>0.17649999999999999</v>
      </c>
      <c r="AA43" s="318">
        <v>0.17649999999999999</v>
      </c>
    </row>
    <row r="44" spans="1:27" ht="14.25" customHeight="1">
      <c r="A44" s="575"/>
      <c r="B44" s="576"/>
      <c r="C44" s="591"/>
      <c r="D44" s="649"/>
      <c r="E44" s="579"/>
      <c r="F44" s="567"/>
      <c r="G44" s="649"/>
      <c r="H44" s="603"/>
      <c r="I44" s="62"/>
      <c r="J44" s="42">
        <f>K44+M44</f>
        <v>0</v>
      </c>
      <c r="K44" s="43"/>
      <c r="L44" s="43"/>
      <c r="M44" s="44"/>
      <c r="N44" s="42">
        <f>O44+Q44</f>
        <v>0</v>
      </c>
      <c r="O44" s="43"/>
      <c r="P44" s="43"/>
      <c r="Q44" s="45"/>
      <c r="R44" s="46">
        <f>S44+U44</f>
        <v>0</v>
      </c>
      <c r="S44" s="47"/>
      <c r="T44" s="47"/>
      <c r="U44" s="48"/>
      <c r="V44" s="117"/>
      <c r="W44" s="117"/>
      <c r="X44" s="599" t="s">
        <v>130</v>
      </c>
      <c r="Y44" s="104">
        <v>5.0299999999999997E-2</v>
      </c>
      <c r="Z44" s="104">
        <v>5.0299999999999997E-2</v>
      </c>
      <c r="AA44" s="105">
        <v>5.0299999999999997E-2</v>
      </c>
    </row>
    <row r="45" spans="1:27" ht="14.25" customHeight="1">
      <c r="A45" s="575"/>
      <c r="B45" s="576"/>
      <c r="C45" s="591"/>
      <c r="D45" s="685"/>
      <c r="E45" s="585"/>
      <c r="F45" s="574"/>
      <c r="G45" s="685"/>
      <c r="H45" s="635"/>
      <c r="I45" s="209" t="s">
        <v>10</v>
      </c>
      <c r="J45" s="210">
        <f t="shared" ref="J45:W45" si="8">SUM(J43:J44)</f>
        <v>325.3</v>
      </c>
      <c r="K45" s="211">
        <f t="shared" si="8"/>
        <v>325.3</v>
      </c>
      <c r="L45" s="211">
        <f t="shared" si="8"/>
        <v>0</v>
      </c>
      <c r="M45" s="313">
        <f t="shared" si="8"/>
        <v>0</v>
      </c>
      <c r="N45" s="210">
        <f t="shared" si="8"/>
        <v>445.3</v>
      </c>
      <c r="O45" s="211">
        <f t="shared" si="8"/>
        <v>445.3</v>
      </c>
      <c r="P45" s="211">
        <f t="shared" si="8"/>
        <v>0</v>
      </c>
      <c r="Q45" s="313">
        <f t="shared" si="8"/>
        <v>0</v>
      </c>
      <c r="R45" s="210">
        <f t="shared" si="8"/>
        <v>325.3</v>
      </c>
      <c r="S45" s="211">
        <f t="shared" si="8"/>
        <v>325.3</v>
      </c>
      <c r="T45" s="211">
        <f t="shared" si="8"/>
        <v>0</v>
      </c>
      <c r="U45" s="211">
        <f t="shared" si="8"/>
        <v>0</v>
      </c>
      <c r="V45" s="212">
        <f t="shared" si="8"/>
        <v>445.3</v>
      </c>
      <c r="W45" s="212">
        <f t="shared" si="8"/>
        <v>445.3</v>
      </c>
      <c r="X45" s="615"/>
      <c r="Y45" s="279"/>
      <c r="Z45" s="279"/>
      <c r="AA45" s="276"/>
    </row>
    <row r="46" spans="1:27" ht="14.25" customHeight="1">
      <c r="A46" s="575"/>
      <c r="B46" s="576"/>
      <c r="C46" s="591"/>
      <c r="D46" s="649" t="s">
        <v>11</v>
      </c>
      <c r="E46" s="579" t="s">
        <v>96</v>
      </c>
      <c r="F46" s="567"/>
      <c r="G46" s="649" t="s">
        <v>84</v>
      </c>
      <c r="H46" s="603" t="s">
        <v>66</v>
      </c>
      <c r="I46" s="70" t="s">
        <v>59</v>
      </c>
      <c r="J46" s="87">
        <f>K46+M46</f>
        <v>23.6</v>
      </c>
      <c r="K46" s="94">
        <v>23.6</v>
      </c>
      <c r="L46" s="94">
        <v>5.0999999999999996</v>
      </c>
      <c r="M46" s="88"/>
      <c r="N46" s="87">
        <f>O46+Q46</f>
        <v>27.3</v>
      </c>
      <c r="O46" s="94">
        <v>27.3</v>
      </c>
      <c r="P46" s="94">
        <v>6.1</v>
      </c>
      <c r="Q46" s="90"/>
      <c r="R46" s="89">
        <f>S46+U46</f>
        <v>24.9</v>
      </c>
      <c r="S46" s="95">
        <v>24.9</v>
      </c>
      <c r="T46" s="95">
        <v>6.1</v>
      </c>
      <c r="U46" s="96"/>
      <c r="V46" s="302">
        <v>27.3</v>
      </c>
      <c r="W46" s="302">
        <v>27.3</v>
      </c>
      <c r="X46" s="599" t="s">
        <v>97</v>
      </c>
      <c r="Y46" s="258">
        <v>3</v>
      </c>
      <c r="Z46" s="258">
        <v>3</v>
      </c>
      <c r="AA46" s="259">
        <v>3</v>
      </c>
    </row>
    <row r="47" spans="1:27" ht="14.25" customHeight="1">
      <c r="A47" s="575"/>
      <c r="B47" s="576"/>
      <c r="C47" s="591"/>
      <c r="D47" s="649"/>
      <c r="E47" s="579"/>
      <c r="F47" s="567"/>
      <c r="G47" s="649"/>
      <c r="H47" s="603"/>
      <c r="I47" s="62" t="s">
        <v>98</v>
      </c>
      <c r="J47" s="42">
        <f>K47+M47</f>
        <v>9</v>
      </c>
      <c r="K47" s="43">
        <v>9</v>
      </c>
      <c r="L47" s="43">
        <v>6.9</v>
      </c>
      <c r="M47" s="44"/>
      <c r="N47" s="42">
        <f>O47+Q47</f>
        <v>9</v>
      </c>
      <c r="O47" s="43">
        <f>9</f>
        <v>9</v>
      </c>
      <c r="P47" s="43">
        <v>6.9</v>
      </c>
      <c r="Q47" s="45"/>
      <c r="R47" s="46">
        <f>S47+U47</f>
        <v>9</v>
      </c>
      <c r="S47" s="47">
        <v>9</v>
      </c>
      <c r="T47" s="47">
        <v>6.9</v>
      </c>
      <c r="U47" s="48"/>
      <c r="V47" s="117">
        <v>9</v>
      </c>
      <c r="W47" s="117">
        <v>9</v>
      </c>
      <c r="X47" s="599"/>
      <c r="Y47" s="258"/>
      <c r="Z47" s="258"/>
      <c r="AA47" s="259"/>
    </row>
    <row r="48" spans="1:27" ht="14.25" customHeight="1">
      <c r="A48" s="575"/>
      <c r="B48" s="576"/>
      <c r="C48" s="591"/>
      <c r="D48" s="649"/>
      <c r="E48" s="579"/>
      <c r="F48" s="567"/>
      <c r="G48" s="649"/>
      <c r="H48" s="603"/>
      <c r="I48" s="177" t="s">
        <v>10</v>
      </c>
      <c r="J48" s="178">
        <f t="shared" ref="J48:W48" si="9">SUM(J46:J47)</f>
        <v>32.6</v>
      </c>
      <c r="K48" s="179">
        <f t="shared" si="9"/>
        <v>32.6</v>
      </c>
      <c r="L48" s="179">
        <f t="shared" si="9"/>
        <v>12</v>
      </c>
      <c r="M48" s="180">
        <f t="shared" si="9"/>
        <v>0</v>
      </c>
      <c r="N48" s="178">
        <f t="shared" si="9"/>
        <v>36.299999999999997</v>
      </c>
      <c r="O48" s="179">
        <f t="shared" si="9"/>
        <v>36.299999999999997</v>
      </c>
      <c r="P48" s="179">
        <f t="shared" si="9"/>
        <v>13</v>
      </c>
      <c r="Q48" s="180">
        <f t="shared" si="9"/>
        <v>0</v>
      </c>
      <c r="R48" s="178">
        <f t="shared" si="9"/>
        <v>33.9</v>
      </c>
      <c r="S48" s="179">
        <f t="shared" si="9"/>
        <v>33.9</v>
      </c>
      <c r="T48" s="179">
        <f t="shared" si="9"/>
        <v>13</v>
      </c>
      <c r="U48" s="179">
        <f t="shared" si="9"/>
        <v>0</v>
      </c>
      <c r="V48" s="181">
        <f t="shared" si="9"/>
        <v>36.299999999999997</v>
      </c>
      <c r="W48" s="181">
        <f t="shared" si="9"/>
        <v>36.299999999999997</v>
      </c>
      <c r="X48" s="25"/>
      <c r="Y48" s="258"/>
      <c r="Z48" s="258"/>
      <c r="AA48" s="259"/>
    </row>
    <row r="49" spans="1:27" ht="14.25" customHeight="1">
      <c r="A49" s="575"/>
      <c r="B49" s="576"/>
      <c r="C49" s="591"/>
      <c r="D49" s="690" t="s">
        <v>64</v>
      </c>
      <c r="E49" s="578" t="s">
        <v>172</v>
      </c>
      <c r="F49" s="684"/>
      <c r="G49" s="690" t="s">
        <v>64</v>
      </c>
      <c r="H49" s="764" t="s">
        <v>66</v>
      </c>
      <c r="I49" s="62" t="s">
        <v>59</v>
      </c>
      <c r="J49" s="42">
        <f>K49+M49</f>
        <v>1079.9000000000001</v>
      </c>
      <c r="K49" s="101">
        <f>1091.2-11.3</f>
        <v>1079.9000000000001</v>
      </c>
      <c r="L49" s="101">
        <v>761.4</v>
      </c>
      <c r="M49" s="111"/>
      <c r="N49" s="42">
        <f>O49+Q49</f>
        <v>1167.1000000000001</v>
      </c>
      <c r="O49" s="101">
        <f>1178.4-11.3</f>
        <v>1167.1000000000001</v>
      </c>
      <c r="P49" s="101">
        <v>819</v>
      </c>
      <c r="Q49" s="44"/>
      <c r="R49" s="46">
        <f>S49+U49</f>
        <v>1101.5999999999999</v>
      </c>
      <c r="S49" s="102">
        <f>1101.6</f>
        <v>1101.5999999999999</v>
      </c>
      <c r="T49" s="102">
        <v>778</v>
      </c>
      <c r="U49" s="103"/>
      <c r="V49" s="116">
        <v>1178.4000000000001</v>
      </c>
      <c r="W49" s="116">
        <v>1178.4000000000001</v>
      </c>
      <c r="X49" s="765" t="s">
        <v>100</v>
      </c>
      <c r="Y49" s="277">
        <v>25</v>
      </c>
      <c r="Z49" s="277">
        <v>25</v>
      </c>
      <c r="AA49" s="278">
        <v>25</v>
      </c>
    </row>
    <row r="50" spans="1:27" ht="14.25" customHeight="1">
      <c r="A50" s="575"/>
      <c r="B50" s="576"/>
      <c r="C50" s="591"/>
      <c r="D50" s="649"/>
      <c r="E50" s="579"/>
      <c r="F50" s="567"/>
      <c r="G50" s="649"/>
      <c r="H50" s="603"/>
      <c r="I50" s="62" t="s">
        <v>98</v>
      </c>
      <c r="J50" s="42">
        <f>K50+M50</f>
        <v>48.4</v>
      </c>
      <c r="K50" s="43">
        <v>16.100000000000001</v>
      </c>
      <c r="L50" s="43"/>
      <c r="M50" s="44">
        <v>32.299999999999997</v>
      </c>
      <c r="N50" s="42">
        <f>O50+Q50</f>
        <v>48.4</v>
      </c>
      <c r="O50" s="43">
        <v>48.4</v>
      </c>
      <c r="P50" s="43"/>
      <c r="Q50" s="45"/>
      <c r="R50" s="46">
        <f>S50+U50</f>
        <v>48.4</v>
      </c>
      <c r="S50" s="47">
        <v>48.4</v>
      </c>
      <c r="T50" s="47"/>
      <c r="U50" s="48"/>
      <c r="V50" s="117">
        <v>48.4</v>
      </c>
      <c r="W50" s="117">
        <v>48.4</v>
      </c>
      <c r="X50" s="599"/>
      <c r="Y50" s="258"/>
      <c r="Z50" s="258"/>
      <c r="AA50" s="259"/>
    </row>
    <row r="51" spans="1:27" ht="14.25" customHeight="1">
      <c r="A51" s="575"/>
      <c r="B51" s="576"/>
      <c r="C51" s="591"/>
      <c r="D51" s="649"/>
      <c r="E51" s="579"/>
      <c r="F51" s="567"/>
      <c r="G51" s="649"/>
      <c r="H51" s="603"/>
      <c r="I51" s="24"/>
      <c r="J51" s="49">
        <f>K51+M51</f>
        <v>0</v>
      </c>
      <c r="K51" s="50"/>
      <c r="L51" s="50"/>
      <c r="M51" s="44"/>
      <c r="N51" s="49">
        <f>O51+Q51</f>
        <v>0</v>
      </c>
      <c r="O51" s="50"/>
      <c r="P51" s="50"/>
      <c r="Q51" s="51"/>
      <c r="R51" s="52">
        <f>S51+U51</f>
        <v>0</v>
      </c>
      <c r="S51" s="53"/>
      <c r="T51" s="53"/>
      <c r="U51" s="54"/>
      <c r="V51" s="55"/>
      <c r="W51" s="55"/>
      <c r="X51" s="599" t="s">
        <v>99</v>
      </c>
      <c r="Y51" s="258">
        <v>109</v>
      </c>
      <c r="Z51" s="258">
        <v>109</v>
      </c>
      <c r="AA51" s="259">
        <v>109</v>
      </c>
    </row>
    <row r="52" spans="1:27" ht="14.25" customHeight="1" thickBot="1">
      <c r="A52" s="606"/>
      <c r="B52" s="608"/>
      <c r="C52" s="610"/>
      <c r="D52" s="650"/>
      <c r="E52" s="663"/>
      <c r="F52" s="665"/>
      <c r="G52" s="650"/>
      <c r="H52" s="604"/>
      <c r="I52" s="20" t="s">
        <v>10</v>
      </c>
      <c r="J52" s="56">
        <f t="shared" ref="J52:W52" si="10">SUM(J49:J51)</f>
        <v>1128.3000000000002</v>
      </c>
      <c r="K52" s="57">
        <f t="shared" si="10"/>
        <v>1096</v>
      </c>
      <c r="L52" s="57">
        <f t="shared" si="10"/>
        <v>761.4</v>
      </c>
      <c r="M52" s="58">
        <f t="shared" si="10"/>
        <v>32.299999999999997</v>
      </c>
      <c r="N52" s="56">
        <f t="shared" si="10"/>
        <v>1215.5000000000002</v>
      </c>
      <c r="O52" s="57">
        <f t="shared" si="10"/>
        <v>1215.5000000000002</v>
      </c>
      <c r="P52" s="57">
        <f t="shared" si="10"/>
        <v>819</v>
      </c>
      <c r="Q52" s="58">
        <f t="shared" si="10"/>
        <v>0</v>
      </c>
      <c r="R52" s="56">
        <f t="shared" si="10"/>
        <v>1150</v>
      </c>
      <c r="S52" s="57">
        <f t="shared" si="10"/>
        <v>1150</v>
      </c>
      <c r="T52" s="57">
        <f t="shared" si="10"/>
        <v>778</v>
      </c>
      <c r="U52" s="57">
        <f t="shared" si="10"/>
        <v>0</v>
      </c>
      <c r="V52" s="59">
        <f t="shared" si="10"/>
        <v>1226.8000000000002</v>
      </c>
      <c r="W52" s="59">
        <f t="shared" si="10"/>
        <v>1226.8000000000002</v>
      </c>
      <c r="X52" s="614"/>
      <c r="Y52" s="85"/>
      <c r="Z52" s="85"/>
      <c r="AA52" s="86"/>
    </row>
    <row r="53" spans="1:27" ht="14.25" customHeight="1" thickBot="1">
      <c r="A53" s="771"/>
      <c r="B53" s="772"/>
      <c r="C53" s="772"/>
      <c r="D53" s="772"/>
      <c r="E53" s="773"/>
      <c r="F53" s="773"/>
      <c r="G53" s="773"/>
      <c r="H53" s="773"/>
      <c r="I53" s="310" t="s">
        <v>10</v>
      </c>
      <c r="J53" s="311">
        <f t="shared" ref="J53:W53" si="11">J52+J48+J45</f>
        <v>1486.2</v>
      </c>
      <c r="K53" s="311">
        <f t="shared" si="11"/>
        <v>1453.8999999999999</v>
      </c>
      <c r="L53" s="311">
        <f t="shared" si="11"/>
        <v>773.4</v>
      </c>
      <c r="M53" s="311">
        <f t="shared" si="11"/>
        <v>32.299999999999997</v>
      </c>
      <c r="N53" s="311">
        <f t="shared" si="11"/>
        <v>1697.1000000000001</v>
      </c>
      <c r="O53" s="311">
        <f t="shared" si="11"/>
        <v>1697.1000000000001</v>
      </c>
      <c r="P53" s="311">
        <f t="shared" si="11"/>
        <v>832</v>
      </c>
      <c r="Q53" s="311">
        <f t="shared" si="11"/>
        <v>0</v>
      </c>
      <c r="R53" s="311">
        <f t="shared" si="11"/>
        <v>1509.2</v>
      </c>
      <c r="S53" s="311">
        <f t="shared" si="11"/>
        <v>1509.2</v>
      </c>
      <c r="T53" s="311">
        <f t="shared" si="11"/>
        <v>791</v>
      </c>
      <c r="U53" s="311">
        <f t="shared" si="11"/>
        <v>0</v>
      </c>
      <c r="V53" s="311">
        <f t="shared" si="11"/>
        <v>1708.4</v>
      </c>
      <c r="W53" s="311">
        <f t="shared" si="11"/>
        <v>1708.4</v>
      </c>
      <c r="X53" s="783"/>
      <c r="Y53" s="784"/>
      <c r="Z53" s="784"/>
      <c r="AA53" s="785"/>
    </row>
    <row r="54" spans="1:27" ht="14.25" customHeight="1">
      <c r="A54" s="605" t="s">
        <v>9</v>
      </c>
      <c r="B54" s="607" t="s">
        <v>9</v>
      </c>
      <c r="C54" s="609" t="s">
        <v>83</v>
      </c>
      <c r="D54" s="609"/>
      <c r="E54" s="692" t="s">
        <v>192</v>
      </c>
      <c r="F54" s="664"/>
      <c r="G54" s="648"/>
      <c r="H54" s="602"/>
      <c r="I54" s="22"/>
      <c r="J54" s="35"/>
      <c r="K54" s="36"/>
      <c r="L54" s="36"/>
      <c r="M54" s="37"/>
      <c r="N54" s="35"/>
      <c r="O54" s="36"/>
      <c r="P54" s="36"/>
      <c r="Q54" s="38"/>
      <c r="R54" s="39"/>
      <c r="S54" s="40"/>
      <c r="T54" s="40"/>
      <c r="U54" s="41"/>
      <c r="V54" s="112"/>
      <c r="W54" s="112"/>
      <c r="X54" s="598"/>
      <c r="Y54" s="688"/>
      <c r="Z54" s="688"/>
      <c r="AA54" s="675"/>
    </row>
    <row r="55" spans="1:27" ht="14.25" customHeight="1">
      <c r="A55" s="575"/>
      <c r="B55" s="576"/>
      <c r="C55" s="591"/>
      <c r="D55" s="591"/>
      <c r="E55" s="745"/>
      <c r="F55" s="567"/>
      <c r="G55" s="649"/>
      <c r="H55" s="603"/>
      <c r="I55" s="18"/>
      <c r="J55" s="312"/>
      <c r="K55" s="43"/>
      <c r="L55" s="43"/>
      <c r="M55" s="123"/>
      <c r="N55" s="312"/>
      <c r="O55" s="43"/>
      <c r="P55" s="43"/>
      <c r="Q55" s="45"/>
      <c r="R55" s="222"/>
      <c r="S55" s="47"/>
      <c r="T55" s="47"/>
      <c r="U55" s="48"/>
      <c r="V55" s="141"/>
      <c r="W55" s="141"/>
      <c r="X55" s="599"/>
      <c r="Y55" s="681"/>
      <c r="Z55" s="681"/>
      <c r="AA55" s="683"/>
    </row>
    <row r="56" spans="1:27" ht="14.25" customHeight="1">
      <c r="A56" s="575"/>
      <c r="B56" s="576"/>
      <c r="C56" s="591"/>
      <c r="D56" s="690" t="s">
        <v>9</v>
      </c>
      <c r="E56" s="578" t="s">
        <v>102</v>
      </c>
      <c r="F56" s="684"/>
      <c r="G56" s="690" t="s">
        <v>67</v>
      </c>
      <c r="H56" s="764" t="s">
        <v>66</v>
      </c>
      <c r="I56" s="62" t="s">
        <v>59</v>
      </c>
      <c r="J56" s="42">
        <f>K56+M56</f>
        <v>2734.3</v>
      </c>
      <c r="K56" s="101">
        <v>2734.3</v>
      </c>
      <c r="L56" s="101"/>
      <c r="M56" s="111"/>
      <c r="N56" s="42">
        <f>O56+Q56</f>
        <v>3171.6</v>
      </c>
      <c r="O56" s="101">
        <v>3171.6</v>
      </c>
      <c r="P56" s="101"/>
      <c r="Q56" s="44"/>
      <c r="R56" s="46">
        <f>S56+U56</f>
        <v>3164.3</v>
      </c>
      <c r="S56" s="102">
        <v>3164.3</v>
      </c>
      <c r="T56" s="102"/>
      <c r="U56" s="103"/>
      <c r="V56" s="116">
        <v>3333.7</v>
      </c>
      <c r="W56" s="116">
        <v>3933.7</v>
      </c>
      <c r="X56" s="765" t="s">
        <v>157</v>
      </c>
      <c r="Y56" s="680">
        <v>6</v>
      </c>
      <c r="Z56" s="680">
        <v>6.8</v>
      </c>
      <c r="AA56" s="682">
        <v>7</v>
      </c>
    </row>
    <row r="57" spans="1:27" ht="14.25" customHeight="1">
      <c r="A57" s="575"/>
      <c r="B57" s="576"/>
      <c r="C57" s="591"/>
      <c r="D57" s="649"/>
      <c r="E57" s="579"/>
      <c r="F57" s="567"/>
      <c r="G57" s="649"/>
      <c r="H57" s="603"/>
      <c r="I57" s="62"/>
      <c r="J57" s="42">
        <f>K57+M57</f>
        <v>0</v>
      </c>
      <c r="K57" s="43"/>
      <c r="L57" s="43"/>
      <c r="M57" s="44"/>
      <c r="N57" s="42">
        <f>O57+Q57</f>
        <v>0</v>
      </c>
      <c r="O57" s="43"/>
      <c r="P57" s="43"/>
      <c r="Q57" s="45"/>
      <c r="R57" s="46">
        <f>S57+U57</f>
        <v>0</v>
      </c>
      <c r="S57" s="47"/>
      <c r="T57" s="47"/>
      <c r="U57" s="48"/>
      <c r="V57" s="141"/>
      <c r="W57" s="141"/>
      <c r="X57" s="599"/>
      <c r="Y57" s="681"/>
      <c r="Z57" s="681"/>
      <c r="AA57" s="683"/>
    </row>
    <row r="58" spans="1:27" ht="14.25" customHeight="1">
      <c r="A58" s="575"/>
      <c r="B58" s="576"/>
      <c r="C58" s="591"/>
      <c r="D58" s="685"/>
      <c r="E58" s="585"/>
      <c r="F58" s="574"/>
      <c r="G58" s="685"/>
      <c r="H58" s="635"/>
      <c r="I58" s="209" t="s">
        <v>10</v>
      </c>
      <c r="J58" s="210">
        <f t="shared" ref="J58:W58" si="12">SUM(J56:J57)</f>
        <v>2734.3</v>
      </c>
      <c r="K58" s="211">
        <f t="shared" si="12"/>
        <v>2734.3</v>
      </c>
      <c r="L58" s="211">
        <f t="shared" si="12"/>
        <v>0</v>
      </c>
      <c r="M58" s="313">
        <f t="shared" si="12"/>
        <v>0</v>
      </c>
      <c r="N58" s="210">
        <f t="shared" si="12"/>
        <v>3171.6</v>
      </c>
      <c r="O58" s="211">
        <f t="shared" si="12"/>
        <v>3171.6</v>
      </c>
      <c r="P58" s="211">
        <f t="shared" si="12"/>
        <v>0</v>
      </c>
      <c r="Q58" s="313">
        <f t="shared" si="12"/>
        <v>0</v>
      </c>
      <c r="R58" s="210">
        <f t="shared" si="12"/>
        <v>3164.3</v>
      </c>
      <c r="S58" s="211">
        <f t="shared" si="12"/>
        <v>3164.3</v>
      </c>
      <c r="T58" s="211">
        <f t="shared" si="12"/>
        <v>0</v>
      </c>
      <c r="U58" s="211">
        <f t="shared" si="12"/>
        <v>0</v>
      </c>
      <c r="V58" s="212">
        <f t="shared" si="12"/>
        <v>3333.7</v>
      </c>
      <c r="W58" s="212">
        <f t="shared" si="12"/>
        <v>3933.7</v>
      </c>
      <c r="X58" s="227"/>
      <c r="Y58" s="279"/>
      <c r="Z58" s="279"/>
      <c r="AA58" s="276"/>
    </row>
    <row r="59" spans="1:27" ht="14.25" customHeight="1">
      <c r="A59" s="575"/>
      <c r="B59" s="576"/>
      <c r="C59" s="591"/>
      <c r="D59" s="649" t="s">
        <v>11</v>
      </c>
      <c r="E59" s="579" t="s">
        <v>101</v>
      </c>
      <c r="F59" s="567"/>
      <c r="G59" s="649" t="s">
        <v>67</v>
      </c>
      <c r="H59" s="603" t="s">
        <v>66</v>
      </c>
      <c r="I59" s="70" t="s">
        <v>59</v>
      </c>
      <c r="J59" s="87">
        <f>K59+M59</f>
        <v>1957.5</v>
      </c>
      <c r="K59" s="94">
        <v>1957.5</v>
      </c>
      <c r="L59" s="94"/>
      <c r="M59" s="88"/>
      <c r="N59" s="87">
        <f>O59+Q59</f>
        <v>2166.3000000000002</v>
      </c>
      <c r="O59" s="94">
        <v>2166.3000000000002</v>
      </c>
      <c r="P59" s="94"/>
      <c r="Q59" s="90"/>
      <c r="R59" s="89">
        <f>S59+U59</f>
        <v>1957.5</v>
      </c>
      <c r="S59" s="95">
        <v>1957.5</v>
      </c>
      <c r="T59" s="95"/>
      <c r="U59" s="96"/>
      <c r="V59" s="302">
        <v>2166.3000000000002</v>
      </c>
      <c r="W59" s="302">
        <v>2166.3000000000002</v>
      </c>
      <c r="X59" s="599" t="s">
        <v>159</v>
      </c>
      <c r="Y59" s="782">
        <v>13.7</v>
      </c>
      <c r="Z59" s="782">
        <v>13.7</v>
      </c>
      <c r="AA59" s="788">
        <v>13.7</v>
      </c>
    </row>
    <row r="60" spans="1:27" ht="14.25" customHeight="1">
      <c r="A60" s="575"/>
      <c r="B60" s="576"/>
      <c r="C60" s="591"/>
      <c r="D60" s="649"/>
      <c r="E60" s="579"/>
      <c r="F60" s="567"/>
      <c r="G60" s="649"/>
      <c r="H60" s="603"/>
      <c r="I60" s="62"/>
      <c r="J60" s="42">
        <f>K60+M60</f>
        <v>0</v>
      </c>
      <c r="K60" s="43"/>
      <c r="L60" s="43"/>
      <c r="M60" s="44"/>
      <c r="N60" s="42">
        <f>O60+Q60</f>
        <v>0</v>
      </c>
      <c r="O60" s="43"/>
      <c r="P60" s="43"/>
      <c r="Q60" s="45"/>
      <c r="R60" s="46">
        <f>S60+U60</f>
        <v>0</v>
      </c>
      <c r="S60" s="47"/>
      <c r="T60" s="47"/>
      <c r="U60" s="48"/>
      <c r="V60" s="141"/>
      <c r="W60" s="141"/>
      <c r="X60" s="599"/>
      <c r="Y60" s="782"/>
      <c r="Z60" s="782"/>
      <c r="AA60" s="788"/>
    </row>
    <row r="61" spans="1:27" ht="14.25" customHeight="1">
      <c r="A61" s="575"/>
      <c r="B61" s="576"/>
      <c r="C61" s="591"/>
      <c r="D61" s="649"/>
      <c r="E61" s="579"/>
      <c r="F61" s="567"/>
      <c r="G61" s="649"/>
      <c r="H61" s="603"/>
      <c r="I61" s="24"/>
      <c r="J61" s="49">
        <f>K61+M61</f>
        <v>0</v>
      </c>
      <c r="K61" s="50"/>
      <c r="L61" s="50"/>
      <c r="M61" s="44"/>
      <c r="N61" s="49">
        <f>O61+Q61</f>
        <v>0</v>
      </c>
      <c r="O61" s="50"/>
      <c r="P61" s="50"/>
      <c r="Q61" s="51"/>
      <c r="R61" s="52">
        <f>S61+U61</f>
        <v>0</v>
      </c>
      <c r="S61" s="53"/>
      <c r="T61" s="53"/>
      <c r="U61" s="54"/>
      <c r="V61" s="55"/>
      <c r="W61" s="55"/>
      <c r="X61" s="599"/>
      <c r="Y61" s="782"/>
      <c r="Z61" s="782"/>
      <c r="AA61" s="788"/>
    </row>
    <row r="62" spans="1:27" ht="14.25" customHeight="1">
      <c r="A62" s="575"/>
      <c r="B62" s="576"/>
      <c r="C62" s="591"/>
      <c r="D62" s="649"/>
      <c r="E62" s="579"/>
      <c r="F62" s="567"/>
      <c r="G62" s="649"/>
      <c r="H62" s="603"/>
      <c r="I62" s="177" t="s">
        <v>10</v>
      </c>
      <c r="J62" s="178">
        <f t="shared" ref="J62:W62" si="13">SUM(J59:J61)</f>
        <v>1957.5</v>
      </c>
      <c r="K62" s="179">
        <f t="shared" si="13"/>
        <v>1957.5</v>
      </c>
      <c r="L62" s="179">
        <f t="shared" si="13"/>
        <v>0</v>
      </c>
      <c r="M62" s="180">
        <f t="shared" si="13"/>
        <v>0</v>
      </c>
      <c r="N62" s="178">
        <f t="shared" si="13"/>
        <v>2166.3000000000002</v>
      </c>
      <c r="O62" s="179">
        <f t="shared" si="13"/>
        <v>2166.3000000000002</v>
      </c>
      <c r="P62" s="179">
        <f t="shared" si="13"/>
        <v>0</v>
      </c>
      <c r="Q62" s="180">
        <f t="shared" si="13"/>
        <v>0</v>
      </c>
      <c r="R62" s="178">
        <f t="shared" si="13"/>
        <v>1957.5</v>
      </c>
      <c r="S62" s="179">
        <f t="shared" si="13"/>
        <v>1957.5</v>
      </c>
      <c r="T62" s="179">
        <f t="shared" si="13"/>
        <v>0</v>
      </c>
      <c r="U62" s="179">
        <f t="shared" si="13"/>
        <v>0</v>
      </c>
      <c r="V62" s="181">
        <f t="shared" si="13"/>
        <v>2166.3000000000002</v>
      </c>
      <c r="W62" s="181">
        <f t="shared" si="13"/>
        <v>2166.3000000000002</v>
      </c>
      <c r="X62" s="25"/>
      <c r="Y62" s="258"/>
      <c r="Z62" s="258"/>
      <c r="AA62" s="259"/>
    </row>
    <row r="63" spans="1:27" ht="14.25" customHeight="1">
      <c r="A63" s="575"/>
      <c r="B63" s="576"/>
      <c r="C63" s="591"/>
      <c r="D63" s="690" t="s">
        <v>64</v>
      </c>
      <c r="E63" s="578" t="s">
        <v>103</v>
      </c>
      <c r="F63" s="684"/>
      <c r="G63" s="690" t="s">
        <v>67</v>
      </c>
      <c r="H63" s="764" t="s">
        <v>66</v>
      </c>
      <c r="I63" s="62" t="s">
        <v>59</v>
      </c>
      <c r="J63" s="42">
        <f>K63+M63</f>
        <v>0</v>
      </c>
      <c r="K63" s="101"/>
      <c r="L63" s="101"/>
      <c r="M63" s="111"/>
      <c r="N63" s="323">
        <f>O63+Q63</f>
        <v>700</v>
      </c>
      <c r="O63" s="324"/>
      <c r="P63" s="324"/>
      <c r="Q63" s="325">
        <v>700</v>
      </c>
      <c r="R63" s="46">
        <f>S63+U63</f>
        <v>0</v>
      </c>
      <c r="S63" s="102"/>
      <c r="T63" s="102"/>
      <c r="U63" s="103"/>
      <c r="V63" s="116"/>
      <c r="W63" s="116"/>
      <c r="X63" s="224" t="s">
        <v>160</v>
      </c>
      <c r="Y63" s="277">
        <v>27</v>
      </c>
      <c r="Z63" s="277"/>
      <c r="AA63" s="278"/>
    </row>
    <row r="64" spans="1:27" ht="14.25" customHeight="1">
      <c r="A64" s="575"/>
      <c r="B64" s="576"/>
      <c r="C64" s="591"/>
      <c r="D64" s="685"/>
      <c r="E64" s="585"/>
      <c r="F64" s="574"/>
      <c r="G64" s="685"/>
      <c r="H64" s="635"/>
      <c r="I64" s="209" t="s">
        <v>10</v>
      </c>
      <c r="J64" s="210">
        <f t="shared" ref="J64:W64" si="14">SUM(J63:J63)</f>
        <v>0</v>
      </c>
      <c r="K64" s="211">
        <f t="shared" si="14"/>
        <v>0</v>
      </c>
      <c r="L64" s="211">
        <f t="shared" si="14"/>
        <v>0</v>
      </c>
      <c r="M64" s="313">
        <f t="shared" si="14"/>
        <v>0</v>
      </c>
      <c r="N64" s="210">
        <f t="shared" si="14"/>
        <v>700</v>
      </c>
      <c r="O64" s="211">
        <f t="shared" si="14"/>
        <v>0</v>
      </c>
      <c r="P64" s="211">
        <f t="shared" si="14"/>
        <v>0</v>
      </c>
      <c r="Q64" s="313">
        <f t="shared" si="14"/>
        <v>700</v>
      </c>
      <c r="R64" s="210">
        <f t="shared" si="14"/>
        <v>0</v>
      </c>
      <c r="S64" s="211">
        <f t="shared" si="14"/>
        <v>0</v>
      </c>
      <c r="T64" s="211">
        <f t="shared" si="14"/>
        <v>0</v>
      </c>
      <c r="U64" s="211">
        <f t="shared" si="14"/>
        <v>0</v>
      </c>
      <c r="V64" s="212">
        <f t="shared" si="14"/>
        <v>0</v>
      </c>
      <c r="W64" s="212">
        <f t="shared" si="14"/>
        <v>0</v>
      </c>
      <c r="X64" s="227"/>
      <c r="Y64" s="279"/>
      <c r="Z64" s="279"/>
      <c r="AA64" s="276"/>
    </row>
    <row r="65" spans="1:28" ht="14.25" customHeight="1">
      <c r="A65" s="575"/>
      <c r="B65" s="576"/>
      <c r="C65" s="591"/>
      <c r="D65" s="649" t="s">
        <v>83</v>
      </c>
      <c r="E65" s="579" t="s">
        <v>104</v>
      </c>
      <c r="F65" s="567"/>
      <c r="G65" s="649" t="s">
        <v>67</v>
      </c>
      <c r="H65" s="603" t="s">
        <v>66</v>
      </c>
      <c r="I65" s="70" t="s">
        <v>59</v>
      </c>
      <c r="J65" s="87">
        <f>K65+M65</f>
        <v>0</v>
      </c>
      <c r="K65" s="94"/>
      <c r="L65" s="94"/>
      <c r="M65" s="88"/>
      <c r="N65" s="326">
        <f>O65+Q65</f>
        <v>2200</v>
      </c>
      <c r="O65" s="327"/>
      <c r="P65" s="327"/>
      <c r="Q65" s="328">
        <v>2200</v>
      </c>
      <c r="R65" s="89">
        <f>S65+U65</f>
        <v>0</v>
      </c>
      <c r="S65" s="95"/>
      <c r="T65" s="95"/>
      <c r="U65" s="96"/>
      <c r="V65" s="302"/>
      <c r="W65" s="302"/>
      <c r="X65" s="25" t="s">
        <v>105</v>
      </c>
      <c r="Y65" s="258">
        <v>112</v>
      </c>
      <c r="Z65" s="258"/>
      <c r="AA65" s="259"/>
    </row>
    <row r="66" spans="1:28" ht="14.25" customHeight="1">
      <c r="A66" s="575"/>
      <c r="B66" s="576"/>
      <c r="C66" s="591"/>
      <c r="D66" s="649"/>
      <c r="E66" s="579"/>
      <c r="F66" s="567"/>
      <c r="G66" s="649"/>
      <c r="H66" s="603"/>
      <c r="I66" s="177" t="s">
        <v>10</v>
      </c>
      <c r="J66" s="178">
        <f t="shared" ref="J66:W66" si="15">SUM(J65:J65)</f>
        <v>0</v>
      </c>
      <c r="K66" s="179">
        <f t="shared" si="15"/>
        <v>0</v>
      </c>
      <c r="L66" s="179">
        <f t="shared" si="15"/>
        <v>0</v>
      </c>
      <c r="M66" s="180">
        <f t="shared" si="15"/>
        <v>0</v>
      </c>
      <c r="N66" s="178">
        <f t="shared" si="15"/>
        <v>2200</v>
      </c>
      <c r="O66" s="179">
        <f t="shared" si="15"/>
        <v>0</v>
      </c>
      <c r="P66" s="179">
        <f t="shared" si="15"/>
        <v>0</v>
      </c>
      <c r="Q66" s="180">
        <f t="shared" si="15"/>
        <v>2200</v>
      </c>
      <c r="R66" s="178">
        <f t="shared" si="15"/>
        <v>0</v>
      </c>
      <c r="S66" s="179">
        <f t="shared" si="15"/>
        <v>0</v>
      </c>
      <c r="T66" s="179">
        <f t="shared" si="15"/>
        <v>0</v>
      </c>
      <c r="U66" s="179">
        <f t="shared" si="15"/>
        <v>0</v>
      </c>
      <c r="V66" s="181">
        <f t="shared" si="15"/>
        <v>0</v>
      </c>
      <c r="W66" s="181">
        <f t="shared" si="15"/>
        <v>0</v>
      </c>
      <c r="X66" s="25"/>
      <c r="Y66" s="258"/>
      <c r="Z66" s="258"/>
      <c r="AA66" s="259"/>
    </row>
    <row r="67" spans="1:28" ht="14.25" customHeight="1">
      <c r="A67" s="575"/>
      <c r="B67" s="576"/>
      <c r="C67" s="591"/>
      <c r="D67" s="690" t="s">
        <v>84</v>
      </c>
      <c r="E67" s="578" t="s">
        <v>131</v>
      </c>
      <c r="F67" s="684"/>
      <c r="G67" s="690" t="s">
        <v>67</v>
      </c>
      <c r="H67" s="764" t="s">
        <v>66</v>
      </c>
      <c r="I67" s="62" t="s">
        <v>59</v>
      </c>
      <c r="J67" s="42">
        <f>K67+M67</f>
        <v>0</v>
      </c>
      <c r="K67" s="101"/>
      <c r="L67" s="101"/>
      <c r="M67" s="111"/>
      <c r="N67" s="323">
        <f>O67+Q67</f>
        <v>2656.4</v>
      </c>
      <c r="O67" s="324"/>
      <c r="P67" s="324"/>
      <c r="Q67" s="325">
        <v>2656.4</v>
      </c>
      <c r="R67" s="46">
        <f>S67+U67</f>
        <v>0</v>
      </c>
      <c r="S67" s="102"/>
      <c r="T67" s="102"/>
      <c r="U67" s="103"/>
      <c r="V67" s="116">
        <v>2578.3000000000002</v>
      </c>
      <c r="W67" s="116">
        <v>2578.3000000000002</v>
      </c>
      <c r="X67" s="224" t="s">
        <v>193</v>
      </c>
      <c r="Y67" s="277">
        <v>34</v>
      </c>
      <c r="Z67" s="277">
        <v>33</v>
      </c>
      <c r="AA67" s="278">
        <v>33</v>
      </c>
    </row>
    <row r="68" spans="1:28" ht="14.25" customHeight="1">
      <c r="A68" s="575"/>
      <c r="B68" s="576"/>
      <c r="C68" s="591"/>
      <c r="D68" s="685"/>
      <c r="E68" s="585"/>
      <c r="F68" s="574"/>
      <c r="G68" s="685"/>
      <c r="H68" s="635"/>
      <c r="I68" s="209" t="s">
        <v>10</v>
      </c>
      <c r="J68" s="210">
        <f t="shared" ref="J68:W68" si="16">SUM(J67:J67)</f>
        <v>0</v>
      </c>
      <c r="K68" s="211">
        <f t="shared" si="16"/>
        <v>0</v>
      </c>
      <c r="L68" s="211">
        <f t="shared" si="16"/>
        <v>0</v>
      </c>
      <c r="M68" s="313">
        <f t="shared" si="16"/>
        <v>0</v>
      </c>
      <c r="N68" s="210">
        <f t="shared" si="16"/>
        <v>2656.4</v>
      </c>
      <c r="O68" s="211">
        <f t="shared" si="16"/>
        <v>0</v>
      </c>
      <c r="P68" s="211">
        <f t="shared" si="16"/>
        <v>0</v>
      </c>
      <c r="Q68" s="313">
        <f t="shared" si="16"/>
        <v>2656.4</v>
      </c>
      <c r="R68" s="210">
        <f t="shared" si="16"/>
        <v>0</v>
      </c>
      <c r="S68" s="211">
        <f t="shared" si="16"/>
        <v>0</v>
      </c>
      <c r="T68" s="211">
        <f t="shared" si="16"/>
        <v>0</v>
      </c>
      <c r="U68" s="211">
        <f t="shared" si="16"/>
        <v>0</v>
      </c>
      <c r="V68" s="212">
        <f t="shared" si="16"/>
        <v>2578.3000000000002</v>
      </c>
      <c r="W68" s="212">
        <f t="shared" si="16"/>
        <v>2578.3000000000002</v>
      </c>
      <c r="X68" s="227"/>
      <c r="Y68" s="279"/>
      <c r="Z68" s="279"/>
      <c r="AA68" s="276"/>
    </row>
    <row r="69" spans="1:28" ht="14.25" customHeight="1">
      <c r="A69" s="575"/>
      <c r="B69" s="576"/>
      <c r="C69" s="591"/>
      <c r="D69" s="649" t="s">
        <v>67</v>
      </c>
      <c r="E69" s="579" t="s">
        <v>132</v>
      </c>
      <c r="F69" s="567"/>
      <c r="G69" s="649" t="s">
        <v>67</v>
      </c>
      <c r="H69" s="603" t="s">
        <v>66</v>
      </c>
      <c r="I69" s="70" t="s">
        <v>59</v>
      </c>
      <c r="J69" s="87">
        <f>K69+M69</f>
        <v>0</v>
      </c>
      <c r="K69" s="94"/>
      <c r="L69" s="94"/>
      <c r="M69" s="88"/>
      <c r="N69" s="326">
        <f>O69+Q69</f>
        <v>2000</v>
      </c>
      <c r="O69" s="327"/>
      <c r="P69" s="327"/>
      <c r="Q69" s="328">
        <v>2000</v>
      </c>
      <c r="R69" s="89">
        <f>S69+U69</f>
        <v>0</v>
      </c>
      <c r="S69" s="95"/>
      <c r="T69" s="95"/>
      <c r="U69" s="96"/>
      <c r="V69" s="302">
        <v>1700</v>
      </c>
      <c r="W69" s="302">
        <v>1300</v>
      </c>
      <c r="X69" s="291" t="s">
        <v>106</v>
      </c>
      <c r="Y69" s="258">
        <v>4</v>
      </c>
      <c r="Z69" s="258">
        <v>9</v>
      </c>
      <c r="AA69" s="259">
        <v>7</v>
      </c>
    </row>
    <row r="70" spans="1:28" ht="14.25" customHeight="1">
      <c r="A70" s="575"/>
      <c r="B70" s="576"/>
      <c r="C70" s="591"/>
      <c r="D70" s="649"/>
      <c r="E70" s="579"/>
      <c r="F70" s="567"/>
      <c r="G70" s="649"/>
      <c r="H70" s="603"/>
      <c r="I70" s="177" t="s">
        <v>10</v>
      </c>
      <c r="J70" s="178">
        <f t="shared" ref="J70:W70" si="17">SUM(J69:J69)</f>
        <v>0</v>
      </c>
      <c r="K70" s="179">
        <f t="shared" si="17"/>
        <v>0</v>
      </c>
      <c r="L70" s="179">
        <f t="shared" si="17"/>
        <v>0</v>
      </c>
      <c r="M70" s="180">
        <f t="shared" si="17"/>
        <v>0</v>
      </c>
      <c r="N70" s="178">
        <f t="shared" si="17"/>
        <v>2000</v>
      </c>
      <c r="O70" s="179">
        <f t="shared" si="17"/>
        <v>0</v>
      </c>
      <c r="P70" s="179">
        <f t="shared" si="17"/>
        <v>0</v>
      </c>
      <c r="Q70" s="180">
        <f t="shared" si="17"/>
        <v>2000</v>
      </c>
      <c r="R70" s="178">
        <f t="shared" si="17"/>
        <v>0</v>
      </c>
      <c r="S70" s="179">
        <f t="shared" si="17"/>
        <v>0</v>
      </c>
      <c r="T70" s="179">
        <f t="shared" si="17"/>
        <v>0</v>
      </c>
      <c r="U70" s="179">
        <f t="shared" si="17"/>
        <v>0</v>
      </c>
      <c r="V70" s="181">
        <f t="shared" si="17"/>
        <v>1700</v>
      </c>
      <c r="W70" s="181">
        <f t="shared" si="17"/>
        <v>1300</v>
      </c>
      <c r="X70" s="25"/>
      <c r="Y70" s="258"/>
      <c r="Z70" s="258"/>
      <c r="AA70" s="259"/>
    </row>
    <row r="71" spans="1:28" ht="14.25" customHeight="1">
      <c r="A71" s="575"/>
      <c r="B71" s="576"/>
      <c r="C71" s="591"/>
      <c r="D71" s="690" t="s">
        <v>85</v>
      </c>
      <c r="E71" s="578" t="s">
        <v>108</v>
      </c>
      <c r="F71" s="684"/>
      <c r="G71" s="690" t="s">
        <v>67</v>
      </c>
      <c r="H71" s="764" t="s">
        <v>66</v>
      </c>
      <c r="I71" s="62" t="s">
        <v>59</v>
      </c>
      <c r="J71" s="42">
        <f>K71+M71</f>
        <v>0</v>
      </c>
      <c r="K71" s="101"/>
      <c r="L71" s="101"/>
      <c r="M71" s="111"/>
      <c r="N71" s="42">
        <f>O71+Q71</f>
        <v>15</v>
      </c>
      <c r="O71" s="101">
        <v>15</v>
      </c>
      <c r="P71" s="101"/>
      <c r="Q71" s="44"/>
      <c r="R71" s="46">
        <f>S71+U71</f>
        <v>15</v>
      </c>
      <c r="S71" s="102">
        <v>15</v>
      </c>
      <c r="T71" s="102"/>
      <c r="U71" s="103"/>
      <c r="V71" s="140"/>
      <c r="W71" s="140"/>
      <c r="X71" s="765" t="s">
        <v>109</v>
      </c>
      <c r="Y71" s="277">
        <v>1</v>
      </c>
      <c r="Z71" s="277"/>
      <c r="AA71" s="278"/>
    </row>
    <row r="72" spans="1:28" ht="14.25" customHeight="1">
      <c r="A72" s="575"/>
      <c r="B72" s="576"/>
      <c r="C72" s="591"/>
      <c r="D72" s="649"/>
      <c r="E72" s="579"/>
      <c r="F72" s="567"/>
      <c r="G72" s="649"/>
      <c r="H72" s="603"/>
      <c r="I72" s="62"/>
      <c r="J72" s="42">
        <f>K72+M72</f>
        <v>0</v>
      </c>
      <c r="K72" s="43"/>
      <c r="L72" s="43"/>
      <c r="M72" s="44"/>
      <c r="N72" s="42">
        <f>O72+Q72</f>
        <v>0</v>
      </c>
      <c r="O72" s="43"/>
      <c r="P72" s="43"/>
      <c r="Q72" s="45"/>
      <c r="R72" s="46">
        <f>S72+U72</f>
        <v>0</v>
      </c>
      <c r="S72" s="47"/>
      <c r="T72" s="47"/>
      <c r="U72" s="48"/>
      <c r="V72" s="141"/>
      <c r="W72" s="141"/>
      <c r="X72" s="599"/>
      <c r="Y72" s="258"/>
      <c r="Z72" s="258"/>
      <c r="AA72" s="259"/>
    </row>
    <row r="73" spans="1:28" ht="14.25" customHeight="1" thickBot="1">
      <c r="A73" s="606"/>
      <c r="B73" s="608"/>
      <c r="C73" s="610"/>
      <c r="D73" s="650"/>
      <c r="E73" s="663"/>
      <c r="F73" s="665"/>
      <c r="G73" s="650"/>
      <c r="H73" s="604"/>
      <c r="I73" s="20" t="s">
        <v>10</v>
      </c>
      <c r="J73" s="56">
        <f t="shared" ref="J73:W73" si="18">SUM(J71:J72)</f>
        <v>0</v>
      </c>
      <c r="K73" s="57">
        <f t="shared" si="18"/>
        <v>0</v>
      </c>
      <c r="L73" s="57">
        <f t="shared" si="18"/>
        <v>0</v>
      </c>
      <c r="M73" s="58">
        <f t="shared" si="18"/>
        <v>0</v>
      </c>
      <c r="N73" s="56">
        <f t="shared" si="18"/>
        <v>15</v>
      </c>
      <c r="O73" s="57">
        <f t="shared" si="18"/>
        <v>15</v>
      </c>
      <c r="P73" s="57">
        <f t="shared" si="18"/>
        <v>0</v>
      </c>
      <c r="Q73" s="58">
        <f t="shared" si="18"/>
        <v>0</v>
      </c>
      <c r="R73" s="56">
        <f t="shared" si="18"/>
        <v>15</v>
      </c>
      <c r="S73" s="57">
        <f t="shared" si="18"/>
        <v>15</v>
      </c>
      <c r="T73" s="57">
        <f t="shared" si="18"/>
        <v>0</v>
      </c>
      <c r="U73" s="57">
        <f t="shared" si="18"/>
        <v>0</v>
      </c>
      <c r="V73" s="59">
        <f t="shared" si="18"/>
        <v>0</v>
      </c>
      <c r="W73" s="59">
        <f t="shared" si="18"/>
        <v>0</v>
      </c>
      <c r="X73" s="26"/>
      <c r="Y73" s="85"/>
      <c r="Z73" s="85"/>
      <c r="AA73" s="86"/>
    </row>
    <row r="74" spans="1:28" ht="14.25" customHeight="1" thickBot="1">
      <c r="A74" s="771"/>
      <c r="B74" s="772"/>
      <c r="C74" s="772"/>
      <c r="D74" s="772"/>
      <c r="E74" s="773"/>
      <c r="F74" s="773"/>
      <c r="G74" s="773"/>
      <c r="H74" s="773"/>
      <c r="I74" s="310" t="s">
        <v>10</v>
      </c>
      <c r="J74" s="311">
        <f>J70+J68+J66+J64+J62+J58+J73</f>
        <v>4691.8</v>
      </c>
      <c r="K74" s="311">
        <f t="shared" ref="K74:U74" si="19">K70+K68+K66+K64+K62+K58+K73</f>
        <v>4691.8</v>
      </c>
      <c r="L74" s="311">
        <f t="shared" si="19"/>
        <v>0</v>
      </c>
      <c r="M74" s="311">
        <f t="shared" si="19"/>
        <v>0</v>
      </c>
      <c r="N74" s="311">
        <f t="shared" si="19"/>
        <v>12909.300000000001</v>
      </c>
      <c r="O74" s="311">
        <f t="shared" si="19"/>
        <v>5352.9</v>
      </c>
      <c r="P74" s="311">
        <f t="shared" si="19"/>
        <v>0</v>
      </c>
      <c r="Q74" s="311">
        <f t="shared" si="19"/>
        <v>7556.4</v>
      </c>
      <c r="R74" s="311">
        <f t="shared" si="19"/>
        <v>5136.8</v>
      </c>
      <c r="S74" s="311">
        <f t="shared" si="19"/>
        <v>5136.8</v>
      </c>
      <c r="T74" s="311">
        <f t="shared" si="19"/>
        <v>0</v>
      </c>
      <c r="U74" s="311">
        <f t="shared" si="19"/>
        <v>0</v>
      </c>
      <c r="V74" s="311">
        <f>V70+V68+V66+V64+V62+V58+V73</f>
        <v>9778.2999999999993</v>
      </c>
      <c r="W74" s="311">
        <f>W70+W68+W66+W64+W62+W58+W73</f>
        <v>9978.2999999999993</v>
      </c>
      <c r="X74" s="783"/>
      <c r="Y74" s="784"/>
      <c r="Z74" s="784"/>
      <c r="AA74" s="785"/>
    </row>
    <row r="75" spans="1:28" ht="14.25" customHeight="1">
      <c r="A75" s="605" t="s">
        <v>9</v>
      </c>
      <c r="B75" s="607" t="s">
        <v>9</v>
      </c>
      <c r="C75" s="609" t="s">
        <v>84</v>
      </c>
      <c r="D75" s="609"/>
      <c r="E75" s="662" t="s">
        <v>143</v>
      </c>
      <c r="F75" s="664"/>
      <c r="G75" s="648" t="s">
        <v>64</v>
      </c>
      <c r="H75" s="602" t="s">
        <v>144</v>
      </c>
      <c r="I75" s="22" t="s">
        <v>59</v>
      </c>
      <c r="J75" s="35">
        <f>K75+M75</f>
        <v>350.2</v>
      </c>
      <c r="K75" s="36">
        <v>350.2</v>
      </c>
      <c r="L75" s="36"/>
      <c r="M75" s="37"/>
      <c r="N75" s="35">
        <f>O75+Q75</f>
        <v>605.9</v>
      </c>
      <c r="O75" s="120">
        <v>605.9</v>
      </c>
      <c r="P75" s="36"/>
      <c r="Q75" s="38"/>
      <c r="R75" s="39">
        <f>S75+U75</f>
        <v>605.9</v>
      </c>
      <c r="S75" s="40">
        <v>605.9</v>
      </c>
      <c r="T75" s="40"/>
      <c r="U75" s="41"/>
      <c r="V75" s="121">
        <v>605.9</v>
      </c>
      <c r="W75" s="121">
        <v>605.9</v>
      </c>
      <c r="X75" s="598" t="s">
        <v>161</v>
      </c>
      <c r="Y75" s="258">
        <v>57</v>
      </c>
      <c r="Z75" s="258">
        <v>57</v>
      </c>
      <c r="AA75" s="259">
        <v>57</v>
      </c>
    </row>
    <row r="76" spans="1:28" ht="14.25" customHeight="1">
      <c r="A76" s="575"/>
      <c r="B76" s="576"/>
      <c r="C76" s="591"/>
      <c r="D76" s="591"/>
      <c r="E76" s="579"/>
      <c r="F76" s="567"/>
      <c r="G76" s="649"/>
      <c r="H76" s="603"/>
      <c r="I76" s="62"/>
      <c r="J76" s="42">
        <f>K76+M76</f>
        <v>0</v>
      </c>
      <c r="K76" s="43"/>
      <c r="L76" s="43"/>
      <c r="M76" s="44"/>
      <c r="N76" s="42">
        <f>O76+Q76</f>
        <v>0</v>
      </c>
      <c r="O76" s="43"/>
      <c r="P76" s="43"/>
      <c r="Q76" s="45"/>
      <c r="R76" s="46">
        <f>S76+U76</f>
        <v>0</v>
      </c>
      <c r="S76" s="47"/>
      <c r="T76" s="47"/>
      <c r="U76" s="48"/>
      <c r="V76" s="141"/>
      <c r="W76" s="141"/>
      <c r="X76" s="599"/>
      <c r="Y76" s="258"/>
      <c r="Z76" s="258"/>
      <c r="AA76" s="259"/>
    </row>
    <row r="77" spans="1:28" ht="14.25" customHeight="1">
      <c r="A77" s="575"/>
      <c r="B77" s="576"/>
      <c r="C77" s="591"/>
      <c r="D77" s="591"/>
      <c r="E77" s="579"/>
      <c r="F77" s="567"/>
      <c r="G77" s="649"/>
      <c r="H77" s="603"/>
      <c r="I77" s="24"/>
      <c r="J77" s="49">
        <f>K77+M77</f>
        <v>0</v>
      </c>
      <c r="K77" s="50"/>
      <c r="L77" s="50"/>
      <c r="M77" s="44"/>
      <c r="N77" s="49">
        <f>O77+Q77</f>
        <v>0</v>
      </c>
      <c r="O77" s="50"/>
      <c r="P77" s="50"/>
      <c r="Q77" s="51"/>
      <c r="R77" s="52">
        <f>S77+U77</f>
        <v>0</v>
      </c>
      <c r="S77" s="53"/>
      <c r="T77" s="53"/>
      <c r="U77" s="54"/>
      <c r="V77" s="55"/>
      <c r="W77" s="55"/>
      <c r="X77" s="25"/>
      <c r="Y77" s="258"/>
      <c r="Z77" s="258"/>
      <c r="AA77" s="259"/>
      <c r="AB77" s="128"/>
    </row>
    <row r="78" spans="1:28" ht="14.25" customHeight="1" thickBot="1">
      <c r="A78" s="606"/>
      <c r="B78" s="608"/>
      <c r="C78" s="610"/>
      <c r="D78" s="610"/>
      <c r="E78" s="663"/>
      <c r="F78" s="665"/>
      <c r="G78" s="650"/>
      <c r="H78" s="604"/>
      <c r="I78" s="20" t="s">
        <v>10</v>
      </c>
      <c r="J78" s="56">
        <f t="shared" ref="J78:W78" si="20">SUM(J75:J77)</f>
        <v>350.2</v>
      </c>
      <c r="K78" s="57">
        <f t="shared" si="20"/>
        <v>350.2</v>
      </c>
      <c r="L78" s="57">
        <f t="shared" si="20"/>
        <v>0</v>
      </c>
      <c r="M78" s="58">
        <f t="shared" si="20"/>
        <v>0</v>
      </c>
      <c r="N78" s="56">
        <f t="shared" si="20"/>
        <v>605.9</v>
      </c>
      <c r="O78" s="57">
        <f t="shared" si="20"/>
        <v>605.9</v>
      </c>
      <c r="P78" s="57">
        <f t="shared" si="20"/>
        <v>0</v>
      </c>
      <c r="Q78" s="58">
        <f t="shared" si="20"/>
        <v>0</v>
      </c>
      <c r="R78" s="56">
        <f t="shared" si="20"/>
        <v>605.9</v>
      </c>
      <c r="S78" s="57">
        <f t="shared" si="20"/>
        <v>605.9</v>
      </c>
      <c r="T78" s="57">
        <f t="shared" si="20"/>
        <v>0</v>
      </c>
      <c r="U78" s="57">
        <f t="shared" si="20"/>
        <v>0</v>
      </c>
      <c r="V78" s="59">
        <f t="shared" si="20"/>
        <v>605.9</v>
      </c>
      <c r="W78" s="59">
        <f t="shared" si="20"/>
        <v>605.9</v>
      </c>
      <c r="X78" s="26"/>
      <c r="Y78" s="85"/>
      <c r="Z78" s="85"/>
      <c r="AA78" s="86"/>
    </row>
    <row r="79" spans="1:28" ht="20.25" customHeight="1">
      <c r="A79" s="605" t="s">
        <v>9</v>
      </c>
      <c r="B79" s="607" t="s">
        <v>9</v>
      </c>
      <c r="C79" s="609" t="s">
        <v>67</v>
      </c>
      <c r="D79" s="609"/>
      <c r="E79" s="672" t="s">
        <v>183</v>
      </c>
      <c r="F79" s="632" t="s">
        <v>137</v>
      </c>
      <c r="G79" s="648" t="s">
        <v>84</v>
      </c>
      <c r="H79" s="245" t="s">
        <v>135</v>
      </c>
      <c r="I79" s="22" t="s">
        <v>59</v>
      </c>
      <c r="J79" s="35">
        <f>K79+M79</f>
        <v>10.3</v>
      </c>
      <c r="K79" s="36">
        <v>10.3</v>
      </c>
      <c r="L79" s="36"/>
      <c r="M79" s="37"/>
      <c r="N79" s="35">
        <f>O79+Q79</f>
        <v>6.6</v>
      </c>
      <c r="O79" s="36"/>
      <c r="P79" s="36"/>
      <c r="Q79" s="136">
        <v>6.6</v>
      </c>
      <c r="R79" s="39">
        <f>S79+U79</f>
        <v>6.6</v>
      </c>
      <c r="S79" s="40"/>
      <c r="T79" s="40"/>
      <c r="U79" s="41">
        <v>6.6</v>
      </c>
      <c r="V79" s="121"/>
      <c r="W79" s="121"/>
      <c r="X79" s="598" t="s">
        <v>177</v>
      </c>
      <c r="Y79" s="686">
        <v>12</v>
      </c>
      <c r="Z79" s="688"/>
      <c r="AA79" s="675"/>
    </row>
    <row r="80" spans="1:28" ht="20.25" customHeight="1">
      <c r="A80" s="575"/>
      <c r="B80" s="576"/>
      <c r="C80" s="591"/>
      <c r="D80" s="591"/>
      <c r="E80" s="673"/>
      <c r="F80" s="584"/>
      <c r="G80" s="649"/>
      <c r="H80" s="246"/>
      <c r="I80" s="62" t="s">
        <v>133</v>
      </c>
      <c r="J80" s="42">
        <f>K80+M80</f>
        <v>601.5</v>
      </c>
      <c r="K80" s="43"/>
      <c r="L80" s="43"/>
      <c r="M80" s="44">
        <v>601.5</v>
      </c>
      <c r="N80" s="42">
        <f>O80+Q80</f>
        <v>598.79999999999995</v>
      </c>
      <c r="O80" s="43"/>
      <c r="P80" s="43"/>
      <c r="Q80" s="137">
        <v>598.79999999999995</v>
      </c>
      <c r="R80" s="46">
        <f>S80+U80</f>
        <v>595.6</v>
      </c>
      <c r="S80" s="47"/>
      <c r="T80" s="47"/>
      <c r="U80" s="48">
        <v>595.6</v>
      </c>
      <c r="V80" s="141"/>
      <c r="W80" s="141"/>
      <c r="X80" s="615"/>
      <c r="Y80" s="687"/>
      <c r="Z80" s="689"/>
      <c r="AA80" s="676"/>
    </row>
    <row r="81" spans="1:27" ht="13.5" customHeight="1">
      <c r="A81" s="575"/>
      <c r="B81" s="576"/>
      <c r="C81" s="591"/>
      <c r="D81" s="591"/>
      <c r="E81" s="673"/>
      <c r="F81" s="134"/>
      <c r="G81" s="649"/>
      <c r="H81" s="239" t="s">
        <v>178</v>
      </c>
      <c r="I81" s="62" t="s">
        <v>140</v>
      </c>
      <c r="J81" s="49">
        <f>K81+M81</f>
        <v>0</v>
      </c>
      <c r="K81" s="50"/>
      <c r="L81" s="50"/>
      <c r="M81" s="44"/>
      <c r="N81" s="49">
        <f>O81+Q81</f>
        <v>44.9</v>
      </c>
      <c r="O81" s="50">
        <v>44.9</v>
      </c>
      <c r="P81" s="50"/>
      <c r="Q81" s="51"/>
      <c r="R81" s="52">
        <f>S81+U81</f>
        <v>0</v>
      </c>
      <c r="S81" s="53"/>
      <c r="T81" s="53"/>
      <c r="U81" s="54"/>
      <c r="V81" s="55">
        <v>3</v>
      </c>
      <c r="W81" s="55"/>
      <c r="X81" s="677" t="s">
        <v>150</v>
      </c>
      <c r="Y81" s="800" t="s">
        <v>149</v>
      </c>
      <c r="Z81" s="680"/>
      <c r="AA81" s="682"/>
    </row>
    <row r="82" spans="1:27" ht="13.5" customHeight="1">
      <c r="A82" s="575"/>
      <c r="B82" s="576"/>
      <c r="C82" s="591"/>
      <c r="D82" s="591"/>
      <c r="E82" s="673"/>
      <c r="F82" s="134"/>
      <c r="G82" s="649"/>
      <c r="H82" s="246"/>
      <c r="I82" s="18" t="s">
        <v>59</v>
      </c>
      <c r="J82" s="127"/>
      <c r="K82" s="50"/>
      <c r="L82" s="50"/>
      <c r="M82" s="123"/>
      <c r="N82" s="127">
        <f>O82+Q82</f>
        <v>7.9</v>
      </c>
      <c r="O82" s="50">
        <v>7.9</v>
      </c>
      <c r="P82" s="50"/>
      <c r="Q82" s="51"/>
      <c r="R82" s="207">
        <f>S82+U82</f>
        <v>7.9</v>
      </c>
      <c r="S82" s="53">
        <v>7.9</v>
      </c>
      <c r="T82" s="53">
        <v>0.9</v>
      </c>
      <c r="U82" s="54"/>
      <c r="V82" s="55">
        <v>0.5</v>
      </c>
      <c r="W82" s="55"/>
      <c r="X82" s="678"/>
      <c r="Y82" s="801"/>
      <c r="Z82" s="681"/>
      <c r="AA82" s="683"/>
    </row>
    <row r="83" spans="1:27" ht="13.5" customHeight="1">
      <c r="A83" s="575"/>
      <c r="B83" s="576"/>
      <c r="C83" s="591"/>
      <c r="D83" s="591"/>
      <c r="E83" s="673"/>
      <c r="F83" s="134"/>
      <c r="G83" s="649"/>
      <c r="H83" s="246"/>
      <c r="I83" s="24"/>
      <c r="J83" s="122"/>
      <c r="K83" s="91"/>
      <c r="L83" s="91"/>
      <c r="M83" s="45"/>
      <c r="N83" s="122"/>
      <c r="O83" s="91"/>
      <c r="P83" s="91"/>
      <c r="Q83" s="92"/>
      <c r="R83" s="124"/>
      <c r="S83" s="47"/>
      <c r="T83" s="47"/>
      <c r="U83" s="48"/>
      <c r="V83" s="93"/>
      <c r="W83" s="93"/>
      <c r="X83" s="759" t="s">
        <v>151</v>
      </c>
      <c r="Y83" s="236"/>
      <c r="Z83" s="236">
        <v>5</v>
      </c>
      <c r="AA83" s="259"/>
    </row>
    <row r="84" spans="1:27" ht="13.5" customHeight="1" thickBot="1">
      <c r="A84" s="606"/>
      <c r="B84" s="608"/>
      <c r="C84" s="610"/>
      <c r="D84" s="610"/>
      <c r="E84" s="674"/>
      <c r="F84" s="135"/>
      <c r="G84" s="650"/>
      <c r="H84" s="247"/>
      <c r="I84" s="20" t="s">
        <v>10</v>
      </c>
      <c r="J84" s="56">
        <f t="shared" ref="J84:W84" si="21">SUM(J79:J83)</f>
        <v>611.79999999999995</v>
      </c>
      <c r="K84" s="57">
        <f t="shared" si="21"/>
        <v>10.3</v>
      </c>
      <c r="L84" s="57">
        <f t="shared" si="21"/>
        <v>0</v>
      </c>
      <c r="M84" s="58">
        <f t="shared" si="21"/>
        <v>601.5</v>
      </c>
      <c r="N84" s="56">
        <f t="shared" si="21"/>
        <v>658.19999999999993</v>
      </c>
      <c r="O84" s="57">
        <f t="shared" si="21"/>
        <v>52.8</v>
      </c>
      <c r="P84" s="57">
        <f t="shared" si="21"/>
        <v>0</v>
      </c>
      <c r="Q84" s="58">
        <f t="shared" si="21"/>
        <v>605.4</v>
      </c>
      <c r="R84" s="56">
        <f t="shared" si="21"/>
        <v>610.1</v>
      </c>
      <c r="S84" s="57">
        <f t="shared" si="21"/>
        <v>7.9</v>
      </c>
      <c r="T84" s="57">
        <f t="shared" si="21"/>
        <v>0.9</v>
      </c>
      <c r="U84" s="57">
        <f t="shared" si="21"/>
        <v>602.20000000000005</v>
      </c>
      <c r="V84" s="59">
        <f t="shared" si="21"/>
        <v>3.5</v>
      </c>
      <c r="W84" s="59">
        <f t="shared" si="21"/>
        <v>0</v>
      </c>
      <c r="X84" s="802"/>
      <c r="Y84" s="85"/>
      <c r="Z84" s="85"/>
      <c r="AA84" s="86"/>
    </row>
    <row r="85" spans="1:27" ht="14.25" customHeight="1">
      <c r="A85" s="605" t="s">
        <v>9</v>
      </c>
      <c r="B85" s="607" t="s">
        <v>9</v>
      </c>
      <c r="C85" s="609" t="s">
        <v>85</v>
      </c>
      <c r="D85" s="609"/>
      <c r="E85" s="662" t="s">
        <v>194</v>
      </c>
      <c r="F85" s="664"/>
      <c r="G85" s="648" t="s">
        <v>84</v>
      </c>
      <c r="H85" s="602" t="s">
        <v>66</v>
      </c>
      <c r="I85" s="22" t="s">
        <v>59</v>
      </c>
      <c r="J85" s="35">
        <f>K85+M85</f>
        <v>61.1</v>
      </c>
      <c r="K85" s="36">
        <v>61.1</v>
      </c>
      <c r="L85" s="36"/>
      <c r="M85" s="37"/>
      <c r="N85" s="35">
        <f>O85+Q85</f>
        <v>61.1</v>
      </c>
      <c r="O85" s="36">
        <v>61.1</v>
      </c>
      <c r="P85" s="36"/>
      <c r="Q85" s="38"/>
      <c r="R85" s="39">
        <f>S85+U85</f>
        <v>32.9</v>
      </c>
      <c r="S85" s="40">
        <v>32.9</v>
      </c>
      <c r="T85" s="40"/>
      <c r="U85" s="41"/>
      <c r="V85" s="121"/>
      <c r="W85" s="121"/>
      <c r="X85" s="23" t="s">
        <v>91</v>
      </c>
      <c r="Y85" s="258">
        <v>1</v>
      </c>
      <c r="Z85" s="258"/>
      <c r="AA85" s="259"/>
    </row>
    <row r="86" spans="1:27" ht="14.25" customHeight="1">
      <c r="A86" s="575"/>
      <c r="B86" s="576"/>
      <c r="C86" s="591"/>
      <c r="D86" s="591"/>
      <c r="E86" s="579"/>
      <c r="F86" s="567"/>
      <c r="G86" s="649"/>
      <c r="H86" s="635"/>
      <c r="I86" s="62" t="s">
        <v>59</v>
      </c>
      <c r="J86" s="42">
        <f>K86+M86</f>
        <v>5.3</v>
      </c>
      <c r="K86" s="43">
        <v>5.3</v>
      </c>
      <c r="L86" s="43"/>
      <c r="M86" s="44"/>
      <c r="N86" s="42">
        <f>O86+Q86</f>
        <v>0</v>
      </c>
      <c r="O86" s="43"/>
      <c r="P86" s="43"/>
      <c r="Q86" s="45"/>
      <c r="R86" s="46">
        <f>S86+U86</f>
        <v>0</v>
      </c>
      <c r="S86" s="47"/>
      <c r="T86" s="47"/>
      <c r="U86" s="48"/>
      <c r="V86" s="141"/>
      <c r="W86" s="141"/>
      <c r="X86" s="25"/>
      <c r="Y86" s="258"/>
      <c r="Z86" s="258"/>
      <c r="AA86" s="259"/>
    </row>
    <row r="87" spans="1:27" ht="25.5" customHeight="1">
      <c r="A87" s="575"/>
      <c r="B87" s="576"/>
      <c r="C87" s="591"/>
      <c r="D87" s="591"/>
      <c r="E87" s="579"/>
      <c r="F87" s="567"/>
      <c r="G87" s="649"/>
      <c r="H87" s="239" t="s">
        <v>135</v>
      </c>
      <c r="I87" s="24" t="s">
        <v>140</v>
      </c>
      <c r="J87" s="49">
        <f>K87+M87</f>
        <v>43.7</v>
      </c>
      <c r="K87" s="50">
        <v>43.7</v>
      </c>
      <c r="L87" s="50"/>
      <c r="M87" s="44"/>
      <c r="N87" s="49">
        <f>O87+Q87</f>
        <v>0</v>
      </c>
      <c r="O87" s="50"/>
      <c r="P87" s="50"/>
      <c r="Q87" s="51"/>
      <c r="R87" s="52">
        <f>S87+U87</f>
        <v>0</v>
      </c>
      <c r="S87" s="53"/>
      <c r="T87" s="53"/>
      <c r="U87" s="54"/>
      <c r="V87" s="55"/>
      <c r="W87" s="55"/>
      <c r="X87" s="25"/>
      <c r="Y87" s="258"/>
      <c r="Z87" s="258"/>
      <c r="AA87" s="259"/>
    </row>
    <row r="88" spans="1:27" ht="14.25" customHeight="1" thickBot="1">
      <c r="A88" s="606"/>
      <c r="B88" s="608"/>
      <c r="C88" s="610"/>
      <c r="D88" s="610"/>
      <c r="E88" s="663"/>
      <c r="F88" s="665"/>
      <c r="G88" s="650"/>
      <c r="H88" s="247"/>
      <c r="I88" s="20" t="s">
        <v>10</v>
      </c>
      <c r="J88" s="56">
        <f t="shared" ref="J88:W88" si="22">SUM(J85:J87)</f>
        <v>110.10000000000001</v>
      </c>
      <c r="K88" s="57">
        <f t="shared" si="22"/>
        <v>110.10000000000001</v>
      </c>
      <c r="L88" s="57">
        <f t="shared" si="22"/>
        <v>0</v>
      </c>
      <c r="M88" s="58">
        <f t="shared" si="22"/>
        <v>0</v>
      </c>
      <c r="N88" s="56">
        <f t="shared" si="22"/>
        <v>61.1</v>
      </c>
      <c r="O88" s="57">
        <f t="shared" si="22"/>
        <v>61.1</v>
      </c>
      <c r="P88" s="57">
        <f t="shared" si="22"/>
        <v>0</v>
      </c>
      <c r="Q88" s="58">
        <f t="shared" si="22"/>
        <v>0</v>
      </c>
      <c r="R88" s="56">
        <f t="shared" si="22"/>
        <v>32.9</v>
      </c>
      <c r="S88" s="57">
        <f t="shared" si="22"/>
        <v>32.9</v>
      </c>
      <c r="T88" s="57">
        <f t="shared" si="22"/>
        <v>0</v>
      </c>
      <c r="U88" s="57">
        <f t="shared" si="22"/>
        <v>0</v>
      </c>
      <c r="V88" s="59">
        <f t="shared" si="22"/>
        <v>0</v>
      </c>
      <c r="W88" s="59">
        <f t="shared" si="22"/>
        <v>0</v>
      </c>
      <c r="X88" s="26"/>
      <c r="Y88" s="85"/>
      <c r="Z88" s="85"/>
      <c r="AA88" s="86"/>
    </row>
    <row r="89" spans="1:27" ht="27.75" customHeight="1">
      <c r="A89" s="605" t="s">
        <v>9</v>
      </c>
      <c r="B89" s="607" t="s">
        <v>9</v>
      </c>
      <c r="C89" s="666" t="s">
        <v>71</v>
      </c>
      <c r="D89" s="153"/>
      <c r="E89" s="669" t="s">
        <v>169</v>
      </c>
      <c r="F89" s="753"/>
      <c r="G89" s="653" t="s">
        <v>83</v>
      </c>
      <c r="H89" s="656" t="s">
        <v>135</v>
      </c>
      <c r="I89" s="152" t="s">
        <v>59</v>
      </c>
      <c r="J89" s="151"/>
      <c r="K89" s="150"/>
      <c r="L89" s="150"/>
      <c r="M89" s="148"/>
      <c r="N89" s="151">
        <f>O89+Q89</f>
        <v>20</v>
      </c>
      <c r="O89" s="150">
        <v>20</v>
      </c>
      <c r="P89" s="149"/>
      <c r="Q89" s="148"/>
      <c r="R89" s="208">
        <f>S89+U89</f>
        <v>20</v>
      </c>
      <c r="S89" s="161">
        <v>20</v>
      </c>
      <c r="T89" s="161"/>
      <c r="U89" s="162"/>
      <c r="V89" s="147">
        <v>80</v>
      </c>
      <c r="W89" s="146"/>
      <c r="X89" s="174" t="s">
        <v>109</v>
      </c>
      <c r="Y89" s="145">
        <v>1</v>
      </c>
      <c r="Z89" s="145"/>
      <c r="AA89" s="144"/>
    </row>
    <row r="90" spans="1:27" ht="24.75" customHeight="1">
      <c r="A90" s="575"/>
      <c r="B90" s="576"/>
      <c r="C90" s="667"/>
      <c r="D90" s="163"/>
      <c r="E90" s="670"/>
      <c r="F90" s="754"/>
      <c r="G90" s="654"/>
      <c r="H90" s="657"/>
      <c r="I90" s="164"/>
      <c r="J90" s="165"/>
      <c r="K90" s="166"/>
      <c r="L90" s="166"/>
      <c r="M90" s="168"/>
      <c r="N90" s="165"/>
      <c r="O90" s="166"/>
      <c r="P90" s="167"/>
      <c r="Q90" s="168"/>
      <c r="R90" s="169"/>
      <c r="S90" s="170"/>
      <c r="T90" s="170"/>
      <c r="U90" s="171"/>
      <c r="V90" s="172"/>
      <c r="W90" s="173"/>
      <c r="X90" s="641" t="s">
        <v>168</v>
      </c>
      <c r="Y90" s="639"/>
      <c r="Z90" s="639">
        <v>2</v>
      </c>
      <c r="AA90" s="651"/>
    </row>
    <row r="91" spans="1:27" ht="19.5" customHeight="1" thickBot="1">
      <c r="A91" s="606"/>
      <c r="B91" s="608"/>
      <c r="C91" s="668"/>
      <c r="D91" s="154"/>
      <c r="E91" s="671"/>
      <c r="F91" s="755"/>
      <c r="G91" s="655"/>
      <c r="H91" s="658"/>
      <c r="I91" s="155" t="s">
        <v>10</v>
      </c>
      <c r="J91" s="156">
        <f>SUM(J89:J89)</f>
        <v>0</v>
      </c>
      <c r="K91" s="157">
        <f>SUM(K89:K89)</f>
        <v>0</v>
      </c>
      <c r="L91" s="157">
        <f>SUM(L89:L89)</f>
        <v>0</v>
      </c>
      <c r="M91" s="158">
        <f>SUM(M89:M89)</f>
        <v>0</v>
      </c>
      <c r="N91" s="156">
        <f>N89</f>
        <v>20</v>
      </c>
      <c r="O91" s="157">
        <f>O89</f>
        <v>20</v>
      </c>
      <c r="P91" s="157">
        <f>P89</f>
        <v>0</v>
      </c>
      <c r="Q91" s="158">
        <f t="shared" ref="Q91:W91" si="23">SUM(Q89:Q89)</f>
        <v>0</v>
      </c>
      <c r="R91" s="156">
        <f t="shared" si="23"/>
        <v>20</v>
      </c>
      <c r="S91" s="157">
        <f t="shared" si="23"/>
        <v>20</v>
      </c>
      <c r="T91" s="157">
        <f t="shared" si="23"/>
        <v>0</v>
      </c>
      <c r="U91" s="158">
        <f t="shared" si="23"/>
        <v>0</v>
      </c>
      <c r="V91" s="159">
        <f t="shared" si="23"/>
        <v>80</v>
      </c>
      <c r="W91" s="160">
        <f t="shared" si="23"/>
        <v>0</v>
      </c>
      <c r="X91" s="642"/>
      <c r="Y91" s="640"/>
      <c r="Z91" s="640"/>
      <c r="AA91" s="652"/>
    </row>
    <row r="92" spans="1:27" ht="14.25" customHeight="1">
      <c r="A92" s="605" t="s">
        <v>9</v>
      </c>
      <c r="B92" s="607" t="s">
        <v>9</v>
      </c>
      <c r="C92" s="609" t="s">
        <v>86</v>
      </c>
      <c r="D92" s="609"/>
      <c r="E92" s="662" t="s">
        <v>76</v>
      </c>
      <c r="F92" s="664"/>
      <c r="G92" s="648" t="s">
        <v>71</v>
      </c>
      <c r="H92" s="602" t="s">
        <v>66</v>
      </c>
      <c r="I92" s="22" t="s">
        <v>59</v>
      </c>
      <c r="J92" s="35">
        <f>K92+M92</f>
        <v>107.9</v>
      </c>
      <c r="K92" s="36">
        <v>89.7</v>
      </c>
      <c r="L92" s="36"/>
      <c r="M92" s="37">
        <v>18.2</v>
      </c>
      <c r="N92" s="35">
        <f>O92+Q92</f>
        <v>0</v>
      </c>
      <c r="O92" s="120"/>
      <c r="P92" s="36"/>
      <c r="Q92" s="38"/>
      <c r="R92" s="39">
        <f>S92+U92</f>
        <v>0</v>
      </c>
      <c r="S92" s="40"/>
      <c r="T92" s="40"/>
      <c r="U92" s="41"/>
      <c r="V92" s="121"/>
      <c r="W92" s="121"/>
      <c r="X92" s="23"/>
      <c r="Y92" s="258"/>
      <c r="Z92" s="258"/>
      <c r="AA92" s="259"/>
    </row>
    <row r="93" spans="1:27" ht="14.25" customHeight="1">
      <c r="A93" s="575"/>
      <c r="B93" s="576"/>
      <c r="C93" s="591"/>
      <c r="D93" s="591"/>
      <c r="E93" s="579"/>
      <c r="F93" s="567"/>
      <c r="G93" s="649"/>
      <c r="H93" s="603"/>
      <c r="I93" s="62"/>
      <c r="J93" s="42">
        <f>K93+M93</f>
        <v>0</v>
      </c>
      <c r="K93" s="43"/>
      <c r="L93" s="43"/>
      <c r="M93" s="44"/>
      <c r="N93" s="42">
        <f>O93+Q93</f>
        <v>0</v>
      </c>
      <c r="O93" s="43"/>
      <c r="P93" s="43"/>
      <c r="Q93" s="45"/>
      <c r="R93" s="46">
        <f>S93+U93</f>
        <v>0</v>
      </c>
      <c r="S93" s="47"/>
      <c r="T93" s="47"/>
      <c r="U93" s="48"/>
      <c r="V93" s="141"/>
      <c r="W93" s="141"/>
      <c r="X93" s="25"/>
      <c r="Y93" s="258"/>
      <c r="Z93" s="258"/>
      <c r="AA93" s="259"/>
    </row>
    <row r="94" spans="1:27" ht="14.25" customHeight="1" thickBot="1">
      <c r="A94" s="606"/>
      <c r="B94" s="608"/>
      <c r="C94" s="610"/>
      <c r="D94" s="610"/>
      <c r="E94" s="663"/>
      <c r="F94" s="665"/>
      <c r="G94" s="650"/>
      <c r="H94" s="604"/>
      <c r="I94" s="20" t="s">
        <v>10</v>
      </c>
      <c r="J94" s="56">
        <f t="shared" ref="J94:W94" si="24">SUM(J92:J93)</f>
        <v>107.9</v>
      </c>
      <c r="K94" s="57">
        <f t="shared" si="24"/>
        <v>89.7</v>
      </c>
      <c r="L94" s="57">
        <f t="shared" si="24"/>
        <v>0</v>
      </c>
      <c r="M94" s="58">
        <f t="shared" si="24"/>
        <v>18.2</v>
      </c>
      <c r="N94" s="56">
        <f t="shared" si="24"/>
        <v>0</v>
      </c>
      <c r="O94" s="57">
        <f t="shared" si="24"/>
        <v>0</v>
      </c>
      <c r="P94" s="57">
        <f t="shared" si="24"/>
        <v>0</v>
      </c>
      <c r="Q94" s="58">
        <f t="shared" si="24"/>
        <v>0</v>
      </c>
      <c r="R94" s="56">
        <f t="shared" si="24"/>
        <v>0</v>
      </c>
      <c r="S94" s="57">
        <f t="shared" si="24"/>
        <v>0</v>
      </c>
      <c r="T94" s="57">
        <f t="shared" si="24"/>
        <v>0</v>
      </c>
      <c r="U94" s="57">
        <f t="shared" si="24"/>
        <v>0</v>
      </c>
      <c r="V94" s="59">
        <f t="shared" si="24"/>
        <v>0</v>
      </c>
      <c r="W94" s="59">
        <f t="shared" si="24"/>
        <v>0</v>
      </c>
      <c r="X94" s="26"/>
      <c r="Y94" s="85"/>
      <c r="Z94" s="85"/>
      <c r="AA94" s="86"/>
    </row>
    <row r="95" spans="1:27" ht="14.25" customHeight="1" thickBot="1">
      <c r="A95" s="14" t="s">
        <v>9</v>
      </c>
      <c r="B95" s="15" t="s">
        <v>9</v>
      </c>
      <c r="C95" s="562" t="s">
        <v>12</v>
      </c>
      <c r="D95" s="562"/>
      <c r="E95" s="562"/>
      <c r="F95" s="562"/>
      <c r="G95" s="562"/>
      <c r="H95" s="562"/>
      <c r="I95" s="563"/>
      <c r="J95" s="60">
        <f t="shared" ref="J95:W95" si="25">SUM(J73,J88,J84,J78,J70,J68,J66,J64,J62,J58,J52,J48,J45,J39,J36,J32,J25,J94,J19,J16,J91)</f>
        <v>13963.6</v>
      </c>
      <c r="K95" s="60">
        <f t="shared" si="25"/>
        <v>13311.6</v>
      </c>
      <c r="L95" s="60">
        <f t="shared" si="25"/>
        <v>773.4</v>
      </c>
      <c r="M95" s="175">
        <f t="shared" si="25"/>
        <v>652</v>
      </c>
      <c r="N95" s="176">
        <f t="shared" si="25"/>
        <v>23650.3</v>
      </c>
      <c r="O95" s="176">
        <f t="shared" si="25"/>
        <v>15292.800000000001</v>
      </c>
      <c r="P95" s="176">
        <f t="shared" si="25"/>
        <v>832</v>
      </c>
      <c r="Q95" s="176">
        <f t="shared" si="25"/>
        <v>8357.5</v>
      </c>
      <c r="R95" s="176">
        <f t="shared" si="25"/>
        <v>14870.900000000001</v>
      </c>
      <c r="S95" s="176">
        <f t="shared" si="25"/>
        <v>14268.7</v>
      </c>
      <c r="T95" s="176">
        <f>SUM(T73,T88,T84,T78,T70,T68,T66,T64,T62,T58,T52,T48,T45,T39,T36,T32,T25,T94,T19,T16,T91)</f>
        <v>791.9</v>
      </c>
      <c r="U95" s="176">
        <f t="shared" si="25"/>
        <v>602.20000000000005</v>
      </c>
      <c r="V95" s="176">
        <f t="shared" si="25"/>
        <v>19466.899999999998</v>
      </c>
      <c r="W95" s="176">
        <f t="shared" si="25"/>
        <v>19250.499999999996</v>
      </c>
      <c r="X95" s="107"/>
      <c r="Y95" s="108"/>
      <c r="Z95" s="108"/>
      <c r="AA95" s="109"/>
    </row>
    <row r="96" spans="1:27" ht="14.25" customHeight="1" thickBot="1">
      <c r="A96" s="14" t="s">
        <v>9</v>
      </c>
      <c r="B96" s="15" t="s">
        <v>11</v>
      </c>
      <c r="C96" s="643" t="s">
        <v>112</v>
      </c>
      <c r="D96" s="644"/>
      <c r="E96" s="644"/>
      <c r="F96" s="644"/>
      <c r="G96" s="644"/>
      <c r="H96" s="644"/>
      <c r="I96" s="644"/>
      <c r="J96" s="644"/>
      <c r="K96" s="644"/>
      <c r="L96" s="644"/>
      <c r="M96" s="644"/>
      <c r="N96" s="644"/>
      <c r="O96" s="644"/>
      <c r="P96" s="644"/>
      <c r="Q96" s="644"/>
      <c r="R96" s="644"/>
      <c r="S96" s="644"/>
      <c r="T96" s="644"/>
      <c r="U96" s="644"/>
      <c r="V96" s="644"/>
      <c r="W96" s="644"/>
      <c r="X96" s="644"/>
      <c r="Y96" s="644"/>
      <c r="Z96" s="644"/>
      <c r="AA96" s="647"/>
    </row>
    <row r="97" spans="1:30" ht="15.75" customHeight="1">
      <c r="A97" s="605" t="s">
        <v>9</v>
      </c>
      <c r="B97" s="607" t="s">
        <v>11</v>
      </c>
      <c r="C97" s="609" t="s">
        <v>9</v>
      </c>
      <c r="D97" s="609"/>
      <c r="E97" s="756" t="s">
        <v>167</v>
      </c>
      <c r="F97" s="621"/>
      <c r="G97" s="600" t="s">
        <v>84</v>
      </c>
      <c r="H97" s="602" t="s">
        <v>66</v>
      </c>
      <c r="I97" s="27" t="s">
        <v>59</v>
      </c>
      <c r="J97" s="35">
        <f>K97+M97</f>
        <v>588</v>
      </c>
      <c r="K97" s="36">
        <v>588</v>
      </c>
      <c r="L97" s="36"/>
      <c r="M97" s="37"/>
      <c r="N97" s="129">
        <f>O97+Q97</f>
        <v>605.5</v>
      </c>
      <c r="O97" s="120">
        <f>605.5</f>
        <v>605.5</v>
      </c>
      <c r="P97" s="36"/>
      <c r="Q97" s="38"/>
      <c r="R97" s="39">
        <f>S97+U97</f>
        <v>582</v>
      </c>
      <c r="S97" s="40">
        <v>582</v>
      </c>
      <c r="T97" s="40"/>
      <c r="U97" s="41"/>
      <c r="V97" s="112">
        <f>793.3-153</f>
        <v>640.29999999999995</v>
      </c>
      <c r="W97" s="112">
        <f>793.3-153</f>
        <v>640.29999999999995</v>
      </c>
      <c r="X97" s="598" t="s">
        <v>115</v>
      </c>
      <c r="Y97" s="81">
        <v>18</v>
      </c>
      <c r="Z97" s="81">
        <v>18</v>
      </c>
      <c r="AA97" s="82">
        <v>18</v>
      </c>
      <c r="AD97" s="19"/>
    </row>
    <row r="98" spans="1:30" ht="15.75" customHeight="1">
      <c r="A98" s="575"/>
      <c r="B98" s="576"/>
      <c r="C98" s="591"/>
      <c r="D98" s="591"/>
      <c r="E98" s="757"/>
      <c r="F98" s="622"/>
      <c r="G98" s="568"/>
      <c r="H98" s="603"/>
      <c r="I98" s="63"/>
      <c r="J98" s="42">
        <f>K98+M98</f>
        <v>0</v>
      </c>
      <c r="K98" s="43"/>
      <c r="L98" s="43"/>
      <c r="M98" s="44"/>
      <c r="N98" s="42">
        <f>O98+Q98</f>
        <v>0</v>
      </c>
      <c r="O98" s="43"/>
      <c r="P98" s="43"/>
      <c r="Q98" s="45"/>
      <c r="R98" s="46">
        <f>S98+U98</f>
        <v>0</v>
      </c>
      <c r="S98" s="47"/>
      <c r="T98" s="47"/>
      <c r="U98" s="48"/>
      <c r="V98" s="141"/>
      <c r="W98" s="141"/>
      <c r="X98" s="599"/>
      <c r="Y98" s="77"/>
      <c r="Z98" s="77"/>
      <c r="AA98" s="78"/>
      <c r="AD98" s="19"/>
    </row>
    <row r="99" spans="1:30" ht="15.75" customHeight="1">
      <c r="A99" s="575"/>
      <c r="B99" s="576"/>
      <c r="C99" s="591"/>
      <c r="D99" s="591"/>
      <c r="E99" s="757"/>
      <c r="F99" s="622"/>
      <c r="G99" s="568"/>
      <c r="H99" s="603"/>
      <c r="I99" s="28"/>
      <c r="J99" s="49">
        <f>K99+M99</f>
        <v>0</v>
      </c>
      <c r="K99" s="50"/>
      <c r="L99" s="50"/>
      <c r="M99" s="44"/>
      <c r="N99" s="49">
        <f>O99+Q99</f>
        <v>0</v>
      </c>
      <c r="O99" s="50"/>
      <c r="P99" s="50"/>
      <c r="Q99" s="51"/>
      <c r="R99" s="52">
        <f>S99+U99</f>
        <v>0</v>
      </c>
      <c r="S99" s="53"/>
      <c r="T99" s="53"/>
      <c r="U99" s="54"/>
      <c r="V99" s="55"/>
      <c r="W99" s="55"/>
      <c r="X99" s="599"/>
      <c r="Y99" s="77"/>
      <c r="Z99" s="77"/>
      <c r="AA99" s="78"/>
      <c r="AD99" s="19"/>
    </row>
    <row r="100" spans="1:30" ht="15.75" customHeight="1" thickBot="1">
      <c r="A100" s="606"/>
      <c r="B100" s="608"/>
      <c r="C100" s="610"/>
      <c r="D100" s="610"/>
      <c r="E100" s="758"/>
      <c r="F100" s="623"/>
      <c r="G100" s="601"/>
      <c r="H100" s="604"/>
      <c r="I100" s="20" t="s">
        <v>10</v>
      </c>
      <c r="J100" s="56">
        <f t="shared" ref="J100:W100" si="26">SUM(J97:J99)</f>
        <v>588</v>
      </c>
      <c r="K100" s="57">
        <f t="shared" si="26"/>
        <v>588</v>
      </c>
      <c r="L100" s="57">
        <f t="shared" si="26"/>
        <v>0</v>
      </c>
      <c r="M100" s="58">
        <f t="shared" si="26"/>
        <v>0</v>
      </c>
      <c r="N100" s="56">
        <f t="shared" si="26"/>
        <v>605.5</v>
      </c>
      <c r="O100" s="57">
        <f t="shared" si="26"/>
        <v>605.5</v>
      </c>
      <c r="P100" s="57">
        <f t="shared" si="26"/>
        <v>0</v>
      </c>
      <c r="Q100" s="58">
        <f t="shared" si="26"/>
        <v>0</v>
      </c>
      <c r="R100" s="56">
        <f t="shared" si="26"/>
        <v>582</v>
      </c>
      <c r="S100" s="57">
        <f t="shared" si="26"/>
        <v>582</v>
      </c>
      <c r="T100" s="57">
        <f t="shared" si="26"/>
        <v>0</v>
      </c>
      <c r="U100" s="57">
        <f t="shared" si="26"/>
        <v>0</v>
      </c>
      <c r="V100" s="59">
        <f t="shared" si="26"/>
        <v>640.29999999999995</v>
      </c>
      <c r="W100" s="59">
        <f t="shared" si="26"/>
        <v>640.29999999999995</v>
      </c>
      <c r="X100" s="26"/>
      <c r="Y100" s="79"/>
      <c r="Z100" s="79"/>
      <c r="AA100" s="80"/>
      <c r="AD100" s="19"/>
    </row>
    <row r="101" spans="1:30" ht="14.25" customHeight="1">
      <c r="A101" s="605" t="s">
        <v>9</v>
      </c>
      <c r="B101" s="607" t="s">
        <v>11</v>
      </c>
      <c r="C101" s="609" t="s">
        <v>11</v>
      </c>
      <c r="D101" s="609"/>
      <c r="E101" s="592" t="s">
        <v>116</v>
      </c>
      <c r="F101" s="621"/>
      <c r="G101" s="600" t="s">
        <v>84</v>
      </c>
      <c r="H101" s="602" t="s">
        <v>66</v>
      </c>
      <c r="I101" s="27" t="s">
        <v>59</v>
      </c>
      <c r="J101" s="35">
        <f>K101+M101</f>
        <v>10</v>
      </c>
      <c r="K101" s="36">
        <v>10</v>
      </c>
      <c r="L101" s="36"/>
      <c r="M101" s="37"/>
      <c r="N101" s="35">
        <f>O101+Q101</f>
        <v>10</v>
      </c>
      <c r="O101" s="36">
        <v>10</v>
      </c>
      <c r="P101" s="36"/>
      <c r="Q101" s="38"/>
      <c r="R101" s="39">
        <f>S101+U101</f>
        <v>5</v>
      </c>
      <c r="S101" s="40">
        <v>5</v>
      </c>
      <c r="T101" s="40"/>
      <c r="U101" s="41"/>
      <c r="V101" s="112">
        <v>10</v>
      </c>
      <c r="W101" s="112">
        <v>10</v>
      </c>
      <c r="X101" s="598" t="s">
        <v>163</v>
      </c>
      <c r="Y101" s="81">
        <v>3</v>
      </c>
      <c r="Z101" s="81">
        <v>3</v>
      </c>
      <c r="AA101" s="82">
        <v>3</v>
      </c>
      <c r="AD101" s="19"/>
    </row>
    <row r="102" spans="1:30" ht="14.25" customHeight="1">
      <c r="A102" s="575"/>
      <c r="B102" s="576"/>
      <c r="C102" s="591"/>
      <c r="D102" s="591"/>
      <c r="E102" s="593"/>
      <c r="F102" s="622"/>
      <c r="G102" s="568"/>
      <c r="H102" s="603"/>
      <c r="I102" s="63"/>
      <c r="J102" s="42">
        <f>K102+M102</f>
        <v>0</v>
      </c>
      <c r="K102" s="43"/>
      <c r="L102" s="43"/>
      <c r="M102" s="44"/>
      <c r="N102" s="42">
        <f>O102+Q102</f>
        <v>0</v>
      </c>
      <c r="O102" s="43"/>
      <c r="P102" s="43"/>
      <c r="Q102" s="45"/>
      <c r="R102" s="46">
        <f>S102+U102</f>
        <v>0</v>
      </c>
      <c r="S102" s="47"/>
      <c r="T102" s="47"/>
      <c r="U102" s="48"/>
      <c r="V102" s="141"/>
      <c r="W102" s="141"/>
      <c r="X102" s="599"/>
      <c r="Y102" s="77"/>
      <c r="Z102" s="77"/>
      <c r="AA102" s="78"/>
      <c r="AD102" s="19"/>
    </row>
    <row r="103" spans="1:30" ht="14.25" customHeight="1" thickBot="1">
      <c r="A103" s="606"/>
      <c r="B103" s="608"/>
      <c r="C103" s="610"/>
      <c r="D103" s="610"/>
      <c r="E103" s="594"/>
      <c r="F103" s="623"/>
      <c r="G103" s="601"/>
      <c r="H103" s="604"/>
      <c r="I103" s="20" t="s">
        <v>10</v>
      </c>
      <c r="J103" s="56">
        <f t="shared" ref="J103:W103" si="27">SUM(J101:J102)</f>
        <v>10</v>
      </c>
      <c r="K103" s="57">
        <f t="shared" si="27"/>
        <v>10</v>
      </c>
      <c r="L103" s="57">
        <f t="shared" si="27"/>
        <v>0</v>
      </c>
      <c r="M103" s="58">
        <f t="shared" si="27"/>
        <v>0</v>
      </c>
      <c r="N103" s="56">
        <f t="shared" si="27"/>
        <v>10</v>
      </c>
      <c r="O103" s="57">
        <f t="shared" si="27"/>
        <v>10</v>
      </c>
      <c r="P103" s="57">
        <f t="shared" si="27"/>
        <v>0</v>
      </c>
      <c r="Q103" s="58">
        <f t="shared" si="27"/>
        <v>0</v>
      </c>
      <c r="R103" s="56">
        <f t="shared" si="27"/>
        <v>5</v>
      </c>
      <c r="S103" s="57">
        <f t="shared" si="27"/>
        <v>5</v>
      </c>
      <c r="T103" s="57">
        <f t="shared" si="27"/>
        <v>0</v>
      </c>
      <c r="U103" s="57">
        <f t="shared" si="27"/>
        <v>0</v>
      </c>
      <c r="V103" s="59">
        <f t="shared" si="27"/>
        <v>10</v>
      </c>
      <c r="W103" s="59">
        <f t="shared" si="27"/>
        <v>10</v>
      </c>
      <c r="X103" s="26"/>
      <c r="Y103" s="79"/>
      <c r="Z103" s="79"/>
      <c r="AA103" s="80"/>
      <c r="AD103" s="19"/>
    </row>
    <row r="104" spans="1:30" ht="15" customHeight="1">
      <c r="A104" s="605" t="s">
        <v>9</v>
      </c>
      <c r="B104" s="607" t="s">
        <v>11</v>
      </c>
      <c r="C104" s="609" t="s">
        <v>64</v>
      </c>
      <c r="D104" s="609"/>
      <c r="E104" s="756" t="s">
        <v>162</v>
      </c>
      <c r="F104" s="621"/>
      <c r="G104" s="600" t="s">
        <v>84</v>
      </c>
      <c r="H104" s="602" t="s">
        <v>66</v>
      </c>
      <c r="I104" s="27" t="s">
        <v>59</v>
      </c>
      <c r="J104" s="35">
        <f>K104+M104</f>
        <v>40.200000000000003</v>
      </c>
      <c r="K104" s="36">
        <v>40.200000000000003</v>
      </c>
      <c r="L104" s="36"/>
      <c r="M104" s="37"/>
      <c r="N104" s="35">
        <f>O104+Q104</f>
        <v>51.7</v>
      </c>
      <c r="O104" s="36">
        <v>51.7</v>
      </c>
      <c r="P104" s="36"/>
      <c r="Q104" s="38"/>
      <c r="R104" s="39">
        <f>S104+U104</f>
        <v>45.2</v>
      </c>
      <c r="S104" s="40">
        <v>45.2</v>
      </c>
      <c r="T104" s="40"/>
      <c r="U104" s="41"/>
      <c r="V104" s="112">
        <v>51.7</v>
      </c>
      <c r="W104" s="112">
        <v>51.7</v>
      </c>
      <c r="X104" s="598" t="s">
        <v>117</v>
      </c>
      <c r="Y104" s="81">
        <v>350</v>
      </c>
      <c r="Z104" s="81">
        <v>350</v>
      </c>
      <c r="AA104" s="82">
        <v>350</v>
      </c>
      <c r="AD104" s="19"/>
    </row>
    <row r="105" spans="1:30" ht="15" customHeight="1">
      <c r="A105" s="575"/>
      <c r="B105" s="576"/>
      <c r="C105" s="591"/>
      <c r="D105" s="591"/>
      <c r="E105" s="757"/>
      <c r="F105" s="622"/>
      <c r="G105" s="568"/>
      <c r="H105" s="603"/>
      <c r="I105" s="110"/>
      <c r="J105" s="87">
        <f>K105+M105</f>
        <v>0</v>
      </c>
      <c r="K105" s="101"/>
      <c r="L105" s="101"/>
      <c r="M105" s="111"/>
      <c r="N105" s="87">
        <f>O105+Q105</f>
        <v>0</v>
      </c>
      <c r="O105" s="101"/>
      <c r="P105" s="101"/>
      <c r="Q105" s="44"/>
      <c r="R105" s="89">
        <f>S105+U105</f>
        <v>0</v>
      </c>
      <c r="S105" s="102"/>
      <c r="T105" s="102"/>
      <c r="U105" s="103"/>
      <c r="V105" s="140"/>
      <c r="W105" s="140"/>
      <c r="X105" s="599"/>
      <c r="Y105" s="77"/>
      <c r="Z105" s="77"/>
      <c r="AA105" s="78"/>
      <c r="AD105" s="19"/>
    </row>
    <row r="106" spans="1:30" ht="15" customHeight="1">
      <c r="A106" s="575"/>
      <c r="B106" s="576"/>
      <c r="C106" s="591"/>
      <c r="D106" s="591"/>
      <c r="E106" s="757"/>
      <c r="F106" s="622"/>
      <c r="G106" s="568"/>
      <c r="H106" s="603"/>
      <c r="I106" s="63"/>
      <c r="J106" s="87">
        <f>K106+M106</f>
        <v>0</v>
      </c>
      <c r="K106" s="43"/>
      <c r="L106" s="43"/>
      <c r="M106" s="90"/>
      <c r="N106" s="87">
        <f>O106+Q106</f>
        <v>0</v>
      </c>
      <c r="O106" s="43"/>
      <c r="P106" s="43"/>
      <c r="Q106" s="45"/>
      <c r="R106" s="89">
        <f>S106+U106</f>
        <v>0</v>
      </c>
      <c r="S106" s="47"/>
      <c r="T106" s="47"/>
      <c r="U106" s="48"/>
      <c r="V106" s="141"/>
      <c r="W106" s="141"/>
      <c r="X106" s="759" t="s">
        <v>118</v>
      </c>
      <c r="Y106" s="77">
        <v>30</v>
      </c>
      <c r="Z106" s="77">
        <v>30</v>
      </c>
      <c r="AA106" s="78">
        <v>30</v>
      </c>
      <c r="AD106" s="19"/>
    </row>
    <row r="107" spans="1:30" ht="15" customHeight="1">
      <c r="A107" s="575"/>
      <c r="B107" s="576"/>
      <c r="C107" s="591"/>
      <c r="D107" s="591"/>
      <c r="E107" s="757"/>
      <c r="F107" s="622"/>
      <c r="G107" s="568"/>
      <c r="H107" s="603"/>
      <c r="I107" s="28"/>
      <c r="J107" s="49">
        <f>K107+M107</f>
        <v>0</v>
      </c>
      <c r="K107" s="50"/>
      <c r="L107" s="50"/>
      <c r="M107" s="44"/>
      <c r="N107" s="49">
        <f>O107+Q107</f>
        <v>0</v>
      </c>
      <c r="O107" s="50"/>
      <c r="P107" s="50"/>
      <c r="Q107" s="51"/>
      <c r="R107" s="52">
        <f>S107+U107</f>
        <v>0</v>
      </c>
      <c r="S107" s="53"/>
      <c r="T107" s="53"/>
      <c r="U107" s="54"/>
      <c r="V107" s="55"/>
      <c r="W107" s="55"/>
      <c r="X107" s="759"/>
      <c r="Y107" s="77"/>
      <c r="Z107" s="77"/>
      <c r="AA107" s="78"/>
      <c r="AD107" s="19"/>
    </row>
    <row r="108" spans="1:30" ht="15" customHeight="1" thickBot="1">
      <c r="A108" s="606"/>
      <c r="B108" s="608"/>
      <c r="C108" s="610"/>
      <c r="D108" s="610"/>
      <c r="E108" s="758"/>
      <c r="F108" s="623"/>
      <c r="G108" s="601"/>
      <c r="H108" s="604"/>
      <c r="I108" s="20" t="s">
        <v>10</v>
      </c>
      <c r="J108" s="56">
        <f t="shared" ref="J108:W108" si="28">SUM(J104:J107)</f>
        <v>40.200000000000003</v>
      </c>
      <c r="K108" s="57">
        <f t="shared" si="28"/>
        <v>40.200000000000003</v>
      </c>
      <c r="L108" s="57">
        <f t="shared" si="28"/>
        <v>0</v>
      </c>
      <c r="M108" s="58">
        <f t="shared" si="28"/>
        <v>0</v>
      </c>
      <c r="N108" s="56">
        <f t="shared" si="28"/>
        <v>51.7</v>
      </c>
      <c r="O108" s="57">
        <f t="shared" si="28"/>
        <v>51.7</v>
      </c>
      <c r="P108" s="57">
        <f t="shared" si="28"/>
        <v>0</v>
      </c>
      <c r="Q108" s="58">
        <f t="shared" si="28"/>
        <v>0</v>
      </c>
      <c r="R108" s="56">
        <f t="shared" si="28"/>
        <v>45.2</v>
      </c>
      <c r="S108" s="57">
        <f t="shared" si="28"/>
        <v>45.2</v>
      </c>
      <c r="T108" s="57">
        <f t="shared" si="28"/>
        <v>0</v>
      </c>
      <c r="U108" s="57">
        <f t="shared" si="28"/>
        <v>0</v>
      </c>
      <c r="V108" s="59">
        <f t="shared" si="28"/>
        <v>51.7</v>
      </c>
      <c r="W108" s="59">
        <f t="shared" si="28"/>
        <v>51.7</v>
      </c>
      <c r="X108" s="26" t="s">
        <v>119</v>
      </c>
      <c r="Y108" s="79">
        <v>30</v>
      </c>
      <c r="Z108" s="79">
        <v>30</v>
      </c>
      <c r="AA108" s="80">
        <v>30</v>
      </c>
      <c r="AD108" s="19"/>
    </row>
    <row r="109" spans="1:30" ht="14.25" customHeight="1">
      <c r="A109" s="605" t="s">
        <v>9</v>
      </c>
      <c r="B109" s="607" t="s">
        <v>11</v>
      </c>
      <c r="C109" s="609" t="s">
        <v>83</v>
      </c>
      <c r="D109" s="609"/>
      <c r="E109" s="592" t="s">
        <v>165</v>
      </c>
      <c r="F109" s="621"/>
      <c r="G109" s="600" t="s">
        <v>84</v>
      </c>
      <c r="H109" s="602" t="s">
        <v>66</v>
      </c>
      <c r="I109" s="27" t="s">
        <v>59</v>
      </c>
      <c r="J109" s="35">
        <f>K109+M109</f>
        <v>0</v>
      </c>
      <c r="K109" s="36"/>
      <c r="L109" s="36"/>
      <c r="M109" s="37"/>
      <c r="N109" s="129">
        <f>O109+Q109</f>
        <v>20</v>
      </c>
      <c r="O109" s="120">
        <v>20</v>
      </c>
      <c r="P109" s="36"/>
      <c r="Q109" s="38"/>
      <c r="R109" s="39">
        <f>S109+U109</f>
        <v>6</v>
      </c>
      <c r="S109" s="40">
        <v>6</v>
      </c>
      <c r="T109" s="40"/>
      <c r="U109" s="41"/>
      <c r="V109" s="112"/>
      <c r="W109" s="112"/>
      <c r="X109" s="23" t="s">
        <v>121</v>
      </c>
      <c r="Y109" s="81">
        <v>150</v>
      </c>
      <c r="Z109" s="81"/>
      <c r="AA109" s="82"/>
      <c r="AD109" s="19"/>
    </row>
    <row r="110" spans="1:30" ht="14.25" customHeight="1">
      <c r="A110" s="575"/>
      <c r="B110" s="576"/>
      <c r="C110" s="591"/>
      <c r="D110" s="591"/>
      <c r="E110" s="593"/>
      <c r="F110" s="622"/>
      <c r="G110" s="568"/>
      <c r="H110" s="603"/>
      <c r="I110" s="63"/>
      <c r="J110" s="42">
        <f>K110+M110</f>
        <v>0</v>
      </c>
      <c r="K110" s="43"/>
      <c r="L110" s="43"/>
      <c r="M110" s="44"/>
      <c r="N110" s="42">
        <f>O110+Q110</f>
        <v>0</v>
      </c>
      <c r="O110" s="43"/>
      <c r="P110" s="43"/>
      <c r="Q110" s="45"/>
      <c r="R110" s="46">
        <f>S110+U110</f>
        <v>0</v>
      </c>
      <c r="S110" s="47"/>
      <c r="T110" s="47"/>
      <c r="U110" s="48"/>
      <c r="V110" s="141"/>
      <c r="W110" s="141"/>
      <c r="X110" s="25"/>
      <c r="Y110" s="77"/>
      <c r="Z110" s="77"/>
      <c r="AA110" s="78"/>
      <c r="AD110" s="19"/>
    </row>
    <row r="111" spans="1:30" ht="14.25" customHeight="1" thickBot="1">
      <c r="A111" s="606"/>
      <c r="B111" s="608"/>
      <c r="C111" s="610"/>
      <c r="D111" s="610"/>
      <c r="E111" s="594"/>
      <c r="F111" s="623"/>
      <c r="G111" s="601"/>
      <c r="H111" s="604"/>
      <c r="I111" s="20" t="s">
        <v>10</v>
      </c>
      <c r="J111" s="56">
        <f t="shared" ref="J111:W111" si="29">SUM(J109:J110)</f>
        <v>0</v>
      </c>
      <c r="K111" s="57">
        <f t="shared" si="29"/>
        <v>0</v>
      </c>
      <c r="L111" s="57">
        <f t="shared" si="29"/>
        <v>0</v>
      </c>
      <c r="M111" s="58">
        <f t="shared" si="29"/>
        <v>0</v>
      </c>
      <c r="N111" s="56">
        <f t="shared" si="29"/>
        <v>20</v>
      </c>
      <c r="O111" s="57">
        <f t="shared" si="29"/>
        <v>20</v>
      </c>
      <c r="P111" s="57">
        <f t="shared" si="29"/>
        <v>0</v>
      </c>
      <c r="Q111" s="58">
        <f t="shared" si="29"/>
        <v>0</v>
      </c>
      <c r="R111" s="56">
        <f t="shared" si="29"/>
        <v>6</v>
      </c>
      <c r="S111" s="57">
        <f t="shared" si="29"/>
        <v>6</v>
      </c>
      <c r="T111" s="57">
        <f t="shared" si="29"/>
        <v>0</v>
      </c>
      <c r="U111" s="57">
        <f t="shared" si="29"/>
        <v>0</v>
      </c>
      <c r="V111" s="59">
        <f t="shared" si="29"/>
        <v>0</v>
      </c>
      <c r="W111" s="59">
        <f t="shared" si="29"/>
        <v>0</v>
      </c>
      <c r="X111" s="26"/>
      <c r="Y111" s="79"/>
      <c r="Z111" s="79"/>
      <c r="AA111" s="80"/>
      <c r="AD111" s="19"/>
    </row>
    <row r="112" spans="1:30" ht="14.25" customHeight="1">
      <c r="A112" s="605" t="s">
        <v>9</v>
      </c>
      <c r="B112" s="607" t="s">
        <v>11</v>
      </c>
      <c r="C112" s="609" t="s">
        <v>84</v>
      </c>
      <c r="D112" s="609"/>
      <c r="E112" s="592" t="s">
        <v>122</v>
      </c>
      <c r="F112" s="621"/>
      <c r="G112" s="600" t="s">
        <v>84</v>
      </c>
      <c r="H112" s="602" t="s">
        <v>66</v>
      </c>
      <c r="I112" s="27" t="s">
        <v>59</v>
      </c>
      <c r="J112" s="35">
        <f>K112+M112</f>
        <v>0</v>
      </c>
      <c r="K112" s="36"/>
      <c r="L112" s="36"/>
      <c r="M112" s="37"/>
      <c r="N112" s="129">
        <f>O112+Q112</f>
        <v>6</v>
      </c>
      <c r="O112" s="120">
        <v>6</v>
      </c>
      <c r="P112" s="36"/>
      <c r="Q112" s="38"/>
      <c r="R112" s="39">
        <f>S112+U112</f>
        <v>0</v>
      </c>
      <c r="S112" s="40"/>
      <c r="T112" s="40"/>
      <c r="U112" s="41"/>
      <c r="V112" s="112">
        <v>6</v>
      </c>
      <c r="W112" s="112">
        <v>6</v>
      </c>
      <c r="X112" s="598" t="s">
        <v>123</v>
      </c>
      <c r="Y112" s="81">
        <v>20</v>
      </c>
      <c r="Z112" s="81">
        <v>20</v>
      </c>
      <c r="AA112" s="82">
        <v>20</v>
      </c>
      <c r="AD112" s="19"/>
    </row>
    <row r="113" spans="1:30" ht="14.25" customHeight="1">
      <c r="A113" s="575"/>
      <c r="B113" s="576"/>
      <c r="C113" s="591"/>
      <c r="D113" s="591"/>
      <c r="E113" s="593"/>
      <c r="F113" s="622"/>
      <c r="G113" s="568"/>
      <c r="H113" s="603"/>
      <c r="I113" s="63"/>
      <c r="J113" s="42">
        <f>K113+M113</f>
        <v>0</v>
      </c>
      <c r="K113" s="43"/>
      <c r="L113" s="43"/>
      <c r="M113" s="44"/>
      <c r="N113" s="42">
        <f>O113+Q113</f>
        <v>0</v>
      </c>
      <c r="O113" s="43"/>
      <c r="P113" s="43"/>
      <c r="Q113" s="45"/>
      <c r="R113" s="46">
        <f>S113+U113</f>
        <v>0</v>
      </c>
      <c r="S113" s="47"/>
      <c r="T113" s="47"/>
      <c r="U113" s="48"/>
      <c r="V113" s="141"/>
      <c r="W113" s="141"/>
      <c r="X113" s="599"/>
      <c r="Y113" s="77"/>
      <c r="Z113" s="77"/>
      <c r="AA113" s="78"/>
      <c r="AD113" s="19"/>
    </row>
    <row r="114" spans="1:30" ht="14.25" customHeight="1" thickBot="1">
      <c r="A114" s="606"/>
      <c r="B114" s="608"/>
      <c r="C114" s="610"/>
      <c r="D114" s="610"/>
      <c r="E114" s="594"/>
      <c r="F114" s="623"/>
      <c r="G114" s="601"/>
      <c r="H114" s="604"/>
      <c r="I114" s="20" t="s">
        <v>10</v>
      </c>
      <c r="J114" s="56">
        <f t="shared" ref="J114:W114" si="30">SUM(J112:J113)</f>
        <v>0</v>
      </c>
      <c r="K114" s="57">
        <f t="shared" si="30"/>
        <v>0</v>
      </c>
      <c r="L114" s="57">
        <f t="shared" si="30"/>
        <v>0</v>
      </c>
      <c r="M114" s="58">
        <f t="shared" si="30"/>
        <v>0</v>
      </c>
      <c r="N114" s="56">
        <f t="shared" si="30"/>
        <v>6</v>
      </c>
      <c r="O114" s="57">
        <f t="shared" si="30"/>
        <v>6</v>
      </c>
      <c r="P114" s="57">
        <f t="shared" si="30"/>
        <v>0</v>
      </c>
      <c r="Q114" s="58">
        <f t="shared" si="30"/>
        <v>0</v>
      </c>
      <c r="R114" s="56">
        <f t="shared" si="30"/>
        <v>0</v>
      </c>
      <c r="S114" s="57">
        <f t="shared" si="30"/>
        <v>0</v>
      </c>
      <c r="T114" s="57">
        <f t="shared" si="30"/>
        <v>0</v>
      </c>
      <c r="U114" s="57">
        <f t="shared" si="30"/>
        <v>0</v>
      </c>
      <c r="V114" s="59">
        <f t="shared" si="30"/>
        <v>6</v>
      </c>
      <c r="W114" s="59">
        <f t="shared" si="30"/>
        <v>6</v>
      </c>
      <c r="X114" s="26"/>
      <c r="Y114" s="79"/>
      <c r="Z114" s="79"/>
      <c r="AA114" s="80"/>
      <c r="AD114" s="19"/>
    </row>
    <row r="115" spans="1:30" ht="36" customHeight="1">
      <c r="A115" s="605" t="s">
        <v>9</v>
      </c>
      <c r="B115" s="607" t="s">
        <v>11</v>
      </c>
      <c r="C115" s="609" t="s">
        <v>67</v>
      </c>
      <c r="D115" s="609"/>
      <c r="E115" s="629" t="s">
        <v>134</v>
      </c>
      <c r="F115" s="632" t="s">
        <v>137</v>
      </c>
      <c r="G115" s="600" t="s">
        <v>67</v>
      </c>
      <c r="H115" s="602" t="s">
        <v>135</v>
      </c>
      <c r="I115" s="27" t="s">
        <v>59</v>
      </c>
      <c r="J115" s="35">
        <f>K115+M115</f>
        <v>0</v>
      </c>
      <c r="K115" s="36"/>
      <c r="L115" s="36"/>
      <c r="M115" s="37"/>
      <c r="N115" s="35">
        <f>O115+Q115</f>
        <v>0</v>
      </c>
      <c r="O115" s="36"/>
      <c r="P115" s="36"/>
      <c r="Q115" s="38"/>
      <c r="R115" s="39">
        <f>S115+U115</f>
        <v>0</v>
      </c>
      <c r="S115" s="40"/>
      <c r="T115" s="40"/>
      <c r="U115" s="41"/>
      <c r="V115" s="121"/>
      <c r="W115" s="121"/>
      <c r="X115" s="598" t="s">
        <v>179</v>
      </c>
      <c r="Y115" s="786"/>
      <c r="Z115" s="81"/>
      <c r="AA115" s="82"/>
      <c r="AD115" s="19"/>
    </row>
    <row r="116" spans="1:30" ht="36" customHeight="1">
      <c r="A116" s="575"/>
      <c r="B116" s="576"/>
      <c r="C116" s="591"/>
      <c r="D116" s="591"/>
      <c r="E116" s="630"/>
      <c r="F116" s="584"/>
      <c r="G116" s="568"/>
      <c r="H116" s="603"/>
      <c r="I116" s="63" t="s">
        <v>133</v>
      </c>
      <c r="J116" s="42">
        <f>K116+M116</f>
        <v>1500</v>
      </c>
      <c r="K116" s="43"/>
      <c r="L116" s="43"/>
      <c r="M116" s="44">
        <v>1500</v>
      </c>
      <c r="N116" s="42">
        <f>O116+Q116</f>
        <v>1387.3</v>
      </c>
      <c r="O116" s="43"/>
      <c r="P116" s="43"/>
      <c r="Q116" s="138">
        <v>1387.3</v>
      </c>
      <c r="R116" s="46">
        <f>S116+U116</f>
        <v>1354.5</v>
      </c>
      <c r="S116" s="47"/>
      <c r="T116" s="47"/>
      <c r="U116" s="48">
        <v>1354.5</v>
      </c>
      <c r="V116" s="141"/>
      <c r="W116" s="141"/>
      <c r="X116" s="599"/>
      <c r="Y116" s="787"/>
      <c r="Z116" s="77"/>
      <c r="AA116" s="78"/>
      <c r="AD116" s="19"/>
    </row>
    <row r="117" spans="1:30" ht="36" customHeight="1">
      <c r="A117" s="575"/>
      <c r="B117" s="576"/>
      <c r="C117" s="591"/>
      <c r="D117" s="591"/>
      <c r="E117" s="630"/>
      <c r="F117" s="584"/>
      <c r="G117" s="568"/>
      <c r="H117" s="603"/>
      <c r="I117" s="28"/>
      <c r="J117" s="49">
        <f>K117+M117</f>
        <v>0</v>
      </c>
      <c r="K117" s="50"/>
      <c r="L117" s="50"/>
      <c r="M117" s="44"/>
      <c r="N117" s="49">
        <f>O117+Q117</f>
        <v>0</v>
      </c>
      <c r="O117" s="50"/>
      <c r="P117" s="50"/>
      <c r="Q117" s="51"/>
      <c r="R117" s="52">
        <f>S117+U117</f>
        <v>0</v>
      </c>
      <c r="S117" s="53"/>
      <c r="T117" s="53"/>
      <c r="U117" s="54"/>
      <c r="V117" s="55"/>
      <c r="W117" s="55"/>
      <c r="X117" s="599"/>
      <c r="Y117" s="77"/>
      <c r="Z117" s="77"/>
      <c r="AA117" s="78"/>
      <c r="AD117" s="19"/>
    </row>
    <row r="118" spans="1:30" ht="14.25" customHeight="1" thickBot="1">
      <c r="A118" s="606"/>
      <c r="B118" s="608"/>
      <c r="C118" s="610"/>
      <c r="D118" s="610"/>
      <c r="E118" s="767"/>
      <c r="F118" s="760"/>
      <c r="G118" s="601"/>
      <c r="H118" s="604"/>
      <c r="I118" s="20" t="s">
        <v>10</v>
      </c>
      <c r="J118" s="56">
        <f t="shared" ref="J118:W118" si="31">SUM(J115:J117)</f>
        <v>1500</v>
      </c>
      <c r="K118" s="57">
        <f t="shared" si="31"/>
        <v>0</v>
      </c>
      <c r="L118" s="57">
        <f t="shared" si="31"/>
        <v>0</v>
      </c>
      <c r="M118" s="58">
        <f t="shared" si="31"/>
        <v>1500</v>
      </c>
      <c r="N118" s="56">
        <f t="shared" si="31"/>
        <v>1387.3</v>
      </c>
      <c r="O118" s="57">
        <f t="shared" si="31"/>
        <v>0</v>
      </c>
      <c r="P118" s="57">
        <f t="shared" si="31"/>
        <v>0</v>
      </c>
      <c r="Q118" s="58">
        <f t="shared" si="31"/>
        <v>1387.3</v>
      </c>
      <c r="R118" s="56">
        <f t="shared" si="31"/>
        <v>1354.5</v>
      </c>
      <c r="S118" s="57">
        <f t="shared" si="31"/>
        <v>0</v>
      </c>
      <c r="T118" s="57">
        <f t="shared" si="31"/>
        <v>0</v>
      </c>
      <c r="U118" s="57">
        <f t="shared" si="31"/>
        <v>1354.5</v>
      </c>
      <c r="V118" s="59">
        <f t="shared" si="31"/>
        <v>0</v>
      </c>
      <c r="W118" s="59">
        <f t="shared" si="31"/>
        <v>0</v>
      </c>
      <c r="X118" s="614"/>
      <c r="Y118" s="79">
        <v>100</v>
      </c>
      <c r="Z118" s="79"/>
      <c r="AA118" s="80"/>
      <c r="AD118" s="19"/>
    </row>
    <row r="119" spans="1:30" ht="14.25" customHeight="1">
      <c r="A119" s="605" t="s">
        <v>9</v>
      </c>
      <c r="B119" s="607" t="s">
        <v>11</v>
      </c>
      <c r="C119" s="609" t="s">
        <v>85</v>
      </c>
      <c r="D119" s="609"/>
      <c r="E119" s="592" t="s">
        <v>148</v>
      </c>
      <c r="F119" s="621"/>
      <c r="G119" s="600" t="s">
        <v>84</v>
      </c>
      <c r="H119" s="602" t="s">
        <v>66</v>
      </c>
      <c r="I119" s="27" t="s">
        <v>59</v>
      </c>
      <c r="J119" s="35">
        <f>K119+M119</f>
        <v>0</v>
      </c>
      <c r="K119" s="36"/>
      <c r="L119" s="36"/>
      <c r="M119" s="37"/>
      <c r="N119" s="129">
        <f>O119+Q119</f>
        <v>0</v>
      </c>
      <c r="O119" s="120"/>
      <c r="P119" s="36"/>
      <c r="Q119" s="38"/>
      <c r="R119" s="39">
        <f>S119+U119</f>
        <v>0</v>
      </c>
      <c r="S119" s="40"/>
      <c r="T119" s="40"/>
      <c r="U119" s="41"/>
      <c r="V119" s="112">
        <v>100</v>
      </c>
      <c r="W119" s="112"/>
      <c r="X119" s="23" t="s">
        <v>120</v>
      </c>
      <c r="Y119" s="81"/>
      <c r="Z119" s="81">
        <v>1</v>
      </c>
      <c r="AA119" s="82"/>
      <c r="AD119" s="19"/>
    </row>
    <row r="120" spans="1:30" ht="14.25" customHeight="1">
      <c r="A120" s="575"/>
      <c r="B120" s="576"/>
      <c r="C120" s="591"/>
      <c r="D120" s="591"/>
      <c r="E120" s="593"/>
      <c r="F120" s="622"/>
      <c r="G120" s="568"/>
      <c r="H120" s="603"/>
      <c r="I120" s="63"/>
      <c r="J120" s="42">
        <f>K120+M120</f>
        <v>0</v>
      </c>
      <c r="K120" s="43"/>
      <c r="L120" s="43"/>
      <c r="M120" s="44"/>
      <c r="N120" s="42">
        <f>O120+Q120</f>
        <v>0</v>
      </c>
      <c r="O120" s="43"/>
      <c r="P120" s="43"/>
      <c r="Q120" s="45"/>
      <c r="R120" s="46">
        <f>S120+U120</f>
        <v>0</v>
      </c>
      <c r="S120" s="47"/>
      <c r="T120" s="47"/>
      <c r="U120" s="48"/>
      <c r="V120" s="141"/>
      <c r="W120" s="141"/>
      <c r="X120" s="25"/>
      <c r="Y120" s="77"/>
      <c r="Z120" s="77"/>
      <c r="AA120" s="78"/>
      <c r="AD120" s="19"/>
    </row>
    <row r="121" spans="1:30" ht="14.25" customHeight="1" thickBot="1">
      <c r="A121" s="606"/>
      <c r="B121" s="608"/>
      <c r="C121" s="610"/>
      <c r="D121" s="610"/>
      <c r="E121" s="594"/>
      <c r="F121" s="623"/>
      <c r="G121" s="601"/>
      <c r="H121" s="604"/>
      <c r="I121" s="20" t="s">
        <v>10</v>
      </c>
      <c r="J121" s="56">
        <f t="shared" ref="J121:W121" si="32">SUM(J119:J120)</f>
        <v>0</v>
      </c>
      <c r="K121" s="57">
        <f t="shared" si="32"/>
        <v>0</v>
      </c>
      <c r="L121" s="57">
        <f t="shared" si="32"/>
        <v>0</v>
      </c>
      <c r="M121" s="58">
        <f t="shared" si="32"/>
        <v>0</v>
      </c>
      <c r="N121" s="56">
        <f t="shared" si="32"/>
        <v>0</v>
      </c>
      <c r="O121" s="57">
        <f t="shared" si="32"/>
        <v>0</v>
      </c>
      <c r="P121" s="57">
        <f t="shared" si="32"/>
        <v>0</v>
      </c>
      <c r="Q121" s="58">
        <f t="shared" si="32"/>
        <v>0</v>
      </c>
      <c r="R121" s="56">
        <f t="shared" si="32"/>
        <v>0</v>
      </c>
      <c r="S121" s="57">
        <f t="shared" si="32"/>
        <v>0</v>
      </c>
      <c r="T121" s="57">
        <f t="shared" si="32"/>
        <v>0</v>
      </c>
      <c r="U121" s="57">
        <f t="shared" si="32"/>
        <v>0</v>
      </c>
      <c r="V121" s="59">
        <f t="shared" si="32"/>
        <v>100</v>
      </c>
      <c r="W121" s="59">
        <f t="shared" si="32"/>
        <v>0</v>
      </c>
      <c r="X121" s="26"/>
      <c r="Y121" s="79"/>
      <c r="Z121" s="79"/>
      <c r="AA121" s="80"/>
      <c r="AD121" s="19"/>
    </row>
    <row r="122" spans="1:30" ht="14.25" customHeight="1" thickBot="1">
      <c r="A122" s="29" t="s">
        <v>9</v>
      </c>
      <c r="B122" s="15" t="s">
        <v>11</v>
      </c>
      <c r="C122" s="562" t="s">
        <v>12</v>
      </c>
      <c r="D122" s="562"/>
      <c r="E122" s="562"/>
      <c r="F122" s="562"/>
      <c r="G122" s="562"/>
      <c r="H122" s="562"/>
      <c r="I122" s="563"/>
      <c r="J122" s="60">
        <f t="shared" ref="J122:W122" si="33">SUM(J118,J114,J111,J121,J108,J103,J100)</f>
        <v>2138.1999999999998</v>
      </c>
      <c r="K122" s="60">
        <f t="shared" si="33"/>
        <v>638.20000000000005</v>
      </c>
      <c r="L122" s="60">
        <f t="shared" si="33"/>
        <v>0</v>
      </c>
      <c r="M122" s="61">
        <f t="shared" si="33"/>
        <v>1500</v>
      </c>
      <c r="N122" s="60">
        <f t="shared" si="33"/>
        <v>2080.5</v>
      </c>
      <c r="O122" s="60">
        <f t="shared" si="33"/>
        <v>693.2</v>
      </c>
      <c r="P122" s="60">
        <f t="shared" si="33"/>
        <v>0</v>
      </c>
      <c r="Q122" s="61">
        <f t="shared" si="33"/>
        <v>1387.3</v>
      </c>
      <c r="R122" s="60">
        <f>SUM(R118,R114,R111,R121,R108,R103,R100)</f>
        <v>1992.7</v>
      </c>
      <c r="S122" s="60">
        <f t="shared" si="33"/>
        <v>638.20000000000005</v>
      </c>
      <c r="T122" s="60">
        <f t="shared" si="33"/>
        <v>0</v>
      </c>
      <c r="U122" s="61">
        <f t="shared" si="33"/>
        <v>1354.5</v>
      </c>
      <c r="V122" s="61">
        <f t="shared" si="33"/>
        <v>808</v>
      </c>
      <c r="W122" s="60">
        <f t="shared" si="33"/>
        <v>708</v>
      </c>
      <c r="X122" s="541"/>
      <c r="Y122" s="542"/>
      <c r="Z122" s="542"/>
      <c r="AA122" s="543"/>
    </row>
    <row r="123" spans="1:30" ht="14.25" customHeight="1" thickBot="1">
      <c r="A123" s="14" t="s">
        <v>9</v>
      </c>
      <c r="B123" s="15" t="s">
        <v>64</v>
      </c>
      <c r="C123" s="643" t="s">
        <v>113</v>
      </c>
      <c r="D123" s="644"/>
      <c r="E123" s="644"/>
      <c r="F123" s="644"/>
      <c r="G123" s="644"/>
      <c r="H123" s="644"/>
      <c r="I123" s="644"/>
      <c r="J123" s="644"/>
      <c r="K123" s="644"/>
      <c r="L123" s="644"/>
      <c r="M123" s="644"/>
      <c r="N123" s="644"/>
      <c r="O123" s="644"/>
      <c r="P123" s="644"/>
      <c r="Q123" s="644"/>
      <c r="R123" s="644"/>
      <c r="S123" s="644"/>
      <c r="T123" s="644"/>
      <c r="U123" s="644"/>
      <c r="V123" s="644"/>
      <c r="W123" s="644"/>
      <c r="X123" s="644"/>
      <c r="Y123" s="644"/>
      <c r="Z123" s="644"/>
      <c r="AA123" s="647"/>
    </row>
    <row r="124" spans="1:30" ht="14.25" customHeight="1">
      <c r="A124" s="605" t="s">
        <v>9</v>
      </c>
      <c r="B124" s="607" t="s">
        <v>64</v>
      </c>
      <c r="C124" s="609" t="s">
        <v>9</v>
      </c>
      <c r="D124" s="609"/>
      <c r="E124" s="756" t="s">
        <v>124</v>
      </c>
      <c r="F124" s="595"/>
      <c r="G124" s="600" t="s">
        <v>84</v>
      </c>
      <c r="H124" s="602" t="s">
        <v>66</v>
      </c>
      <c r="I124" s="27" t="s">
        <v>59</v>
      </c>
      <c r="J124" s="35">
        <f>K124+M124</f>
        <v>2523.1</v>
      </c>
      <c r="K124" s="36">
        <v>2523.1</v>
      </c>
      <c r="L124" s="36"/>
      <c r="M124" s="37"/>
      <c r="N124" s="35">
        <f>O124+Q124</f>
        <v>2006.3</v>
      </c>
      <c r="O124" s="36">
        <v>2006.3</v>
      </c>
      <c r="P124" s="36"/>
      <c r="Q124" s="38"/>
      <c r="R124" s="39">
        <f>S124+U124</f>
        <v>2006.2</v>
      </c>
      <c r="S124" s="40">
        <v>2006.2</v>
      </c>
      <c r="T124" s="40"/>
      <c r="U124" s="41"/>
      <c r="V124" s="121">
        <v>2006.3</v>
      </c>
      <c r="W124" s="121">
        <v>2006.3</v>
      </c>
      <c r="X124" s="598" t="s">
        <v>125</v>
      </c>
      <c r="Y124" s="114">
        <v>1.1166</v>
      </c>
      <c r="Z124" s="114">
        <v>1.1166</v>
      </c>
      <c r="AA124" s="115">
        <v>1.1166</v>
      </c>
      <c r="AD124" s="19"/>
    </row>
    <row r="125" spans="1:30" ht="14.25" customHeight="1">
      <c r="A125" s="575"/>
      <c r="B125" s="576"/>
      <c r="C125" s="591"/>
      <c r="D125" s="591"/>
      <c r="E125" s="757"/>
      <c r="F125" s="596"/>
      <c r="G125" s="568"/>
      <c r="H125" s="603"/>
      <c r="I125" s="63"/>
      <c r="J125" s="42">
        <f>K125+M125</f>
        <v>0</v>
      </c>
      <c r="K125" s="43"/>
      <c r="L125" s="43"/>
      <c r="M125" s="44"/>
      <c r="N125" s="42">
        <f>O125+Q125</f>
        <v>0</v>
      </c>
      <c r="O125" s="43"/>
      <c r="P125" s="43"/>
      <c r="Q125" s="45"/>
      <c r="R125" s="46">
        <f>S125+U125</f>
        <v>0</v>
      </c>
      <c r="S125" s="47"/>
      <c r="T125" s="47"/>
      <c r="U125" s="48"/>
      <c r="V125" s="141"/>
      <c r="W125" s="141"/>
      <c r="X125" s="599"/>
      <c r="Y125" s="113"/>
      <c r="Z125" s="77"/>
      <c r="AA125" s="78"/>
      <c r="AD125" s="19"/>
    </row>
    <row r="126" spans="1:30" ht="14.25" customHeight="1">
      <c r="A126" s="575"/>
      <c r="B126" s="576"/>
      <c r="C126" s="591"/>
      <c r="D126" s="591"/>
      <c r="E126" s="757"/>
      <c r="F126" s="596"/>
      <c r="G126" s="568"/>
      <c r="H126" s="603"/>
      <c r="I126" s="28"/>
      <c r="J126" s="49">
        <f>K126+M126</f>
        <v>0</v>
      </c>
      <c r="K126" s="50"/>
      <c r="L126" s="50"/>
      <c r="M126" s="44"/>
      <c r="N126" s="49">
        <f>O126+Q126</f>
        <v>0</v>
      </c>
      <c r="O126" s="50"/>
      <c r="P126" s="50"/>
      <c r="Q126" s="51"/>
      <c r="R126" s="52">
        <f>S126+U126</f>
        <v>0</v>
      </c>
      <c r="S126" s="53"/>
      <c r="T126" s="53"/>
      <c r="U126" s="54"/>
      <c r="V126" s="55"/>
      <c r="W126" s="55"/>
      <c r="X126" s="599"/>
      <c r="Y126" s="77"/>
      <c r="Z126" s="77"/>
      <c r="AA126" s="78"/>
      <c r="AD126" s="19"/>
    </row>
    <row r="127" spans="1:30" ht="14.25" customHeight="1" thickBot="1">
      <c r="A127" s="606"/>
      <c r="B127" s="608"/>
      <c r="C127" s="610"/>
      <c r="D127" s="610"/>
      <c r="E127" s="758"/>
      <c r="F127" s="597"/>
      <c r="G127" s="601"/>
      <c r="H127" s="604"/>
      <c r="I127" s="20" t="s">
        <v>10</v>
      </c>
      <c r="J127" s="56">
        <f t="shared" ref="J127:W127" si="34">SUM(J124:J126)</f>
        <v>2523.1</v>
      </c>
      <c r="K127" s="57">
        <f t="shared" si="34"/>
        <v>2523.1</v>
      </c>
      <c r="L127" s="57">
        <f t="shared" si="34"/>
        <v>0</v>
      </c>
      <c r="M127" s="58">
        <f t="shared" si="34"/>
        <v>0</v>
      </c>
      <c r="N127" s="56">
        <f t="shared" si="34"/>
        <v>2006.3</v>
      </c>
      <c r="O127" s="57">
        <f t="shared" si="34"/>
        <v>2006.3</v>
      </c>
      <c r="P127" s="57">
        <f t="shared" si="34"/>
        <v>0</v>
      </c>
      <c r="Q127" s="58">
        <f t="shared" si="34"/>
        <v>0</v>
      </c>
      <c r="R127" s="56">
        <f t="shared" si="34"/>
        <v>2006.2</v>
      </c>
      <c r="S127" s="57">
        <f t="shared" si="34"/>
        <v>2006.2</v>
      </c>
      <c r="T127" s="57">
        <f t="shared" si="34"/>
        <v>0</v>
      </c>
      <c r="U127" s="57">
        <f t="shared" si="34"/>
        <v>0</v>
      </c>
      <c r="V127" s="59">
        <f t="shared" si="34"/>
        <v>2006.3</v>
      </c>
      <c r="W127" s="59">
        <f t="shared" si="34"/>
        <v>2006.3</v>
      </c>
      <c r="X127" s="614"/>
      <c r="Y127" s="79"/>
      <c r="Z127" s="79"/>
      <c r="AA127" s="80"/>
      <c r="AD127" s="19"/>
    </row>
    <row r="128" spans="1:30" ht="14.25" customHeight="1">
      <c r="A128" s="605" t="s">
        <v>9</v>
      </c>
      <c r="B128" s="607" t="s">
        <v>64</v>
      </c>
      <c r="C128" s="609" t="s">
        <v>11</v>
      </c>
      <c r="D128" s="609"/>
      <c r="E128" s="592" t="s">
        <v>65</v>
      </c>
      <c r="F128" s="595"/>
      <c r="G128" s="600" t="s">
        <v>67</v>
      </c>
      <c r="H128" s="602" t="s">
        <v>66</v>
      </c>
      <c r="I128" s="27" t="s">
        <v>59</v>
      </c>
      <c r="J128" s="35">
        <f>K128+M128</f>
        <v>0</v>
      </c>
      <c r="K128" s="36"/>
      <c r="L128" s="36"/>
      <c r="M128" s="37"/>
      <c r="N128" s="35">
        <f>O128+Q128</f>
        <v>0</v>
      </c>
      <c r="O128" s="36"/>
      <c r="P128" s="36"/>
      <c r="Q128" s="38"/>
      <c r="R128" s="39">
        <f>S128+U128</f>
        <v>0</v>
      </c>
      <c r="S128" s="40"/>
      <c r="T128" s="40"/>
      <c r="U128" s="41"/>
      <c r="V128" s="121"/>
      <c r="W128" s="121"/>
      <c r="X128" s="598" t="s">
        <v>164</v>
      </c>
      <c r="Y128" s="81">
        <v>15</v>
      </c>
      <c r="Z128" s="81" t="s">
        <v>69</v>
      </c>
      <c r="AA128" s="82" t="s">
        <v>69</v>
      </c>
      <c r="AD128" s="19"/>
    </row>
    <row r="129" spans="1:30" ht="14.25" customHeight="1">
      <c r="A129" s="575"/>
      <c r="B129" s="576"/>
      <c r="C129" s="591"/>
      <c r="D129" s="591"/>
      <c r="E129" s="593"/>
      <c r="F129" s="596"/>
      <c r="G129" s="568"/>
      <c r="H129" s="603"/>
      <c r="I129" s="63" t="s">
        <v>68</v>
      </c>
      <c r="J129" s="42">
        <f>K129+M129</f>
        <v>222.9</v>
      </c>
      <c r="K129" s="43">
        <v>222.9</v>
      </c>
      <c r="L129" s="43"/>
      <c r="M129" s="44"/>
      <c r="N129" s="42">
        <f>O129+Q129</f>
        <v>454.5</v>
      </c>
      <c r="O129" s="43">
        <v>454.5</v>
      </c>
      <c r="P129" s="43"/>
      <c r="Q129" s="45"/>
      <c r="R129" s="46">
        <f>S129+U129</f>
        <v>454.5</v>
      </c>
      <c r="S129" s="47">
        <v>454.5</v>
      </c>
      <c r="T129" s="47"/>
      <c r="U129" s="48"/>
      <c r="V129" s="141">
        <v>250</v>
      </c>
      <c r="W129" s="141">
        <v>250</v>
      </c>
      <c r="X129" s="599"/>
      <c r="Y129" s="77"/>
      <c r="Z129" s="77"/>
      <c r="AA129" s="78"/>
      <c r="AD129" s="19"/>
    </row>
    <row r="130" spans="1:30" ht="14.25" customHeight="1" thickBot="1">
      <c r="A130" s="606"/>
      <c r="B130" s="608"/>
      <c r="C130" s="610"/>
      <c r="D130" s="610"/>
      <c r="E130" s="594"/>
      <c r="F130" s="597"/>
      <c r="G130" s="601"/>
      <c r="H130" s="604"/>
      <c r="I130" s="20" t="s">
        <v>10</v>
      </c>
      <c r="J130" s="56">
        <f t="shared" ref="J130:W130" si="35">SUM(J128:J129)</f>
        <v>222.9</v>
      </c>
      <c r="K130" s="57">
        <f t="shared" si="35"/>
        <v>222.9</v>
      </c>
      <c r="L130" s="57">
        <f t="shared" si="35"/>
        <v>0</v>
      </c>
      <c r="M130" s="58">
        <f t="shared" si="35"/>
        <v>0</v>
      </c>
      <c r="N130" s="56">
        <f t="shared" si="35"/>
        <v>454.5</v>
      </c>
      <c r="O130" s="57">
        <f t="shared" si="35"/>
        <v>454.5</v>
      </c>
      <c r="P130" s="57">
        <f t="shared" si="35"/>
        <v>0</v>
      </c>
      <c r="Q130" s="58">
        <f t="shared" si="35"/>
        <v>0</v>
      </c>
      <c r="R130" s="56">
        <f t="shared" si="35"/>
        <v>454.5</v>
      </c>
      <c r="S130" s="57">
        <f t="shared" si="35"/>
        <v>454.5</v>
      </c>
      <c r="T130" s="57">
        <f t="shared" si="35"/>
        <v>0</v>
      </c>
      <c r="U130" s="57">
        <f t="shared" si="35"/>
        <v>0</v>
      </c>
      <c r="V130" s="59">
        <f t="shared" si="35"/>
        <v>250</v>
      </c>
      <c r="W130" s="59">
        <f t="shared" si="35"/>
        <v>250</v>
      </c>
      <c r="X130" s="26"/>
      <c r="Y130" s="79"/>
      <c r="Z130" s="79"/>
      <c r="AA130" s="80"/>
      <c r="AD130" s="19"/>
    </row>
    <row r="131" spans="1:30" ht="14.25" customHeight="1">
      <c r="A131" s="605" t="s">
        <v>9</v>
      </c>
      <c r="B131" s="607" t="s">
        <v>64</v>
      </c>
      <c r="C131" s="609" t="s">
        <v>64</v>
      </c>
      <c r="D131" s="609"/>
      <c r="E131" s="592" t="s">
        <v>70</v>
      </c>
      <c r="F131" s="595"/>
      <c r="G131" s="600" t="s">
        <v>71</v>
      </c>
      <c r="H131" s="602" t="s">
        <v>66</v>
      </c>
      <c r="I131" s="27" t="s">
        <v>59</v>
      </c>
      <c r="J131" s="35">
        <f>K131+M131</f>
        <v>31.1</v>
      </c>
      <c r="K131" s="36">
        <v>31.1</v>
      </c>
      <c r="L131" s="36"/>
      <c r="M131" s="37"/>
      <c r="N131" s="35">
        <f>O131+Q131</f>
        <v>62</v>
      </c>
      <c r="O131" s="36">
        <v>62</v>
      </c>
      <c r="P131" s="36"/>
      <c r="Q131" s="38"/>
      <c r="R131" s="39">
        <f>S131+U131</f>
        <v>0</v>
      </c>
      <c r="S131" s="40"/>
      <c r="T131" s="40"/>
      <c r="U131" s="41"/>
      <c r="V131" s="121">
        <v>62</v>
      </c>
      <c r="W131" s="121">
        <v>62</v>
      </c>
      <c r="X131" s="598" t="s">
        <v>72</v>
      </c>
      <c r="Y131" s="81" t="s">
        <v>73</v>
      </c>
      <c r="Z131" s="81" t="s">
        <v>73</v>
      </c>
      <c r="AA131" s="82" t="s">
        <v>73</v>
      </c>
      <c r="AD131" s="19"/>
    </row>
    <row r="132" spans="1:30" ht="14.25" customHeight="1">
      <c r="A132" s="575"/>
      <c r="B132" s="576"/>
      <c r="C132" s="591"/>
      <c r="D132" s="591"/>
      <c r="E132" s="593"/>
      <c r="F132" s="596"/>
      <c r="G132" s="568"/>
      <c r="H132" s="603"/>
      <c r="I132" s="63"/>
      <c r="J132" s="42">
        <f>K132+M132</f>
        <v>0</v>
      </c>
      <c r="K132" s="43"/>
      <c r="L132" s="43"/>
      <c r="M132" s="44"/>
      <c r="N132" s="42">
        <f>O132+Q132</f>
        <v>0</v>
      </c>
      <c r="O132" s="43"/>
      <c r="P132" s="43"/>
      <c r="Q132" s="45"/>
      <c r="R132" s="46">
        <f>S132+U132</f>
        <v>0</v>
      </c>
      <c r="S132" s="47"/>
      <c r="T132" s="47"/>
      <c r="U132" s="48"/>
      <c r="V132" s="141"/>
      <c r="W132" s="141"/>
      <c r="X132" s="599"/>
      <c r="Y132" s="77"/>
      <c r="Z132" s="77"/>
      <c r="AA132" s="78"/>
      <c r="AD132" s="19"/>
    </row>
    <row r="133" spans="1:30" ht="14.25" customHeight="1" thickBot="1">
      <c r="A133" s="606"/>
      <c r="B133" s="608"/>
      <c r="C133" s="610"/>
      <c r="D133" s="610"/>
      <c r="E133" s="594"/>
      <c r="F133" s="597"/>
      <c r="G133" s="601"/>
      <c r="H133" s="604"/>
      <c r="I133" s="20" t="s">
        <v>10</v>
      </c>
      <c r="J133" s="56">
        <f t="shared" ref="J133:W133" si="36">SUM(J131:J132)</f>
        <v>31.1</v>
      </c>
      <c r="K133" s="57">
        <f t="shared" si="36"/>
        <v>31.1</v>
      </c>
      <c r="L133" s="57">
        <f t="shared" si="36"/>
        <v>0</v>
      </c>
      <c r="M133" s="58">
        <f t="shared" si="36"/>
        <v>0</v>
      </c>
      <c r="N133" s="56">
        <f t="shared" si="36"/>
        <v>62</v>
      </c>
      <c r="O133" s="57">
        <f t="shared" si="36"/>
        <v>62</v>
      </c>
      <c r="P133" s="57">
        <f t="shared" si="36"/>
        <v>0</v>
      </c>
      <c r="Q133" s="58">
        <f t="shared" si="36"/>
        <v>0</v>
      </c>
      <c r="R133" s="56">
        <f t="shared" si="36"/>
        <v>0</v>
      </c>
      <c r="S133" s="57">
        <f t="shared" si="36"/>
        <v>0</v>
      </c>
      <c r="T133" s="57">
        <f t="shared" si="36"/>
        <v>0</v>
      </c>
      <c r="U133" s="57">
        <f t="shared" si="36"/>
        <v>0</v>
      </c>
      <c r="V133" s="59">
        <f t="shared" si="36"/>
        <v>62</v>
      </c>
      <c r="W133" s="59">
        <f t="shared" si="36"/>
        <v>62</v>
      </c>
      <c r="X133" s="26"/>
      <c r="Y133" s="79"/>
      <c r="Z133" s="79"/>
      <c r="AA133" s="80"/>
      <c r="AD133" s="19"/>
    </row>
    <row r="134" spans="1:30" ht="14.25" customHeight="1" thickBot="1">
      <c r="A134" s="29" t="s">
        <v>9</v>
      </c>
      <c r="B134" s="15" t="s">
        <v>64</v>
      </c>
      <c r="C134" s="562" t="s">
        <v>12</v>
      </c>
      <c r="D134" s="562"/>
      <c r="E134" s="562"/>
      <c r="F134" s="562"/>
      <c r="G134" s="562"/>
      <c r="H134" s="562"/>
      <c r="I134" s="563"/>
      <c r="J134" s="60">
        <f t="shared" ref="J134:W134" si="37">SUM(J133,J130,J127)</f>
        <v>2777.1</v>
      </c>
      <c r="K134" s="60">
        <f t="shared" si="37"/>
        <v>2777.1</v>
      </c>
      <c r="L134" s="60">
        <f t="shared" si="37"/>
        <v>0</v>
      </c>
      <c r="M134" s="61">
        <f t="shared" si="37"/>
        <v>0</v>
      </c>
      <c r="N134" s="60">
        <f t="shared" si="37"/>
        <v>2522.8000000000002</v>
      </c>
      <c r="O134" s="60">
        <f t="shared" si="37"/>
        <v>2522.8000000000002</v>
      </c>
      <c r="P134" s="60">
        <f t="shared" si="37"/>
        <v>0</v>
      </c>
      <c r="Q134" s="61">
        <f t="shared" si="37"/>
        <v>0</v>
      </c>
      <c r="R134" s="60">
        <f>SUM(R133,R130,R127)</f>
        <v>2460.6999999999998</v>
      </c>
      <c r="S134" s="60">
        <f t="shared" si="37"/>
        <v>2460.6999999999998</v>
      </c>
      <c r="T134" s="60">
        <f t="shared" si="37"/>
        <v>0</v>
      </c>
      <c r="U134" s="61">
        <f t="shared" si="37"/>
        <v>0</v>
      </c>
      <c r="V134" s="61">
        <f t="shared" si="37"/>
        <v>2318.3000000000002</v>
      </c>
      <c r="W134" s="60">
        <f t="shared" si="37"/>
        <v>2318.3000000000002</v>
      </c>
      <c r="X134" s="541"/>
      <c r="Y134" s="542"/>
      <c r="Z134" s="542"/>
      <c r="AA134" s="543"/>
    </row>
    <row r="135" spans="1:30" ht="14.25" customHeight="1" thickBot="1">
      <c r="A135" s="14" t="s">
        <v>9</v>
      </c>
      <c r="B135" s="15" t="s">
        <v>83</v>
      </c>
      <c r="C135" s="581" t="s">
        <v>114</v>
      </c>
      <c r="D135" s="582"/>
      <c r="E135" s="582"/>
      <c r="F135" s="582"/>
      <c r="G135" s="582"/>
      <c r="H135" s="582"/>
      <c r="I135" s="582"/>
      <c r="J135" s="582"/>
      <c r="K135" s="582"/>
      <c r="L135" s="582"/>
      <c r="M135" s="582"/>
      <c r="N135" s="582"/>
      <c r="O135" s="582"/>
      <c r="P135" s="582"/>
      <c r="Q135" s="582"/>
      <c r="R135" s="582"/>
      <c r="S135" s="582"/>
      <c r="T135" s="582"/>
      <c r="U135" s="582"/>
      <c r="V135" s="582"/>
      <c r="W135" s="582"/>
      <c r="X135" s="582"/>
      <c r="Y135" s="582"/>
      <c r="Z135" s="582"/>
      <c r="AA135" s="583"/>
    </row>
    <row r="136" spans="1:30" ht="14.25" customHeight="1">
      <c r="A136" s="261" t="s">
        <v>9</v>
      </c>
      <c r="B136" s="262" t="s">
        <v>83</v>
      </c>
      <c r="C136" s="263" t="s">
        <v>9</v>
      </c>
      <c r="D136" s="285"/>
      <c r="E136" s="423" t="s">
        <v>204</v>
      </c>
      <c r="F136" s="367"/>
      <c r="G136" s="287"/>
      <c r="H136" s="245"/>
      <c r="I136" s="368"/>
      <c r="J136" s="340"/>
      <c r="K136" s="130"/>
      <c r="L136" s="130"/>
      <c r="M136" s="369"/>
      <c r="N136" s="370"/>
      <c r="O136" s="130"/>
      <c r="P136" s="130"/>
      <c r="Q136" s="371"/>
      <c r="R136" s="372"/>
      <c r="S136" s="373"/>
      <c r="T136" s="131"/>
      <c r="U136" s="132"/>
      <c r="V136" s="143"/>
      <c r="W136" s="143"/>
      <c r="X136" s="374"/>
      <c r="Y136" s="375"/>
      <c r="Z136" s="375"/>
      <c r="AA136" s="82"/>
      <c r="AB136" s="362"/>
      <c r="AD136" s="19"/>
    </row>
    <row r="137" spans="1:30" ht="14.25" customHeight="1">
      <c r="A137" s="575"/>
      <c r="B137" s="576"/>
      <c r="C137" s="577"/>
      <c r="D137" s="586" t="s">
        <v>9</v>
      </c>
      <c r="E137" s="578" t="s">
        <v>213</v>
      </c>
      <c r="F137" s="789" t="s">
        <v>137</v>
      </c>
      <c r="G137" s="586" t="s">
        <v>84</v>
      </c>
      <c r="H137" s="764" t="s">
        <v>135</v>
      </c>
      <c r="I137" s="62" t="s">
        <v>59</v>
      </c>
      <c r="J137" s="42">
        <f>K137+M137</f>
        <v>0</v>
      </c>
      <c r="K137" s="101"/>
      <c r="L137" s="101"/>
      <c r="M137" s="111"/>
      <c r="N137" s="42">
        <f>O137+Q137</f>
        <v>200</v>
      </c>
      <c r="O137" s="101"/>
      <c r="P137" s="101"/>
      <c r="Q137" s="111">
        <v>200</v>
      </c>
      <c r="R137" s="46">
        <f>S137+U137</f>
        <v>200</v>
      </c>
      <c r="S137" s="102"/>
      <c r="T137" s="102"/>
      <c r="U137" s="376">
        <v>200</v>
      </c>
      <c r="V137" s="140"/>
      <c r="W137" s="140"/>
      <c r="X137" s="765" t="s">
        <v>214</v>
      </c>
      <c r="Y137" s="182"/>
      <c r="Z137" s="182"/>
      <c r="AA137" s="183"/>
      <c r="AD137" s="19"/>
    </row>
    <row r="138" spans="1:30" ht="14.25" customHeight="1">
      <c r="A138" s="575"/>
      <c r="B138" s="576"/>
      <c r="C138" s="577"/>
      <c r="D138" s="570"/>
      <c r="E138" s="579"/>
      <c r="F138" s="584"/>
      <c r="G138" s="570"/>
      <c r="H138" s="603"/>
      <c r="I138" s="70" t="s">
        <v>138</v>
      </c>
      <c r="J138" s="49"/>
      <c r="K138" s="50"/>
      <c r="L138" s="50"/>
      <c r="M138" s="44"/>
      <c r="N138" s="49"/>
      <c r="O138" s="50"/>
      <c r="P138" s="50"/>
      <c r="Q138" s="377"/>
      <c r="R138" s="89"/>
      <c r="S138" s="53"/>
      <c r="T138" s="53"/>
      <c r="U138" s="378"/>
      <c r="V138" s="55"/>
      <c r="W138" s="55"/>
      <c r="X138" s="599"/>
      <c r="Y138" s="77"/>
      <c r="Z138" s="83"/>
      <c r="AA138" s="78"/>
      <c r="AD138" s="19"/>
    </row>
    <row r="139" spans="1:30" ht="14.25" customHeight="1">
      <c r="A139" s="575"/>
      <c r="B139" s="576"/>
      <c r="C139" s="577"/>
      <c r="D139" s="571"/>
      <c r="E139" s="585"/>
      <c r="F139" s="633"/>
      <c r="G139" s="571"/>
      <c r="H139" s="635"/>
      <c r="I139" s="389" t="s">
        <v>10</v>
      </c>
      <c r="J139" s="178">
        <f t="shared" ref="J139:U139" si="38">SUM(J137:J138)</f>
        <v>0</v>
      </c>
      <c r="K139" s="179">
        <f t="shared" si="38"/>
        <v>0</v>
      </c>
      <c r="L139" s="179">
        <f t="shared" si="38"/>
        <v>0</v>
      </c>
      <c r="M139" s="180">
        <f t="shared" si="38"/>
        <v>0</v>
      </c>
      <c r="N139" s="178">
        <f t="shared" si="38"/>
        <v>200</v>
      </c>
      <c r="O139" s="178">
        <f t="shared" si="38"/>
        <v>0</v>
      </c>
      <c r="P139" s="178">
        <f t="shared" si="38"/>
        <v>0</v>
      </c>
      <c r="Q139" s="394">
        <f t="shared" si="38"/>
        <v>200</v>
      </c>
      <c r="R139" s="395">
        <f t="shared" si="38"/>
        <v>200</v>
      </c>
      <c r="S139" s="178">
        <f t="shared" si="38"/>
        <v>0</v>
      </c>
      <c r="T139" s="178">
        <f t="shared" si="38"/>
        <v>0</v>
      </c>
      <c r="U139" s="396">
        <f t="shared" si="38"/>
        <v>200</v>
      </c>
      <c r="V139" s="181"/>
      <c r="W139" s="181"/>
      <c r="X139" s="599"/>
      <c r="Y139" s="77">
        <v>100</v>
      </c>
      <c r="Z139" s="83"/>
      <c r="AA139" s="78"/>
      <c r="AD139" s="19"/>
    </row>
    <row r="140" spans="1:30" ht="14.25" customHeight="1">
      <c r="A140" s="575"/>
      <c r="B140" s="576"/>
      <c r="C140" s="591"/>
      <c r="D140" s="570" t="s">
        <v>11</v>
      </c>
      <c r="E140" s="579" t="s">
        <v>215</v>
      </c>
      <c r="F140" s="584" t="s">
        <v>137</v>
      </c>
      <c r="G140" s="570" t="s">
        <v>84</v>
      </c>
      <c r="H140" s="603" t="s">
        <v>135</v>
      </c>
      <c r="I140" s="360" t="s">
        <v>59</v>
      </c>
      <c r="J140" s="118">
        <f>K140+M140</f>
        <v>0</v>
      </c>
      <c r="K140" s="101"/>
      <c r="L140" s="101"/>
      <c r="M140" s="111"/>
      <c r="N140" s="42">
        <f>O140+Q140</f>
        <v>327.7</v>
      </c>
      <c r="O140" s="101"/>
      <c r="P140" s="101"/>
      <c r="Q140" s="44">
        <v>327.7</v>
      </c>
      <c r="R140" s="46">
        <f>S140+U140</f>
        <v>327.7</v>
      </c>
      <c r="S140" s="102"/>
      <c r="T140" s="102"/>
      <c r="U140" s="103">
        <v>327.7</v>
      </c>
      <c r="V140" s="140"/>
      <c r="W140" s="140"/>
      <c r="X140" s="765" t="s">
        <v>216</v>
      </c>
      <c r="Y140" s="397">
        <v>100</v>
      </c>
      <c r="Z140" s="397"/>
      <c r="AA140" s="183"/>
      <c r="AB140" s="362"/>
      <c r="AD140" s="19"/>
    </row>
    <row r="141" spans="1:30" ht="14.25" customHeight="1">
      <c r="A141" s="575"/>
      <c r="B141" s="576"/>
      <c r="C141" s="591"/>
      <c r="D141" s="570"/>
      <c r="E141" s="579"/>
      <c r="F141" s="584"/>
      <c r="G141" s="570"/>
      <c r="H141" s="603"/>
      <c r="I141" s="363"/>
      <c r="J141" s="118">
        <f>K141+M141</f>
        <v>0</v>
      </c>
      <c r="K141" s="43"/>
      <c r="L141" s="43"/>
      <c r="M141" s="44"/>
      <c r="N141" s="42">
        <f>O141+Q141</f>
        <v>0</v>
      </c>
      <c r="O141" s="379"/>
      <c r="P141" s="43"/>
      <c r="Q141" s="45"/>
      <c r="R141" s="46">
        <f>S141+U141</f>
        <v>0</v>
      </c>
      <c r="S141" s="47"/>
      <c r="T141" s="47"/>
      <c r="U141" s="48"/>
      <c r="V141" s="117"/>
      <c r="W141" s="117"/>
      <c r="X141" s="599"/>
      <c r="Y141" s="380"/>
      <c r="Z141" s="381"/>
      <c r="AA141" s="78"/>
      <c r="AB141" s="364"/>
      <c r="AD141" s="19"/>
    </row>
    <row r="142" spans="1:30" ht="14.25" customHeight="1">
      <c r="A142" s="575"/>
      <c r="B142" s="576"/>
      <c r="C142" s="591"/>
      <c r="D142" s="570"/>
      <c r="E142" s="579"/>
      <c r="F142" s="584"/>
      <c r="G142" s="570"/>
      <c r="H142" s="603"/>
      <c r="I142" s="398" t="s">
        <v>10</v>
      </c>
      <c r="J142" s="210">
        <f t="shared" ref="J142:W142" si="39">SUM(J140:J141)</f>
        <v>0</v>
      </c>
      <c r="K142" s="211">
        <f t="shared" si="39"/>
        <v>0</v>
      </c>
      <c r="L142" s="211">
        <f t="shared" si="39"/>
        <v>0</v>
      </c>
      <c r="M142" s="313">
        <f t="shared" si="39"/>
        <v>0</v>
      </c>
      <c r="N142" s="210">
        <f t="shared" si="39"/>
        <v>327.7</v>
      </c>
      <c r="O142" s="211">
        <f t="shared" si="39"/>
        <v>0</v>
      </c>
      <c r="P142" s="211">
        <f t="shared" si="39"/>
        <v>0</v>
      </c>
      <c r="Q142" s="313">
        <f t="shared" si="39"/>
        <v>327.7</v>
      </c>
      <c r="R142" s="210">
        <f t="shared" si="39"/>
        <v>327.7</v>
      </c>
      <c r="S142" s="211">
        <f t="shared" si="39"/>
        <v>0</v>
      </c>
      <c r="T142" s="211">
        <f t="shared" si="39"/>
        <v>0</v>
      </c>
      <c r="U142" s="211">
        <f t="shared" si="39"/>
        <v>327.7</v>
      </c>
      <c r="V142" s="212">
        <f t="shared" si="39"/>
        <v>0</v>
      </c>
      <c r="W142" s="212">
        <f t="shared" si="39"/>
        <v>0</v>
      </c>
      <c r="X142" s="615"/>
      <c r="Y142" s="399"/>
      <c r="Z142" s="400"/>
      <c r="AA142" s="214"/>
      <c r="AB142" s="364"/>
      <c r="AD142" s="19"/>
    </row>
    <row r="143" spans="1:30" ht="34.5" customHeight="1">
      <c r="A143" s="575"/>
      <c r="B143" s="576"/>
      <c r="C143" s="577"/>
      <c r="D143" s="586" t="s">
        <v>64</v>
      </c>
      <c r="E143" s="578" t="s">
        <v>217</v>
      </c>
      <c r="F143" s="789" t="s">
        <v>137</v>
      </c>
      <c r="G143" s="586" t="s">
        <v>84</v>
      </c>
      <c r="H143" s="764" t="s">
        <v>135</v>
      </c>
      <c r="I143" s="70" t="s">
        <v>133</v>
      </c>
      <c r="J143" s="49">
        <f>K143+M143</f>
        <v>0</v>
      </c>
      <c r="K143" s="98"/>
      <c r="L143" s="98"/>
      <c r="M143" s="90"/>
      <c r="N143" s="49">
        <f>O143+Q143</f>
        <v>150</v>
      </c>
      <c r="O143" s="98"/>
      <c r="P143" s="98"/>
      <c r="Q143" s="328">
        <v>150</v>
      </c>
      <c r="R143" s="52">
        <f>S143+U143</f>
        <v>150</v>
      </c>
      <c r="S143" s="95"/>
      <c r="T143" s="95"/>
      <c r="U143" s="96">
        <v>150</v>
      </c>
      <c r="V143" s="365">
        <v>371.4</v>
      </c>
      <c r="W143" s="97"/>
      <c r="X143" s="599" t="s">
        <v>218</v>
      </c>
      <c r="Y143" s="380"/>
      <c r="Z143" s="380"/>
      <c r="AA143" s="78"/>
      <c r="AD143" s="19"/>
    </row>
    <row r="144" spans="1:30" ht="34.5" customHeight="1">
      <c r="A144" s="575"/>
      <c r="B144" s="576"/>
      <c r="C144" s="577"/>
      <c r="D144" s="570"/>
      <c r="E144" s="579"/>
      <c r="F144" s="584"/>
      <c r="G144" s="570"/>
      <c r="H144" s="603"/>
      <c r="I144" s="70" t="s">
        <v>140</v>
      </c>
      <c r="J144" s="87">
        <f>K144+M144</f>
        <v>1173</v>
      </c>
      <c r="K144" s="43"/>
      <c r="L144" s="43"/>
      <c r="M144" s="90">
        <v>1173</v>
      </c>
      <c r="N144" s="87">
        <f>O144+Q144</f>
        <v>1350</v>
      </c>
      <c r="O144" s="43"/>
      <c r="P144" s="43"/>
      <c r="Q144" s="137">
        <v>1350</v>
      </c>
      <c r="R144" s="89">
        <f>S144+U144</f>
        <v>1350</v>
      </c>
      <c r="S144" s="47"/>
      <c r="T144" s="47"/>
      <c r="U144" s="48">
        <v>1350</v>
      </c>
      <c r="V144" s="382">
        <v>3342.3</v>
      </c>
      <c r="W144" s="319"/>
      <c r="X144" s="599"/>
      <c r="Y144" s="77">
        <v>29</v>
      </c>
      <c r="Z144" s="83">
        <v>100</v>
      </c>
      <c r="AA144" s="78"/>
      <c r="AD144" s="19"/>
    </row>
    <row r="145" spans="1:30" ht="14.25" customHeight="1">
      <c r="A145" s="575"/>
      <c r="B145" s="576"/>
      <c r="C145" s="577"/>
      <c r="D145" s="571"/>
      <c r="E145" s="585"/>
      <c r="F145" s="633"/>
      <c r="G145" s="571"/>
      <c r="H145" s="635"/>
      <c r="I145" s="389" t="s">
        <v>10</v>
      </c>
      <c r="J145" s="178">
        <f t="shared" ref="J145:W145" si="40">SUM(J143:J144)</f>
        <v>1173</v>
      </c>
      <c r="K145" s="179">
        <f t="shared" si="40"/>
        <v>0</v>
      </c>
      <c r="L145" s="179">
        <f t="shared" si="40"/>
        <v>0</v>
      </c>
      <c r="M145" s="180">
        <f t="shared" si="40"/>
        <v>1173</v>
      </c>
      <c r="N145" s="178">
        <f t="shared" si="40"/>
        <v>1500</v>
      </c>
      <c r="O145" s="179">
        <f t="shared" si="40"/>
        <v>0</v>
      </c>
      <c r="P145" s="179">
        <f t="shared" si="40"/>
        <v>0</v>
      </c>
      <c r="Q145" s="180">
        <f t="shared" si="40"/>
        <v>1500</v>
      </c>
      <c r="R145" s="178">
        <f t="shared" si="40"/>
        <v>1500</v>
      </c>
      <c r="S145" s="179">
        <f t="shared" si="40"/>
        <v>0</v>
      </c>
      <c r="T145" s="179">
        <f t="shared" si="40"/>
        <v>0</v>
      </c>
      <c r="U145" s="401">
        <f t="shared" si="40"/>
        <v>1500</v>
      </c>
      <c r="V145" s="181">
        <f t="shared" si="40"/>
        <v>3713.7000000000003</v>
      </c>
      <c r="W145" s="181">
        <f t="shared" si="40"/>
        <v>0</v>
      </c>
      <c r="X145" s="599"/>
      <c r="Y145" s="77"/>
      <c r="Z145" s="83"/>
      <c r="AA145" s="78"/>
      <c r="AD145" s="19"/>
    </row>
    <row r="146" spans="1:30" ht="14.25" customHeight="1">
      <c r="A146" s="575"/>
      <c r="B146" s="576"/>
      <c r="C146" s="577"/>
      <c r="D146" s="570" t="s">
        <v>83</v>
      </c>
      <c r="E146" s="579" t="s">
        <v>211</v>
      </c>
      <c r="F146" s="584" t="s">
        <v>137</v>
      </c>
      <c r="G146" s="570" t="s">
        <v>84</v>
      </c>
      <c r="H146" s="603" t="s">
        <v>135</v>
      </c>
      <c r="I146" s="62" t="s">
        <v>59</v>
      </c>
      <c r="J146" s="42"/>
      <c r="K146" s="101"/>
      <c r="L146" s="101"/>
      <c r="M146" s="111"/>
      <c r="N146" s="42"/>
      <c r="O146" s="101"/>
      <c r="P146" s="101"/>
      <c r="Q146" s="325"/>
      <c r="R146" s="46"/>
      <c r="S146" s="102"/>
      <c r="T146" s="102"/>
      <c r="U146" s="103"/>
      <c r="V146" s="140">
        <v>300</v>
      </c>
      <c r="W146" s="140"/>
      <c r="X146" s="765" t="s">
        <v>212</v>
      </c>
      <c r="Y146" s="182"/>
      <c r="Z146" s="182"/>
      <c r="AA146" s="183"/>
      <c r="AD146" s="19"/>
    </row>
    <row r="147" spans="1:30" ht="14.25" customHeight="1">
      <c r="A147" s="575"/>
      <c r="B147" s="576"/>
      <c r="C147" s="577"/>
      <c r="D147" s="570"/>
      <c r="E147" s="579"/>
      <c r="F147" s="584"/>
      <c r="G147" s="570"/>
      <c r="H147" s="603"/>
      <c r="I147" s="70" t="s">
        <v>138</v>
      </c>
      <c r="J147" s="49"/>
      <c r="K147" s="50"/>
      <c r="L147" s="50"/>
      <c r="M147" s="44"/>
      <c r="N147" s="49"/>
      <c r="O147" s="50"/>
      <c r="P147" s="50"/>
      <c r="Q147" s="51"/>
      <c r="R147" s="52"/>
      <c r="S147" s="53"/>
      <c r="T147" s="53"/>
      <c r="U147" s="54"/>
      <c r="V147" s="55"/>
      <c r="W147" s="55"/>
      <c r="X147" s="599"/>
      <c r="Y147" s="77"/>
      <c r="Z147" s="83"/>
      <c r="AA147" s="78"/>
      <c r="AD147" s="19"/>
    </row>
    <row r="148" spans="1:30" ht="22.5" customHeight="1">
      <c r="A148" s="575"/>
      <c r="B148" s="576"/>
      <c r="C148" s="577"/>
      <c r="D148" s="570"/>
      <c r="E148" s="579"/>
      <c r="F148" s="584"/>
      <c r="G148" s="570"/>
      <c r="H148" s="603"/>
      <c r="I148" s="391" t="s">
        <v>10</v>
      </c>
      <c r="J148" s="210">
        <f>SUM(J146:J147)</f>
        <v>0</v>
      </c>
      <c r="K148" s="211">
        <f>SUM(K146:K147)</f>
        <v>0</v>
      </c>
      <c r="L148" s="211">
        <f>SUM(L146:L147)</f>
        <v>0</v>
      </c>
      <c r="M148" s="313">
        <f>SUM(M146:M147)</f>
        <v>0</v>
      </c>
      <c r="N148" s="210">
        <f>O148+Q148</f>
        <v>0</v>
      </c>
      <c r="O148" s="211"/>
      <c r="P148" s="211"/>
      <c r="Q148" s="313">
        <f>SUM(Q146:Q147)</f>
        <v>0</v>
      </c>
      <c r="R148" s="210">
        <f>SUM(R146:R147)</f>
        <v>0</v>
      </c>
      <c r="S148" s="211"/>
      <c r="T148" s="211"/>
      <c r="U148" s="211">
        <f>SUM(U146:U147)</f>
        <v>0</v>
      </c>
      <c r="V148" s="212">
        <f>SUM(V146:V147)</f>
        <v>300</v>
      </c>
      <c r="W148" s="212"/>
      <c r="X148" s="615"/>
      <c r="Y148" s="213"/>
      <c r="Z148" s="393">
        <v>100</v>
      </c>
      <c r="AA148" s="214"/>
      <c r="AD148" s="19"/>
    </row>
    <row r="149" spans="1:30" ht="14.25" customHeight="1">
      <c r="A149" s="556"/>
      <c r="B149" s="589"/>
      <c r="C149" s="577"/>
      <c r="D149" s="586" t="s">
        <v>84</v>
      </c>
      <c r="E149" s="565" t="s">
        <v>126</v>
      </c>
      <c r="F149" s="775"/>
      <c r="G149" s="780" t="s">
        <v>84</v>
      </c>
      <c r="H149" s="761" t="s">
        <v>66</v>
      </c>
      <c r="I149" s="64" t="s">
        <v>59</v>
      </c>
      <c r="J149" s="42">
        <f>K149+M149</f>
        <v>265.7</v>
      </c>
      <c r="K149" s="101">
        <v>229.4</v>
      </c>
      <c r="L149" s="101"/>
      <c r="M149" s="111">
        <v>36.299999999999997</v>
      </c>
      <c r="N149" s="42">
        <f>O149+Q149</f>
        <v>265.7</v>
      </c>
      <c r="O149" s="101">
        <v>265.7</v>
      </c>
      <c r="P149" s="101"/>
      <c r="Q149" s="44"/>
      <c r="R149" s="46">
        <f>S149+U149</f>
        <v>265.7</v>
      </c>
      <c r="S149" s="102">
        <v>265.7</v>
      </c>
      <c r="T149" s="102"/>
      <c r="U149" s="103"/>
      <c r="V149" s="140">
        <v>242</v>
      </c>
      <c r="W149" s="140">
        <v>242</v>
      </c>
      <c r="X149" s="765" t="s">
        <v>127</v>
      </c>
      <c r="Y149" s="182">
        <v>285</v>
      </c>
      <c r="Z149" s="182">
        <v>285</v>
      </c>
      <c r="AA149" s="183">
        <v>285</v>
      </c>
    </row>
    <row r="150" spans="1:30" ht="14.25" customHeight="1">
      <c r="A150" s="556"/>
      <c r="B150" s="589"/>
      <c r="C150" s="577"/>
      <c r="D150" s="570"/>
      <c r="E150" s="566"/>
      <c r="F150" s="596"/>
      <c r="G150" s="568"/>
      <c r="H150" s="762"/>
      <c r="I150" s="64"/>
      <c r="J150" s="42">
        <f>K150+M150</f>
        <v>0</v>
      </c>
      <c r="K150" s="43"/>
      <c r="L150" s="43"/>
      <c r="M150" s="44"/>
      <c r="N150" s="42">
        <f>O150+Q150</f>
        <v>0</v>
      </c>
      <c r="O150" s="43"/>
      <c r="P150" s="43"/>
      <c r="Q150" s="45"/>
      <c r="R150" s="46">
        <f>S150+U150</f>
        <v>0</v>
      </c>
      <c r="S150" s="47"/>
      <c r="T150" s="47"/>
      <c r="U150" s="48"/>
      <c r="V150" s="141"/>
      <c r="W150" s="141"/>
      <c r="X150" s="599"/>
      <c r="Y150" s="77"/>
      <c r="Z150" s="77"/>
      <c r="AA150" s="78"/>
    </row>
    <row r="151" spans="1:30" ht="14.25" customHeight="1">
      <c r="A151" s="556"/>
      <c r="B151" s="589"/>
      <c r="C151" s="577"/>
      <c r="D151" s="571"/>
      <c r="E151" s="790"/>
      <c r="F151" s="776"/>
      <c r="G151" s="634"/>
      <c r="H151" s="763"/>
      <c r="I151" s="209" t="s">
        <v>10</v>
      </c>
      <c r="J151" s="210">
        <f t="shared" ref="J151:W151" si="41">SUM(J149:J150)</f>
        <v>265.7</v>
      </c>
      <c r="K151" s="211">
        <f t="shared" si="41"/>
        <v>229.4</v>
      </c>
      <c r="L151" s="211">
        <f t="shared" si="41"/>
        <v>0</v>
      </c>
      <c r="M151" s="313">
        <f t="shared" si="41"/>
        <v>36.299999999999997</v>
      </c>
      <c r="N151" s="210">
        <f t="shared" si="41"/>
        <v>265.7</v>
      </c>
      <c r="O151" s="211">
        <f t="shared" si="41"/>
        <v>265.7</v>
      </c>
      <c r="P151" s="211">
        <f t="shared" si="41"/>
        <v>0</v>
      </c>
      <c r="Q151" s="313">
        <f t="shared" si="41"/>
        <v>0</v>
      </c>
      <c r="R151" s="210">
        <f t="shared" si="41"/>
        <v>265.7</v>
      </c>
      <c r="S151" s="211">
        <f t="shared" si="41"/>
        <v>265.7</v>
      </c>
      <c r="T151" s="211">
        <f t="shared" si="41"/>
        <v>0</v>
      </c>
      <c r="U151" s="211">
        <f t="shared" si="41"/>
        <v>0</v>
      </c>
      <c r="V151" s="212">
        <f t="shared" si="41"/>
        <v>242</v>
      </c>
      <c r="W151" s="212">
        <f t="shared" si="41"/>
        <v>242</v>
      </c>
      <c r="X151" s="308"/>
      <c r="Y151" s="213"/>
      <c r="Z151" s="213"/>
      <c r="AA151" s="214"/>
      <c r="AD151" s="19"/>
    </row>
    <row r="152" spans="1:30" ht="14.25" customHeight="1">
      <c r="A152" s="575"/>
      <c r="B152" s="576"/>
      <c r="C152" s="577"/>
      <c r="D152" s="570" t="s">
        <v>67</v>
      </c>
      <c r="E152" s="579" t="s">
        <v>139</v>
      </c>
      <c r="F152" s="133" t="s">
        <v>137</v>
      </c>
      <c r="G152" s="570" t="s">
        <v>67</v>
      </c>
      <c r="H152" s="603" t="s">
        <v>135</v>
      </c>
      <c r="I152" s="70" t="s">
        <v>133</v>
      </c>
      <c r="J152" s="87">
        <f>K152+M152</f>
        <v>0</v>
      </c>
      <c r="K152" s="94"/>
      <c r="L152" s="94"/>
      <c r="M152" s="90"/>
      <c r="N152" s="87">
        <f>O152+Q152</f>
        <v>0</v>
      </c>
      <c r="O152" s="94"/>
      <c r="P152" s="94"/>
      <c r="Q152" s="90"/>
      <c r="R152" s="89">
        <f>S152+U152</f>
        <v>0</v>
      </c>
      <c r="S152" s="95"/>
      <c r="T152" s="95"/>
      <c r="U152" s="96"/>
      <c r="V152" s="97">
        <v>3.5</v>
      </c>
      <c r="W152" s="97"/>
      <c r="X152" s="599" t="s">
        <v>180</v>
      </c>
      <c r="Y152" s="77">
        <v>1</v>
      </c>
      <c r="Z152" s="77"/>
      <c r="AA152" s="78"/>
      <c r="AD152" s="19"/>
    </row>
    <row r="153" spans="1:30" ht="14.25" customHeight="1">
      <c r="A153" s="575"/>
      <c r="B153" s="576"/>
      <c r="C153" s="577"/>
      <c r="D153" s="570"/>
      <c r="E153" s="579"/>
      <c r="F153" s="684"/>
      <c r="G153" s="570"/>
      <c r="H153" s="603"/>
      <c r="I153" s="70" t="s">
        <v>140</v>
      </c>
      <c r="J153" s="87">
        <f>K153+M153</f>
        <v>9135.2000000000007</v>
      </c>
      <c r="K153" s="43"/>
      <c r="L153" s="43"/>
      <c r="M153" s="90">
        <v>9135.2000000000007</v>
      </c>
      <c r="N153" s="87">
        <f>O153+Q153</f>
        <v>5048</v>
      </c>
      <c r="O153" s="43"/>
      <c r="P153" s="43"/>
      <c r="Q153" s="137">
        <v>5048</v>
      </c>
      <c r="R153" s="89">
        <f>S153+U153</f>
        <v>5048</v>
      </c>
      <c r="S153" s="47"/>
      <c r="T153" s="47"/>
      <c r="U153" s="48">
        <v>5048</v>
      </c>
      <c r="V153" s="141">
        <v>27.3</v>
      </c>
      <c r="W153" s="140"/>
      <c r="X153" s="599"/>
      <c r="Y153" s="77"/>
      <c r="Z153" s="83"/>
      <c r="AA153" s="78"/>
      <c r="AD153" s="19"/>
    </row>
    <row r="154" spans="1:30" ht="14.25" customHeight="1">
      <c r="A154" s="575"/>
      <c r="B154" s="576"/>
      <c r="C154" s="577"/>
      <c r="D154" s="570"/>
      <c r="E154" s="579"/>
      <c r="F154" s="567"/>
      <c r="G154" s="570"/>
      <c r="H154" s="603"/>
      <c r="I154" s="70" t="s">
        <v>141</v>
      </c>
      <c r="J154" s="49">
        <f>K154+M154</f>
        <v>1074.7</v>
      </c>
      <c r="K154" s="50"/>
      <c r="L154" s="50"/>
      <c r="M154" s="44">
        <v>1074.7</v>
      </c>
      <c r="N154" s="49">
        <f>O154+Q154</f>
        <v>593.9</v>
      </c>
      <c r="O154" s="50"/>
      <c r="P154" s="50"/>
      <c r="Q154" s="139">
        <v>593.9</v>
      </c>
      <c r="R154" s="52">
        <f>S154+U154</f>
        <v>593.9</v>
      </c>
      <c r="S154" s="53"/>
      <c r="T154" s="53"/>
      <c r="U154" s="54">
        <v>593.9</v>
      </c>
      <c r="V154" s="142">
        <v>3.2</v>
      </c>
      <c r="W154" s="141"/>
      <c r="X154" s="25"/>
      <c r="Y154" s="77"/>
      <c r="Z154" s="83"/>
      <c r="AA154" s="78"/>
      <c r="AD154" s="19"/>
    </row>
    <row r="155" spans="1:30" ht="14.25" customHeight="1">
      <c r="A155" s="575"/>
      <c r="B155" s="576"/>
      <c r="C155" s="577"/>
      <c r="D155" s="570"/>
      <c r="E155" s="579"/>
      <c r="F155" s="567"/>
      <c r="G155" s="570"/>
      <c r="H155" s="603"/>
      <c r="I155" s="70" t="s">
        <v>142</v>
      </c>
      <c r="J155" s="49">
        <f>K155+M155</f>
        <v>1325.5</v>
      </c>
      <c r="K155" s="50"/>
      <c r="L155" s="50"/>
      <c r="M155" s="44">
        <v>1325.5</v>
      </c>
      <c r="N155" s="49">
        <f>O155+Q155</f>
        <v>658.8</v>
      </c>
      <c r="O155" s="50"/>
      <c r="P155" s="50"/>
      <c r="Q155" s="139">
        <v>658.8</v>
      </c>
      <c r="R155" s="52">
        <f>S155+U155</f>
        <v>658.8</v>
      </c>
      <c r="S155" s="53"/>
      <c r="T155" s="53"/>
      <c r="U155" s="54">
        <v>658.8</v>
      </c>
      <c r="V155" s="55"/>
      <c r="W155" s="55"/>
      <c r="X155" s="68"/>
      <c r="Y155" s="77"/>
      <c r="Z155" s="83"/>
      <c r="AA155" s="78"/>
      <c r="AD155" s="19"/>
    </row>
    <row r="156" spans="1:30" ht="14.25" customHeight="1">
      <c r="A156" s="575"/>
      <c r="B156" s="576"/>
      <c r="C156" s="577"/>
      <c r="D156" s="570"/>
      <c r="E156" s="579"/>
      <c r="F156" s="567"/>
      <c r="G156" s="570"/>
      <c r="H156" s="603"/>
      <c r="I156" s="389" t="s">
        <v>10</v>
      </c>
      <c r="J156" s="178">
        <f t="shared" ref="J156:W156" si="42">SUM(J152:J155)</f>
        <v>11535.400000000001</v>
      </c>
      <c r="K156" s="179">
        <f t="shared" si="42"/>
        <v>0</v>
      </c>
      <c r="L156" s="179">
        <f t="shared" si="42"/>
        <v>0</v>
      </c>
      <c r="M156" s="180">
        <f t="shared" si="42"/>
        <v>11535.400000000001</v>
      </c>
      <c r="N156" s="178">
        <f t="shared" si="42"/>
        <v>6300.7</v>
      </c>
      <c r="O156" s="179">
        <f t="shared" si="42"/>
        <v>0</v>
      </c>
      <c r="P156" s="179">
        <f t="shared" si="42"/>
        <v>0</v>
      </c>
      <c r="Q156" s="180">
        <f t="shared" si="42"/>
        <v>6300.7</v>
      </c>
      <c r="R156" s="178">
        <f t="shared" si="42"/>
        <v>6300.7</v>
      </c>
      <c r="S156" s="179">
        <f t="shared" si="42"/>
        <v>0</v>
      </c>
      <c r="T156" s="179">
        <f t="shared" si="42"/>
        <v>0</v>
      </c>
      <c r="U156" s="179">
        <f t="shared" si="42"/>
        <v>6300.7</v>
      </c>
      <c r="V156" s="181">
        <f t="shared" si="42"/>
        <v>34</v>
      </c>
      <c r="W156" s="181">
        <f t="shared" si="42"/>
        <v>0</v>
      </c>
      <c r="X156" s="68"/>
      <c r="Y156" s="77"/>
      <c r="Z156" s="83"/>
      <c r="AA156" s="78"/>
      <c r="AD156" s="19"/>
    </row>
    <row r="157" spans="1:30" ht="14.25" customHeight="1">
      <c r="A157" s="575"/>
      <c r="B157" s="576"/>
      <c r="C157" s="577"/>
      <c r="D157" s="586" t="s">
        <v>85</v>
      </c>
      <c r="E157" s="578" t="s">
        <v>219</v>
      </c>
      <c r="F157" s="789" t="s">
        <v>137</v>
      </c>
      <c r="G157" s="586" t="s">
        <v>67</v>
      </c>
      <c r="H157" s="764" t="s">
        <v>135</v>
      </c>
      <c r="I157" s="62" t="s">
        <v>59</v>
      </c>
      <c r="J157" s="42">
        <f>K157+M157</f>
        <v>0</v>
      </c>
      <c r="K157" s="101"/>
      <c r="L157" s="101"/>
      <c r="M157" s="111"/>
      <c r="N157" s="42">
        <f>O157+Q157</f>
        <v>0</v>
      </c>
      <c r="O157" s="101"/>
      <c r="P157" s="101"/>
      <c r="Q157" s="44"/>
      <c r="R157" s="46">
        <f>S157+U157</f>
        <v>0</v>
      </c>
      <c r="S157" s="102"/>
      <c r="T157" s="102"/>
      <c r="U157" s="103"/>
      <c r="V157" s="140"/>
      <c r="W157" s="140"/>
      <c r="X157" s="765" t="s">
        <v>181</v>
      </c>
      <c r="Y157" s="390">
        <v>10.5</v>
      </c>
      <c r="Z157" s="182"/>
      <c r="AA157" s="183"/>
      <c r="AD157" s="19"/>
    </row>
    <row r="158" spans="1:30" ht="14.25" customHeight="1">
      <c r="A158" s="575"/>
      <c r="B158" s="576"/>
      <c r="C158" s="577"/>
      <c r="D158" s="570"/>
      <c r="E158" s="579"/>
      <c r="F158" s="584"/>
      <c r="G158" s="570"/>
      <c r="H158" s="603"/>
      <c r="I158" s="70" t="s">
        <v>140</v>
      </c>
      <c r="J158" s="42">
        <f>K158+M158</f>
        <v>1041.8</v>
      </c>
      <c r="K158" s="43"/>
      <c r="L158" s="43"/>
      <c r="M158" s="44">
        <v>1041.8</v>
      </c>
      <c r="N158" s="42">
        <f>O158+Q158</f>
        <v>1027.3</v>
      </c>
      <c r="O158" s="43"/>
      <c r="P158" s="43"/>
      <c r="Q158" s="137">
        <v>1027.3</v>
      </c>
      <c r="R158" s="46">
        <f>S158+U158</f>
        <v>1027.3</v>
      </c>
      <c r="S158" s="47"/>
      <c r="T158" s="47"/>
      <c r="U158" s="48">
        <v>1027.3</v>
      </c>
      <c r="V158" s="141"/>
      <c r="W158" s="141"/>
      <c r="X158" s="599"/>
      <c r="Y158" s="77"/>
      <c r="Z158" s="83"/>
      <c r="AA158" s="78"/>
      <c r="AD158" s="19"/>
    </row>
    <row r="159" spans="1:30" ht="14.25" customHeight="1">
      <c r="A159" s="575"/>
      <c r="B159" s="576"/>
      <c r="C159" s="577"/>
      <c r="D159" s="570"/>
      <c r="E159" s="579"/>
      <c r="F159" s="584"/>
      <c r="G159" s="570"/>
      <c r="H159" s="603"/>
      <c r="I159" s="70" t="s">
        <v>141</v>
      </c>
      <c r="J159" s="49">
        <f>K159+M159</f>
        <v>122.6</v>
      </c>
      <c r="K159" s="50"/>
      <c r="L159" s="50"/>
      <c r="M159" s="44">
        <v>122.6</v>
      </c>
      <c r="N159" s="49">
        <f>O159+Q159</f>
        <v>120.8</v>
      </c>
      <c r="O159" s="50"/>
      <c r="P159" s="50"/>
      <c r="Q159" s="139">
        <v>120.8</v>
      </c>
      <c r="R159" s="52">
        <f>S159+U159</f>
        <v>120.8</v>
      </c>
      <c r="S159" s="53"/>
      <c r="T159" s="53"/>
      <c r="U159" s="54">
        <v>120.8</v>
      </c>
      <c r="V159" s="55"/>
      <c r="W159" s="55"/>
      <c r="X159" s="68"/>
      <c r="Y159" s="77"/>
      <c r="Z159" s="83"/>
      <c r="AA159" s="78"/>
      <c r="AD159" s="19"/>
    </row>
    <row r="160" spans="1:30" ht="14.25" customHeight="1">
      <c r="A160" s="575"/>
      <c r="B160" s="576"/>
      <c r="C160" s="577"/>
      <c r="D160" s="570"/>
      <c r="E160" s="579"/>
      <c r="F160" s="584"/>
      <c r="G160" s="570"/>
      <c r="H160" s="603"/>
      <c r="I160" s="70" t="s">
        <v>142</v>
      </c>
      <c r="J160" s="49">
        <f>K160+M160</f>
        <v>67.599999999999994</v>
      </c>
      <c r="K160" s="50"/>
      <c r="L160" s="50"/>
      <c r="M160" s="44">
        <v>67.599999999999994</v>
      </c>
      <c r="N160" s="49">
        <f>O160+Q160</f>
        <v>66.8</v>
      </c>
      <c r="O160" s="50"/>
      <c r="P160" s="50"/>
      <c r="Q160" s="139">
        <v>66.8</v>
      </c>
      <c r="R160" s="52">
        <f>S160+U160</f>
        <v>66.8</v>
      </c>
      <c r="S160" s="53"/>
      <c r="T160" s="53"/>
      <c r="U160" s="54">
        <v>66.8</v>
      </c>
      <c r="V160" s="55"/>
      <c r="W160" s="55"/>
      <c r="X160" s="68"/>
      <c r="Y160" s="77"/>
      <c r="Z160" s="83"/>
      <c r="AA160" s="78"/>
      <c r="AD160" s="19"/>
    </row>
    <row r="161" spans="1:30" ht="14.25" customHeight="1">
      <c r="A161" s="575"/>
      <c r="B161" s="576"/>
      <c r="C161" s="577"/>
      <c r="D161" s="571"/>
      <c r="E161" s="585"/>
      <c r="F161" s="633"/>
      <c r="G161" s="571"/>
      <c r="H161" s="635"/>
      <c r="I161" s="391" t="s">
        <v>10</v>
      </c>
      <c r="J161" s="210">
        <f t="shared" ref="J161:W161" si="43">SUM(J157:J160)</f>
        <v>1231.9999999999998</v>
      </c>
      <c r="K161" s="211">
        <f t="shared" si="43"/>
        <v>0</v>
      </c>
      <c r="L161" s="211">
        <f t="shared" si="43"/>
        <v>0</v>
      </c>
      <c r="M161" s="313">
        <f t="shared" si="43"/>
        <v>1231.9999999999998</v>
      </c>
      <c r="N161" s="210">
        <f t="shared" si="43"/>
        <v>1214.8999999999999</v>
      </c>
      <c r="O161" s="211">
        <f t="shared" si="43"/>
        <v>0</v>
      </c>
      <c r="P161" s="211">
        <f t="shared" si="43"/>
        <v>0</v>
      </c>
      <c r="Q161" s="313">
        <f t="shared" si="43"/>
        <v>1214.8999999999999</v>
      </c>
      <c r="R161" s="210">
        <f t="shared" si="43"/>
        <v>1214.8999999999999</v>
      </c>
      <c r="S161" s="211">
        <f t="shared" si="43"/>
        <v>0</v>
      </c>
      <c r="T161" s="211">
        <f t="shared" si="43"/>
        <v>0</v>
      </c>
      <c r="U161" s="211">
        <f t="shared" si="43"/>
        <v>1214.8999999999999</v>
      </c>
      <c r="V161" s="212">
        <f t="shared" si="43"/>
        <v>0</v>
      </c>
      <c r="W161" s="212">
        <f t="shared" si="43"/>
        <v>0</v>
      </c>
      <c r="X161" s="392"/>
      <c r="Y161" s="213"/>
      <c r="Z161" s="393"/>
      <c r="AA161" s="214"/>
      <c r="AD161" s="19"/>
    </row>
    <row r="162" spans="1:30" ht="14.25" customHeight="1">
      <c r="A162" s="575"/>
      <c r="B162" s="576"/>
      <c r="C162" s="577"/>
      <c r="D162" s="570" t="s">
        <v>71</v>
      </c>
      <c r="E162" s="579" t="s">
        <v>145</v>
      </c>
      <c r="F162" s="584" t="s">
        <v>137</v>
      </c>
      <c r="G162" s="570" t="s">
        <v>84</v>
      </c>
      <c r="H162" s="603" t="s">
        <v>135</v>
      </c>
      <c r="I162" s="70" t="s">
        <v>140</v>
      </c>
      <c r="J162" s="87">
        <f>K162+M162</f>
        <v>0</v>
      </c>
      <c r="K162" s="43"/>
      <c r="L162" s="43"/>
      <c r="M162" s="90"/>
      <c r="N162" s="87">
        <f>O162+Q162</f>
        <v>4082.7</v>
      </c>
      <c r="O162" s="43"/>
      <c r="P162" s="43"/>
      <c r="Q162" s="137">
        <v>4082.7</v>
      </c>
      <c r="R162" s="89">
        <f>S162+U162</f>
        <v>4082.7</v>
      </c>
      <c r="S162" s="47"/>
      <c r="T162" s="47"/>
      <c r="U162" s="48">
        <v>4082.7</v>
      </c>
      <c r="V162" s="141">
        <v>11.7</v>
      </c>
      <c r="W162" s="97"/>
      <c r="X162" s="599" t="s">
        <v>182</v>
      </c>
      <c r="Y162" s="77">
        <v>1</v>
      </c>
      <c r="Z162" s="77"/>
      <c r="AA162" s="78"/>
      <c r="AD162" s="19"/>
    </row>
    <row r="163" spans="1:30" ht="14.25" customHeight="1">
      <c r="A163" s="575"/>
      <c r="B163" s="576"/>
      <c r="C163" s="577"/>
      <c r="D163" s="570"/>
      <c r="E163" s="579"/>
      <c r="F163" s="584"/>
      <c r="G163" s="570"/>
      <c r="H163" s="603"/>
      <c r="I163" s="70" t="s">
        <v>141</v>
      </c>
      <c r="J163" s="49">
        <f>K163+M163</f>
        <v>0</v>
      </c>
      <c r="K163" s="50"/>
      <c r="L163" s="50"/>
      <c r="M163" s="44"/>
      <c r="N163" s="49">
        <f>O163+Q163</f>
        <v>480.3</v>
      </c>
      <c r="O163" s="50"/>
      <c r="P163" s="50"/>
      <c r="Q163" s="139">
        <v>480.3</v>
      </c>
      <c r="R163" s="52">
        <f>S163+U163</f>
        <v>480.3</v>
      </c>
      <c r="S163" s="53"/>
      <c r="T163" s="53"/>
      <c r="U163" s="54">
        <v>480.3</v>
      </c>
      <c r="V163" s="142">
        <v>1.4</v>
      </c>
      <c r="W163" s="141"/>
      <c r="X163" s="599"/>
      <c r="Y163" s="77"/>
      <c r="Z163" s="83"/>
      <c r="AA163" s="78"/>
      <c r="AD163" s="19"/>
    </row>
    <row r="164" spans="1:30" ht="14.25" customHeight="1">
      <c r="A164" s="575"/>
      <c r="B164" s="576"/>
      <c r="C164" s="577"/>
      <c r="D164" s="570"/>
      <c r="E164" s="579"/>
      <c r="F164" s="584"/>
      <c r="G164" s="570"/>
      <c r="H164" s="603"/>
      <c r="I164" s="70" t="s">
        <v>142</v>
      </c>
      <c r="J164" s="49">
        <f>K164+M164</f>
        <v>0</v>
      </c>
      <c r="K164" s="50"/>
      <c r="L164" s="50"/>
      <c r="M164" s="44"/>
      <c r="N164" s="49">
        <f>O164+Q164</f>
        <v>504</v>
      </c>
      <c r="O164" s="50"/>
      <c r="P164" s="50"/>
      <c r="Q164" s="139">
        <v>504</v>
      </c>
      <c r="R164" s="52">
        <f>S164+U164</f>
        <v>504</v>
      </c>
      <c r="S164" s="53"/>
      <c r="T164" s="53"/>
      <c r="U164" s="54">
        <v>504</v>
      </c>
      <c r="V164" s="142">
        <v>1.5</v>
      </c>
      <c r="W164" s="55"/>
      <c r="X164" s="68"/>
      <c r="Y164" s="77"/>
      <c r="Z164" s="83"/>
      <c r="AA164" s="78"/>
      <c r="AD164" s="19"/>
    </row>
    <row r="165" spans="1:30" ht="14.25" customHeight="1">
      <c r="A165" s="575"/>
      <c r="B165" s="576"/>
      <c r="C165" s="577"/>
      <c r="D165" s="570"/>
      <c r="E165" s="579"/>
      <c r="F165" s="584"/>
      <c r="G165" s="570"/>
      <c r="H165" s="603"/>
      <c r="I165" s="389" t="s">
        <v>10</v>
      </c>
      <c r="J165" s="178">
        <f t="shared" ref="J165:W165" si="44">SUM(J162:J164)</f>
        <v>0</v>
      </c>
      <c r="K165" s="179">
        <f t="shared" si="44"/>
        <v>0</v>
      </c>
      <c r="L165" s="179">
        <f t="shared" si="44"/>
        <v>0</v>
      </c>
      <c r="M165" s="180">
        <f t="shared" si="44"/>
        <v>0</v>
      </c>
      <c r="N165" s="178">
        <f t="shared" si="44"/>
        <v>5067</v>
      </c>
      <c r="O165" s="179">
        <f t="shared" si="44"/>
        <v>0</v>
      </c>
      <c r="P165" s="179">
        <f t="shared" si="44"/>
        <v>0</v>
      </c>
      <c r="Q165" s="180">
        <f t="shared" si="44"/>
        <v>5067</v>
      </c>
      <c r="R165" s="178">
        <f t="shared" si="44"/>
        <v>5067</v>
      </c>
      <c r="S165" s="179">
        <f t="shared" si="44"/>
        <v>0</v>
      </c>
      <c r="T165" s="179">
        <f t="shared" si="44"/>
        <v>0</v>
      </c>
      <c r="U165" s="179">
        <f t="shared" si="44"/>
        <v>5067</v>
      </c>
      <c r="V165" s="181">
        <f t="shared" si="44"/>
        <v>14.6</v>
      </c>
      <c r="W165" s="181">
        <f t="shared" si="44"/>
        <v>0</v>
      </c>
      <c r="X165" s="68"/>
      <c r="Y165" s="77"/>
      <c r="Z165" s="83"/>
      <c r="AA165" s="78"/>
      <c r="AD165" s="19"/>
    </row>
    <row r="166" spans="1:30" ht="14.25" customHeight="1">
      <c r="A166" s="575"/>
      <c r="B166" s="576"/>
      <c r="C166" s="577"/>
      <c r="D166" s="586" t="s">
        <v>86</v>
      </c>
      <c r="E166" s="578" t="s">
        <v>136</v>
      </c>
      <c r="F166" s="789" t="s">
        <v>137</v>
      </c>
      <c r="G166" s="586" t="s">
        <v>84</v>
      </c>
      <c r="H166" s="764" t="s">
        <v>135</v>
      </c>
      <c r="I166" s="62" t="s">
        <v>59</v>
      </c>
      <c r="J166" s="42">
        <f>K166+M166</f>
        <v>0</v>
      </c>
      <c r="K166" s="101"/>
      <c r="L166" s="101"/>
      <c r="M166" s="111"/>
      <c r="N166" s="42"/>
      <c r="O166" s="101"/>
      <c r="P166" s="101"/>
      <c r="Q166" s="44"/>
      <c r="R166" s="46"/>
      <c r="S166" s="102"/>
      <c r="T166" s="102"/>
      <c r="U166" s="103"/>
      <c r="V166" s="140"/>
      <c r="W166" s="140"/>
      <c r="X166" s="224"/>
      <c r="Y166" s="182"/>
      <c r="Z166" s="182"/>
      <c r="AA166" s="183"/>
      <c r="AD166" s="19"/>
    </row>
    <row r="167" spans="1:30" ht="14.25" customHeight="1">
      <c r="A167" s="575"/>
      <c r="B167" s="576"/>
      <c r="C167" s="577"/>
      <c r="D167" s="570"/>
      <c r="E167" s="579"/>
      <c r="F167" s="584"/>
      <c r="G167" s="570"/>
      <c r="H167" s="603"/>
      <c r="I167" s="70" t="s">
        <v>138</v>
      </c>
      <c r="J167" s="49">
        <f>K167+M167</f>
        <v>1200</v>
      </c>
      <c r="K167" s="50"/>
      <c r="L167" s="50"/>
      <c r="M167" s="44">
        <v>1200</v>
      </c>
      <c r="N167" s="49"/>
      <c r="O167" s="50"/>
      <c r="P167" s="50"/>
      <c r="Q167" s="51"/>
      <c r="R167" s="52"/>
      <c r="S167" s="53"/>
      <c r="T167" s="53"/>
      <c r="U167" s="54"/>
      <c r="V167" s="55"/>
      <c r="W167" s="55"/>
      <c r="X167" s="68"/>
      <c r="Y167" s="77"/>
      <c r="Z167" s="83"/>
      <c r="AA167" s="78"/>
      <c r="AD167" s="19"/>
    </row>
    <row r="168" spans="1:30" ht="14.25" customHeight="1" thickBot="1">
      <c r="A168" s="606"/>
      <c r="B168" s="608"/>
      <c r="C168" s="766"/>
      <c r="D168" s="747"/>
      <c r="E168" s="663"/>
      <c r="F168" s="760"/>
      <c r="G168" s="747"/>
      <c r="H168" s="604"/>
      <c r="I168" s="30" t="s">
        <v>10</v>
      </c>
      <c r="J168" s="56">
        <f>SUM(J166:J167)</f>
        <v>1200</v>
      </c>
      <c r="K168" s="57">
        <f>SUM(K166:K167)</f>
        <v>0</v>
      </c>
      <c r="L168" s="57">
        <f>SUM(L166:L167)</f>
        <v>0</v>
      </c>
      <c r="M168" s="58">
        <f>SUM(M166:M167)</f>
        <v>1200</v>
      </c>
      <c r="N168" s="56"/>
      <c r="O168" s="57"/>
      <c r="P168" s="57"/>
      <c r="Q168" s="58"/>
      <c r="R168" s="56"/>
      <c r="S168" s="57"/>
      <c r="T168" s="57"/>
      <c r="U168" s="57"/>
      <c r="V168" s="59"/>
      <c r="W168" s="59"/>
      <c r="X168" s="69"/>
      <c r="Y168" s="79"/>
      <c r="Z168" s="84"/>
      <c r="AA168" s="80"/>
      <c r="AD168" s="19"/>
    </row>
    <row r="169" spans="1:30" s="387" customFormat="1" ht="14.25" customHeight="1" thickBot="1">
      <c r="A169" s="771"/>
      <c r="B169" s="772"/>
      <c r="C169" s="772"/>
      <c r="D169" s="772"/>
      <c r="E169" s="772"/>
      <c r="F169" s="772"/>
      <c r="G169" s="772"/>
      <c r="H169" s="772"/>
      <c r="I169" s="383" t="s">
        <v>10</v>
      </c>
      <c r="J169" s="384">
        <f>J148+J145+J142+J139+J151+J156+J161+J165+J168</f>
        <v>15406.100000000002</v>
      </c>
      <c r="K169" s="384">
        <f t="shared" ref="K169:W169" si="45">K148+K145+K142+K139+K151+K156+K161+K165+K168</f>
        <v>229.4</v>
      </c>
      <c r="L169" s="384">
        <f t="shared" si="45"/>
        <v>0</v>
      </c>
      <c r="M169" s="415">
        <f t="shared" si="45"/>
        <v>15176.7</v>
      </c>
      <c r="N169" s="416">
        <f t="shared" si="45"/>
        <v>14876</v>
      </c>
      <c r="O169" s="384">
        <f t="shared" si="45"/>
        <v>265.7</v>
      </c>
      <c r="P169" s="384">
        <f t="shared" si="45"/>
        <v>0</v>
      </c>
      <c r="Q169" s="417">
        <f t="shared" si="45"/>
        <v>14610.3</v>
      </c>
      <c r="R169" s="384">
        <f>R148+R145+R142+R139+R151+R156+R161+R165+R168</f>
        <v>14876</v>
      </c>
      <c r="S169" s="384">
        <f t="shared" si="45"/>
        <v>265.7</v>
      </c>
      <c r="T169" s="384">
        <f t="shared" si="45"/>
        <v>0</v>
      </c>
      <c r="U169" s="415">
        <f t="shared" si="45"/>
        <v>14610.3</v>
      </c>
      <c r="V169" s="418">
        <f t="shared" si="45"/>
        <v>4304.3000000000011</v>
      </c>
      <c r="W169" s="384">
        <f t="shared" si="45"/>
        <v>242</v>
      </c>
      <c r="X169" s="385"/>
      <c r="Y169" s="380"/>
      <c r="Z169" s="380"/>
      <c r="AA169" s="386"/>
      <c r="AD169" s="388"/>
    </row>
    <row r="170" spans="1:30" ht="14.25" customHeight="1" thickBot="1">
      <c r="A170" s="242" t="s">
        <v>9</v>
      </c>
      <c r="B170" s="244" t="s">
        <v>83</v>
      </c>
      <c r="C170" s="580" t="s">
        <v>12</v>
      </c>
      <c r="D170" s="562"/>
      <c r="E170" s="562"/>
      <c r="F170" s="562"/>
      <c r="G170" s="562"/>
      <c r="H170" s="562"/>
      <c r="I170" s="563"/>
      <c r="J170" s="60">
        <f>J169</f>
        <v>15406.100000000002</v>
      </c>
      <c r="K170" s="60">
        <f t="shared" ref="K170:W170" si="46">K169</f>
        <v>229.4</v>
      </c>
      <c r="L170" s="60">
        <f t="shared" si="46"/>
        <v>0</v>
      </c>
      <c r="M170" s="175">
        <f t="shared" si="46"/>
        <v>15176.7</v>
      </c>
      <c r="N170" s="176">
        <f t="shared" si="46"/>
        <v>14876</v>
      </c>
      <c r="O170" s="60">
        <f t="shared" si="46"/>
        <v>265.7</v>
      </c>
      <c r="P170" s="60">
        <f t="shared" si="46"/>
        <v>0</v>
      </c>
      <c r="Q170" s="404">
        <f t="shared" si="46"/>
        <v>14610.3</v>
      </c>
      <c r="R170" s="60">
        <f t="shared" si="46"/>
        <v>14876</v>
      </c>
      <c r="S170" s="60">
        <f t="shared" si="46"/>
        <v>265.7</v>
      </c>
      <c r="T170" s="60">
        <f t="shared" si="46"/>
        <v>0</v>
      </c>
      <c r="U170" s="175">
        <f t="shared" si="46"/>
        <v>14610.3</v>
      </c>
      <c r="V170" s="231">
        <f t="shared" si="46"/>
        <v>4304.3000000000011</v>
      </c>
      <c r="W170" s="60">
        <f t="shared" si="46"/>
        <v>242</v>
      </c>
      <c r="X170" s="541"/>
      <c r="Y170" s="542"/>
      <c r="Z170" s="542"/>
      <c r="AA170" s="543"/>
    </row>
    <row r="171" spans="1:30" ht="14.25" customHeight="1" thickBot="1">
      <c r="A171" s="14" t="s">
        <v>9</v>
      </c>
      <c r="B171" s="15" t="s">
        <v>170</v>
      </c>
      <c r="C171" s="581" t="s">
        <v>171</v>
      </c>
      <c r="D171" s="582"/>
      <c r="E171" s="582"/>
      <c r="F171" s="582"/>
      <c r="G171" s="582"/>
      <c r="H171" s="582"/>
      <c r="I171" s="582"/>
      <c r="J171" s="582"/>
      <c r="K171" s="582"/>
      <c r="L171" s="582"/>
      <c r="M171" s="582"/>
      <c r="N171" s="582"/>
      <c r="O171" s="582"/>
      <c r="P171" s="582"/>
      <c r="Q171" s="582"/>
      <c r="R171" s="582"/>
      <c r="S171" s="582"/>
      <c r="T171" s="582"/>
      <c r="U171" s="582"/>
      <c r="V171" s="582"/>
      <c r="W171" s="582"/>
      <c r="X171" s="582"/>
      <c r="Y171" s="582"/>
      <c r="Z171" s="582"/>
      <c r="AA171" s="583"/>
    </row>
    <row r="172" spans="1:30" ht="14.25" customHeight="1">
      <c r="A172" s="296" t="s">
        <v>9</v>
      </c>
      <c r="B172" s="297" t="s">
        <v>84</v>
      </c>
      <c r="C172" s="285" t="s">
        <v>9</v>
      </c>
      <c r="D172" s="354"/>
      <c r="E172" s="336" t="s">
        <v>196</v>
      </c>
      <c r="F172" s="791"/>
      <c r="G172" s="794" t="s">
        <v>71</v>
      </c>
      <c r="H172" s="797">
        <v>6</v>
      </c>
      <c r="I172" s="64" t="s">
        <v>59</v>
      </c>
      <c r="J172" s="42">
        <f t="shared" ref="J172:J178" si="47">K172+M172</f>
        <v>599.5</v>
      </c>
      <c r="K172" s="101">
        <v>599.5</v>
      </c>
      <c r="L172" s="101"/>
      <c r="M172" s="111"/>
      <c r="N172" s="42">
        <f t="shared" ref="N172:N178" si="48">O172+Q172</f>
        <v>599.5</v>
      </c>
      <c r="O172" s="101">
        <v>599.5</v>
      </c>
      <c r="P172" s="101"/>
      <c r="Q172" s="44"/>
      <c r="R172" s="119">
        <f t="shared" ref="R172:R178" si="49">S172+U172</f>
        <v>599.5</v>
      </c>
      <c r="S172" s="102">
        <v>599.5</v>
      </c>
      <c r="T172" s="102"/>
      <c r="U172" s="103"/>
      <c r="V172" s="240">
        <v>599.5</v>
      </c>
      <c r="W172" s="118">
        <v>599.5</v>
      </c>
      <c r="X172" s="290"/>
      <c r="Y172" s="182"/>
      <c r="Z172" s="182"/>
      <c r="AA172" s="183"/>
    </row>
    <row r="173" spans="1:30" ht="14.25" customHeight="1">
      <c r="A173" s="282"/>
      <c r="B173" s="283"/>
      <c r="C173" s="284"/>
      <c r="D173" s="356" t="s">
        <v>9</v>
      </c>
      <c r="E173" s="357" t="s">
        <v>220</v>
      </c>
      <c r="F173" s="792"/>
      <c r="G173" s="795"/>
      <c r="H173" s="798"/>
      <c r="I173" s="64" t="s">
        <v>59</v>
      </c>
      <c r="J173" s="42">
        <f t="shared" si="47"/>
        <v>599.5</v>
      </c>
      <c r="K173" s="101">
        <v>599.5</v>
      </c>
      <c r="L173" s="101"/>
      <c r="M173" s="111"/>
      <c r="N173" s="42">
        <f t="shared" si="48"/>
        <v>599.5</v>
      </c>
      <c r="O173" s="101">
        <v>599.5</v>
      </c>
      <c r="P173" s="101"/>
      <c r="Q173" s="44"/>
      <c r="R173" s="119">
        <f t="shared" si="49"/>
        <v>599.5</v>
      </c>
      <c r="S173" s="102">
        <v>599.5</v>
      </c>
      <c r="T173" s="102"/>
      <c r="U173" s="103"/>
      <c r="V173" s="184">
        <v>599.5</v>
      </c>
      <c r="W173" s="118">
        <v>599.5</v>
      </c>
      <c r="X173" s="305" t="s">
        <v>225</v>
      </c>
      <c r="Y173" s="182">
        <v>7</v>
      </c>
      <c r="Z173" s="182">
        <v>7</v>
      </c>
      <c r="AA173" s="183">
        <v>7</v>
      </c>
    </row>
    <row r="174" spans="1:30" ht="14.25" customHeight="1">
      <c r="A174" s="282"/>
      <c r="B174" s="283"/>
      <c r="C174" s="284"/>
      <c r="D174" s="280" t="s">
        <v>11</v>
      </c>
      <c r="E174" s="425" t="s">
        <v>221</v>
      </c>
      <c r="F174" s="792"/>
      <c r="G174" s="795"/>
      <c r="H174" s="798"/>
      <c r="I174" s="64" t="s">
        <v>59</v>
      </c>
      <c r="J174" s="42">
        <f t="shared" si="47"/>
        <v>602.9</v>
      </c>
      <c r="K174" s="101">
        <v>602.9</v>
      </c>
      <c r="L174" s="101"/>
      <c r="M174" s="111"/>
      <c r="N174" s="42">
        <f t="shared" si="48"/>
        <v>602.9</v>
      </c>
      <c r="O174" s="101">
        <v>602.9</v>
      </c>
      <c r="P174" s="101"/>
      <c r="Q174" s="44"/>
      <c r="R174" s="119">
        <f t="shared" si="49"/>
        <v>602.9</v>
      </c>
      <c r="S174" s="102">
        <v>602.9</v>
      </c>
      <c r="T174" s="102"/>
      <c r="U174" s="103"/>
      <c r="V174" s="184">
        <v>602.9</v>
      </c>
      <c r="W174" s="118">
        <v>602.29999999999995</v>
      </c>
      <c r="X174" s="305" t="s">
        <v>225</v>
      </c>
      <c r="Y174" s="182">
        <v>6</v>
      </c>
      <c r="Z174" s="182">
        <v>6</v>
      </c>
      <c r="AA174" s="183">
        <v>6</v>
      </c>
    </row>
    <row r="175" spans="1:30" ht="14.25" customHeight="1">
      <c r="A175" s="282"/>
      <c r="B175" s="283"/>
      <c r="C175" s="284"/>
      <c r="D175" s="356" t="s">
        <v>64</v>
      </c>
      <c r="E175" s="357" t="s">
        <v>222</v>
      </c>
      <c r="F175" s="792"/>
      <c r="G175" s="795"/>
      <c r="H175" s="798"/>
      <c r="I175" s="64" t="s">
        <v>59</v>
      </c>
      <c r="J175" s="42">
        <f t="shared" si="47"/>
        <v>266.3</v>
      </c>
      <c r="K175" s="101">
        <v>266.3</v>
      </c>
      <c r="L175" s="101"/>
      <c r="M175" s="111"/>
      <c r="N175" s="42">
        <f t="shared" si="48"/>
        <v>266.3</v>
      </c>
      <c r="O175" s="101">
        <v>266.3</v>
      </c>
      <c r="P175" s="101"/>
      <c r="Q175" s="44"/>
      <c r="R175" s="119">
        <f t="shared" si="49"/>
        <v>284.5</v>
      </c>
      <c r="S175" s="102">
        <v>284.5</v>
      </c>
      <c r="T175" s="102"/>
      <c r="U175" s="103"/>
      <c r="V175" s="184">
        <v>266.3</v>
      </c>
      <c r="W175" s="118">
        <v>266.3</v>
      </c>
      <c r="X175" s="305" t="s">
        <v>225</v>
      </c>
      <c r="Y175" s="182">
        <v>5</v>
      </c>
      <c r="Z175" s="182">
        <v>5</v>
      </c>
      <c r="AA175" s="183">
        <v>5</v>
      </c>
    </row>
    <row r="176" spans="1:30" ht="14.25" customHeight="1">
      <c r="A176" s="282"/>
      <c r="B176" s="283"/>
      <c r="C176" s="284"/>
      <c r="D176" s="280" t="s">
        <v>83</v>
      </c>
      <c r="E176" s="425" t="s">
        <v>223</v>
      </c>
      <c r="F176" s="792"/>
      <c r="G176" s="795"/>
      <c r="H176" s="798"/>
      <c r="I176" s="64" t="s">
        <v>59</v>
      </c>
      <c r="J176" s="42">
        <f t="shared" si="47"/>
        <v>21</v>
      </c>
      <c r="K176" s="101">
        <v>21</v>
      </c>
      <c r="L176" s="101"/>
      <c r="M176" s="111"/>
      <c r="N176" s="42">
        <f t="shared" si="48"/>
        <v>21</v>
      </c>
      <c r="O176" s="101">
        <v>21</v>
      </c>
      <c r="P176" s="101"/>
      <c r="Q176" s="44"/>
      <c r="R176" s="119">
        <f t="shared" si="49"/>
        <v>21</v>
      </c>
      <c r="S176" s="102">
        <v>21</v>
      </c>
      <c r="T176" s="102"/>
      <c r="U176" s="103"/>
      <c r="V176" s="184">
        <v>21</v>
      </c>
      <c r="W176" s="118">
        <v>21</v>
      </c>
      <c r="X176" s="305" t="s">
        <v>225</v>
      </c>
      <c r="Y176" s="182">
        <v>1</v>
      </c>
      <c r="Z176" s="182">
        <v>1</v>
      </c>
      <c r="AA176" s="183">
        <v>1</v>
      </c>
    </row>
    <row r="177" spans="1:49" s="189" customFormat="1" ht="17.25" customHeight="1">
      <c r="A177" s="241"/>
      <c r="B177" s="243"/>
      <c r="C177" s="355"/>
      <c r="D177" s="358" t="s">
        <v>84</v>
      </c>
      <c r="E177" s="357" t="s">
        <v>224</v>
      </c>
      <c r="F177" s="792"/>
      <c r="G177" s="795"/>
      <c r="H177" s="798"/>
      <c r="I177" s="201" t="s">
        <v>59</v>
      </c>
      <c r="J177" s="197">
        <f t="shared" si="47"/>
        <v>10300.700000000001</v>
      </c>
      <c r="K177" s="198">
        <v>10300.700000000001</v>
      </c>
      <c r="L177" s="197"/>
      <c r="M177" s="200"/>
      <c r="N177" s="199">
        <f t="shared" si="48"/>
        <v>12071.9</v>
      </c>
      <c r="O177" s="198">
        <v>12071.9</v>
      </c>
      <c r="P177" s="197"/>
      <c r="Q177" s="196"/>
      <c r="R177" s="402">
        <f t="shared" si="49"/>
        <v>11671.9</v>
      </c>
      <c r="S177" s="102">
        <v>11671.9</v>
      </c>
      <c r="T177" s="195"/>
      <c r="U177" s="194"/>
      <c r="V177" s="193">
        <v>13715.1</v>
      </c>
      <c r="W177" s="192">
        <v>13715.1</v>
      </c>
      <c r="X177" s="305" t="s">
        <v>225</v>
      </c>
      <c r="Y177" s="191">
        <v>97</v>
      </c>
      <c r="Z177" s="190">
        <v>97</v>
      </c>
      <c r="AA177" s="424">
        <v>97</v>
      </c>
    </row>
    <row r="178" spans="1:49" ht="27" customHeight="1" thickBot="1">
      <c r="A178" s="249"/>
      <c r="B178" s="298"/>
      <c r="C178" s="286"/>
      <c r="D178" s="359" t="s">
        <v>67</v>
      </c>
      <c r="E178" s="292" t="s">
        <v>203</v>
      </c>
      <c r="F178" s="793"/>
      <c r="G178" s="796"/>
      <c r="H178" s="799"/>
      <c r="I178" s="64" t="s">
        <v>59</v>
      </c>
      <c r="J178" s="42">
        <f t="shared" si="47"/>
        <v>11.3</v>
      </c>
      <c r="K178" s="101">
        <v>11.3</v>
      </c>
      <c r="L178" s="101"/>
      <c r="M178" s="111"/>
      <c r="N178" s="42">
        <f t="shared" si="48"/>
        <v>11.3</v>
      </c>
      <c r="O178" s="101">
        <v>11.3</v>
      </c>
      <c r="P178" s="101"/>
      <c r="Q178" s="44"/>
      <c r="R178" s="119">
        <f t="shared" si="49"/>
        <v>11.3</v>
      </c>
      <c r="S178" s="102">
        <v>11.3</v>
      </c>
      <c r="T178" s="102"/>
      <c r="U178" s="103"/>
      <c r="V178" s="140">
        <v>11.3</v>
      </c>
      <c r="W178" s="202">
        <v>11.3</v>
      </c>
      <c r="X178" s="305" t="s">
        <v>225</v>
      </c>
      <c r="Y178" s="182">
        <v>1</v>
      </c>
      <c r="Z178" s="182">
        <v>1</v>
      </c>
      <c r="AA178" s="183">
        <v>1</v>
      </c>
    </row>
    <row r="179" spans="1:49" ht="14.25" customHeight="1" thickBot="1">
      <c r="A179" s="242" t="s">
        <v>9</v>
      </c>
      <c r="B179" s="244" t="s">
        <v>84</v>
      </c>
      <c r="C179" s="561" t="s">
        <v>12</v>
      </c>
      <c r="D179" s="751"/>
      <c r="E179" s="751"/>
      <c r="F179" s="562"/>
      <c r="G179" s="562"/>
      <c r="H179" s="562"/>
      <c r="I179" s="563"/>
      <c r="J179" s="60">
        <f>SUM(J172:J178)</f>
        <v>12401.2</v>
      </c>
      <c r="K179" s="60">
        <f t="shared" ref="K179:W179" si="50">SUM(K172:K178)</f>
        <v>12401.2</v>
      </c>
      <c r="L179" s="60">
        <f t="shared" si="50"/>
        <v>0</v>
      </c>
      <c r="M179" s="175">
        <f t="shared" si="50"/>
        <v>0</v>
      </c>
      <c r="N179" s="176">
        <f t="shared" si="50"/>
        <v>14172.4</v>
      </c>
      <c r="O179" s="60">
        <f t="shared" si="50"/>
        <v>14172.4</v>
      </c>
      <c r="P179" s="60">
        <f t="shared" si="50"/>
        <v>0</v>
      </c>
      <c r="Q179" s="404">
        <f t="shared" si="50"/>
        <v>0</v>
      </c>
      <c r="R179" s="60">
        <f t="shared" si="50"/>
        <v>13790.599999999999</v>
      </c>
      <c r="S179" s="60">
        <f t="shared" si="50"/>
        <v>13790.599999999999</v>
      </c>
      <c r="T179" s="60">
        <f t="shared" si="50"/>
        <v>0</v>
      </c>
      <c r="U179" s="175">
        <f t="shared" si="50"/>
        <v>0</v>
      </c>
      <c r="V179" s="231">
        <f t="shared" si="50"/>
        <v>15815.6</v>
      </c>
      <c r="W179" s="60">
        <f t="shared" si="50"/>
        <v>15815</v>
      </c>
      <c r="X179" s="541"/>
      <c r="Y179" s="542"/>
      <c r="Z179" s="542"/>
      <c r="AA179" s="543"/>
    </row>
    <row r="180" spans="1:49" ht="14.25" customHeight="1" thickBot="1">
      <c r="A180" s="29" t="s">
        <v>9</v>
      </c>
      <c r="B180" s="544" t="s">
        <v>13</v>
      </c>
      <c r="C180" s="545"/>
      <c r="D180" s="545"/>
      <c r="E180" s="545"/>
      <c r="F180" s="545"/>
      <c r="G180" s="545"/>
      <c r="H180" s="545"/>
      <c r="I180" s="546"/>
      <c r="J180" s="34">
        <f t="shared" ref="J180:W180" si="51">SUM(J95,J122,J134,J170,J179)</f>
        <v>46686.2</v>
      </c>
      <c r="K180" s="34">
        <f t="shared" si="51"/>
        <v>29357.500000000004</v>
      </c>
      <c r="L180" s="34">
        <f t="shared" si="51"/>
        <v>773.4</v>
      </c>
      <c r="M180" s="232">
        <f t="shared" si="51"/>
        <v>17328.7</v>
      </c>
      <c r="N180" s="405">
        <f t="shared" si="51"/>
        <v>57302</v>
      </c>
      <c r="O180" s="34">
        <f t="shared" si="51"/>
        <v>32946.9</v>
      </c>
      <c r="P180" s="34">
        <f t="shared" si="51"/>
        <v>832</v>
      </c>
      <c r="Q180" s="406">
        <f t="shared" si="51"/>
        <v>24355.1</v>
      </c>
      <c r="R180" s="34">
        <f t="shared" si="51"/>
        <v>47990.9</v>
      </c>
      <c r="S180" s="34">
        <f t="shared" si="51"/>
        <v>31423.9</v>
      </c>
      <c r="T180" s="34">
        <f t="shared" si="51"/>
        <v>791.9</v>
      </c>
      <c r="U180" s="232">
        <f t="shared" si="51"/>
        <v>16567</v>
      </c>
      <c r="V180" s="233">
        <f t="shared" si="51"/>
        <v>42713.1</v>
      </c>
      <c r="W180" s="34">
        <f t="shared" si="51"/>
        <v>38333.799999999996</v>
      </c>
      <c r="X180" s="547"/>
      <c r="Y180" s="548"/>
      <c r="Z180" s="548"/>
      <c r="AA180" s="549"/>
    </row>
    <row r="181" spans="1:49" ht="14.25" customHeight="1" thickBot="1">
      <c r="A181" s="31" t="s">
        <v>9</v>
      </c>
      <c r="B181" s="550" t="s">
        <v>37</v>
      </c>
      <c r="C181" s="551"/>
      <c r="D181" s="551"/>
      <c r="E181" s="551"/>
      <c r="F181" s="551"/>
      <c r="G181" s="551"/>
      <c r="H181" s="551"/>
      <c r="I181" s="552"/>
      <c r="J181" s="66">
        <f>SUM(J180)</f>
        <v>46686.2</v>
      </c>
      <c r="K181" s="66">
        <f t="shared" ref="K181:W181" si="52">SUM(K180)</f>
        <v>29357.500000000004</v>
      </c>
      <c r="L181" s="66">
        <f t="shared" si="52"/>
        <v>773.4</v>
      </c>
      <c r="M181" s="403">
        <f t="shared" si="52"/>
        <v>17328.7</v>
      </c>
      <c r="N181" s="66">
        <f t="shared" si="52"/>
        <v>57302</v>
      </c>
      <c r="O181" s="66">
        <f t="shared" si="52"/>
        <v>32946.9</v>
      </c>
      <c r="P181" s="66">
        <f t="shared" si="52"/>
        <v>832</v>
      </c>
      <c r="Q181" s="187">
        <f t="shared" si="52"/>
        <v>24355.1</v>
      </c>
      <c r="R181" s="188">
        <f t="shared" si="52"/>
        <v>47990.9</v>
      </c>
      <c r="S181" s="66">
        <f t="shared" si="52"/>
        <v>31423.9</v>
      </c>
      <c r="T181" s="66">
        <f t="shared" si="52"/>
        <v>791.9</v>
      </c>
      <c r="U181" s="403">
        <f t="shared" si="52"/>
        <v>16567</v>
      </c>
      <c r="V181" s="187">
        <f t="shared" si="52"/>
        <v>42713.1</v>
      </c>
      <c r="W181" s="188">
        <f t="shared" si="52"/>
        <v>38333.799999999996</v>
      </c>
      <c r="X181" s="553"/>
      <c r="Y181" s="554"/>
      <c r="Z181" s="554"/>
      <c r="AA181" s="555"/>
    </row>
    <row r="182" spans="1:49" s="33" customFormat="1" ht="30" customHeight="1">
      <c r="A182" s="564" t="s">
        <v>176</v>
      </c>
      <c r="B182" s="564"/>
      <c r="C182" s="564"/>
      <c r="D182" s="564"/>
      <c r="E182" s="564"/>
      <c r="F182" s="564"/>
      <c r="G182" s="564"/>
      <c r="H182" s="564"/>
      <c r="I182" s="564"/>
      <c r="J182" s="564"/>
      <c r="K182" s="564"/>
      <c r="L182" s="564"/>
      <c r="M182" s="564"/>
      <c r="N182" s="564"/>
      <c r="O182" s="564"/>
      <c r="P182" s="564"/>
      <c r="Q182" s="564"/>
      <c r="R182" s="564"/>
      <c r="S182" s="564"/>
      <c r="T182" s="564"/>
      <c r="U182" s="564"/>
      <c r="V182" s="564"/>
      <c r="W182" s="564"/>
      <c r="X182" s="564"/>
      <c r="Y182" s="564"/>
      <c r="Z182" s="564"/>
      <c r="AA182" s="564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</row>
    <row r="183" spans="1:49" s="33" customFormat="1" ht="14.25" customHeight="1">
      <c r="A183" s="752" t="s">
        <v>146</v>
      </c>
      <c r="B183" s="752"/>
      <c r="C183" s="752"/>
      <c r="D183" s="752"/>
      <c r="E183" s="752"/>
      <c r="F183" s="752"/>
      <c r="G183" s="752"/>
      <c r="H183" s="752"/>
      <c r="I183" s="752"/>
      <c r="J183" s="752"/>
      <c r="K183" s="752"/>
      <c r="L183" s="752"/>
      <c r="M183" s="752"/>
      <c r="N183" s="752"/>
      <c r="O183" s="752"/>
      <c r="P183" s="752"/>
      <c r="Q183" s="752"/>
      <c r="R183" s="752"/>
      <c r="S183" s="752"/>
      <c r="T183" s="752"/>
      <c r="U183" s="752"/>
      <c r="V183" s="235"/>
      <c r="W183" s="235"/>
      <c r="X183" s="235"/>
      <c r="Y183" s="235"/>
      <c r="Z183" s="235"/>
      <c r="AA183" s="235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</row>
    <row r="184" spans="1:49" s="33" customFormat="1" ht="14.25" customHeight="1" thickBot="1">
      <c r="A184" s="557" t="s">
        <v>18</v>
      </c>
      <c r="B184" s="557"/>
      <c r="C184" s="557"/>
      <c r="D184" s="557"/>
      <c r="E184" s="557"/>
      <c r="F184" s="557"/>
      <c r="G184" s="557"/>
      <c r="H184" s="557"/>
      <c r="I184" s="557"/>
      <c r="J184" s="557"/>
      <c r="K184" s="557"/>
      <c r="L184" s="557"/>
      <c r="M184" s="557"/>
      <c r="N184" s="557"/>
      <c r="O184" s="557"/>
      <c r="P184" s="557"/>
      <c r="Q184" s="557"/>
      <c r="R184" s="557"/>
      <c r="S184" s="557"/>
      <c r="T184" s="557"/>
      <c r="U184" s="557"/>
      <c r="V184" s="5"/>
      <c r="W184" s="6"/>
      <c r="X184" s="7"/>
      <c r="Y184" s="7"/>
      <c r="Z184" s="7"/>
      <c r="AA184" s="7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</row>
    <row r="185" spans="1:49" ht="45" customHeight="1" thickBot="1">
      <c r="A185" s="558" t="s">
        <v>14</v>
      </c>
      <c r="B185" s="559"/>
      <c r="C185" s="559"/>
      <c r="D185" s="559"/>
      <c r="E185" s="559"/>
      <c r="F185" s="559"/>
      <c r="G185" s="559"/>
      <c r="H185" s="559"/>
      <c r="I185" s="560"/>
      <c r="J185" s="558" t="s">
        <v>40</v>
      </c>
      <c r="K185" s="559"/>
      <c r="L185" s="559"/>
      <c r="M185" s="560"/>
      <c r="N185" s="558" t="s">
        <v>41</v>
      </c>
      <c r="O185" s="559"/>
      <c r="P185" s="559"/>
      <c r="Q185" s="560"/>
      <c r="R185" s="558" t="s">
        <v>42</v>
      </c>
      <c r="S185" s="559"/>
      <c r="T185" s="559"/>
      <c r="U185" s="560"/>
      <c r="V185" s="71" t="s">
        <v>43</v>
      </c>
      <c r="W185" s="71" t="s">
        <v>43</v>
      </c>
      <c r="X185" s="204"/>
    </row>
    <row r="186" spans="1:49" ht="14.25" customHeight="1">
      <c r="A186" s="523" t="s">
        <v>19</v>
      </c>
      <c r="B186" s="524"/>
      <c r="C186" s="524"/>
      <c r="D186" s="524"/>
      <c r="E186" s="524"/>
      <c r="F186" s="524"/>
      <c r="G186" s="524"/>
      <c r="H186" s="524"/>
      <c r="I186" s="525"/>
      <c r="J186" s="526">
        <f>SUM(J187:M190)</f>
        <v>31502.100000000002</v>
      </c>
      <c r="K186" s="527"/>
      <c r="L186" s="527"/>
      <c r="M186" s="528"/>
      <c r="N186" s="526">
        <f>SUM(N187:Q190)</f>
        <v>43324.500000000007</v>
      </c>
      <c r="O186" s="527"/>
      <c r="P186" s="527"/>
      <c r="Q186" s="528"/>
      <c r="R186" s="526">
        <f>SUM(R187:U190)</f>
        <v>34058.300000000003</v>
      </c>
      <c r="S186" s="527"/>
      <c r="T186" s="527"/>
      <c r="U186" s="528"/>
      <c r="V186" s="75">
        <f>SUM(V187:V190)</f>
        <v>39322.700000000004</v>
      </c>
      <c r="W186" s="75">
        <f>SUM(W187:W190)</f>
        <v>38333.800000000003</v>
      </c>
      <c r="X186" s="204"/>
    </row>
    <row r="187" spans="1:49" ht="14.25" customHeight="1">
      <c r="A187" s="529" t="s">
        <v>45</v>
      </c>
      <c r="B187" s="530"/>
      <c r="C187" s="530"/>
      <c r="D187" s="530"/>
      <c r="E187" s="530"/>
      <c r="F187" s="530"/>
      <c r="G187" s="530"/>
      <c r="H187" s="530"/>
      <c r="I187" s="531"/>
      <c r="J187" s="511">
        <f>SUMIF(I14:I181,"SB",J14:J181)</f>
        <v>29117.8</v>
      </c>
      <c r="K187" s="512"/>
      <c r="L187" s="512"/>
      <c r="M187" s="513"/>
      <c r="N187" s="511">
        <f>SUMIF(I14:I181,"SB",N14:N181)</f>
        <v>40674.500000000007</v>
      </c>
      <c r="O187" s="512"/>
      <c r="P187" s="512"/>
      <c r="Q187" s="513"/>
      <c r="R187" s="511">
        <f>SUMIF(I14:I178,"sb",R14:R178)</f>
        <v>31444.3</v>
      </c>
      <c r="S187" s="512"/>
      <c r="T187" s="512"/>
      <c r="U187" s="513"/>
      <c r="V187" s="72">
        <f>SUMIF(I14:I181,"SB",V14:V181)</f>
        <v>38640.400000000001</v>
      </c>
      <c r="W187" s="72">
        <f>SUMIF(I14:I181,"SB",W14:W181)</f>
        <v>38026.400000000001</v>
      </c>
    </row>
    <row r="188" spans="1:49" ht="14.25" customHeight="1">
      <c r="A188" s="508" t="s">
        <v>46</v>
      </c>
      <c r="B188" s="509"/>
      <c r="C188" s="509"/>
      <c r="D188" s="509"/>
      <c r="E188" s="509"/>
      <c r="F188" s="509"/>
      <c r="G188" s="509"/>
      <c r="H188" s="509"/>
      <c r="I188" s="510"/>
      <c r="J188" s="511">
        <f>SUMIF(I14:I181,"SB(SP)",J14:J181)</f>
        <v>59.9</v>
      </c>
      <c r="K188" s="512"/>
      <c r="L188" s="512"/>
      <c r="M188" s="513"/>
      <c r="N188" s="511">
        <f>SUMIF(I14:I181,"SB(SP)",N14:N181)</f>
        <v>59.4</v>
      </c>
      <c r="O188" s="512"/>
      <c r="P188" s="512"/>
      <c r="Q188" s="513"/>
      <c r="R188" s="511">
        <f>SUMIF(I14:I181,"SB(SP)",R14:R181)</f>
        <v>59.4</v>
      </c>
      <c r="S188" s="512"/>
      <c r="T188" s="512"/>
      <c r="U188" s="513"/>
      <c r="V188" s="72">
        <f>SUMIF(I14:I181,"SB(SP)",V14:V181)</f>
        <v>57.4</v>
      </c>
      <c r="W188" s="72">
        <f>SUMIF(I14:I181,"SB(SP)",W14:W181)</f>
        <v>57.4</v>
      </c>
    </row>
    <row r="189" spans="1:49" ht="14.25" customHeight="1">
      <c r="A189" s="508" t="s">
        <v>47</v>
      </c>
      <c r="B189" s="509"/>
      <c r="C189" s="509"/>
      <c r="D189" s="509"/>
      <c r="E189" s="509"/>
      <c r="F189" s="509"/>
      <c r="G189" s="509"/>
      <c r="H189" s="509"/>
      <c r="I189" s="510"/>
      <c r="J189" s="511">
        <f>SUMIF(I14:I181,"SB(F)",J14:J181)</f>
        <v>222.9</v>
      </c>
      <c r="K189" s="512"/>
      <c r="L189" s="512"/>
      <c r="M189" s="513"/>
      <c r="N189" s="511">
        <f>SUMIF(I14:I181,"SB(F)",N14:N181)</f>
        <v>454.5</v>
      </c>
      <c r="O189" s="512"/>
      <c r="P189" s="512"/>
      <c r="Q189" s="513"/>
      <c r="R189" s="511">
        <f>SUMIF(I14:I181,"SB(F)",R14:R181)</f>
        <v>454.5</v>
      </c>
      <c r="S189" s="512"/>
      <c r="T189" s="512"/>
      <c r="U189" s="513"/>
      <c r="V189" s="72">
        <f>SUMIF(I14:I181,"SB(F)",V14:V181)</f>
        <v>250</v>
      </c>
      <c r="W189" s="72">
        <f>SUMIF(I14:I181,"SB(F)",W14:W181)</f>
        <v>250</v>
      </c>
      <c r="X189" s="206"/>
      <c r="Y189" s="4"/>
      <c r="Z189" s="4"/>
      <c r="AA189" s="4"/>
      <c r="AB189" s="4"/>
      <c r="AC189" s="4"/>
      <c r="AD189" s="4"/>
    </row>
    <row r="190" spans="1:49" ht="14.25" customHeight="1">
      <c r="A190" s="508" t="s">
        <v>48</v>
      </c>
      <c r="B190" s="509"/>
      <c r="C190" s="509"/>
      <c r="D190" s="509"/>
      <c r="E190" s="509"/>
      <c r="F190" s="509"/>
      <c r="G190" s="509"/>
      <c r="H190" s="509"/>
      <c r="I190" s="510"/>
      <c r="J190" s="511">
        <f>SUMIF(I14:I181,"SB(P)",J14:J181)</f>
        <v>2101.5</v>
      </c>
      <c r="K190" s="512"/>
      <c r="L190" s="512"/>
      <c r="M190" s="513"/>
      <c r="N190" s="511">
        <f>SUMIF(I14:I181,"SB(P)",N14:N181)</f>
        <v>2136.1</v>
      </c>
      <c r="O190" s="512"/>
      <c r="P190" s="512"/>
      <c r="Q190" s="513"/>
      <c r="R190" s="511">
        <f>SUMIF(I14:I181,"SB(P)",R14:R181)</f>
        <v>2100.1</v>
      </c>
      <c r="S190" s="512"/>
      <c r="T190" s="512"/>
      <c r="U190" s="513"/>
      <c r="V190" s="72">
        <f>SUMIF(I14:I181,"SB(P)",V14:V181)</f>
        <v>374.9</v>
      </c>
      <c r="W190" s="72">
        <f>SUMIF(I14:I181,"SB(P)",W14:W181)</f>
        <v>0</v>
      </c>
    </row>
    <row r="191" spans="1:49" ht="14.25" customHeight="1">
      <c r="A191" s="532" t="s">
        <v>20</v>
      </c>
      <c r="B191" s="533"/>
      <c r="C191" s="533"/>
      <c r="D191" s="533"/>
      <c r="E191" s="533"/>
      <c r="F191" s="533"/>
      <c r="G191" s="533"/>
      <c r="H191" s="533"/>
      <c r="I191" s="534"/>
      <c r="J191" s="535">
        <f>SUM(J192:M195)</f>
        <v>15184.1</v>
      </c>
      <c r="K191" s="536"/>
      <c r="L191" s="536"/>
      <c r="M191" s="537"/>
      <c r="N191" s="535">
        <f>SUM(N192:Q195)</f>
        <v>13977.5</v>
      </c>
      <c r="O191" s="536"/>
      <c r="P191" s="536"/>
      <c r="Q191" s="537"/>
      <c r="R191" s="535">
        <f>SUM(R192:U195)</f>
        <v>13932.6</v>
      </c>
      <c r="S191" s="536"/>
      <c r="T191" s="536"/>
      <c r="U191" s="537"/>
      <c r="V191" s="76">
        <f>SUM(V192:V195)</f>
        <v>3390.4</v>
      </c>
      <c r="W191" s="76">
        <f>SUM(W192:W195)</f>
        <v>0</v>
      </c>
    </row>
    <row r="192" spans="1:49" ht="14.25" customHeight="1">
      <c r="A192" s="520" t="s">
        <v>49</v>
      </c>
      <c r="B192" s="521"/>
      <c r="C192" s="521"/>
      <c r="D192" s="521"/>
      <c r="E192" s="521"/>
      <c r="F192" s="521"/>
      <c r="G192" s="521"/>
      <c r="H192" s="521"/>
      <c r="I192" s="522"/>
      <c r="J192" s="511">
        <f>SUMIF(I14:I181,"ES",J14:J181)</f>
        <v>11393.7</v>
      </c>
      <c r="K192" s="512"/>
      <c r="L192" s="512"/>
      <c r="M192" s="513"/>
      <c r="N192" s="511">
        <f>SUMIF(I14:I181,"ES",N14:N181)</f>
        <v>11552.9</v>
      </c>
      <c r="O192" s="512"/>
      <c r="P192" s="512"/>
      <c r="Q192" s="513"/>
      <c r="R192" s="511">
        <f>SUMIF(I14:I181,"ES",R14:R181)</f>
        <v>11508</v>
      </c>
      <c r="S192" s="512"/>
      <c r="T192" s="512"/>
      <c r="U192" s="513"/>
      <c r="V192" s="72">
        <f>SUMIF(I14:I181,"ES",V14:V181)</f>
        <v>3384.3</v>
      </c>
      <c r="W192" s="72">
        <f>SUMIF(I14:I181,"ES",W14:W181)</f>
        <v>0</v>
      </c>
    </row>
    <row r="193" spans="1:24" ht="14.25" customHeight="1">
      <c r="A193" s="538" t="s">
        <v>50</v>
      </c>
      <c r="B193" s="539"/>
      <c r="C193" s="539"/>
      <c r="D193" s="539"/>
      <c r="E193" s="539"/>
      <c r="F193" s="539"/>
      <c r="G193" s="539"/>
      <c r="H193" s="539"/>
      <c r="I193" s="540"/>
      <c r="J193" s="511">
        <f>SUMIF(I14:I181,"KPP",J14:J181)</f>
        <v>1200</v>
      </c>
      <c r="K193" s="512"/>
      <c r="L193" s="512"/>
      <c r="M193" s="513"/>
      <c r="N193" s="511">
        <f>SUMIF(I14:I181,"KPP",N14:N181)</f>
        <v>0</v>
      </c>
      <c r="O193" s="512"/>
      <c r="P193" s="512"/>
      <c r="Q193" s="513"/>
      <c r="R193" s="511">
        <f>SUMIF(I14:I181,"KPP",R14:R181)</f>
        <v>0</v>
      </c>
      <c r="S193" s="512"/>
      <c r="T193" s="512"/>
      <c r="U193" s="513"/>
      <c r="V193" s="72">
        <f>SUMIF(I14:I181,"KPP",V14:V181)</f>
        <v>0</v>
      </c>
      <c r="W193" s="72">
        <f>SUMIF(I14:I181,"KPP",W14:W181)</f>
        <v>0</v>
      </c>
    </row>
    <row r="194" spans="1:24" ht="14.25" customHeight="1">
      <c r="A194" s="508" t="s">
        <v>51</v>
      </c>
      <c r="B194" s="509"/>
      <c r="C194" s="509"/>
      <c r="D194" s="509"/>
      <c r="E194" s="509"/>
      <c r="F194" s="509"/>
      <c r="G194" s="509"/>
      <c r="H194" s="509"/>
      <c r="I194" s="510"/>
      <c r="J194" s="511">
        <f>SUMIF(I14:I181,"LRVB",J14:J181)</f>
        <v>1197.3</v>
      </c>
      <c r="K194" s="512"/>
      <c r="L194" s="512"/>
      <c r="M194" s="513"/>
      <c r="N194" s="511">
        <f>SUMIF(I14:I181,"LRVB",N14:N181)</f>
        <v>1195</v>
      </c>
      <c r="O194" s="512"/>
      <c r="P194" s="512"/>
      <c r="Q194" s="513"/>
      <c r="R194" s="511">
        <f>SUMIF(I14:I181,"LRVB",R14:R181)</f>
        <v>1195</v>
      </c>
      <c r="S194" s="512"/>
      <c r="T194" s="512"/>
      <c r="U194" s="513"/>
      <c r="V194" s="72">
        <f>SUMIF(I14:I181,"LRVB",V14:V181)</f>
        <v>4.5999999999999996</v>
      </c>
      <c r="W194" s="72">
        <f>SUMIF(I14:I181,"LRVB",W14:W181)</f>
        <v>0</v>
      </c>
    </row>
    <row r="195" spans="1:24" ht="14.25" customHeight="1">
      <c r="A195" s="508" t="s">
        <v>52</v>
      </c>
      <c r="B195" s="509"/>
      <c r="C195" s="509"/>
      <c r="D195" s="509"/>
      <c r="E195" s="509"/>
      <c r="F195" s="509"/>
      <c r="G195" s="509"/>
      <c r="H195" s="509"/>
      <c r="I195" s="510"/>
      <c r="J195" s="511">
        <f>SUMIF(I14:I181,"Kt",J14:J181)</f>
        <v>1393.1</v>
      </c>
      <c r="K195" s="512"/>
      <c r="L195" s="512"/>
      <c r="M195" s="513"/>
      <c r="N195" s="511">
        <f>SUMIF(I14:I181,"Kt",N14:N181)</f>
        <v>1229.5999999999999</v>
      </c>
      <c r="O195" s="512"/>
      <c r="P195" s="512"/>
      <c r="Q195" s="513"/>
      <c r="R195" s="511">
        <f>SUMIF(I14:I181,"Kt",R14:R181)</f>
        <v>1229.5999999999999</v>
      </c>
      <c r="S195" s="512"/>
      <c r="T195" s="512"/>
      <c r="U195" s="513"/>
      <c r="V195" s="72">
        <f>SUMIF(I14:I181,"Kt",V14:V181)</f>
        <v>1.5</v>
      </c>
      <c r="W195" s="72">
        <f>SUMIF(I14:I181,"Kt",W14:W181)</f>
        <v>0</v>
      </c>
    </row>
    <row r="196" spans="1:24" ht="14.25" customHeight="1" thickBot="1">
      <c r="A196" s="514" t="s">
        <v>21</v>
      </c>
      <c r="B196" s="515"/>
      <c r="C196" s="515"/>
      <c r="D196" s="515"/>
      <c r="E196" s="515"/>
      <c r="F196" s="515"/>
      <c r="G196" s="515"/>
      <c r="H196" s="515"/>
      <c r="I196" s="516"/>
      <c r="J196" s="517">
        <f>SUM(J186,J191)</f>
        <v>46686.200000000004</v>
      </c>
      <c r="K196" s="518"/>
      <c r="L196" s="518"/>
      <c r="M196" s="519"/>
      <c r="N196" s="517">
        <f>SUM(N186,N191)</f>
        <v>57302.000000000007</v>
      </c>
      <c r="O196" s="518"/>
      <c r="P196" s="518"/>
      <c r="Q196" s="519"/>
      <c r="R196" s="517">
        <f>SUM(R186,R191)</f>
        <v>47990.9</v>
      </c>
      <c r="S196" s="518"/>
      <c r="T196" s="518"/>
      <c r="U196" s="519"/>
      <c r="V196" s="74">
        <f>SUM(V186,V191)</f>
        <v>42713.100000000006</v>
      </c>
      <c r="W196" s="74">
        <f>SUM(W186,W191)</f>
        <v>38333.800000000003</v>
      </c>
    </row>
    <row r="197" spans="1:24">
      <c r="X197" s="205"/>
    </row>
  </sheetData>
  <mergeCells count="526">
    <mergeCell ref="X143:X145"/>
    <mergeCell ref="A146:A148"/>
    <mergeCell ref="B146:B148"/>
    <mergeCell ref="C146:C148"/>
    <mergeCell ref="D146:D148"/>
    <mergeCell ref="E146:E148"/>
    <mergeCell ref="F146:F148"/>
    <mergeCell ref="G146:G148"/>
    <mergeCell ref="H146:H148"/>
    <mergeCell ref="X146:X148"/>
    <mergeCell ref="E143:E145"/>
    <mergeCell ref="F143:F145"/>
    <mergeCell ref="G143:G145"/>
    <mergeCell ref="H143:H145"/>
    <mergeCell ref="A143:A145"/>
    <mergeCell ref="B143:B145"/>
    <mergeCell ref="C143:C145"/>
    <mergeCell ref="D143:D145"/>
    <mergeCell ref="X26:AA26"/>
    <mergeCell ref="X137:X139"/>
    <mergeCell ref="A140:A142"/>
    <mergeCell ref="B140:B142"/>
    <mergeCell ref="C140:C142"/>
    <mergeCell ref="D140:D142"/>
    <mergeCell ref="E140:E142"/>
    <mergeCell ref="F140:F142"/>
    <mergeCell ref="G140:G142"/>
    <mergeCell ref="H140:H142"/>
    <mergeCell ref="X140:X142"/>
    <mergeCell ref="A137:A139"/>
    <mergeCell ref="B137:B139"/>
    <mergeCell ref="C137:C139"/>
    <mergeCell ref="D137:D139"/>
    <mergeCell ref="E137:E139"/>
    <mergeCell ref="F137:F139"/>
    <mergeCell ref="G137:G139"/>
    <mergeCell ref="H137:H139"/>
    <mergeCell ref="Y90:Y91"/>
    <mergeCell ref="Y81:Y82"/>
    <mergeCell ref="A71:A73"/>
    <mergeCell ref="X83:X84"/>
    <mergeCell ref="A63:A64"/>
    <mergeCell ref="B63:B64"/>
    <mergeCell ref="G85:G88"/>
    <mergeCell ref="A17:A19"/>
    <mergeCell ref="B17:B19"/>
    <mergeCell ref="C17:C19"/>
    <mergeCell ref="A67:A68"/>
    <mergeCell ref="A59:A62"/>
    <mergeCell ref="G59:G62"/>
    <mergeCell ref="A166:A168"/>
    <mergeCell ref="E166:E168"/>
    <mergeCell ref="F166:F168"/>
    <mergeCell ref="G166:G168"/>
    <mergeCell ref="A169:H169"/>
    <mergeCell ref="C171:AA171"/>
    <mergeCell ref="F149:F151"/>
    <mergeCell ref="G149:G151"/>
    <mergeCell ref="E157:E161"/>
    <mergeCell ref="F172:F178"/>
    <mergeCell ref="G172:G178"/>
    <mergeCell ref="H172:H178"/>
    <mergeCell ref="H92:H94"/>
    <mergeCell ref="H71:H73"/>
    <mergeCell ref="A65:A66"/>
    <mergeCell ref="B65:B66"/>
    <mergeCell ref="H162:H165"/>
    <mergeCell ref="G152:G156"/>
    <mergeCell ref="A149:A151"/>
    <mergeCell ref="B149:B151"/>
    <mergeCell ref="C149:C151"/>
    <mergeCell ref="D149:D151"/>
    <mergeCell ref="E109:E111"/>
    <mergeCell ref="C124:C127"/>
    <mergeCell ref="X152:X153"/>
    <mergeCell ref="X157:X158"/>
    <mergeCell ref="X162:X163"/>
    <mergeCell ref="X170:AA170"/>
    <mergeCell ref="F157:F161"/>
    <mergeCell ref="G157:G161"/>
    <mergeCell ref="H119:H121"/>
    <mergeCell ref="E149:E151"/>
    <mergeCell ref="X122:AA122"/>
    <mergeCell ref="X124:X127"/>
    <mergeCell ref="X134:AA134"/>
    <mergeCell ref="C104:C108"/>
    <mergeCell ref="D112:D114"/>
    <mergeCell ref="F109:F111"/>
    <mergeCell ref="G109:G111"/>
    <mergeCell ref="F119:F121"/>
    <mergeCell ref="G119:G121"/>
    <mergeCell ref="E119:E121"/>
    <mergeCell ref="A41:A42"/>
    <mergeCell ref="AA59:AA61"/>
    <mergeCell ref="A69:A70"/>
    <mergeCell ref="B69:B70"/>
    <mergeCell ref="B59:B62"/>
    <mergeCell ref="B67:B68"/>
    <mergeCell ref="D65:D66"/>
    <mergeCell ref="G69:G70"/>
    <mergeCell ref="H65:H66"/>
    <mergeCell ref="A53:H53"/>
    <mergeCell ref="F46:F48"/>
    <mergeCell ref="B46:B48"/>
    <mergeCell ref="A46:A48"/>
    <mergeCell ref="A49:A52"/>
    <mergeCell ref="B49:B52"/>
    <mergeCell ref="C49:C52"/>
    <mergeCell ref="D49:D52"/>
    <mergeCell ref="A54:A55"/>
    <mergeCell ref="B54:B55"/>
    <mergeCell ref="C54:C55"/>
    <mergeCell ref="D54:D55"/>
    <mergeCell ref="E54:E55"/>
    <mergeCell ref="F54:F55"/>
    <mergeCell ref="AA81:AA82"/>
    <mergeCell ref="F65:F66"/>
    <mergeCell ref="F63:F64"/>
    <mergeCell ref="Z81:Z82"/>
    <mergeCell ref="H69:H70"/>
    <mergeCell ref="Y79:Y80"/>
    <mergeCell ref="Z79:Z80"/>
    <mergeCell ref="X79:X80"/>
    <mergeCell ref="A74:H74"/>
    <mergeCell ref="F56:F58"/>
    <mergeCell ref="B56:B58"/>
    <mergeCell ref="D59:D62"/>
    <mergeCell ref="E59:E62"/>
    <mergeCell ref="F59:F62"/>
    <mergeCell ref="AA79:AA80"/>
    <mergeCell ref="H56:H58"/>
    <mergeCell ref="Y59:Y61"/>
    <mergeCell ref="Z59:Z61"/>
    <mergeCell ref="X59:X61"/>
    <mergeCell ref="X75:X76"/>
    <mergeCell ref="X71:X72"/>
    <mergeCell ref="X74:AA74"/>
    <mergeCell ref="A56:A58"/>
    <mergeCell ref="Y56:Y57"/>
    <mergeCell ref="H59:H62"/>
    <mergeCell ref="D56:D58"/>
    <mergeCell ref="E56:E58"/>
    <mergeCell ref="G56:G58"/>
    <mergeCell ref="X56:X57"/>
    <mergeCell ref="G43:G45"/>
    <mergeCell ref="H43:H45"/>
    <mergeCell ref="G54:G55"/>
    <mergeCell ref="H54:H55"/>
    <mergeCell ref="X53:AA53"/>
    <mergeCell ref="Z54:Z55"/>
    <mergeCell ref="AA54:AA55"/>
    <mergeCell ref="H49:H52"/>
    <mergeCell ref="AA56:AA57"/>
    <mergeCell ref="H33:H36"/>
    <mergeCell ref="I5:I7"/>
    <mergeCell ref="C11:AA11"/>
    <mergeCell ref="H29:H32"/>
    <mergeCell ref="G14:G16"/>
    <mergeCell ref="D14:D16"/>
    <mergeCell ref="AA14:AA15"/>
    <mergeCell ref="X46:X47"/>
    <mergeCell ref="U6:U7"/>
    <mergeCell ref="A1:AA1"/>
    <mergeCell ref="A2:AA2"/>
    <mergeCell ref="A3:AA3"/>
    <mergeCell ref="Y4:AA4"/>
    <mergeCell ref="A5:A7"/>
    <mergeCell ref="B5:B7"/>
    <mergeCell ref="C5:C7"/>
    <mergeCell ref="R6:R7"/>
    <mergeCell ref="N6:N7"/>
    <mergeCell ref="O6:P6"/>
    <mergeCell ref="X6:X7"/>
    <mergeCell ref="J6:J7"/>
    <mergeCell ref="J5:M5"/>
    <mergeCell ref="G29:G32"/>
    <mergeCell ref="E49:E52"/>
    <mergeCell ref="F49:F52"/>
    <mergeCell ref="Q6:Q7"/>
    <mergeCell ref="X44:X45"/>
    <mergeCell ref="E43:E45"/>
    <mergeCell ref="F43:F45"/>
    <mergeCell ref="D5:D7"/>
    <mergeCell ref="A8:AA8"/>
    <mergeCell ref="A9:AA9"/>
    <mergeCell ref="B10:AA10"/>
    <mergeCell ref="E5:E7"/>
    <mergeCell ref="Y6:AA6"/>
    <mergeCell ref="V5:V7"/>
    <mergeCell ref="W5:W7"/>
    <mergeCell ref="X5:AA5"/>
    <mergeCell ref="F5:F7"/>
    <mergeCell ref="F29:F32"/>
    <mergeCell ref="C37:C39"/>
    <mergeCell ref="D37:D39"/>
    <mergeCell ref="F37:F39"/>
    <mergeCell ref="N5:Q5"/>
    <mergeCell ref="B12:B13"/>
    <mergeCell ref="C12:C13"/>
    <mergeCell ref="D12:D13"/>
    <mergeCell ref="E12:E13"/>
    <mergeCell ref="H5:H7"/>
    <mergeCell ref="S6:T6"/>
    <mergeCell ref="K6:L6"/>
    <mergeCell ref="M6:M7"/>
    <mergeCell ref="R5:U5"/>
    <mergeCell ref="G37:G39"/>
    <mergeCell ref="G17:G19"/>
    <mergeCell ref="G33:G36"/>
    <mergeCell ref="G5:G7"/>
    <mergeCell ref="H17:H19"/>
    <mergeCell ref="F27:F28"/>
    <mergeCell ref="G27:G28"/>
    <mergeCell ref="H27:H28"/>
    <mergeCell ref="C14:C16"/>
    <mergeCell ref="E14:E16"/>
    <mergeCell ref="F14:F16"/>
    <mergeCell ref="D20:D25"/>
    <mergeCell ref="E20:E25"/>
    <mergeCell ref="F20:F25"/>
    <mergeCell ref="F17:F19"/>
    <mergeCell ref="A12:A13"/>
    <mergeCell ref="A27:A28"/>
    <mergeCell ref="B27:B28"/>
    <mergeCell ref="C27:C28"/>
    <mergeCell ref="D27:D28"/>
    <mergeCell ref="E27:E28"/>
    <mergeCell ref="A14:A16"/>
    <mergeCell ref="B14:B16"/>
    <mergeCell ref="D17:D19"/>
    <mergeCell ref="E17:E19"/>
    <mergeCell ref="A29:A32"/>
    <mergeCell ref="E29:E32"/>
    <mergeCell ref="A43:A45"/>
    <mergeCell ref="G20:G25"/>
    <mergeCell ref="B29:B32"/>
    <mergeCell ref="C29:C32"/>
    <mergeCell ref="C20:C25"/>
    <mergeCell ref="A37:A39"/>
    <mergeCell ref="C41:C42"/>
    <mergeCell ref="D41:D42"/>
    <mergeCell ref="B43:B45"/>
    <mergeCell ref="C43:C45"/>
    <mergeCell ref="E33:E36"/>
    <mergeCell ref="F33:F36"/>
    <mergeCell ref="C33:C36"/>
    <mergeCell ref="D43:D45"/>
    <mergeCell ref="B41:B42"/>
    <mergeCell ref="D33:D36"/>
    <mergeCell ref="E37:E39"/>
    <mergeCell ref="E41:E42"/>
    <mergeCell ref="F41:F42"/>
    <mergeCell ref="A40:H40"/>
    <mergeCell ref="H20:H25"/>
    <mergeCell ref="A26:H26"/>
    <mergeCell ref="B37:B39"/>
    <mergeCell ref="A33:A36"/>
    <mergeCell ref="B33:B36"/>
    <mergeCell ref="A20:A25"/>
    <mergeCell ref="B20:B25"/>
    <mergeCell ref="AA12:AA13"/>
    <mergeCell ref="H14:H16"/>
    <mergeCell ref="Z14:Z15"/>
    <mergeCell ref="F12:F13"/>
    <mergeCell ref="G12:G13"/>
    <mergeCell ref="H12:H13"/>
    <mergeCell ref="X12:X13"/>
    <mergeCell ref="X14:X15"/>
    <mergeCell ref="Y14:Y15"/>
    <mergeCell ref="Z56:Z57"/>
    <mergeCell ref="X49:X50"/>
    <mergeCell ref="X51:X52"/>
    <mergeCell ref="X54:X55"/>
    <mergeCell ref="Y54:Y55"/>
    <mergeCell ref="Y12:Y13"/>
    <mergeCell ref="Z12:Z13"/>
    <mergeCell ref="X33:X34"/>
    <mergeCell ref="X35:X36"/>
    <mergeCell ref="X40:AA40"/>
    <mergeCell ref="X38:X39"/>
    <mergeCell ref="G41:G42"/>
    <mergeCell ref="H41:H42"/>
    <mergeCell ref="G49:G52"/>
    <mergeCell ref="G46:G48"/>
    <mergeCell ref="H46:H48"/>
    <mergeCell ref="H37:H39"/>
    <mergeCell ref="X18:X19"/>
    <mergeCell ref="X20:X21"/>
    <mergeCell ref="C63:C64"/>
    <mergeCell ref="E69:E70"/>
    <mergeCell ref="F69:F70"/>
    <mergeCell ref="C56:C58"/>
    <mergeCell ref="D29:D32"/>
    <mergeCell ref="C46:C48"/>
    <mergeCell ref="D46:D48"/>
    <mergeCell ref="E46:E48"/>
    <mergeCell ref="C59:C62"/>
    <mergeCell ref="E65:E66"/>
    <mergeCell ref="C65:C66"/>
    <mergeCell ref="E71:E73"/>
    <mergeCell ref="C67:C68"/>
    <mergeCell ref="H63:H64"/>
    <mergeCell ref="G67:G68"/>
    <mergeCell ref="C69:C70"/>
    <mergeCell ref="D69:D70"/>
    <mergeCell ref="H67:H68"/>
    <mergeCell ref="F71:F73"/>
    <mergeCell ref="D67:D68"/>
    <mergeCell ref="G63:G64"/>
    <mergeCell ref="E63:E64"/>
    <mergeCell ref="G65:G66"/>
    <mergeCell ref="D63:D64"/>
    <mergeCell ref="E67:E68"/>
    <mergeCell ref="F67:F68"/>
    <mergeCell ref="A162:A165"/>
    <mergeCell ref="G75:G78"/>
    <mergeCell ref="A157:A161"/>
    <mergeCell ref="B157:B161"/>
    <mergeCell ref="C157:C161"/>
    <mergeCell ref="D157:D161"/>
    <mergeCell ref="B104:B108"/>
    <mergeCell ref="C162:C165"/>
    <mergeCell ref="D162:D165"/>
    <mergeCell ref="E162:E165"/>
    <mergeCell ref="F162:F165"/>
    <mergeCell ref="G162:G165"/>
    <mergeCell ref="A104:A108"/>
    <mergeCell ref="A115:A118"/>
    <mergeCell ref="B115:B118"/>
    <mergeCell ref="D104:D108"/>
    <mergeCell ref="B162:B165"/>
    <mergeCell ref="F153:F156"/>
    <mergeCell ref="E115:E118"/>
    <mergeCell ref="E112:E114"/>
    <mergeCell ref="A79:A84"/>
    <mergeCell ref="D92:D94"/>
    <mergeCell ref="A109:A111"/>
    <mergeCell ref="C135:AA135"/>
    <mergeCell ref="D131:D133"/>
    <mergeCell ref="D124:D127"/>
    <mergeCell ref="D115:D118"/>
    <mergeCell ref="C134:I134"/>
    <mergeCell ref="H128:H130"/>
    <mergeCell ref="E131:E133"/>
    <mergeCell ref="H152:H156"/>
    <mergeCell ref="X149:X150"/>
    <mergeCell ref="E89:E91"/>
    <mergeCell ref="B166:B168"/>
    <mergeCell ref="C166:C168"/>
    <mergeCell ref="D166:D168"/>
    <mergeCell ref="B128:B130"/>
    <mergeCell ref="B152:B156"/>
    <mergeCell ref="B119:B121"/>
    <mergeCell ref="B112:B114"/>
    <mergeCell ref="A119:A121"/>
    <mergeCell ref="A152:A156"/>
    <mergeCell ref="A112:A114"/>
    <mergeCell ref="B109:B111"/>
    <mergeCell ref="A131:A133"/>
    <mergeCell ref="A124:A127"/>
    <mergeCell ref="B124:B127"/>
    <mergeCell ref="B131:B133"/>
    <mergeCell ref="A128:A130"/>
    <mergeCell ref="C170:I170"/>
    <mergeCell ref="H75:H78"/>
    <mergeCell ref="H97:H100"/>
    <mergeCell ref="H157:H161"/>
    <mergeCell ref="H112:H114"/>
    <mergeCell ref="E152:E156"/>
    <mergeCell ref="H166:H168"/>
    <mergeCell ref="F79:F80"/>
    <mergeCell ref="F85:F88"/>
    <mergeCell ref="C75:C78"/>
    <mergeCell ref="H131:H133"/>
    <mergeCell ref="D85:D88"/>
    <mergeCell ref="E85:E88"/>
    <mergeCell ref="E92:E94"/>
    <mergeCell ref="H89:H91"/>
    <mergeCell ref="H149:H151"/>
    <mergeCell ref="E124:E127"/>
    <mergeCell ref="F124:F127"/>
    <mergeCell ref="C122:I122"/>
    <mergeCell ref="C123:AA123"/>
    <mergeCell ref="G128:G130"/>
    <mergeCell ref="F128:F130"/>
    <mergeCell ref="F131:F133"/>
    <mergeCell ref="G131:G133"/>
    <mergeCell ref="F112:F114"/>
    <mergeCell ref="G124:G127"/>
    <mergeCell ref="F115:F118"/>
    <mergeCell ref="G115:G118"/>
    <mergeCell ref="B79:B84"/>
    <mergeCell ref="C79:C84"/>
    <mergeCell ref="X115:X118"/>
    <mergeCell ref="H85:H86"/>
    <mergeCell ref="X104:X105"/>
    <mergeCell ref="H109:H111"/>
    <mergeCell ref="X97:X99"/>
    <mergeCell ref="X101:X102"/>
    <mergeCell ref="C96:AA96"/>
    <mergeCell ref="G97:G100"/>
    <mergeCell ref="B71:B73"/>
    <mergeCell ref="G79:G84"/>
    <mergeCell ref="X81:X82"/>
    <mergeCell ref="C95:I95"/>
    <mergeCell ref="F75:F78"/>
    <mergeCell ref="D71:D73"/>
    <mergeCell ref="D75:D78"/>
    <mergeCell ref="D79:D84"/>
    <mergeCell ref="E79:E84"/>
    <mergeCell ref="C71:C73"/>
    <mergeCell ref="H115:H118"/>
    <mergeCell ref="H124:H127"/>
    <mergeCell ref="H104:H108"/>
    <mergeCell ref="E97:E100"/>
    <mergeCell ref="F97:F100"/>
    <mergeCell ref="AA90:AA91"/>
    <mergeCell ref="X90:X91"/>
    <mergeCell ref="Z90:Z91"/>
    <mergeCell ref="H101:H103"/>
    <mergeCell ref="Y115:Y116"/>
    <mergeCell ref="C101:C103"/>
    <mergeCell ref="F92:F94"/>
    <mergeCell ref="D119:D121"/>
    <mergeCell ref="C119:C121"/>
    <mergeCell ref="G112:G114"/>
    <mergeCell ref="X112:X113"/>
    <mergeCell ref="G104:G108"/>
    <mergeCell ref="E104:E108"/>
    <mergeCell ref="F104:F108"/>
    <mergeCell ref="X106:X107"/>
    <mergeCell ref="B180:I180"/>
    <mergeCell ref="X180:AA180"/>
    <mergeCell ref="X181:AA181"/>
    <mergeCell ref="D152:D156"/>
    <mergeCell ref="D128:D130"/>
    <mergeCell ref="C115:C118"/>
    <mergeCell ref="E128:E130"/>
    <mergeCell ref="C152:C156"/>
    <mergeCell ref="X128:X129"/>
    <mergeCell ref="X131:X132"/>
    <mergeCell ref="X179:AA179"/>
    <mergeCell ref="G71:G73"/>
    <mergeCell ref="D101:D103"/>
    <mergeCell ref="E101:E103"/>
    <mergeCell ref="F101:F103"/>
    <mergeCell ref="D97:D100"/>
    <mergeCell ref="G92:G94"/>
    <mergeCell ref="G101:G103"/>
    <mergeCell ref="G89:G91"/>
    <mergeCell ref="F89:F91"/>
    <mergeCell ref="A187:I187"/>
    <mergeCell ref="J187:M187"/>
    <mergeCell ref="C112:C114"/>
    <mergeCell ref="C109:C111"/>
    <mergeCell ref="D109:D111"/>
    <mergeCell ref="C128:C130"/>
    <mergeCell ref="C179:I179"/>
    <mergeCell ref="A183:U183"/>
    <mergeCell ref="A182:AA182"/>
    <mergeCell ref="B181:I181"/>
    <mergeCell ref="A184:U184"/>
    <mergeCell ref="A185:I185"/>
    <mergeCell ref="J185:M185"/>
    <mergeCell ref="N185:Q185"/>
    <mergeCell ref="R185:U185"/>
    <mergeCell ref="A186:I186"/>
    <mergeCell ref="J186:M186"/>
    <mergeCell ref="N186:Q186"/>
    <mergeCell ref="R186:U186"/>
    <mergeCell ref="N189:Q189"/>
    <mergeCell ref="R189:U189"/>
    <mergeCell ref="N187:Q187"/>
    <mergeCell ref="R187:U187"/>
    <mergeCell ref="N188:Q188"/>
    <mergeCell ref="R188:U188"/>
    <mergeCell ref="R194:U194"/>
    <mergeCell ref="N194:Q194"/>
    <mergeCell ref="A193:I193"/>
    <mergeCell ref="J193:M193"/>
    <mergeCell ref="N193:Q193"/>
    <mergeCell ref="A196:I196"/>
    <mergeCell ref="J196:M196"/>
    <mergeCell ref="N196:Q196"/>
    <mergeCell ref="R196:U196"/>
    <mergeCell ref="A188:I188"/>
    <mergeCell ref="J190:M190"/>
    <mergeCell ref="N190:Q190"/>
    <mergeCell ref="R190:U190"/>
    <mergeCell ref="A190:I190"/>
    <mergeCell ref="J188:M188"/>
    <mergeCell ref="A75:A78"/>
    <mergeCell ref="B75:B78"/>
    <mergeCell ref="J195:M195"/>
    <mergeCell ref="N195:Q195"/>
    <mergeCell ref="A194:I194"/>
    <mergeCell ref="J194:M194"/>
    <mergeCell ref="A195:I195"/>
    <mergeCell ref="A191:I191"/>
    <mergeCell ref="J191:M191"/>
    <mergeCell ref="N191:Q191"/>
    <mergeCell ref="R195:U195"/>
    <mergeCell ref="R193:U193"/>
    <mergeCell ref="A189:I189"/>
    <mergeCell ref="J189:M189"/>
    <mergeCell ref="R191:U191"/>
    <mergeCell ref="A192:I192"/>
    <mergeCell ref="J192:M192"/>
    <mergeCell ref="N192:Q192"/>
    <mergeCell ref="R192:U192"/>
    <mergeCell ref="E75:E78"/>
    <mergeCell ref="A101:A103"/>
    <mergeCell ref="B101:B103"/>
    <mergeCell ref="C131:C133"/>
    <mergeCell ref="C97:C100"/>
    <mergeCell ref="C85:C88"/>
    <mergeCell ref="A92:A94"/>
    <mergeCell ref="B92:B94"/>
    <mergeCell ref="A85:A88"/>
    <mergeCell ref="B85:B88"/>
    <mergeCell ref="A97:A100"/>
    <mergeCell ref="C92:C94"/>
    <mergeCell ref="A89:A91"/>
    <mergeCell ref="B89:B91"/>
    <mergeCell ref="C89:C91"/>
    <mergeCell ref="B97:B100"/>
  </mergeCells>
  <phoneticPr fontId="0" type="noConversion"/>
  <printOptions horizontalCentered="1"/>
  <pageMargins left="0" right="0" top="0.39370078740157483" bottom="0.39370078740157483" header="0" footer="0"/>
  <pageSetup paperSize="9" scale="74" orientation="landscape" r:id="rId1"/>
  <headerFooter alignWithMargins="0">
    <oddFooter>Puslapių &amp;P iš &amp;N</oddFooter>
  </headerFooter>
  <rowBreaks count="4" manualBreakCount="4">
    <brk id="40" max="26" man="1"/>
    <brk id="78" max="26" man="1"/>
    <brk id="114" max="26" man="1"/>
    <brk id="148" max="2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A33" sqref="A33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803" t="s">
        <v>24</v>
      </c>
      <c r="B1" s="803"/>
    </row>
    <row r="2" spans="1:2" ht="31.5">
      <c r="A2" s="2" t="s">
        <v>4</v>
      </c>
      <c r="B2" s="1" t="s">
        <v>22</v>
      </c>
    </row>
    <row r="3" spans="1:2" ht="15.75" customHeight="1">
      <c r="A3" s="2" t="s">
        <v>25</v>
      </c>
      <c r="B3" s="1" t="s">
        <v>26</v>
      </c>
    </row>
    <row r="4" spans="1:2" ht="15.75" customHeight="1">
      <c r="A4" s="2" t="s">
        <v>27</v>
      </c>
      <c r="B4" s="1" t="s">
        <v>28</v>
      </c>
    </row>
    <row r="5" spans="1:2" ht="15.75" customHeight="1">
      <c r="A5" s="2" t="s">
        <v>29</v>
      </c>
      <c r="B5" s="1" t="s">
        <v>30</v>
      </c>
    </row>
    <row r="6" spans="1:2" ht="15.75" customHeight="1">
      <c r="A6" s="2" t="s">
        <v>31</v>
      </c>
      <c r="B6" s="1" t="s">
        <v>32</v>
      </c>
    </row>
    <row r="7" spans="1:2" ht="15.75" customHeight="1">
      <c r="A7" s="2" t="s">
        <v>33</v>
      </c>
      <c r="B7" s="1" t="s">
        <v>34</v>
      </c>
    </row>
    <row r="8" spans="1:2" ht="15.75" customHeight="1">
      <c r="A8" s="2" t="s">
        <v>35</v>
      </c>
      <c r="B8" s="1" t="s">
        <v>36</v>
      </c>
    </row>
    <row r="9" spans="1:2" ht="15.75" customHeight="1"/>
    <row r="10" spans="1:2" ht="15.75" customHeight="1">
      <c r="A10" s="804" t="s">
        <v>44</v>
      </c>
      <c r="B10" s="804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Tarybai</vt:lpstr>
      <vt:lpstr>Aiškinamoji lentelė</vt:lpstr>
      <vt:lpstr>Asignavimų valdytojų kodai</vt:lpstr>
      <vt:lpstr>'Aiškinamoji lentelė'!Spausdinimo_sritis</vt:lpstr>
      <vt:lpstr>Tarybai!Spausdinimo_sritis</vt:lpstr>
      <vt:lpstr>'Aiškinamoji lentelė'!Spausdinti_pavadinimus</vt:lpstr>
      <vt:lpstr>Tarybai!Spausdinti_pavadinimus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V.Palaimiene</cp:lastModifiedBy>
  <cp:lastPrinted>2013-01-23T13:56:01Z</cp:lastPrinted>
  <dcterms:created xsi:type="dcterms:W3CDTF">2007-07-27T10:32:34Z</dcterms:created>
  <dcterms:modified xsi:type="dcterms:W3CDTF">2013-01-24T07:33:04Z</dcterms:modified>
</cp:coreProperties>
</file>