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05" windowWidth="19200" windowHeight="11580"/>
  </bookViews>
  <sheets>
    <sheet name="TARYBAI" sheetId="5" r:id="rId1"/>
    <sheet name="Aiškinamasis" sheetId="1" r:id="rId2"/>
    <sheet name="bendras lėšų poreikis " sheetId="2" r:id="rId3"/>
  </sheets>
  <definedNames>
    <definedName name="_xlnm.Print_Area" localSheetId="1">Aiškinamasis!$A$1:$Z$51</definedName>
    <definedName name="_xlnm.Print_Area" localSheetId="0">TARYBAI!$A$1:$R$45</definedName>
    <definedName name="_xlnm.Print_Titles" localSheetId="1">Aiškinamasis!$5:$7</definedName>
    <definedName name="_xlnm.Print_Titles" localSheetId="0">TARYBAI!$5:$7</definedName>
  </definedNames>
  <calcPr calcId="114210" fullCalcOnLoad="1"/>
</workbook>
</file>

<file path=xl/calcChain.xml><?xml version="1.0" encoding="utf-8"?>
<calcChain xmlns="http://schemas.openxmlformats.org/spreadsheetml/2006/main">
  <c r="J25" i="5"/>
  <c r="I25"/>
  <c r="R25" i="1"/>
  <c r="Q25"/>
  <c r="M24"/>
  <c r="N44" i="5"/>
  <c r="N43"/>
  <c r="M44"/>
  <c r="M43"/>
  <c r="N42"/>
  <c r="N41"/>
  <c r="M42"/>
  <c r="M41"/>
  <c r="M45"/>
  <c r="M33"/>
  <c r="J33"/>
  <c r="I30"/>
  <c r="I29"/>
  <c r="I33"/>
  <c r="N28"/>
  <c r="M28"/>
  <c r="L28"/>
  <c r="K28"/>
  <c r="J28"/>
  <c r="I44"/>
  <c r="I43"/>
  <c r="I24"/>
  <c r="N23"/>
  <c r="M23"/>
  <c r="J23"/>
  <c r="I23"/>
  <c r="I22"/>
  <c r="N19"/>
  <c r="M19"/>
  <c r="N17"/>
  <c r="M17"/>
  <c r="J17"/>
  <c r="I16"/>
  <c r="N15"/>
  <c r="M15"/>
  <c r="J15"/>
  <c r="I15"/>
  <c r="I14"/>
  <c r="N13"/>
  <c r="M13"/>
  <c r="J13"/>
  <c r="I13"/>
  <c r="I12"/>
  <c r="L34"/>
  <c r="L35"/>
  <c r="L36"/>
  <c r="N34"/>
  <c r="M34"/>
  <c r="K34"/>
  <c r="K35"/>
  <c r="K36"/>
  <c r="J34"/>
  <c r="J20"/>
  <c r="I20"/>
  <c r="N20"/>
  <c r="I42"/>
  <c r="I41"/>
  <c r="I45"/>
  <c r="I17"/>
  <c r="M20"/>
  <c r="M35"/>
  <c r="M36"/>
  <c r="I28"/>
  <c r="I34"/>
  <c r="I35"/>
  <c r="I36"/>
  <c r="N45"/>
  <c r="N35"/>
  <c r="N36"/>
  <c r="J35"/>
  <c r="J36"/>
  <c r="V51" i="1"/>
  <c r="V49"/>
  <c r="V50"/>
  <c r="V47"/>
  <c r="V48"/>
  <c r="U51"/>
  <c r="U49"/>
  <c r="U47"/>
  <c r="U50"/>
  <c r="U48"/>
  <c r="S28"/>
  <c r="S39"/>
  <c r="S40"/>
  <c r="S41"/>
  <c r="O28"/>
  <c r="B10" i="2"/>
  <c r="J38" i="1"/>
  <c r="J33"/>
  <c r="J28"/>
  <c r="L28"/>
  <c r="L39"/>
  <c r="L40"/>
  <c r="L41"/>
  <c r="B11" i="2"/>
  <c r="I25" i="1"/>
  <c r="I24"/>
  <c r="N24"/>
  <c r="N25"/>
  <c r="M25"/>
  <c r="U19"/>
  <c r="T28"/>
  <c r="T39"/>
  <c r="T40"/>
  <c r="T41"/>
  <c r="D11" i="2"/>
  <c r="R28" i="1"/>
  <c r="D10" i="2"/>
  <c r="R38" i="1"/>
  <c r="Q35"/>
  <c r="Q30"/>
  <c r="Q50"/>
  <c r="D17" i="2"/>
  <c r="P28" i="1"/>
  <c r="P39"/>
  <c r="M30"/>
  <c r="M35"/>
  <c r="N38"/>
  <c r="M38"/>
  <c r="N33"/>
  <c r="N28"/>
  <c r="N23"/>
  <c r="N17"/>
  <c r="N15"/>
  <c r="N13"/>
  <c r="M12"/>
  <c r="M14"/>
  <c r="M15"/>
  <c r="M16"/>
  <c r="M17"/>
  <c r="M22"/>
  <c r="M23"/>
  <c r="M29"/>
  <c r="M34"/>
  <c r="Q22"/>
  <c r="Q12"/>
  <c r="Q14"/>
  <c r="Q16"/>
  <c r="Q24"/>
  <c r="Q29"/>
  <c r="Q34"/>
  <c r="Q38"/>
  <c r="R23"/>
  <c r="Q23"/>
  <c r="R33"/>
  <c r="Q33"/>
  <c r="R13"/>
  <c r="R17"/>
  <c r="Q17"/>
  <c r="F17" i="2"/>
  <c r="F16"/>
  <c r="F15"/>
  <c r="F14"/>
  <c r="F13"/>
  <c r="R15" i="1"/>
  <c r="Q15"/>
  <c r="E15" i="2"/>
  <c r="E14"/>
  <c r="E13"/>
  <c r="E17"/>
  <c r="E16"/>
  <c r="U38" i="1"/>
  <c r="U28"/>
  <c r="U23"/>
  <c r="I30"/>
  <c r="I12"/>
  <c r="I14"/>
  <c r="I15"/>
  <c r="I16"/>
  <c r="I17"/>
  <c r="I22"/>
  <c r="I23"/>
  <c r="I29"/>
  <c r="J23"/>
  <c r="J17"/>
  <c r="J15"/>
  <c r="J13"/>
  <c r="I35"/>
  <c r="V28"/>
  <c r="V23"/>
  <c r="V19"/>
  <c r="V17"/>
  <c r="V15"/>
  <c r="V13"/>
  <c r="U17"/>
  <c r="U15"/>
  <c r="U13"/>
  <c r="I34"/>
  <c r="I38"/>
  <c r="M13"/>
  <c r="U20"/>
  <c r="Q28"/>
  <c r="R20"/>
  <c r="Q20"/>
  <c r="Q39"/>
  <c r="D16" i="2"/>
  <c r="R39" i="1"/>
  <c r="R40"/>
  <c r="R41"/>
  <c r="M50"/>
  <c r="M49"/>
  <c r="V20"/>
  <c r="J20"/>
  <c r="I20"/>
  <c r="I33"/>
  <c r="I48"/>
  <c r="B15" i="2"/>
  <c r="B14"/>
  <c r="B13"/>
  <c r="M33" i="1"/>
  <c r="N20"/>
  <c r="M20"/>
  <c r="P40"/>
  <c r="P41"/>
  <c r="M28"/>
  <c r="V39"/>
  <c r="M39"/>
  <c r="Q48"/>
  <c r="Q47"/>
  <c r="N39"/>
  <c r="U39"/>
  <c r="U40"/>
  <c r="U41"/>
  <c r="E8" i="2"/>
  <c r="M48" i="1"/>
  <c r="C14" i="2"/>
  <c r="C13"/>
  <c r="I50" i="1"/>
  <c r="J39"/>
  <c r="C16" i="2"/>
  <c r="I13" i="1"/>
  <c r="F12" i="2"/>
  <c r="Q49" i="1"/>
  <c r="Q13"/>
  <c r="I28"/>
  <c r="E12" i="2"/>
  <c r="D15"/>
  <c r="D14"/>
  <c r="D13"/>
  <c r="D12"/>
  <c r="B17"/>
  <c r="B16"/>
  <c r="B12"/>
  <c r="N40" i="1"/>
  <c r="N41"/>
  <c r="M40"/>
  <c r="M41"/>
  <c r="I49"/>
  <c r="J40"/>
  <c r="J41"/>
  <c r="Q40"/>
  <c r="Q41"/>
  <c r="V40"/>
  <c r="V41"/>
  <c r="F8" i="2"/>
  <c r="M47" i="1"/>
  <c r="M51"/>
  <c r="C8" i="2"/>
  <c r="I47" i="1"/>
  <c r="I39"/>
  <c r="I51"/>
  <c r="D9" i="2"/>
  <c r="D8"/>
  <c r="C12"/>
  <c r="Q51" i="1"/>
  <c r="B9" i="2"/>
  <c r="B8"/>
  <c r="I40" i="1"/>
  <c r="I41"/>
</calcChain>
</file>

<file path=xl/comments1.xml><?xml version="1.0" encoding="utf-8"?>
<comments xmlns="http://schemas.openxmlformats.org/spreadsheetml/2006/main">
  <authors>
    <author>Indre Buteniene</author>
  </authors>
  <commentList>
    <comment ref="I24" authorId="0">
      <text>
        <r>
          <rPr>
            <b/>
            <sz val="9"/>
            <color indexed="81"/>
            <rFont val="Tahoma"/>
            <family val="2"/>
            <charset val="186"/>
          </rPr>
          <t>Indre Buteniene:</t>
        </r>
        <r>
          <rPr>
            <sz val="9"/>
            <color indexed="81"/>
            <rFont val="Tahoma"/>
            <family val="2"/>
            <charset val="186"/>
          </rPr>
          <t xml:space="preserve">
Nepanaudotos lėšos</t>
        </r>
      </text>
    </comment>
  </commentList>
</comments>
</file>

<file path=xl/sharedStrings.xml><?xml version="1.0" encoding="utf-8"?>
<sst xmlns="http://schemas.openxmlformats.org/spreadsheetml/2006/main" count="306" uniqueCount="100">
  <si>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</si>
  <si>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</si>
  <si>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</si>
  <si>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</si>
  <si>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</si>
  <si>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</si>
  <si>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</si>
  <si>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</si>
  <si>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</si>
  <si>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</si>
  <si>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</si>
  <si>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</si>
  <si>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</si>
  <si>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</si>
  <si>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</si>
  <si>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</si>
  <si>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</si>
  <si>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</si>
  <si>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</si>
  <si>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Ekonominės klasifikacijos grupės</t>
  </si>
  <si>
    <t>1.2. turtui įsigyti ir finansiniams įsipareigojimams vykdyti</t>
  </si>
  <si>
    <t>Finansavimo šaltiniai</t>
  </si>
  <si>
    <t>09</t>
  </si>
  <si>
    <t>SAVIVALDYBĖS LĖŠOS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</si>
  <si>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</si>
  <si>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</si>
  <si>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</si>
  <si>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</si>
  <si>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</si>
  <si>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</si>
  <si>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</si>
  <si>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Jaunimo organizacijų potencialo plėtojimo ir institucinės paramos projektų rėmimas</t>
  </si>
  <si>
    <t>Finansavimo šaltinių suvestinė</t>
  </si>
  <si>
    <t xml:space="preserve">Jaunimo situacijos Klaipėdoje tyrimas 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</si>
  <si>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</si>
  <si>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</si>
  <si>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</si>
  <si>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</si>
  <si>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</si>
  <si>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</si>
  <si>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</si>
  <si>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Programos (Nr. 09)  lėšų  poreikis ir numatomi finansavimo šaltiniai       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</si>
  <si>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</si>
  <si>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 2.1.1. </t>
    </r>
    <r>
      <rPr>
        <b/>
        <sz val="10"/>
        <rFont val="Times New Roman"/>
        <family val="1"/>
        <charset val="186"/>
      </rPr>
      <t>savivaldybės</t>
    </r>
    <r>
      <rPr>
        <b/>
        <sz val="10"/>
        <rFont val="Times New Roman"/>
        <family val="1"/>
      </rPr>
      <t xml:space="preserve"> biudžetas, iš jo:</t>
    </r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</si>
  <si>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</si>
  <si>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</si>
  <si>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</si>
  <si>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</si>
  <si>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</si>
  <si>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</si>
  <si>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</si>
  <si>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2014-ųjų metų išlaidų projektas</t>
  </si>
  <si>
    <t>2014-ųjų metų lėšų poreikis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</si>
  <si>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</si>
  <si>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</si>
  <si>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</si>
  <si>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</si>
  <si>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</si>
  <si>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</si>
  <si>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TIKSLŲ, UŽDAVINIŲ, PRIEMONIŲ IR PRIEMONIŲ IŠLAIDŲ SUVESTINĖ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</si>
  <si>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</si>
  <si>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</si>
  <si>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</si>
  <si>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</si>
  <si>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„Bendradarbiavimo tarp valstybinio ir nevyriausybinio sektorių skatinimas, įgyvendinant integruotą jaunimo politiką</t>
    </r>
    <r>
      <rPr>
        <sz val="9"/>
        <rFont val="Times New Roman"/>
        <family val="1"/>
        <charset val="186"/>
      </rPr>
      <t xml:space="preserve">“ (projekto pabaiga 2012-04-01) įgyvendinimas:             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</si>
  <si>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</si>
  <si>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** pagal Klaipėdos miesto savivaldybės tarybos 2012-02-28 sprendimą Nr. T2-35</t>
  </si>
  <si>
    <t>Atviros erdvės jaunimo centro (I. Simonaitytės g. 24) veiklos tęstinumo užtikrinimas</t>
  </si>
  <si>
    <t>Lėšų poreikis biudžetiniams 2013-iesiems metams</t>
  </si>
  <si>
    <t>2015-ųjų metų lėšų poreikis</t>
  </si>
  <si>
    <t>Asignavimai 2012-iesiems metams</t>
  </si>
  <si>
    <t>Asignavimų poreikis biudžetiniams 2013 metams</t>
  </si>
  <si>
    <t>2013-ųjų metų  asignavimų planas</t>
  </si>
  <si>
    <t>Indėlio kriterijus</t>
  </si>
  <si>
    <t>2013 m.</t>
  </si>
  <si>
    <t>2014 m.</t>
  </si>
  <si>
    <t>2015 m.</t>
  </si>
  <si>
    <t>Funkcinės klasifikacijos kodas*</t>
  </si>
  <si>
    <t>Asignavimai 2012-iesiems metams**</t>
  </si>
  <si>
    <r>
      <t>2012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 ADMINISTRACIJOS</t>
    </r>
  </si>
  <si>
    <t>Paremta projektų, sk.</t>
  </si>
  <si>
    <t>Išleista informacinių leidinių, pojektų sk./tiražas</t>
  </si>
  <si>
    <t>Surengta forumų, renginių, sk.</t>
  </si>
  <si>
    <t>Atliktas tyrimas</t>
  </si>
  <si>
    <t>Įrengta grafinio dizaino ir vaizdo studija, vnt.</t>
  </si>
  <si>
    <t>Suorganizuota jaunimo renginių, sk.</t>
  </si>
  <si>
    <t>60</t>
  </si>
  <si>
    <t>70</t>
  </si>
  <si>
    <t>Asignavimai 2012-iesiems metams*</t>
  </si>
  <si>
    <t>Asignavimų poreikis biudžetiniams 2013-iesiems metams</t>
  </si>
  <si>
    <t>2015-ųjų metų išlaidų projektas</t>
  </si>
  <si>
    <t>* pagal Klaipėdos miesto savivaldybės tarybos 2012-02-28 sprendimą Nr. T2-35</t>
  </si>
  <si>
    <t>2013 m. asignavimų planas</t>
  </si>
  <si>
    <t>Į centro veiklą įtraukta jaunų žmonių, sk.</t>
  </si>
  <si>
    <t>Įrengta garso įrašų studija, vnt.</t>
  </si>
  <si>
    <t>2014 m. poreikis</t>
  </si>
  <si>
    <t>2015 m. poreikis</t>
  </si>
  <si>
    <r>
      <t>2013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 ADMINISTRACIJOS</t>
    </r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</si>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</sst>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b/>
      <sz val="12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3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Fill="1"/>
    <xf numFmtId="164" fontId="9" fillId="0" borderId="0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9" fillId="3" borderId="4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164" fontId="9" fillId="2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/>
    <xf numFmtId="0" fontId="11" fillId="0" borderId="0" xfId="0" applyFont="1" applyBorder="1"/>
    <xf numFmtId="0" fontId="2" fillId="2" borderId="6" xfId="0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164" fontId="10" fillId="0" borderId="8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 indent="2"/>
    </xf>
    <xf numFmtId="0" fontId="2" fillId="2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top" wrapText="1"/>
    </xf>
    <xf numFmtId="164" fontId="10" fillId="2" borderId="11" xfId="0" applyNumberFormat="1" applyFont="1" applyFill="1" applyBorder="1" applyAlignment="1">
      <alignment horizontal="center" vertical="top" wrapText="1"/>
    </xf>
    <xf numFmtId="164" fontId="9" fillId="2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 indent="1"/>
    </xf>
    <xf numFmtId="164" fontId="10" fillId="0" borderId="14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 indent="1"/>
    </xf>
    <xf numFmtId="164" fontId="10" fillId="0" borderId="12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164" fontId="10" fillId="0" borderId="19" xfId="0" applyNumberFormat="1" applyFont="1" applyBorder="1" applyAlignment="1">
      <alignment horizontal="center" vertical="top" wrapText="1"/>
    </xf>
    <xf numFmtId="164" fontId="10" fillId="0" borderId="20" xfId="0" applyNumberFormat="1" applyFont="1" applyBorder="1" applyAlignment="1">
      <alignment horizontal="center" vertical="top" wrapText="1"/>
    </xf>
    <xf numFmtId="164" fontId="10" fillId="2" borderId="14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22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5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/>
    <xf numFmtId="0" fontId="4" fillId="0" borderId="0" xfId="0" applyFont="1" applyAlignment="1">
      <alignment horizontal="center" vertical="top" wrapText="1"/>
    </xf>
    <xf numFmtId="49" fontId="3" fillId="4" borderId="23" xfId="0" applyNumberFormat="1" applyFont="1" applyFill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center" vertical="top"/>
    </xf>
    <xf numFmtId="49" fontId="8" fillId="5" borderId="25" xfId="0" applyNumberFormat="1" applyFont="1" applyFill="1" applyBorder="1" applyAlignment="1">
      <alignment horizontal="center" vertical="top"/>
    </xf>
    <xf numFmtId="49" fontId="3" fillId="4" borderId="26" xfId="0" applyNumberFormat="1" applyFont="1" applyFill="1" applyBorder="1" applyAlignment="1">
      <alignment horizontal="center" vertical="top"/>
    </xf>
    <xf numFmtId="49" fontId="8" fillId="5" borderId="27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164" fontId="7" fillId="6" borderId="27" xfId="0" applyNumberFormat="1" applyFont="1" applyFill="1" applyBorder="1" applyAlignment="1">
      <alignment horizontal="center" vertical="top"/>
    </xf>
    <xf numFmtId="164" fontId="7" fillId="0" borderId="27" xfId="0" applyNumberFormat="1" applyFont="1" applyFill="1" applyBorder="1" applyAlignment="1">
      <alignment horizontal="center" vertical="top"/>
    </xf>
    <xf numFmtId="164" fontId="7" fillId="6" borderId="26" xfId="0" applyNumberFormat="1" applyFont="1" applyFill="1" applyBorder="1" applyAlignment="1">
      <alignment horizontal="center" vertical="top"/>
    </xf>
    <xf numFmtId="164" fontId="7" fillId="2" borderId="28" xfId="0" applyNumberFormat="1" applyFont="1" applyFill="1" applyBorder="1" applyAlignment="1">
      <alignment horizontal="center" vertical="top"/>
    </xf>
    <xf numFmtId="164" fontId="7" fillId="2" borderId="27" xfId="0" applyNumberFormat="1" applyFont="1" applyFill="1" applyBorder="1" applyAlignment="1">
      <alignment horizontal="center" vertical="top"/>
    </xf>
    <xf numFmtId="164" fontId="7" fillId="2" borderId="29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8" fillId="5" borderId="31" xfId="0" applyNumberFormat="1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right" vertical="top" wrapText="1"/>
    </xf>
    <xf numFmtId="164" fontId="8" fillId="2" borderId="33" xfId="0" applyNumberFormat="1" applyFont="1" applyFill="1" applyBorder="1" applyAlignment="1">
      <alignment horizontal="center" vertical="top"/>
    </xf>
    <xf numFmtId="164" fontId="8" fillId="2" borderId="34" xfId="0" applyNumberFormat="1" applyFont="1" applyFill="1" applyBorder="1" applyAlignment="1">
      <alignment horizontal="center" vertical="top"/>
    </xf>
    <xf numFmtId="164" fontId="8" fillId="2" borderId="35" xfId="0" applyNumberFormat="1" applyFont="1" applyFill="1" applyBorder="1" applyAlignment="1">
      <alignment horizontal="center" vertical="top"/>
    </xf>
    <xf numFmtId="164" fontId="8" fillId="2" borderId="36" xfId="0" applyNumberFormat="1" applyFont="1" applyFill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7" fillId="6" borderId="37" xfId="0" applyNumberFormat="1" applyFont="1" applyFill="1" applyBorder="1" applyAlignment="1">
      <alignment horizontal="center" vertical="top"/>
    </xf>
    <xf numFmtId="164" fontId="7" fillId="0" borderId="37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7" fillId="2" borderId="13" xfId="0" applyNumberFormat="1" applyFont="1" applyFill="1" applyBorder="1" applyAlignment="1">
      <alignment horizontal="center" vertical="top"/>
    </xf>
    <xf numFmtId="164" fontId="7" fillId="2" borderId="37" xfId="0" applyNumberFormat="1" applyFont="1" applyFill="1" applyBorder="1" applyAlignment="1">
      <alignment horizontal="center" vertical="top"/>
    </xf>
    <xf numFmtId="164" fontId="7" fillId="2" borderId="39" xfId="0" applyNumberFormat="1" applyFont="1" applyFill="1" applyBorder="1" applyAlignment="1">
      <alignment horizontal="center" vertical="top"/>
    </xf>
    <xf numFmtId="164" fontId="7" fillId="0" borderId="13" xfId="0" applyNumberFormat="1" applyFont="1" applyFill="1" applyBorder="1" applyAlignment="1">
      <alignment horizontal="center" vertical="top"/>
    </xf>
    <xf numFmtId="49" fontId="3" fillId="5" borderId="27" xfId="0" applyNumberFormat="1" applyFont="1" applyFill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4" fillId="6" borderId="24" xfId="0" applyNumberFormat="1" applyFont="1" applyFill="1" applyBorder="1" applyAlignment="1">
      <alignment horizontal="center" vertical="top"/>
    </xf>
    <xf numFmtId="164" fontId="4" fillId="6" borderId="25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center" vertical="top"/>
    </xf>
    <xf numFmtId="164" fontId="4" fillId="6" borderId="10" xfId="0" applyNumberFormat="1" applyFont="1" applyFill="1" applyBorder="1" applyAlignment="1">
      <alignment horizontal="center" vertical="top"/>
    </xf>
    <xf numFmtId="164" fontId="4" fillId="6" borderId="42" xfId="0" applyNumberFormat="1" applyFont="1" applyFill="1" applyBorder="1" applyAlignment="1">
      <alignment horizontal="center" vertical="top"/>
    </xf>
    <xf numFmtId="164" fontId="4" fillId="2" borderId="25" xfId="0" applyNumberFormat="1" applyFont="1" applyFill="1" applyBorder="1" applyAlignment="1">
      <alignment horizontal="center" vertical="top"/>
    </xf>
    <xf numFmtId="164" fontId="4" fillId="2" borderId="41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center" vertical="top"/>
    </xf>
    <xf numFmtId="164" fontId="3" fillId="2" borderId="35" xfId="0" applyNumberFormat="1" applyFont="1" applyFill="1" applyBorder="1" applyAlignment="1">
      <alignment horizontal="center" vertical="top"/>
    </xf>
    <xf numFmtId="164" fontId="3" fillId="2" borderId="36" xfId="0" applyNumberFormat="1" applyFont="1" applyFill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 wrapText="1"/>
    </xf>
    <xf numFmtId="49" fontId="8" fillId="0" borderId="46" xfId="0" applyNumberFormat="1" applyFont="1" applyBorder="1" applyAlignment="1">
      <alignment horizontal="center" vertical="top"/>
    </xf>
    <xf numFmtId="164" fontId="4" fillId="6" borderId="47" xfId="0" applyNumberFormat="1" applyFont="1" applyFill="1" applyBorder="1" applyAlignment="1">
      <alignment horizontal="center" vertical="top"/>
    </xf>
    <xf numFmtId="164" fontId="4" fillId="0" borderId="4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64" fontId="4" fillId="6" borderId="26" xfId="0" applyNumberFormat="1" applyFont="1" applyFill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37" xfId="0" applyNumberFormat="1" applyFont="1" applyFill="1" applyBorder="1" applyAlignment="1">
      <alignment horizontal="center" vertical="top"/>
    </xf>
    <xf numFmtId="164" fontId="4" fillId="6" borderId="15" xfId="0" applyNumberFormat="1" applyFont="1" applyFill="1" applyBorder="1" applyAlignment="1">
      <alignment horizontal="center" vertical="top"/>
    </xf>
    <xf numFmtId="164" fontId="4" fillId="2" borderId="48" xfId="0" applyNumberFormat="1" applyFont="1" applyFill="1" applyBorder="1" applyAlignment="1">
      <alignment horizontal="center" vertical="top"/>
    </xf>
    <xf numFmtId="164" fontId="4" fillId="2" borderId="49" xfId="0" applyNumberFormat="1" applyFont="1" applyFill="1" applyBorder="1" applyAlignment="1">
      <alignment horizontal="center" vertical="top"/>
    </xf>
    <xf numFmtId="164" fontId="4" fillId="2" borderId="50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3" fillId="2" borderId="33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/>
    </xf>
    <xf numFmtId="164" fontId="4" fillId="2" borderId="26" xfId="0" applyNumberFormat="1" applyFont="1" applyFill="1" applyBorder="1" applyAlignment="1">
      <alignment horizontal="center" vertical="top"/>
    </xf>
    <xf numFmtId="164" fontId="4" fillId="2" borderId="27" xfId="0" applyNumberFormat="1" applyFont="1" applyFill="1" applyBorder="1" applyAlignment="1">
      <alignment horizontal="center" vertical="top"/>
    </xf>
    <xf numFmtId="164" fontId="4" fillId="2" borderId="29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164" fontId="3" fillId="2" borderId="52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164" fontId="3" fillId="5" borderId="23" xfId="0" applyNumberFormat="1" applyFont="1" applyFill="1" applyBorder="1" applyAlignment="1">
      <alignment horizontal="center" vertical="top"/>
    </xf>
    <xf numFmtId="164" fontId="3" fillId="5" borderId="53" xfId="0" applyNumberFormat="1" applyFont="1" applyFill="1" applyBorder="1" applyAlignment="1">
      <alignment horizontal="center" vertical="top"/>
    </xf>
    <xf numFmtId="164" fontId="3" fillId="5" borderId="54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/>
    </xf>
    <xf numFmtId="164" fontId="3" fillId="5" borderId="4" xfId="0" applyNumberFormat="1" applyFont="1" applyFill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164" fontId="7" fillId="0" borderId="29" xfId="0" applyNumberFormat="1" applyFont="1" applyFill="1" applyBorder="1" applyAlignment="1">
      <alignment horizontal="center" vertical="top"/>
    </xf>
    <xf numFmtId="164" fontId="7" fillId="0" borderId="27" xfId="0" applyNumberFormat="1" applyFont="1" applyBorder="1" applyAlignment="1">
      <alignment horizontal="center" vertical="top"/>
    </xf>
    <xf numFmtId="164" fontId="7" fillId="0" borderId="51" xfId="0" applyNumberFormat="1" applyFont="1" applyBorder="1" applyAlignment="1">
      <alignment horizontal="center" vertical="top"/>
    </xf>
    <xf numFmtId="164" fontId="7" fillId="6" borderId="46" xfId="0" applyNumberFormat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49" fontId="8" fillId="0" borderId="27" xfId="0" applyNumberFormat="1" applyFont="1" applyBorder="1" applyAlignment="1">
      <alignment vertical="top"/>
    </xf>
    <xf numFmtId="0" fontId="14" fillId="0" borderId="26" xfId="0" applyFont="1" applyBorder="1" applyAlignment="1">
      <alignment vertical="top"/>
    </xf>
    <xf numFmtId="49" fontId="7" fillId="0" borderId="45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vertical="top"/>
    </xf>
    <xf numFmtId="0" fontId="14" fillId="0" borderId="24" xfId="0" applyFont="1" applyBorder="1" applyAlignment="1">
      <alignment vertical="top"/>
    </xf>
    <xf numFmtId="49" fontId="7" fillId="0" borderId="40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/>
    </xf>
    <xf numFmtId="0" fontId="7" fillId="0" borderId="56" xfId="0" applyFont="1" applyBorder="1" applyAlignment="1">
      <alignment horizontal="center" vertical="top"/>
    </xf>
    <xf numFmtId="164" fontId="7" fillId="6" borderId="57" xfId="0" applyNumberFormat="1" applyFont="1" applyFill="1" applyBorder="1" applyAlignment="1">
      <alignment horizontal="center" vertical="top"/>
    </xf>
    <xf numFmtId="164" fontId="7" fillId="6" borderId="5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59" xfId="0" applyNumberFormat="1" applyFont="1" applyFill="1" applyBorder="1" applyAlignment="1">
      <alignment horizontal="center" vertical="top"/>
    </xf>
    <xf numFmtId="164" fontId="7" fillId="0" borderId="57" xfId="0" applyNumberFormat="1" applyFont="1" applyBorder="1" applyAlignment="1">
      <alignment horizontal="center" vertical="top"/>
    </xf>
    <xf numFmtId="164" fontId="7" fillId="0" borderId="58" xfId="0" applyNumberFormat="1" applyFont="1" applyBorder="1" applyAlignment="1">
      <alignment horizontal="center" vertical="top"/>
    </xf>
    <xf numFmtId="164" fontId="7" fillId="0" borderId="60" xfId="0" applyNumberFormat="1" applyFont="1" applyBorder="1" applyAlignment="1">
      <alignment horizontal="center" vertical="top"/>
    </xf>
    <xf numFmtId="164" fontId="7" fillId="2" borderId="61" xfId="0" applyNumberFormat="1" applyFont="1" applyFill="1" applyBorder="1" applyAlignment="1">
      <alignment horizontal="center" vertical="top"/>
    </xf>
    <xf numFmtId="164" fontId="7" fillId="2" borderId="58" xfId="0" applyNumberFormat="1" applyFont="1" applyFill="1" applyBorder="1" applyAlignment="1">
      <alignment horizontal="center" vertical="top"/>
    </xf>
    <xf numFmtId="164" fontId="7" fillId="2" borderId="59" xfId="0" applyNumberFormat="1" applyFont="1" applyFill="1" applyBorder="1" applyAlignment="1">
      <alignment horizontal="center" vertical="top"/>
    </xf>
    <xf numFmtId="164" fontId="7" fillId="6" borderId="56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164" fontId="7" fillId="6" borderId="24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0" borderId="25" xfId="0" applyNumberFormat="1" applyFont="1" applyFill="1" applyBorder="1" applyAlignment="1">
      <alignment horizontal="center" vertical="top"/>
    </xf>
    <xf numFmtId="164" fontId="7" fillId="0" borderId="41" xfId="0" applyNumberFormat="1" applyFont="1" applyFill="1" applyBorder="1" applyAlignment="1">
      <alignment horizontal="center" vertical="top"/>
    </xf>
    <xf numFmtId="164" fontId="7" fillId="0" borderId="24" xfId="0" applyNumberFormat="1" applyFont="1" applyBorder="1" applyAlignment="1">
      <alignment horizontal="center" vertical="top"/>
    </xf>
    <xf numFmtId="164" fontId="7" fillId="0" borderId="25" xfId="0" applyNumberFormat="1" applyFont="1" applyBorder="1" applyAlignment="1">
      <alignment horizontal="center" vertical="top"/>
    </xf>
    <xf numFmtId="164" fontId="7" fillId="0" borderId="42" xfId="0" applyNumberFormat="1" applyFont="1" applyBorder="1" applyAlignment="1">
      <alignment horizontal="center" vertical="top"/>
    </xf>
    <xf numFmtId="164" fontId="7" fillId="2" borderId="10" xfId="0" applyNumberFormat="1" applyFont="1" applyFill="1" applyBorder="1" applyAlignment="1">
      <alignment horizontal="center" vertical="top"/>
    </xf>
    <xf numFmtId="164" fontId="7" fillId="2" borderId="25" xfId="0" applyNumberFormat="1" applyFont="1" applyFill="1" applyBorder="1" applyAlignment="1">
      <alignment horizontal="center" vertical="top"/>
    </xf>
    <xf numFmtId="164" fontId="7" fillId="2" borderId="41" xfId="0" applyNumberFormat="1" applyFont="1" applyFill="1" applyBorder="1" applyAlignment="1">
      <alignment horizontal="center" vertical="top"/>
    </xf>
    <xf numFmtId="164" fontId="7" fillId="6" borderId="5" xfId="0" applyNumberFormat="1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vertical="top" wrapText="1"/>
    </xf>
    <xf numFmtId="0" fontId="14" fillId="0" borderId="31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49" fontId="7" fillId="0" borderId="43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164" fontId="7" fillId="0" borderId="39" xfId="0" applyNumberFormat="1" applyFont="1" applyFill="1" applyBorder="1" applyAlignment="1">
      <alignment horizontal="center" vertical="top"/>
    </xf>
    <xf numFmtId="164" fontId="7" fillId="0" borderId="37" xfId="0" applyNumberFormat="1" applyFont="1" applyBorder="1" applyAlignment="1">
      <alignment horizontal="center" vertical="top"/>
    </xf>
    <xf numFmtId="164" fontId="7" fillId="0" borderId="15" xfId="0" applyNumberFormat="1" applyFont="1" applyBorder="1" applyAlignment="1">
      <alignment horizontal="center" vertical="top"/>
    </xf>
    <xf numFmtId="164" fontId="7" fillId="6" borderId="61" xfId="0" applyNumberFormat="1" applyFont="1" applyFill="1" applyBorder="1" applyAlignment="1">
      <alignment horizontal="center" vertical="top"/>
    </xf>
    <xf numFmtId="164" fontId="7" fillId="2" borderId="57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7" fillId="2" borderId="24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/>
    </xf>
    <xf numFmtId="164" fontId="7" fillId="6" borderId="48" xfId="0" applyNumberFormat="1" applyFont="1" applyFill="1" applyBorder="1" applyAlignment="1">
      <alignment horizontal="center" vertical="top"/>
    </xf>
    <xf numFmtId="0" fontId="7" fillId="0" borderId="43" xfId="0" applyFont="1" applyFill="1" applyBorder="1" applyAlignment="1">
      <alignment vertical="top" wrapText="1"/>
    </xf>
    <xf numFmtId="0" fontId="8" fillId="2" borderId="32" xfId="0" applyFont="1" applyFill="1" applyBorder="1" applyAlignment="1">
      <alignment horizontal="center" vertical="top" wrapText="1"/>
    </xf>
    <xf numFmtId="164" fontId="8" fillId="2" borderId="32" xfId="0" applyNumberFormat="1" applyFont="1" applyFill="1" applyBorder="1" applyAlignment="1">
      <alignment horizontal="center" vertical="top"/>
    </xf>
    <xf numFmtId="164" fontId="8" fillId="2" borderId="44" xfId="0" applyNumberFormat="1" applyFont="1" applyFill="1" applyBorder="1" applyAlignment="1">
      <alignment horizontal="center" vertical="top"/>
    </xf>
    <xf numFmtId="164" fontId="7" fillId="6" borderId="10" xfId="0" applyNumberFormat="1" applyFont="1" applyFill="1" applyBorder="1" applyAlignment="1">
      <alignment horizontal="center" vertical="top"/>
    </xf>
    <xf numFmtId="49" fontId="3" fillId="5" borderId="53" xfId="0" applyNumberFormat="1" applyFont="1" applyFill="1" applyBorder="1" applyAlignment="1">
      <alignment horizontal="center" vertical="top"/>
    </xf>
    <xf numFmtId="164" fontId="3" fillId="5" borderId="6" xfId="0" applyNumberFormat="1" applyFont="1" applyFill="1" applyBorder="1" applyAlignment="1">
      <alignment horizontal="center" vertical="top"/>
    </xf>
    <xf numFmtId="164" fontId="3" fillId="5" borderId="63" xfId="0" applyNumberFormat="1" applyFont="1" applyFill="1" applyBorder="1" applyAlignment="1">
      <alignment horizontal="center" vertical="top"/>
    </xf>
    <xf numFmtId="164" fontId="3" fillId="5" borderId="64" xfId="0" applyNumberFormat="1" applyFont="1" applyFill="1" applyBorder="1" applyAlignment="1">
      <alignment horizontal="center" vertical="top"/>
    </xf>
    <xf numFmtId="164" fontId="3" fillId="4" borderId="23" xfId="0" applyNumberFormat="1" applyFont="1" applyFill="1" applyBorder="1" applyAlignment="1">
      <alignment horizontal="center" vertical="top"/>
    </xf>
    <xf numFmtId="164" fontId="3" fillId="4" borderId="53" xfId="0" applyNumberFormat="1" applyFont="1" applyFill="1" applyBorder="1" applyAlignment="1">
      <alignment horizontal="center" vertical="top"/>
    </xf>
    <xf numFmtId="164" fontId="3" fillId="4" borderId="64" xfId="0" applyNumberFormat="1" applyFont="1" applyFill="1" applyBorder="1" applyAlignment="1">
      <alignment horizontal="center" vertical="top"/>
    </xf>
    <xf numFmtId="164" fontId="3" fillId="4" borderId="4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vertical="top"/>
    </xf>
    <xf numFmtId="164" fontId="3" fillId="3" borderId="23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center" vertical="top"/>
    </xf>
    <xf numFmtId="164" fontId="3" fillId="3" borderId="54" xfId="0" applyNumberFormat="1" applyFont="1" applyFill="1" applyBorder="1" applyAlignment="1">
      <alignment horizontal="center" vertical="top"/>
    </xf>
    <xf numFmtId="164" fontId="3" fillId="3" borderId="4" xfId="0" applyNumberFormat="1" applyFont="1" applyFill="1" applyBorder="1" applyAlignment="1">
      <alignment horizontal="center" vertical="top"/>
    </xf>
    <xf numFmtId="164" fontId="4" fillId="2" borderId="24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9" fontId="3" fillId="7" borderId="4" xfId="0" applyNumberFormat="1" applyFont="1" applyFill="1" applyBorder="1" applyAlignment="1">
      <alignment vertical="top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vertical="center" textRotation="90" wrapText="1"/>
    </xf>
    <xf numFmtId="0" fontId="4" fillId="0" borderId="58" xfId="0" applyFont="1" applyFill="1" applyBorder="1" applyAlignment="1">
      <alignment horizontal="center" vertical="center" textRotation="90" wrapText="1"/>
    </xf>
    <xf numFmtId="49" fontId="3" fillId="7" borderId="6" xfId="0" applyNumberFormat="1" applyFont="1" applyFill="1" applyBorder="1" applyAlignment="1">
      <alignment vertical="top"/>
    </xf>
    <xf numFmtId="49" fontId="3" fillId="7" borderId="63" xfId="0" applyNumberFormat="1" applyFont="1" applyFill="1" applyBorder="1" applyAlignment="1">
      <alignment vertical="top"/>
    </xf>
    <xf numFmtId="49" fontId="3" fillId="7" borderId="63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64" fontId="7" fillId="0" borderId="40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7" fillId="6" borderId="45" xfId="0" applyFont="1" applyFill="1" applyBorder="1" applyAlignment="1">
      <alignment horizontal="left" vertical="top" wrapText="1"/>
    </xf>
    <xf numFmtId="0" fontId="7" fillId="6" borderId="62" xfId="0" applyFont="1" applyFill="1" applyBorder="1" applyAlignment="1">
      <alignment vertical="top" wrapText="1"/>
    </xf>
    <xf numFmtId="0" fontId="7" fillId="6" borderId="65" xfId="0" applyFont="1" applyFill="1" applyBorder="1" applyAlignment="1">
      <alignment vertical="top" wrapText="1"/>
    </xf>
    <xf numFmtId="0" fontId="7" fillId="6" borderId="35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7" fillId="6" borderId="28" xfId="0" applyNumberFormat="1" applyFont="1" applyFill="1" applyBorder="1" applyAlignment="1">
      <alignment horizontal="center" vertical="top" wrapText="1"/>
    </xf>
    <xf numFmtId="164" fontId="7" fillId="6" borderId="61" xfId="0" applyNumberFormat="1" applyFont="1" applyFill="1" applyBorder="1" applyAlignment="1">
      <alignment horizontal="center" vertical="top" wrapText="1"/>
    </xf>
    <xf numFmtId="164" fontId="7" fillId="6" borderId="10" xfId="0" applyNumberFormat="1" applyFont="1" applyFill="1" applyBorder="1" applyAlignment="1">
      <alignment horizontal="center" vertical="top" wrapText="1"/>
    </xf>
    <xf numFmtId="164" fontId="7" fillId="6" borderId="13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49" fontId="8" fillId="5" borderId="54" xfId="0" applyNumberFormat="1" applyFont="1" applyFill="1" applyBorder="1" applyAlignment="1">
      <alignment horizontal="center" vertical="top"/>
    </xf>
    <xf numFmtId="164" fontId="7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7" fillId="6" borderId="62" xfId="0" applyFont="1" applyFill="1" applyBorder="1" applyAlignment="1">
      <alignment horizontal="left" vertical="top" wrapText="1"/>
    </xf>
    <xf numFmtId="0" fontId="7" fillId="6" borderId="43" xfId="0" applyFont="1" applyFill="1" applyBorder="1" applyAlignment="1">
      <alignment vertical="top" wrapText="1"/>
    </xf>
    <xf numFmtId="164" fontId="7" fillId="6" borderId="26" xfId="0" applyNumberFormat="1" applyFont="1" applyFill="1" applyBorder="1" applyAlignment="1">
      <alignment horizontal="center" vertical="top"/>
    </xf>
    <xf numFmtId="164" fontId="7" fillId="6" borderId="27" xfId="0" applyNumberFormat="1" applyFont="1" applyFill="1" applyBorder="1" applyAlignment="1">
      <alignment horizontal="center" vertical="top"/>
    </xf>
    <xf numFmtId="164" fontId="7" fillId="6" borderId="51" xfId="0" applyNumberFormat="1" applyFont="1" applyFill="1" applyBorder="1" applyAlignment="1">
      <alignment horizontal="center" vertical="top"/>
    </xf>
    <xf numFmtId="164" fontId="7" fillId="6" borderId="57" xfId="0" applyNumberFormat="1" applyFont="1" applyFill="1" applyBorder="1" applyAlignment="1">
      <alignment horizontal="center" vertical="top"/>
    </xf>
    <xf numFmtId="164" fontId="7" fillId="6" borderId="58" xfId="0" applyNumberFormat="1" applyFont="1" applyFill="1" applyBorder="1" applyAlignment="1">
      <alignment horizontal="center" vertical="top"/>
    </xf>
    <xf numFmtId="164" fontId="7" fillId="6" borderId="60" xfId="0" applyNumberFormat="1" applyFont="1" applyFill="1" applyBorder="1" applyAlignment="1">
      <alignment horizontal="center" vertical="top"/>
    </xf>
    <xf numFmtId="164" fontId="7" fillId="6" borderId="24" xfId="0" applyNumberFormat="1" applyFont="1" applyFill="1" applyBorder="1" applyAlignment="1">
      <alignment horizontal="center" vertical="top"/>
    </xf>
    <xf numFmtId="164" fontId="7" fillId="6" borderId="25" xfId="0" applyNumberFormat="1" applyFont="1" applyFill="1" applyBorder="1" applyAlignment="1">
      <alignment horizontal="center" vertical="top"/>
    </xf>
    <xf numFmtId="164" fontId="7" fillId="6" borderId="42" xfId="0" applyNumberFormat="1" applyFont="1" applyFill="1" applyBorder="1" applyAlignment="1">
      <alignment horizontal="center" vertical="top"/>
    </xf>
    <xf numFmtId="164" fontId="7" fillId="6" borderId="2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" fillId="0" borderId="67" xfId="0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8" fillId="5" borderId="5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164" fontId="10" fillId="0" borderId="4" xfId="0" applyNumberFormat="1" applyFont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/>
    </xf>
    <xf numFmtId="164" fontId="7" fillId="0" borderId="40" xfId="0" applyNumberFormat="1" applyFont="1" applyFill="1" applyBorder="1" applyAlignment="1">
      <alignment vertical="top"/>
    </xf>
    <xf numFmtId="0" fontId="8" fillId="3" borderId="23" xfId="0" applyFont="1" applyFill="1" applyBorder="1" applyAlignment="1">
      <alignment vertical="top"/>
    </xf>
    <xf numFmtId="164" fontId="8" fillId="3" borderId="55" xfId="0" applyNumberFormat="1" applyFont="1" applyFill="1" applyBorder="1" applyAlignment="1">
      <alignment vertical="top"/>
    </xf>
    <xf numFmtId="0" fontId="8" fillId="8" borderId="23" xfId="0" applyFont="1" applyFill="1" applyBorder="1" applyAlignment="1">
      <alignment vertical="top"/>
    </xf>
    <xf numFmtId="164" fontId="8" fillId="8" borderId="55" xfId="0" applyNumberFormat="1" applyFont="1" applyFill="1" applyBorder="1" applyAlignment="1">
      <alignment vertical="top"/>
    </xf>
    <xf numFmtId="0" fontId="1" fillId="0" borderId="56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164" fontId="1" fillId="0" borderId="65" xfId="0" applyNumberFormat="1" applyFont="1" applyBorder="1" applyAlignment="1">
      <alignment horizontal="center" vertical="top"/>
    </xf>
    <xf numFmtId="0" fontId="0" fillId="0" borderId="10" xfId="0" applyBorder="1"/>
    <xf numFmtId="0" fontId="0" fillId="0" borderId="21" xfId="0" applyBorder="1"/>
    <xf numFmtId="0" fontId="7" fillId="0" borderId="3" xfId="0" applyFont="1" applyBorder="1" applyAlignment="1">
      <alignment horizontal="center" vertical="top"/>
    </xf>
    <xf numFmtId="164" fontId="7" fillId="2" borderId="21" xfId="0" applyNumberFormat="1" applyFont="1" applyFill="1" applyBorder="1" applyAlignment="1">
      <alignment horizontal="center" vertical="top"/>
    </xf>
    <xf numFmtId="164" fontId="7" fillId="2" borderId="68" xfId="0" applyNumberFormat="1" applyFont="1" applyFill="1" applyBorder="1" applyAlignment="1">
      <alignment horizontal="center" vertical="top"/>
    </xf>
    <xf numFmtId="164" fontId="7" fillId="2" borderId="69" xfId="0" applyNumberFormat="1" applyFont="1" applyFill="1" applyBorder="1" applyAlignment="1">
      <alignment horizontal="center" vertical="top"/>
    </xf>
    <xf numFmtId="164" fontId="7" fillId="6" borderId="3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vertical="top"/>
    </xf>
    <xf numFmtId="0" fontId="18" fillId="6" borderId="0" xfId="0" applyFont="1" applyFill="1" applyBorder="1" applyAlignment="1">
      <alignment vertical="top"/>
    </xf>
    <xf numFmtId="164" fontId="7" fillId="8" borderId="57" xfId="0" applyNumberFormat="1" applyFont="1" applyFill="1" applyBorder="1" applyAlignment="1">
      <alignment horizontal="center" vertical="top"/>
    </xf>
    <xf numFmtId="164" fontId="7" fillId="8" borderId="58" xfId="0" applyNumberFormat="1" applyFont="1" applyFill="1" applyBorder="1" applyAlignment="1">
      <alignment horizontal="center" vertical="top"/>
    </xf>
    <xf numFmtId="164" fontId="7" fillId="8" borderId="60" xfId="0" applyNumberFormat="1" applyFont="1" applyFill="1" applyBorder="1" applyAlignment="1">
      <alignment horizontal="center" vertical="top"/>
    </xf>
    <xf numFmtId="164" fontId="7" fillId="8" borderId="61" xfId="0" applyNumberFormat="1" applyFont="1" applyFill="1" applyBorder="1" applyAlignment="1">
      <alignment horizontal="center" vertical="top"/>
    </xf>
    <xf numFmtId="164" fontId="7" fillId="8" borderId="59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right" vertical="top" wrapText="1"/>
    </xf>
    <xf numFmtId="0" fontId="2" fillId="2" borderId="63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164" fontId="2" fillId="2" borderId="23" xfId="0" applyNumberFormat="1" applyFont="1" applyFill="1" applyBorder="1" applyAlignment="1">
      <alignment horizontal="center" vertical="top"/>
    </xf>
    <xf numFmtId="164" fontId="2" fillId="2" borderId="53" xfId="0" applyNumberFormat="1" applyFont="1" applyFill="1" applyBorder="1" applyAlignment="1">
      <alignment horizontal="center" vertical="top"/>
    </xf>
    <xf numFmtId="164" fontId="2" fillId="2" borderId="54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164" fontId="18" fillId="0" borderId="24" xfId="0" applyNumberFormat="1" applyFont="1" applyBorder="1" applyAlignment="1">
      <alignment horizontal="center" vertical="top" wrapText="1"/>
    </xf>
    <xf numFmtId="164" fontId="18" fillId="0" borderId="25" xfId="0" applyNumberFormat="1" applyFont="1" applyBorder="1" applyAlignment="1">
      <alignment horizontal="center" vertical="top" wrapText="1"/>
    </xf>
    <xf numFmtId="164" fontId="18" fillId="0" borderId="41" xfId="0" applyNumberFormat="1" applyFont="1" applyBorder="1" applyAlignment="1">
      <alignment horizontal="center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63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164" fontId="16" fillId="3" borderId="23" xfId="0" applyNumberFormat="1" applyFont="1" applyFill="1" applyBorder="1" applyAlignment="1">
      <alignment horizontal="center" vertical="top"/>
    </xf>
    <xf numFmtId="164" fontId="16" fillId="3" borderId="53" xfId="0" applyNumberFormat="1" applyFont="1" applyFill="1" applyBorder="1" applyAlignment="1">
      <alignment horizontal="center" vertical="top"/>
    </xf>
    <xf numFmtId="164" fontId="16" fillId="3" borderId="54" xfId="0" applyNumberFormat="1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left" vertical="top" wrapText="1"/>
    </xf>
    <xf numFmtId="0" fontId="2" fillId="3" borderId="6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164" fontId="2" fillId="3" borderId="23" xfId="0" applyNumberFormat="1" applyFont="1" applyFill="1" applyBorder="1" applyAlignment="1">
      <alignment horizontal="center" vertical="top" wrapText="1"/>
    </xf>
    <xf numFmtId="164" fontId="2" fillId="3" borderId="53" xfId="0" applyNumberFormat="1" applyFont="1" applyFill="1" applyBorder="1" applyAlignment="1">
      <alignment horizontal="center" vertical="top" wrapText="1"/>
    </xf>
    <xf numFmtId="164" fontId="2" fillId="3" borderId="54" xfId="0" applyNumberFormat="1" applyFont="1" applyFill="1" applyBorder="1" applyAlignment="1">
      <alignment horizontal="center" vertical="top" wrapText="1"/>
    </xf>
    <xf numFmtId="164" fontId="18" fillId="0" borderId="24" xfId="0" applyNumberFormat="1" applyFont="1" applyBorder="1" applyAlignment="1">
      <alignment horizontal="center" vertical="top"/>
    </xf>
    <xf numFmtId="164" fontId="18" fillId="0" borderId="25" xfId="0" applyNumberFormat="1" applyFont="1" applyBorder="1" applyAlignment="1">
      <alignment horizontal="center" vertical="top"/>
    </xf>
    <xf numFmtId="164" fontId="18" fillId="0" borderId="41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  <xf numFmtId="49" fontId="7" fillId="6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right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49" fontId="3" fillId="4" borderId="54" xfId="0" applyNumberFormat="1" applyFont="1" applyFill="1" applyBorder="1" applyAlignment="1">
      <alignment horizontal="right" vertical="top" wrapText="1"/>
    </xf>
    <xf numFmtId="49" fontId="3" fillId="4" borderId="63" xfId="0" applyNumberFormat="1" applyFont="1" applyFill="1" applyBorder="1" applyAlignment="1">
      <alignment horizontal="right" vertical="top" wrapText="1"/>
    </xf>
    <xf numFmtId="49" fontId="3" fillId="4" borderId="7" xfId="0" applyNumberFormat="1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49" fontId="3" fillId="3" borderId="54" xfId="0" applyNumberFormat="1" applyFont="1" applyFill="1" applyBorder="1" applyAlignment="1">
      <alignment horizontal="right" vertical="top"/>
    </xf>
    <xf numFmtId="49" fontId="3" fillId="3" borderId="63" xfId="0" applyNumberFormat="1" applyFont="1" applyFill="1" applyBorder="1" applyAlignment="1">
      <alignment horizontal="right" vertical="top"/>
    </xf>
    <xf numFmtId="49" fontId="3" fillId="3" borderId="7" xfId="0" applyNumberFormat="1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center" vertical="top"/>
    </xf>
    <xf numFmtId="0" fontId="1" fillId="3" borderId="63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5" borderId="63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8" fillId="6" borderId="45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/>
    </xf>
    <xf numFmtId="49" fontId="8" fillId="0" borderId="27" xfId="0" applyNumberFormat="1" applyFont="1" applyBorder="1" applyAlignment="1">
      <alignment vertical="top"/>
    </xf>
    <xf numFmtId="49" fontId="8" fillId="0" borderId="25" xfId="0" applyNumberFormat="1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4" fillId="0" borderId="2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7" fillId="0" borderId="29" xfId="0" applyNumberFormat="1" applyFont="1" applyBorder="1" applyAlignment="1">
      <alignment horizontal="center" vertical="top" wrapText="1"/>
    </xf>
    <xf numFmtId="49" fontId="7" fillId="0" borderId="41" xfId="0" applyNumberFormat="1" applyFont="1" applyBorder="1" applyAlignment="1">
      <alignment horizontal="center" vertical="top" wrapText="1"/>
    </xf>
    <xf numFmtId="49" fontId="7" fillId="0" borderId="70" xfId="0" applyNumberFormat="1" applyFont="1" applyBorder="1" applyAlignment="1">
      <alignment horizontal="center" vertical="top" wrapText="1"/>
    </xf>
    <xf numFmtId="49" fontId="8" fillId="0" borderId="46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3" fillId="5" borderId="54" xfId="0" applyNumberFormat="1" applyFont="1" applyFill="1" applyBorder="1" applyAlignment="1">
      <alignment horizontal="right" vertical="top" wrapText="1"/>
    </xf>
    <xf numFmtId="49" fontId="3" fillId="5" borderId="63" xfId="0" applyNumberFormat="1" applyFont="1" applyFill="1" applyBorder="1" applyAlignment="1">
      <alignment horizontal="righ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0" fontId="14" fillId="0" borderId="63" xfId="0" applyFont="1" applyBorder="1" applyAlignment="1">
      <alignment horizontal="right" vertical="top" wrapText="1"/>
    </xf>
    <xf numFmtId="49" fontId="8" fillId="5" borderId="6" xfId="0" applyNumberFormat="1" applyFont="1" applyFill="1" applyBorder="1" applyAlignment="1">
      <alignment horizontal="left" vertical="top" wrapText="1"/>
    </xf>
    <xf numFmtId="49" fontId="8" fillId="5" borderId="63" xfId="0" applyNumberFormat="1" applyFont="1" applyFill="1" applyBorder="1" applyAlignment="1">
      <alignment horizontal="left" vertical="top" wrapText="1"/>
    </xf>
    <xf numFmtId="49" fontId="8" fillId="5" borderId="7" xfId="0" applyNumberFormat="1" applyFont="1" applyFill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7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49" fontId="7" fillId="0" borderId="40" xfId="0" applyNumberFormat="1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49" fontId="4" fillId="0" borderId="45" xfId="0" applyNumberFormat="1" applyFont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30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8" fillId="5" borderId="63" xfId="0" applyFont="1" applyFill="1" applyBorder="1" applyAlignment="1">
      <alignment horizontal="left" vertical="top" wrapText="1"/>
    </xf>
    <xf numFmtId="0" fontId="8" fillId="5" borderId="22" xfId="0" applyFont="1" applyFill="1" applyBorder="1" applyAlignment="1">
      <alignment horizontal="left" vertical="top" wrapText="1"/>
    </xf>
    <xf numFmtId="0" fontId="8" fillId="5" borderId="51" xfId="0" applyFont="1" applyFill="1" applyBorder="1" applyAlignment="1">
      <alignment horizontal="left" vertical="top" wrapText="1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8" fillId="5" borderId="27" xfId="0" applyNumberFormat="1" applyFont="1" applyFill="1" applyBorder="1" applyAlignment="1">
      <alignment horizontal="center" vertical="top"/>
    </xf>
    <xf numFmtId="49" fontId="8" fillId="5" borderId="31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 textRotation="90" wrapText="1"/>
    </xf>
    <xf numFmtId="49" fontId="7" fillId="0" borderId="43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0" fontId="1" fillId="0" borderId="46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8" fillId="0" borderId="62" xfId="0" applyNumberFormat="1" applyFont="1" applyBorder="1" applyAlignment="1">
      <alignment horizontal="center" vertical="center" textRotation="90"/>
    </xf>
    <xf numFmtId="0" fontId="18" fillId="0" borderId="65" xfId="0" applyNumberFormat="1" applyFont="1" applyBorder="1" applyAlignment="1">
      <alignment horizontal="center" vertical="center" textRotation="90"/>
    </xf>
    <xf numFmtId="49" fontId="3" fillId="7" borderId="63" xfId="0" applyNumberFormat="1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center" vertical="top" wrapText="1"/>
    </xf>
    <xf numFmtId="0" fontId="8" fillId="4" borderId="63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left" vertical="center" textRotation="90" wrapText="1"/>
    </xf>
    <xf numFmtId="0" fontId="7" fillId="0" borderId="40" xfId="0" applyFont="1" applyFill="1" applyBorder="1" applyAlignment="1">
      <alignment horizontal="left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vertical="center" textRotation="90" wrapText="1"/>
    </xf>
    <xf numFmtId="0" fontId="4" fillId="0" borderId="68" xfId="0" applyFont="1" applyBorder="1" applyAlignment="1">
      <alignment vertical="center" textRotation="90" wrapText="1"/>
    </xf>
    <xf numFmtId="0" fontId="4" fillId="0" borderId="58" xfId="0" applyFont="1" applyBorder="1" applyAlignment="1">
      <alignment vertical="center" textRotation="90" wrapText="1"/>
    </xf>
    <xf numFmtId="0" fontId="19" fillId="3" borderId="6" xfId="0" applyFont="1" applyFill="1" applyBorder="1" applyAlignment="1">
      <alignment horizontal="left" vertical="top" wrapText="1"/>
    </xf>
    <xf numFmtId="0" fontId="19" fillId="3" borderId="63" xfId="0" applyFont="1" applyFill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4" fontId="2" fillId="3" borderId="55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center" textRotation="90" wrapText="1"/>
    </xf>
    <xf numFmtId="0" fontId="4" fillId="0" borderId="73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64" fontId="2" fillId="3" borderId="64" xfId="0" applyNumberFormat="1" applyFont="1" applyFill="1" applyBorder="1" applyAlignment="1">
      <alignment horizontal="center" vertical="top" wrapText="1"/>
    </xf>
    <xf numFmtId="164" fontId="18" fillId="0" borderId="40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64" xfId="0" applyNumberFormat="1" applyFont="1" applyFill="1" applyBorder="1" applyAlignment="1">
      <alignment horizontal="center" vertical="top"/>
    </xf>
    <xf numFmtId="164" fontId="18" fillId="0" borderId="47" xfId="0" applyNumberFormat="1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16" fillId="3" borderId="55" xfId="0" applyNumberFormat="1" applyFont="1" applyFill="1" applyBorder="1" applyAlignment="1">
      <alignment horizontal="center" vertical="top"/>
    </xf>
    <xf numFmtId="164" fontId="16" fillId="3" borderId="64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Fill="1" applyAlignment="1">
      <alignment horizont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Normal="100" zoomScaleSheetLayoutView="80" workbookViewId="0">
      <selection sqref="A1:R1"/>
    </sheetView>
  </sheetViews>
  <sheetFormatPr defaultRowHeight="12.75"/>
  <cols>
    <col min="1" max="2" width="2.5703125" style="42" customWidth="1"/>
    <col min="3" max="3" width="2.7109375" style="42" customWidth="1"/>
    <col min="4" max="4" width="39.28515625" style="42" customWidth="1"/>
    <col min="5" max="5" width="5.140625" style="42" customWidth="1"/>
    <col min="6" max="6" width="3.7109375" style="42" customWidth="1"/>
    <col min="7" max="7" width="3.28515625" style="43" customWidth="1"/>
    <col min="8" max="8" width="6.5703125" style="41" customWidth="1"/>
    <col min="9" max="10" width="6.85546875" style="42" customWidth="1"/>
    <col min="11" max="11" width="5.42578125" style="42" customWidth="1"/>
    <col min="12" max="12" width="4.7109375" style="42" customWidth="1"/>
    <col min="13" max="13" width="7.42578125" style="42" customWidth="1"/>
    <col min="14" max="14" width="7" style="42" customWidth="1"/>
    <col min="15" max="15" width="32.7109375" style="40" customWidth="1"/>
    <col min="16" max="18" width="3.5703125" style="254" customWidth="1"/>
    <col min="19" max="16384" width="9.140625" style="40"/>
  </cols>
  <sheetData>
    <row r="1" spans="1:18">
      <c r="A1" s="474" t="s">
        <v>97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8">
      <c r="A2" s="475" t="s">
        <v>49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</row>
    <row r="3" spans="1:18">
      <c r="A3" s="476" t="s">
        <v>59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</row>
    <row r="4" spans="1:18" ht="13.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O4" s="42"/>
      <c r="P4" s="477" t="s">
        <v>0</v>
      </c>
      <c r="Q4" s="477"/>
      <c r="R4" s="477"/>
    </row>
    <row r="5" spans="1:18" ht="27" customHeight="1">
      <c r="A5" s="470" t="s">
        <v>1</v>
      </c>
      <c r="B5" s="443" t="s">
        <v>2</v>
      </c>
      <c r="C5" s="443" t="s">
        <v>3</v>
      </c>
      <c r="D5" s="471" t="s">
        <v>4</v>
      </c>
      <c r="E5" s="443" t="s">
        <v>5</v>
      </c>
      <c r="F5" s="446" t="s">
        <v>77</v>
      </c>
      <c r="G5" s="461" t="s">
        <v>6</v>
      </c>
      <c r="H5" s="464" t="s">
        <v>7</v>
      </c>
      <c r="I5" s="467" t="s">
        <v>72</v>
      </c>
      <c r="J5" s="468"/>
      <c r="K5" s="468"/>
      <c r="L5" s="469"/>
      <c r="M5" s="436" t="s">
        <v>52</v>
      </c>
      <c r="N5" s="452" t="s">
        <v>69</v>
      </c>
      <c r="O5" s="455" t="s">
        <v>98</v>
      </c>
      <c r="P5" s="456"/>
      <c r="Q5" s="456"/>
      <c r="R5" s="457"/>
    </row>
    <row r="6" spans="1:18" ht="12.75" customHeight="1">
      <c r="A6" s="458"/>
      <c r="B6" s="444"/>
      <c r="C6" s="444"/>
      <c r="D6" s="472"/>
      <c r="E6" s="444"/>
      <c r="F6" s="447"/>
      <c r="G6" s="462"/>
      <c r="H6" s="465"/>
      <c r="I6" s="458" t="s">
        <v>8</v>
      </c>
      <c r="J6" s="460" t="s">
        <v>9</v>
      </c>
      <c r="K6" s="460"/>
      <c r="L6" s="439" t="s">
        <v>38</v>
      </c>
      <c r="M6" s="437"/>
      <c r="N6" s="453"/>
      <c r="O6" s="441" t="s">
        <v>37</v>
      </c>
      <c r="P6" s="428" t="s">
        <v>74</v>
      </c>
      <c r="Q6" s="428" t="s">
        <v>75</v>
      </c>
      <c r="R6" s="430" t="s">
        <v>76</v>
      </c>
    </row>
    <row r="7" spans="1:18" ht="84.75" customHeight="1" thickBot="1">
      <c r="A7" s="459"/>
      <c r="B7" s="445"/>
      <c r="C7" s="445"/>
      <c r="D7" s="473"/>
      <c r="E7" s="445"/>
      <c r="F7" s="448"/>
      <c r="G7" s="463"/>
      <c r="H7" s="466"/>
      <c r="I7" s="459"/>
      <c r="J7" s="212" t="s">
        <v>8</v>
      </c>
      <c r="K7" s="214" t="s">
        <v>10</v>
      </c>
      <c r="L7" s="440"/>
      <c r="M7" s="438"/>
      <c r="N7" s="454"/>
      <c r="O7" s="442"/>
      <c r="P7" s="429"/>
      <c r="Q7" s="429"/>
      <c r="R7" s="431"/>
    </row>
    <row r="8" spans="1:18" ht="13.5" thickBot="1">
      <c r="A8" s="215" t="s">
        <v>39</v>
      </c>
      <c r="B8" s="216"/>
      <c r="C8" s="216"/>
      <c r="D8" s="211"/>
      <c r="E8" s="217"/>
      <c r="F8" s="217"/>
      <c r="G8" s="217"/>
      <c r="H8" s="217"/>
      <c r="I8" s="217"/>
      <c r="J8" s="217"/>
      <c r="K8" s="217"/>
      <c r="L8" s="217"/>
      <c r="M8" s="432"/>
      <c r="N8" s="432"/>
      <c r="O8" s="432"/>
      <c r="P8" s="432"/>
      <c r="Q8" s="432"/>
      <c r="R8" s="433"/>
    </row>
    <row r="9" spans="1:18" ht="13.5" thickBot="1">
      <c r="A9" s="449" t="s">
        <v>50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1"/>
    </row>
    <row r="10" spans="1:18" ht="13.5" thickBot="1">
      <c r="A10" s="58" t="s">
        <v>11</v>
      </c>
      <c r="B10" s="434" t="s">
        <v>40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5"/>
    </row>
    <row r="11" spans="1:18" ht="13.5" thickBot="1">
      <c r="A11" s="59" t="s">
        <v>11</v>
      </c>
      <c r="B11" s="278" t="s">
        <v>11</v>
      </c>
      <c r="C11" s="413" t="s">
        <v>45</v>
      </c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4"/>
      <c r="P11" s="414"/>
      <c r="Q11" s="414"/>
      <c r="R11" s="415"/>
    </row>
    <row r="12" spans="1:18" ht="16.5" customHeight="1">
      <c r="A12" s="416" t="s">
        <v>11</v>
      </c>
      <c r="B12" s="418" t="s">
        <v>11</v>
      </c>
      <c r="C12" s="384" t="s">
        <v>11</v>
      </c>
      <c r="D12" s="420" t="s">
        <v>31</v>
      </c>
      <c r="E12" s="422"/>
      <c r="F12" s="390" t="s">
        <v>22</v>
      </c>
      <c r="G12" s="425" t="s">
        <v>35</v>
      </c>
      <c r="H12" s="218" t="s">
        <v>12</v>
      </c>
      <c r="I12" s="169">
        <f t="shared" ref="I12:I17" si="0">J12+L12</f>
        <v>40</v>
      </c>
      <c r="J12" s="170">
        <v>40</v>
      </c>
      <c r="K12" s="170"/>
      <c r="L12" s="171"/>
      <c r="M12" s="220">
        <v>45</v>
      </c>
      <c r="N12" s="225">
        <v>45</v>
      </c>
      <c r="O12" s="426" t="s">
        <v>80</v>
      </c>
      <c r="P12" s="396">
        <v>20</v>
      </c>
      <c r="Q12" s="409">
        <v>30</v>
      </c>
      <c r="R12" s="411">
        <v>40</v>
      </c>
    </row>
    <row r="13" spans="1:18" ht="13.5" thickBot="1">
      <c r="A13" s="417"/>
      <c r="B13" s="419"/>
      <c r="C13" s="385"/>
      <c r="D13" s="421"/>
      <c r="E13" s="423"/>
      <c r="F13" s="424"/>
      <c r="G13" s="405"/>
      <c r="H13" s="72" t="s">
        <v>13</v>
      </c>
      <c r="I13" s="73">
        <f t="shared" si="0"/>
        <v>40</v>
      </c>
      <c r="J13" s="74">
        <f>J12</f>
        <v>40</v>
      </c>
      <c r="K13" s="74"/>
      <c r="L13" s="76"/>
      <c r="M13" s="77">
        <f>+M12</f>
        <v>45</v>
      </c>
      <c r="N13" s="192">
        <f>+N12</f>
        <v>45</v>
      </c>
      <c r="O13" s="427"/>
      <c r="P13" s="397"/>
      <c r="Q13" s="410"/>
      <c r="R13" s="412"/>
    </row>
    <row r="14" spans="1:18" ht="14.25" customHeight="1">
      <c r="A14" s="61" t="s">
        <v>11</v>
      </c>
      <c r="B14" s="85" t="s">
        <v>11</v>
      </c>
      <c r="C14" s="384" t="s">
        <v>14</v>
      </c>
      <c r="D14" s="386" t="s">
        <v>44</v>
      </c>
      <c r="E14" s="408"/>
      <c r="F14" s="86" t="s">
        <v>22</v>
      </c>
      <c r="G14" s="87" t="s">
        <v>35</v>
      </c>
      <c r="H14" s="88" t="s">
        <v>12</v>
      </c>
      <c r="I14" s="208">
        <f t="shared" si="0"/>
        <v>5</v>
      </c>
      <c r="J14" s="95">
        <v>5</v>
      </c>
      <c r="K14" s="95"/>
      <c r="L14" s="96"/>
      <c r="M14" s="97">
        <v>5</v>
      </c>
      <c r="N14" s="226"/>
      <c r="O14" s="394" t="s">
        <v>81</v>
      </c>
      <c r="P14" s="396">
        <v>1</v>
      </c>
      <c r="Q14" s="409">
        <v>1</v>
      </c>
      <c r="R14" s="411"/>
    </row>
    <row r="15" spans="1:18" ht="13.5" thickBot="1">
      <c r="A15" s="70"/>
      <c r="B15" s="98"/>
      <c r="C15" s="385"/>
      <c r="D15" s="387"/>
      <c r="E15" s="407"/>
      <c r="F15" s="99"/>
      <c r="G15" s="100"/>
      <c r="H15" s="101" t="s">
        <v>13</v>
      </c>
      <c r="I15" s="102">
        <f t="shared" si="0"/>
        <v>5</v>
      </c>
      <c r="J15" s="106">
        <f>J14</f>
        <v>5</v>
      </c>
      <c r="K15" s="106"/>
      <c r="L15" s="105"/>
      <c r="M15" s="102">
        <f>SUM(M14:M14)</f>
        <v>5</v>
      </c>
      <c r="N15" s="102">
        <f>SUM(N14:N14)</f>
        <v>0</v>
      </c>
      <c r="O15" s="395"/>
      <c r="P15" s="397"/>
      <c r="Q15" s="410"/>
      <c r="R15" s="412"/>
    </row>
    <row r="16" spans="1:18" ht="15" customHeight="1">
      <c r="A16" s="61" t="s">
        <v>11</v>
      </c>
      <c r="B16" s="85" t="s">
        <v>11</v>
      </c>
      <c r="C16" s="398" t="s">
        <v>15</v>
      </c>
      <c r="D16" s="399" t="s">
        <v>60</v>
      </c>
      <c r="E16" s="406"/>
      <c r="F16" s="107" t="s">
        <v>22</v>
      </c>
      <c r="G16" s="108" t="s">
        <v>35</v>
      </c>
      <c r="H16" s="88" t="s">
        <v>12</v>
      </c>
      <c r="I16" s="116">
        <f t="shared" si="0"/>
        <v>4.4000000000000004</v>
      </c>
      <c r="J16" s="117">
        <v>4.4000000000000004</v>
      </c>
      <c r="K16" s="117"/>
      <c r="L16" s="118"/>
      <c r="M16" s="119">
        <v>4.4000000000000004</v>
      </c>
      <c r="N16" s="227">
        <v>4.4000000000000004</v>
      </c>
      <c r="O16" s="270" t="s">
        <v>82</v>
      </c>
      <c r="P16" s="271">
        <v>2</v>
      </c>
      <c r="Q16" s="272">
        <v>3</v>
      </c>
      <c r="R16" s="273">
        <v>4</v>
      </c>
    </row>
    <row r="17" spans="1:18" ht="13.5" thickBot="1">
      <c r="A17" s="70"/>
      <c r="B17" s="98"/>
      <c r="C17" s="385"/>
      <c r="D17" s="387"/>
      <c r="E17" s="407"/>
      <c r="F17" s="99"/>
      <c r="G17" s="100"/>
      <c r="H17" s="101" t="s">
        <v>13</v>
      </c>
      <c r="I17" s="102">
        <f t="shared" si="0"/>
        <v>4.4000000000000004</v>
      </c>
      <c r="J17" s="103">
        <f>SUM(J16)</f>
        <v>4.4000000000000004</v>
      </c>
      <c r="K17" s="103"/>
      <c r="L17" s="105"/>
      <c r="M17" s="120">
        <f>SUM(M16:M16)</f>
        <v>4.4000000000000004</v>
      </c>
      <c r="N17" s="102">
        <f>SUM(N16:N16)</f>
        <v>4.4000000000000004</v>
      </c>
      <c r="O17" s="266"/>
      <c r="P17" s="267"/>
      <c r="Q17" s="268"/>
      <c r="R17" s="269"/>
    </row>
    <row r="18" spans="1:18">
      <c r="A18" s="61" t="s">
        <v>11</v>
      </c>
      <c r="B18" s="85" t="s">
        <v>11</v>
      </c>
      <c r="C18" s="398" t="s">
        <v>34</v>
      </c>
      <c r="D18" s="399" t="s">
        <v>33</v>
      </c>
      <c r="E18" s="400"/>
      <c r="F18" s="402" t="s">
        <v>22</v>
      </c>
      <c r="G18" s="404" t="s">
        <v>35</v>
      </c>
      <c r="H18" s="63" t="s">
        <v>12</v>
      </c>
      <c r="I18" s="125"/>
      <c r="J18" s="126"/>
      <c r="K18" s="126"/>
      <c r="L18" s="127"/>
      <c r="M18" s="128">
        <v>30</v>
      </c>
      <c r="N18" s="228"/>
      <c r="O18" s="270" t="s">
        <v>83</v>
      </c>
      <c r="P18" s="271"/>
      <c r="Q18" s="272">
        <v>1</v>
      </c>
      <c r="R18" s="273"/>
    </row>
    <row r="19" spans="1:18" ht="13.5" thickBot="1">
      <c r="A19" s="70"/>
      <c r="B19" s="98"/>
      <c r="C19" s="385"/>
      <c r="D19" s="387"/>
      <c r="E19" s="401"/>
      <c r="F19" s="403"/>
      <c r="G19" s="405"/>
      <c r="H19" s="101" t="s">
        <v>13</v>
      </c>
      <c r="I19" s="102"/>
      <c r="J19" s="103"/>
      <c r="K19" s="104"/>
      <c r="L19" s="105"/>
      <c r="M19" s="120">
        <f>M18</f>
        <v>30</v>
      </c>
      <c r="N19" s="102">
        <f>N18</f>
        <v>0</v>
      </c>
      <c r="O19" s="274"/>
      <c r="P19" s="275"/>
      <c r="Q19" s="276"/>
      <c r="R19" s="277"/>
    </row>
    <row r="20" spans="1:18" ht="13.5" thickBot="1">
      <c r="A20" s="59" t="s">
        <v>11</v>
      </c>
      <c r="B20" s="130" t="s">
        <v>11</v>
      </c>
      <c r="C20" s="377" t="s">
        <v>16</v>
      </c>
      <c r="D20" s="380"/>
      <c r="E20" s="380"/>
      <c r="F20" s="380"/>
      <c r="G20" s="380"/>
      <c r="H20" s="380"/>
      <c r="I20" s="131">
        <f>J20+L20</f>
        <v>49.4</v>
      </c>
      <c r="J20" s="132">
        <f>J19+J17+J15+J13</f>
        <v>49.4</v>
      </c>
      <c r="K20" s="132"/>
      <c r="L20" s="133"/>
      <c r="M20" s="135">
        <f>M19+M17+M15+M13</f>
        <v>84.4</v>
      </c>
      <c r="N20" s="196">
        <f>N19+N17+N15+N13</f>
        <v>49.4</v>
      </c>
      <c r="O20" s="266"/>
      <c r="P20" s="267"/>
      <c r="Q20" s="268"/>
      <c r="R20" s="269"/>
    </row>
    <row r="21" spans="1:18" ht="13.5" thickBot="1">
      <c r="A21" s="58" t="s">
        <v>11</v>
      </c>
      <c r="B21" s="239" t="s">
        <v>14</v>
      </c>
      <c r="C21" s="381" t="s">
        <v>61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3"/>
    </row>
    <row r="22" spans="1:18">
      <c r="A22" s="61" t="s">
        <v>11</v>
      </c>
      <c r="B22" s="62" t="s">
        <v>14</v>
      </c>
      <c r="C22" s="384" t="s">
        <v>11</v>
      </c>
      <c r="D22" s="386" t="s">
        <v>67</v>
      </c>
      <c r="E22" s="388"/>
      <c r="F22" s="390" t="s">
        <v>11</v>
      </c>
      <c r="G22" s="392" t="s">
        <v>35</v>
      </c>
      <c r="H22" s="161" t="s">
        <v>12</v>
      </c>
      <c r="I22" s="169">
        <f>J22+L22</f>
        <v>62.9</v>
      </c>
      <c r="J22" s="170">
        <v>62.9</v>
      </c>
      <c r="K22" s="170"/>
      <c r="L22" s="171"/>
      <c r="M22" s="172">
        <v>169.3</v>
      </c>
      <c r="N22" s="231">
        <v>169.3</v>
      </c>
      <c r="O22" s="270"/>
      <c r="P22" s="271"/>
      <c r="Q22" s="272"/>
      <c r="R22" s="273"/>
    </row>
    <row r="23" spans="1:18" ht="13.5" thickBot="1">
      <c r="A23" s="70"/>
      <c r="B23" s="71"/>
      <c r="C23" s="385"/>
      <c r="D23" s="387"/>
      <c r="E23" s="389"/>
      <c r="F23" s="391"/>
      <c r="G23" s="393"/>
      <c r="H23" s="141" t="s">
        <v>13</v>
      </c>
      <c r="I23" s="73">
        <f>J23+L23</f>
        <v>62.9</v>
      </c>
      <c r="J23" s="74">
        <f>SUM(J22:J22)</f>
        <v>62.9</v>
      </c>
      <c r="K23" s="74"/>
      <c r="L23" s="76"/>
      <c r="M23" s="77">
        <f>SUM(M22:M22)</f>
        <v>169.3</v>
      </c>
      <c r="N23" s="192">
        <f>SUM(N22:N22)</f>
        <v>169.3</v>
      </c>
      <c r="O23" s="266"/>
      <c r="P23" s="267"/>
      <c r="Q23" s="268"/>
      <c r="R23" s="269"/>
    </row>
    <row r="24" spans="1:18" ht="31.5" customHeight="1">
      <c r="A24" s="61" t="s">
        <v>11</v>
      </c>
      <c r="B24" s="62" t="s">
        <v>14</v>
      </c>
      <c r="C24" s="142" t="s">
        <v>14</v>
      </c>
      <c r="D24" s="363" t="s">
        <v>63</v>
      </c>
      <c r="E24" s="143"/>
      <c r="F24" s="144" t="s">
        <v>22</v>
      </c>
      <c r="G24" s="108" t="s">
        <v>35</v>
      </c>
      <c r="H24" s="136" t="s">
        <v>12</v>
      </c>
      <c r="I24" s="67">
        <f>J24+L24</f>
        <v>39.900000000000006</v>
      </c>
      <c r="J24" s="68">
        <v>19.100000000000001</v>
      </c>
      <c r="K24" s="68">
        <v>6.1</v>
      </c>
      <c r="L24" s="69">
        <v>20.8</v>
      </c>
      <c r="M24" s="140">
        <v>7.2</v>
      </c>
      <c r="N24" s="229"/>
      <c r="O24" s="235"/>
      <c r="P24" s="255"/>
      <c r="Q24" s="256"/>
      <c r="R24" s="257"/>
    </row>
    <row r="25" spans="1:18" ht="19.5" customHeight="1">
      <c r="A25" s="59"/>
      <c r="B25" s="60"/>
      <c r="C25" s="145"/>
      <c r="D25" s="364"/>
      <c r="E25" s="146"/>
      <c r="F25" s="147"/>
      <c r="G25" s="148"/>
      <c r="H25" s="149" t="s">
        <v>36</v>
      </c>
      <c r="I25" s="307">
        <f>J25+L25</f>
        <v>225.29000000000002</v>
      </c>
      <c r="J25" s="308">
        <f>225.3-118.31</f>
        <v>106.99000000000001</v>
      </c>
      <c r="K25" s="308">
        <v>34.200000000000003</v>
      </c>
      <c r="L25" s="309">
        <v>118.3</v>
      </c>
      <c r="M25" s="160">
        <v>40.9</v>
      </c>
      <c r="N25" s="230"/>
      <c r="O25" s="298"/>
      <c r="P25" s="258"/>
      <c r="Q25" s="296"/>
      <c r="R25" s="261"/>
    </row>
    <row r="26" spans="1:18" ht="24">
      <c r="A26" s="59"/>
      <c r="B26" s="60"/>
      <c r="C26" s="145"/>
      <c r="D26" s="242" t="s">
        <v>53</v>
      </c>
      <c r="E26" s="146"/>
      <c r="F26" s="147"/>
      <c r="G26" s="148"/>
      <c r="H26" s="300"/>
      <c r="I26" s="301"/>
      <c r="J26" s="302"/>
      <c r="K26" s="302"/>
      <c r="L26" s="303"/>
      <c r="M26" s="304"/>
      <c r="N26" s="304"/>
      <c r="O26" s="299"/>
      <c r="P26" s="259"/>
      <c r="Q26" s="260"/>
      <c r="R26" s="261"/>
    </row>
    <row r="27" spans="1:18" ht="25.5">
      <c r="A27" s="59"/>
      <c r="B27" s="60"/>
      <c r="C27" s="145"/>
      <c r="D27" s="223" t="s">
        <v>58</v>
      </c>
      <c r="E27" s="146"/>
      <c r="F27" s="147"/>
      <c r="G27" s="148"/>
      <c r="H27" s="161"/>
      <c r="I27" s="169"/>
      <c r="J27" s="170"/>
      <c r="K27" s="170"/>
      <c r="L27" s="171"/>
      <c r="M27" s="172"/>
      <c r="N27" s="231"/>
      <c r="O27" s="295" t="s">
        <v>84</v>
      </c>
      <c r="P27" s="258">
        <v>1</v>
      </c>
      <c r="Q27" s="296"/>
      <c r="R27" s="297"/>
    </row>
    <row r="28" spans="1:18" ht="28.5" customHeight="1" thickBot="1">
      <c r="A28" s="70"/>
      <c r="B28" s="71"/>
      <c r="C28" s="174"/>
      <c r="D28" s="224" t="s">
        <v>62</v>
      </c>
      <c r="E28" s="175"/>
      <c r="F28" s="176"/>
      <c r="G28" s="177"/>
      <c r="H28" s="141" t="s">
        <v>13</v>
      </c>
      <c r="I28" s="73">
        <f>SUM(I24:I25)</f>
        <v>265.19000000000005</v>
      </c>
      <c r="J28" s="74">
        <f>SUM(J24:J25)</f>
        <v>126.09</v>
      </c>
      <c r="K28" s="74">
        <f>K25+K24</f>
        <v>40.300000000000004</v>
      </c>
      <c r="L28" s="76">
        <f>L25+L24</f>
        <v>139.1</v>
      </c>
      <c r="M28" s="77">
        <f>SUM(M24:M25)</f>
        <v>48.1</v>
      </c>
      <c r="N28" s="192">
        <f>SUM(N24:N25)</f>
        <v>0</v>
      </c>
      <c r="O28" s="237" t="s">
        <v>85</v>
      </c>
      <c r="P28" s="280">
        <v>50</v>
      </c>
      <c r="Q28" s="281" t="s">
        <v>86</v>
      </c>
      <c r="R28" s="282" t="s">
        <v>87</v>
      </c>
    </row>
    <row r="29" spans="1:18" ht="29.25" customHeight="1">
      <c r="A29" s="61" t="s">
        <v>11</v>
      </c>
      <c r="B29" s="62" t="s">
        <v>14</v>
      </c>
      <c r="C29" s="365" t="s">
        <v>15</v>
      </c>
      <c r="D29" s="221" t="s">
        <v>65</v>
      </c>
      <c r="E29" s="368"/>
      <c r="F29" s="371" t="s">
        <v>22</v>
      </c>
      <c r="G29" s="374" t="s">
        <v>35</v>
      </c>
      <c r="H29" s="136" t="s">
        <v>12</v>
      </c>
      <c r="I29" s="67">
        <f>J29+L29</f>
        <v>7.9</v>
      </c>
      <c r="J29" s="68">
        <v>7.9</v>
      </c>
      <c r="K29" s="68"/>
      <c r="L29" s="69"/>
      <c r="M29" s="140"/>
      <c r="N29" s="229"/>
      <c r="O29" s="270"/>
      <c r="P29" s="271"/>
      <c r="Q29" s="272"/>
      <c r="R29" s="273"/>
    </row>
    <row r="30" spans="1:18" ht="27" customHeight="1">
      <c r="A30" s="59"/>
      <c r="B30" s="60"/>
      <c r="C30" s="366"/>
      <c r="D30" s="222" t="s">
        <v>57</v>
      </c>
      <c r="E30" s="369"/>
      <c r="F30" s="372"/>
      <c r="G30" s="375"/>
      <c r="H30" s="149" t="s">
        <v>36</v>
      </c>
      <c r="I30" s="310">
        <f>J30+L30</f>
        <v>44</v>
      </c>
      <c r="J30" s="308">
        <v>44</v>
      </c>
      <c r="K30" s="308"/>
      <c r="L30" s="311"/>
      <c r="M30" s="160"/>
      <c r="N30" s="230"/>
      <c r="O30" s="274"/>
      <c r="P30" s="275"/>
      <c r="Q30" s="276"/>
      <c r="R30" s="277"/>
    </row>
    <row r="31" spans="1:18" ht="27" customHeight="1">
      <c r="A31" s="59"/>
      <c r="B31" s="60"/>
      <c r="C31" s="366"/>
      <c r="D31" s="223" t="s">
        <v>54</v>
      </c>
      <c r="E31" s="369"/>
      <c r="F31" s="372"/>
      <c r="G31" s="375"/>
      <c r="H31" s="161"/>
      <c r="I31" s="169"/>
      <c r="J31" s="170"/>
      <c r="K31" s="170"/>
      <c r="L31" s="171"/>
      <c r="M31" s="172"/>
      <c r="N31" s="231"/>
      <c r="O31" s="274"/>
      <c r="P31" s="275"/>
      <c r="Q31" s="276"/>
      <c r="R31" s="277"/>
    </row>
    <row r="32" spans="1:18" ht="26.25" customHeight="1">
      <c r="A32" s="59"/>
      <c r="B32" s="60"/>
      <c r="C32" s="366"/>
      <c r="D32" s="223" t="s">
        <v>56</v>
      </c>
      <c r="E32" s="369"/>
      <c r="F32" s="372"/>
      <c r="G32" s="375"/>
      <c r="H32" s="161"/>
      <c r="I32" s="169"/>
      <c r="J32" s="170"/>
      <c r="K32" s="170"/>
      <c r="L32" s="171"/>
      <c r="M32" s="172"/>
      <c r="N32" s="231"/>
      <c r="O32" s="286" t="s">
        <v>93</v>
      </c>
      <c r="P32" s="275">
        <v>600</v>
      </c>
      <c r="Q32" s="276">
        <v>650</v>
      </c>
      <c r="R32" s="277">
        <v>700</v>
      </c>
    </row>
    <row r="33" spans="1:18" ht="30" customHeight="1" thickBot="1">
      <c r="A33" s="70"/>
      <c r="B33" s="71"/>
      <c r="C33" s="367"/>
      <c r="D33" s="224" t="s">
        <v>55</v>
      </c>
      <c r="E33" s="370"/>
      <c r="F33" s="373"/>
      <c r="G33" s="376"/>
      <c r="H33" s="141" t="s">
        <v>13</v>
      </c>
      <c r="I33" s="192">
        <f>SUM(I29:I30)</f>
        <v>51.9</v>
      </c>
      <c r="J33" s="74">
        <f>SUM(J29:J30)</f>
        <v>51.9</v>
      </c>
      <c r="K33" s="74"/>
      <c r="L33" s="76"/>
      <c r="M33" s="77">
        <f>SUM(M29:M30)</f>
        <v>0</v>
      </c>
      <c r="N33" s="192"/>
      <c r="O33" s="274"/>
      <c r="P33" s="275"/>
      <c r="Q33" s="276"/>
      <c r="R33" s="269"/>
    </row>
    <row r="34" spans="1:18" ht="12.75" customHeight="1" thickBot="1">
      <c r="A34" s="58" t="s">
        <v>11</v>
      </c>
      <c r="B34" s="195" t="s">
        <v>14</v>
      </c>
      <c r="C34" s="377" t="s">
        <v>16</v>
      </c>
      <c r="D34" s="378"/>
      <c r="E34" s="378"/>
      <c r="F34" s="378"/>
      <c r="G34" s="378"/>
      <c r="H34" s="379"/>
      <c r="I34" s="131">
        <f>SUM(I33,I28,I23)</f>
        <v>379.99</v>
      </c>
      <c r="J34" s="197">
        <f>SUM(J33,J28,J23)</f>
        <v>240.89000000000001</v>
      </c>
      <c r="K34" s="132">
        <f>K33+K28+K23</f>
        <v>40.300000000000004</v>
      </c>
      <c r="L34" s="198">
        <f>SUM(L33,L28,L23)</f>
        <v>139.1</v>
      </c>
      <c r="M34" s="131">
        <f>SUM(M33,M28,M23)</f>
        <v>217.4</v>
      </c>
      <c r="N34" s="196">
        <f>SUM(N33,N28,N23)</f>
        <v>169.3</v>
      </c>
      <c r="O34" s="360"/>
      <c r="P34" s="361"/>
      <c r="Q34" s="361"/>
      <c r="R34" s="362"/>
    </row>
    <row r="35" spans="1:18" ht="12.75" customHeight="1" thickBot="1">
      <c r="A35" s="61" t="s">
        <v>11</v>
      </c>
      <c r="B35" s="348" t="s">
        <v>17</v>
      </c>
      <c r="C35" s="349"/>
      <c r="D35" s="349"/>
      <c r="E35" s="349"/>
      <c r="F35" s="349"/>
      <c r="G35" s="349"/>
      <c r="H35" s="350"/>
      <c r="I35" s="199">
        <f>I34+I20</f>
        <v>429.39</v>
      </c>
      <c r="J35" s="200">
        <f>J34+J20</f>
        <v>290.29000000000002</v>
      </c>
      <c r="K35" s="200">
        <f>K34</f>
        <v>40.300000000000004</v>
      </c>
      <c r="L35" s="201">
        <f>L34</f>
        <v>139.1</v>
      </c>
      <c r="M35" s="202">
        <f>M34+M20</f>
        <v>301.8</v>
      </c>
      <c r="N35" s="233">
        <f>N34+N20</f>
        <v>218.70000000000002</v>
      </c>
      <c r="O35" s="351"/>
      <c r="P35" s="352"/>
      <c r="Q35" s="352"/>
      <c r="R35" s="353"/>
    </row>
    <row r="36" spans="1:18" ht="12.75" customHeight="1" thickBot="1">
      <c r="A36" s="203" t="s">
        <v>22</v>
      </c>
      <c r="B36" s="354" t="s">
        <v>18</v>
      </c>
      <c r="C36" s="355"/>
      <c r="D36" s="355"/>
      <c r="E36" s="355"/>
      <c r="F36" s="355"/>
      <c r="G36" s="355"/>
      <c r="H36" s="356"/>
      <c r="I36" s="204">
        <f>I35</f>
        <v>429.39</v>
      </c>
      <c r="J36" s="205">
        <f>J35</f>
        <v>290.29000000000002</v>
      </c>
      <c r="K36" s="205">
        <f>K35+K34</f>
        <v>80.600000000000009</v>
      </c>
      <c r="L36" s="206">
        <f>L35</f>
        <v>139.1</v>
      </c>
      <c r="M36" s="207">
        <f>M35</f>
        <v>301.8</v>
      </c>
      <c r="N36" s="234">
        <f>N35</f>
        <v>218.70000000000002</v>
      </c>
      <c r="O36" s="357"/>
      <c r="P36" s="358"/>
      <c r="Q36" s="358"/>
      <c r="R36" s="359"/>
    </row>
    <row r="37" spans="1:18" s="306" customFormat="1" ht="39.75" customHeight="1">
      <c r="A37" s="340" t="s">
        <v>99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</row>
    <row r="38" spans="1:18" s="49" customFormat="1" ht="12.75" customHeight="1">
      <c r="A38" s="47"/>
      <c r="B38" s="48"/>
      <c r="C38" s="48"/>
      <c r="D38" s="339" t="s">
        <v>32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P38" s="263"/>
      <c r="Q38" s="263"/>
      <c r="R38" s="263"/>
    </row>
    <row r="39" spans="1:18" s="49" customFormat="1" ht="12" customHeight="1" thickBot="1">
      <c r="A39" s="47"/>
      <c r="B39" s="48"/>
      <c r="C39" s="48"/>
      <c r="D39" s="48"/>
      <c r="E39" s="48"/>
      <c r="F39" s="48"/>
      <c r="G39" s="48"/>
      <c r="H39" s="50"/>
      <c r="I39" s="341"/>
      <c r="J39" s="341"/>
      <c r="K39" s="341"/>
      <c r="L39" s="341"/>
      <c r="M39" s="56"/>
      <c r="N39" s="38"/>
      <c r="O39" s="38"/>
      <c r="P39" s="264"/>
      <c r="Q39" s="264"/>
      <c r="R39" s="264"/>
    </row>
    <row r="40" spans="1:18" s="209" customFormat="1" ht="24.75" customHeight="1" thickBot="1">
      <c r="B40" s="210"/>
      <c r="C40" s="210"/>
      <c r="D40" s="342" t="s">
        <v>21</v>
      </c>
      <c r="E40" s="343"/>
      <c r="F40" s="343"/>
      <c r="G40" s="343"/>
      <c r="H40" s="344"/>
      <c r="I40" s="345" t="s">
        <v>72</v>
      </c>
      <c r="J40" s="346"/>
      <c r="K40" s="346"/>
      <c r="L40" s="347"/>
      <c r="M40" s="287" t="s">
        <v>95</v>
      </c>
      <c r="N40" s="288" t="s">
        <v>96</v>
      </c>
      <c r="P40" s="265"/>
      <c r="Q40" s="265"/>
      <c r="R40" s="265"/>
    </row>
    <row r="41" spans="1:18" ht="12.75" customHeight="1" thickBot="1">
      <c r="A41" s="40"/>
      <c r="B41" s="51"/>
      <c r="C41" s="51"/>
      <c r="D41" s="330" t="s">
        <v>23</v>
      </c>
      <c r="E41" s="331"/>
      <c r="F41" s="331"/>
      <c r="G41" s="331"/>
      <c r="H41" s="332"/>
      <c r="I41" s="333">
        <f>I42</f>
        <v>160.1</v>
      </c>
      <c r="J41" s="334"/>
      <c r="K41" s="334"/>
      <c r="L41" s="335"/>
      <c r="M41" s="291">
        <f>M42</f>
        <v>260.90000000000003</v>
      </c>
      <c r="N41" s="292">
        <f>N42</f>
        <v>218.70000000000002</v>
      </c>
    </row>
    <row r="42" spans="1:18" ht="12" customHeight="1" thickBot="1">
      <c r="A42" s="40"/>
      <c r="B42" s="52"/>
      <c r="C42" s="52"/>
      <c r="D42" s="318" t="s">
        <v>47</v>
      </c>
      <c r="E42" s="319"/>
      <c r="F42" s="319"/>
      <c r="G42" s="319"/>
      <c r="H42" s="320"/>
      <c r="I42" s="321">
        <f>SUMIF(H12:H32,"SB",I12:I32)</f>
        <v>160.1</v>
      </c>
      <c r="J42" s="322"/>
      <c r="K42" s="322"/>
      <c r="L42" s="323"/>
      <c r="M42" s="289">
        <f>SUMIF(H12:H30,"sb",M12:M32)</f>
        <v>260.90000000000003</v>
      </c>
      <c r="N42" s="290">
        <f>SUMIF(H12:H30,"sb",N12:N32)</f>
        <v>218.70000000000002</v>
      </c>
    </row>
    <row r="43" spans="1:18" ht="15" customHeight="1" thickBot="1">
      <c r="A43" s="40"/>
      <c r="B43" s="53"/>
      <c r="C43" s="53"/>
      <c r="D43" s="324" t="s">
        <v>46</v>
      </c>
      <c r="E43" s="325"/>
      <c r="F43" s="325"/>
      <c r="G43" s="325"/>
      <c r="H43" s="326"/>
      <c r="I43" s="327">
        <f>SUM(I44:L44)</f>
        <v>269.29000000000002</v>
      </c>
      <c r="J43" s="328"/>
      <c r="K43" s="328"/>
      <c r="L43" s="329"/>
      <c r="M43" s="291">
        <f>M44</f>
        <v>40.9</v>
      </c>
      <c r="N43" s="292">
        <f>N44</f>
        <v>0</v>
      </c>
    </row>
    <row r="44" spans="1:18" ht="13.5" thickBot="1">
      <c r="A44" s="40"/>
      <c r="B44" s="52"/>
      <c r="C44" s="52"/>
      <c r="D44" s="318" t="s">
        <v>48</v>
      </c>
      <c r="E44" s="319"/>
      <c r="F44" s="319"/>
      <c r="G44" s="319"/>
      <c r="H44" s="320"/>
      <c r="I44" s="336">
        <f>SUMIF(H12:H36,"ES",I12:I36)</f>
        <v>269.29000000000002</v>
      </c>
      <c r="J44" s="337"/>
      <c r="K44" s="337"/>
      <c r="L44" s="338"/>
      <c r="M44" s="289">
        <f>SUMIF(H12:H30,"es",M12:M32)</f>
        <v>40.9</v>
      </c>
      <c r="N44" s="290">
        <f>SUMIF(H12:H30,"es",N12:N32)</f>
        <v>0</v>
      </c>
      <c r="P44" s="40"/>
      <c r="Q44" s="40"/>
      <c r="R44" s="40"/>
    </row>
    <row r="45" spans="1:18" ht="13.5" thickBot="1">
      <c r="A45" s="40"/>
      <c r="B45" s="51"/>
      <c r="C45" s="51"/>
      <c r="D45" s="312" t="s">
        <v>13</v>
      </c>
      <c r="E45" s="313"/>
      <c r="F45" s="313"/>
      <c r="G45" s="313"/>
      <c r="H45" s="314"/>
      <c r="I45" s="315">
        <f>I41+I43</f>
        <v>429.39</v>
      </c>
      <c r="J45" s="316"/>
      <c r="K45" s="316"/>
      <c r="L45" s="317"/>
      <c r="M45" s="293">
        <f>M41+M43</f>
        <v>301.8</v>
      </c>
      <c r="N45" s="294">
        <f>N43+N41</f>
        <v>218.70000000000002</v>
      </c>
      <c r="P45" s="40"/>
      <c r="Q45" s="40"/>
      <c r="R45" s="40"/>
    </row>
    <row r="46" spans="1:18">
      <c r="C46" s="40"/>
      <c r="D46" s="54"/>
      <c r="E46" s="54"/>
      <c r="F46" s="54"/>
      <c r="G46" s="54"/>
      <c r="H46" s="54"/>
      <c r="I46" s="55"/>
      <c r="J46" s="55"/>
      <c r="K46" s="45"/>
      <c r="L46" s="45"/>
      <c r="M46" s="46"/>
      <c r="N46" s="40"/>
      <c r="P46" s="40"/>
      <c r="Q46" s="40"/>
      <c r="R46" s="40"/>
    </row>
  </sheetData>
  <mergeCells count="86">
    <mergeCell ref="C5:C7"/>
    <mergeCell ref="D5:D7"/>
    <mergeCell ref="A1:R1"/>
    <mergeCell ref="A2:R2"/>
    <mergeCell ref="A3:R3"/>
    <mergeCell ref="P4:R4"/>
    <mergeCell ref="A9:R9"/>
    <mergeCell ref="N5:N7"/>
    <mergeCell ref="O5:R5"/>
    <mergeCell ref="I6:I7"/>
    <mergeCell ref="J6:K6"/>
    <mergeCell ref="G5:G7"/>
    <mergeCell ref="H5:H7"/>
    <mergeCell ref="I5:L5"/>
    <mergeCell ref="A5:A7"/>
    <mergeCell ref="B5:B7"/>
    <mergeCell ref="Q6:Q7"/>
    <mergeCell ref="R6:R7"/>
    <mergeCell ref="M8:R8"/>
    <mergeCell ref="B10:R10"/>
    <mergeCell ref="M5:M7"/>
    <mergeCell ref="L6:L7"/>
    <mergeCell ref="O6:O7"/>
    <mergeCell ref="P6:P7"/>
    <mergeCell ref="E5:E7"/>
    <mergeCell ref="F5:F7"/>
    <mergeCell ref="C11:R11"/>
    <mergeCell ref="A12:A13"/>
    <mergeCell ref="B12:B13"/>
    <mergeCell ref="C12:C13"/>
    <mergeCell ref="D12:D13"/>
    <mergeCell ref="E12:E13"/>
    <mergeCell ref="F12:F13"/>
    <mergeCell ref="G12:G13"/>
    <mergeCell ref="O12:O13"/>
    <mergeCell ref="P12:P13"/>
    <mergeCell ref="C14:C15"/>
    <mergeCell ref="D14:D15"/>
    <mergeCell ref="E14:E15"/>
    <mergeCell ref="Q12:Q13"/>
    <mergeCell ref="R12:R13"/>
    <mergeCell ref="Q14:Q15"/>
    <mergeCell ref="R14:R15"/>
    <mergeCell ref="O14:O15"/>
    <mergeCell ref="P14:P15"/>
    <mergeCell ref="C18:C19"/>
    <mergeCell ref="D18:D19"/>
    <mergeCell ref="E18:E19"/>
    <mergeCell ref="F18:F19"/>
    <mergeCell ref="G18:G19"/>
    <mergeCell ref="C16:C17"/>
    <mergeCell ref="D16:D17"/>
    <mergeCell ref="E16:E17"/>
    <mergeCell ref="C34:H34"/>
    <mergeCell ref="C20:H20"/>
    <mergeCell ref="C21:R21"/>
    <mergeCell ref="C22:C23"/>
    <mergeCell ref="D22:D23"/>
    <mergeCell ref="E22:E23"/>
    <mergeCell ref="F22:F23"/>
    <mergeCell ref="G22:G23"/>
    <mergeCell ref="B35:H35"/>
    <mergeCell ref="O35:R35"/>
    <mergeCell ref="B36:H36"/>
    <mergeCell ref="O36:R36"/>
    <mergeCell ref="O34:R34"/>
    <mergeCell ref="D24:D25"/>
    <mergeCell ref="C29:C33"/>
    <mergeCell ref="E29:E33"/>
    <mergeCell ref="F29:F33"/>
    <mergeCell ref="G29:G33"/>
    <mergeCell ref="D41:H41"/>
    <mergeCell ref="I41:L41"/>
    <mergeCell ref="D44:H44"/>
    <mergeCell ref="I44:L44"/>
    <mergeCell ref="D38:N38"/>
    <mergeCell ref="A37:R37"/>
    <mergeCell ref="I39:L39"/>
    <mergeCell ref="D40:H40"/>
    <mergeCell ref="I40:L40"/>
    <mergeCell ref="D45:H45"/>
    <mergeCell ref="I45:L45"/>
    <mergeCell ref="D42:H42"/>
    <mergeCell ref="I42:L42"/>
    <mergeCell ref="D43:H43"/>
    <mergeCell ref="I43:L43"/>
  </mergeCells>
  <phoneticPr fontId="0" type="noConversion"/>
  <printOptions horizontalCentered="1"/>
  <pageMargins left="0" right="0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G52"/>
  <sheetViews>
    <sheetView zoomScaleNormal="100" zoomScaleSheetLayoutView="100" workbookViewId="0">
      <selection sqref="A1:Z1"/>
    </sheetView>
  </sheetViews>
  <sheetFormatPr defaultRowHeight="12.75"/>
  <cols>
    <col min="1" max="2" width="2.5703125" style="42" customWidth="1"/>
    <col min="3" max="3" width="2.7109375" style="42" customWidth="1"/>
    <col min="4" max="4" width="34.42578125" style="42" customWidth="1"/>
    <col min="5" max="5" width="5.140625" style="42" customWidth="1"/>
    <col min="6" max="6" width="3.7109375" style="42" customWidth="1"/>
    <col min="7" max="7" width="3.28515625" style="43" customWidth="1"/>
    <col min="8" max="8" width="6.5703125" style="41" customWidth="1"/>
    <col min="9" max="9" width="6.28515625" style="42" customWidth="1"/>
    <col min="10" max="12" width="5.7109375" style="42" customWidth="1"/>
    <col min="13" max="13" width="6.85546875" style="42" customWidth="1"/>
    <col min="14" max="14" width="5.5703125" style="42" customWidth="1"/>
    <col min="15" max="15" width="4.85546875" style="42" customWidth="1"/>
    <col min="16" max="16" width="5.42578125" style="42" customWidth="1"/>
    <col min="17" max="18" width="6.85546875" style="42" customWidth="1"/>
    <col min="19" max="19" width="5.42578125" style="42" customWidth="1"/>
    <col min="20" max="20" width="4.7109375" style="42" customWidth="1"/>
    <col min="21" max="21" width="7.42578125" style="42" customWidth="1"/>
    <col min="22" max="22" width="7" style="42" customWidth="1"/>
    <col min="23" max="23" width="29" style="40" customWidth="1"/>
    <col min="24" max="26" width="3.5703125" style="254" customWidth="1"/>
    <col min="27" max="16384" width="9.140625" style="40"/>
  </cols>
  <sheetData>
    <row r="1" spans="1:26" s="42" customFormat="1">
      <c r="A1" s="474" t="s">
        <v>79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spans="1:26" s="42" customFormat="1" ht="15" customHeight="1">
      <c r="A2" s="475" t="s">
        <v>49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</row>
    <row r="3" spans="1:26" s="42" customFormat="1" ht="15" customHeight="1">
      <c r="A3" s="476" t="s">
        <v>59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</row>
    <row r="4" spans="1:26" s="42" customFormat="1" ht="1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X4" s="477" t="s">
        <v>0</v>
      </c>
      <c r="Y4" s="477"/>
      <c r="Z4" s="477"/>
    </row>
    <row r="5" spans="1:26" s="42" customFormat="1" ht="27.75" customHeight="1">
      <c r="A5" s="470" t="s">
        <v>1</v>
      </c>
      <c r="B5" s="443" t="s">
        <v>2</v>
      </c>
      <c r="C5" s="443" t="s">
        <v>3</v>
      </c>
      <c r="D5" s="471" t="s">
        <v>4</v>
      </c>
      <c r="E5" s="443" t="s">
        <v>5</v>
      </c>
      <c r="F5" s="446" t="s">
        <v>77</v>
      </c>
      <c r="G5" s="461" t="s">
        <v>6</v>
      </c>
      <c r="H5" s="464" t="s">
        <v>7</v>
      </c>
      <c r="I5" s="481" t="s">
        <v>78</v>
      </c>
      <c r="J5" s="482"/>
      <c r="K5" s="482"/>
      <c r="L5" s="483"/>
      <c r="M5" s="481" t="s">
        <v>68</v>
      </c>
      <c r="N5" s="482"/>
      <c r="O5" s="482"/>
      <c r="P5" s="484"/>
      <c r="Q5" s="467" t="s">
        <v>72</v>
      </c>
      <c r="R5" s="468"/>
      <c r="S5" s="468"/>
      <c r="T5" s="469"/>
      <c r="U5" s="436" t="s">
        <v>52</v>
      </c>
      <c r="V5" s="452" t="s">
        <v>69</v>
      </c>
      <c r="W5" s="455" t="s">
        <v>73</v>
      </c>
      <c r="X5" s="456"/>
      <c r="Y5" s="456"/>
      <c r="Z5" s="457"/>
    </row>
    <row r="6" spans="1:26" s="42" customFormat="1" ht="18.75" customHeight="1">
      <c r="A6" s="458"/>
      <c r="B6" s="444"/>
      <c r="C6" s="444"/>
      <c r="D6" s="472"/>
      <c r="E6" s="444"/>
      <c r="F6" s="447"/>
      <c r="G6" s="462"/>
      <c r="H6" s="465"/>
      <c r="I6" s="479" t="s">
        <v>8</v>
      </c>
      <c r="J6" s="460" t="s">
        <v>9</v>
      </c>
      <c r="K6" s="460"/>
      <c r="L6" s="439" t="s">
        <v>38</v>
      </c>
      <c r="M6" s="458" t="s">
        <v>8</v>
      </c>
      <c r="N6" s="460" t="s">
        <v>9</v>
      </c>
      <c r="O6" s="460"/>
      <c r="P6" s="439" t="s">
        <v>38</v>
      </c>
      <c r="Q6" s="458" t="s">
        <v>8</v>
      </c>
      <c r="R6" s="460" t="s">
        <v>9</v>
      </c>
      <c r="S6" s="460"/>
      <c r="T6" s="439" t="s">
        <v>38</v>
      </c>
      <c r="U6" s="437"/>
      <c r="V6" s="453"/>
      <c r="W6" s="441" t="s">
        <v>37</v>
      </c>
      <c r="X6" s="428" t="s">
        <v>74</v>
      </c>
      <c r="Y6" s="428" t="s">
        <v>75</v>
      </c>
      <c r="Z6" s="430" t="s">
        <v>76</v>
      </c>
    </row>
    <row r="7" spans="1:26" s="42" customFormat="1" ht="92.25" customHeight="1" thickBot="1">
      <c r="A7" s="459"/>
      <c r="B7" s="445"/>
      <c r="C7" s="445"/>
      <c r="D7" s="473"/>
      <c r="E7" s="445"/>
      <c r="F7" s="448"/>
      <c r="G7" s="463"/>
      <c r="H7" s="466"/>
      <c r="I7" s="480"/>
      <c r="J7" s="213" t="s">
        <v>8</v>
      </c>
      <c r="K7" s="214" t="s">
        <v>10</v>
      </c>
      <c r="L7" s="440"/>
      <c r="M7" s="459"/>
      <c r="N7" s="212" t="s">
        <v>8</v>
      </c>
      <c r="O7" s="214" t="s">
        <v>10</v>
      </c>
      <c r="P7" s="440"/>
      <c r="Q7" s="459"/>
      <c r="R7" s="212" t="s">
        <v>8</v>
      </c>
      <c r="S7" s="214" t="s">
        <v>10</v>
      </c>
      <c r="T7" s="440"/>
      <c r="U7" s="438"/>
      <c r="V7" s="454"/>
      <c r="W7" s="442"/>
      <c r="X7" s="429"/>
      <c r="Y7" s="429"/>
      <c r="Z7" s="431"/>
    </row>
    <row r="8" spans="1:26" ht="16.5" customHeight="1" thickBot="1">
      <c r="A8" s="215" t="s">
        <v>39</v>
      </c>
      <c r="B8" s="216"/>
      <c r="C8" s="216"/>
      <c r="D8" s="211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432"/>
      <c r="V8" s="432"/>
      <c r="W8" s="432"/>
      <c r="X8" s="432"/>
      <c r="Y8" s="432"/>
      <c r="Z8" s="433"/>
    </row>
    <row r="9" spans="1:26" ht="16.5" customHeight="1" thickBot="1">
      <c r="A9" s="449" t="s">
        <v>50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1"/>
    </row>
    <row r="10" spans="1:26" ht="16.5" customHeight="1" thickBot="1">
      <c r="A10" s="58" t="s">
        <v>11</v>
      </c>
      <c r="B10" s="434" t="s">
        <v>40</v>
      </c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5"/>
    </row>
    <row r="11" spans="1:26" ht="16.5" customHeight="1" thickBot="1">
      <c r="A11" s="59" t="s">
        <v>11</v>
      </c>
      <c r="B11" s="278" t="s">
        <v>11</v>
      </c>
      <c r="C11" s="413" t="s">
        <v>45</v>
      </c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4"/>
      <c r="X11" s="414"/>
      <c r="Y11" s="414"/>
      <c r="Z11" s="415"/>
    </row>
    <row r="12" spans="1:26" ht="18" customHeight="1">
      <c r="A12" s="416" t="s">
        <v>11</v>
      </c>
      <c r="B12" s="418" t="s">
        <v>11</v>
      </c>
      <c r="C12" s="384" t="s">
        <v>11</v>
      </c>
      <c r="D12" s="420" t="s">
        <v>31</v>
      </c>
      <c r="E12" s="422"/>
      <c r="F12" s="390" t="s">
        <v>22</v>
      </c>
      <c r="G12" s="425" t="s">
        <v>35</v>
      </c>
      <c r="H12" s="218" t="s">
        <v>12</v>
      </c>
      <c r="I12" s="194">
        <f>J12+L12</f>
        <v>25</v>
      </c>
      <c r="J12" s="163">
        <v>25</v>
      </c>
      <c r="K12" s="164"/>
      <c r="L12" s="219"/>
      <c r="M12" s="162">
        <f>N12+P12</f>
        <v>40</v>
      </c>
      <c r="N12" s="163">
        <v>40</v>
      </c>
      <c r="O12" s="163"/>
      <c r="P12" s="219"/>
      <c r="Q12" s="169">
        <f t="shared" ref="Q12:Q17" si="0">R12+T12</f>
        <v>40</v>
      </c>
      <c r="R12" s="170">
        <v>40</v>
      </c>
      <c r="S12" s="170"/>
      <c r="T12" s="171"/>
      <c r="U12" s="220">
        <v>45</v>
      </c>
      <c r="V12" s="225">
        <v>45</v>
      </c>
      <c r="W12" s="426" t="s">
        <v>80</v>
      </c>
      <c r="X12" s="396">
        <v>20</v>
      </c>
      <c r="Y12" s="409">
        <v>30</v>
      </c>
      <c r="Z12" s="411">
        <v>40</v>
      </c>
    </row>
    <row r="13" spans="1:26" ht="18" customHeight="1" thickBot="1">
      <c r="A13" s="417"/>
      <c r="B13" s="419"/>
      <c r="C13" s="385"/>
      <c r="D13" s="421"/>
      <c r="E13" s="423"/>
      <c r="F13" s="424"/>
      <c r="G13" s="405"/>
      <c r="H13" s="72" t="s">
        <v>13</v>
      </c>
      <c r="I13" s="73">
        <f>I12</f>
        <v>25</v>
      </c>
      <c r="J13" s="74">
        <f>J12</f>
        <v>25</v>
      </c>
      <c r="K13" s="74"/>
      <c r="L13" s="75"/>
      <c r="M13" s="73">
        <f>M12</f>
        <v>40</v>
      </c>
      <c r="N13" s="74">
        <f>N12</f>
        <v>40</v>
      </c>
      <c r="O13" s="74"/>
      <c r="P13" s="75"/>
      <c r="Q13" s="73">
        <f t="shared" si="0"/>
        <v>40</v>
      </c>
      <c r="R13" s="74">
        <f>R12</f>
        <v>40</v>
      </c>
      <c r="S13" s="74"/>
      <c r="T13" s="76"/>
      <c r="U13" s="77">
        <f>+U12</f>
        <v>45</v>
      </c>
      <c r="V13" s="192">
        <f>+V12</f>
        <v>45</v>
      </c>
      <c r="W13" s="427"/>
      <c r="X13" s="397"/>
      <c r="Y13" s="410"/>
      <c r="Z13" s="412"/>
    </row>
    <row r="14" spans="1:26" ht="18" customHeight="1">
      <c r="A14" s="61" t="s">
        <v>11</v>
      </c>
      <c r="B14" s="85" t="s">
        <v>11</v>
      </c>
      <c r="C14" s="384" t="s">
        <v>11</v>
      </c>
      <c r="D14" s="386" t="s">
        <v>44</v>
      </c>
      <c r="E14" s="408"/>
      <c r="F14" s="86" t="s">
        <v>22</v>
      </c>
      <c r="G14" s="87" t="s">
        <v>35</v>
      </c>
      <c r="H14" s="88" t="s">
        <v>12</v>
      </c>
      <c r="I14" s="89">
        <f>J14+L14</f>
        <v>0</v>
      </c>
      <c r="J14" s="90">
        <v>0</v>
      </c>
      <c r="K14" s="91"/>
      <c r="L14" s="92"/>
      <c r="M14" s="93">
        <f>N14+P14</f>
        <v>5</v>
      </c>
      <c r="N14" s="90">
        <v>5</v>
      </c>
      <c r="O14" s="90"/>
      <c r="P14" s="94"/>
      <c r="Q14" s="208">
        <f t="shared" si="0"/>
        <v>5</v>
      </c>
      <c r="R14" s="95">
        <v>5</v>
      </c>
      <c r="S14" s="95"/>
      <c r="T14" s="96"/>
      <c r="U14" s="97">
        <v>5</v>
      </c>
      <c r="V14" s="226"/>
      <c r="W14" s="394" t="s">
        <v>81</v>
      </c>
      <c r="X14" s="396">
        <v>1</v>
      </c>
      <c r="Y14" s="409">
        <v>1</v>
      </c>
      <c r="Z14" s="411"/>
    </row>
    <row r="15" spans="1:26" ht="18" customHeight="1" thickBot="1">
      <c r="A15" s="70"/>
      <c r="B15" s="98"/>
      <c r="C15" s="385"/>
      <c r="D15" s="387"/>
      <c r="E15" s="407"/>
      <c r="F15" s="99"/>
      <c r="G15" s="100"/>
      <c r="H15" s="101" t="s">
        <v>13</v>
      </c>
      <c r="I15" s="102">
        <f>SUM(I14:I14)</f>
        <v>0</v>
      </c>
      <c r="J15" s="103">
        <f>SUM(J14:J14)</f>
        <v>0</v>
      </c>
      <c r="K15" s="104"/>
      <c r="L15" s="105"/>
      <c r="M15" s="102">
        <f>SUM(M14:M14)</f>
        <v>5</v>
      </c>
      <c r="N15" s="106">
        <f>SUM(N14:N14)</f>
        <v>5</v>
      </c>
      <c r="O15" s="106"/>
      <c r="P15" s="105"/>
      <c r="Q15" s="102">
        <f t="shared" si="0"/>
        <v>5</v>
      </c>
      <c r="R15" s="106">
        <f>R14</f>
        <v>5</v>
      </c>
      <c r="S15" s="106"/>
      <c r="T15" s="105"/>
      <c r="U15" s="102">
        <f>SUM(U14:U14)</f>
        <v>5</v>
      </c>
      <c r="V15" s="102">
        <f>SUM(V14:V14)</f>
        <v>0</v>
      </c>
      <c r="W15" s="395"/>
      <c r="X15" s="397"/>
      <c r="Y15" s="410"/>
      <c r="Z15" s="412"/>
    </row>
    <row r="16" spans="1:26" ht="18" customHeight="1">
      <c r="A16" s="61" t="s">
        <v>11</v>
      </c>
      <c r="B16" s="85" t="s">
        <v>11</v>
      </c>
      <c r="C16" s="398" t="s">
        <v>14</v>
      </c>
      <c r="D16" s="399" t="s">
        <v>60</v>
      </c>
      <c r="E16" s="406"/>
      <c r="F16" s="107" t="s">
        <v>22</v>
      </c>
      <c r="G16" s="108" t="s">
        <v>35</v>
      </c>
      <c r="H16" s="88" t="s">
        <v>12</v>
      </c>
      <c r="I16" s="89">
        <f>J16+L16</f>
        <v>4.4000000000000004</v>
      </c>
      <c r="J16" s="109">
        <v>4.4000000000000004</v>
      </c>
      <c r="K16" s="110"/>
      <c r="L16" s="111"/>
      <c r="M16" s="112">
        <f>N16+P16</f>
        <v>4.4000000000000004</v>
      </c>
      <c r="N16" s="113">
        <v>4.4000000000000004</v>
      </c>
      <c r="O16" s="114"/>
      <c r="P16" s="115"/>
      <c r="Q16" s="116">
        <f t="shared" si="0"/>
        <v>4.4000000000000004</v>
      </c>
      <c r="R16" s="117">
        <v>4.4000000000000004</v>
      </c>
      <c r="S16" s="117"/>
      <c r="T16" s="118"/>
      <c r="U16" s="119">
        <v>4.4000000000000004</v>
      </c>
      <c r="V16" s="227">
        <v>4.4000000000000004</v>
      </c>
      <c r="W16" s="270" t="s">
        <v>82</v>
      </c>
      <c r="X16" s="271">
        <v>2</v>
      </c>
      <c r="Y16" s="272">
        <v>3</v>
      </c>
      <c r="Z16" s="273">
        <v>4</v>
      </c>
    </row>
    <row r="17" spans="1:26" ht="18" customHeight="1" thickBot="1">
      <c r="A17" s="70"/>
      <c r="B17" s="98"/>
      <c r="C17" s="385"/>
      <c r="D17" s="387"/>
      <c r="E17" s="407"/>
      <c r="F17" s="99"/>
      <c r="G17" s="100"/>
      <c r="H17" s="101" t="s">
        <v>13</v>
      </c>
      <c r="I17" s="102">
        <f>SUM(I16:I16)</f>
        <v>4.4000000000000004</v>
      </c>
      <c r="J17" s="103">
        <f>SUM(J16:J16)</f>
        <v>4.4000000000000004</v>
      </c>
      <c r="K17" s="103"/>
      <c r="L17" s="106"/>
      <c r="M17" s="102">
        <f>SUM(M16:M16)</f>
        <v>4.4000000000000004</v>
      </c>
      <c r="N17" s="103">
        <f>SUM(N16:N16)</f>
        <v>4.4000000000000004</v>
      </c>
      <c r="O17" s="103"/>
      <c r="P17" s="105"/>
      <c r="Q17" s="102">
        <f t="shared" si="0"/>
        <v>4.4000000000000004</v>
      </c>
      <c r="R17" s="103">
        <f>SUM(R16)</f>
        <v>4.4000000000000004</v>
      </c>
      <c r="S17" s="103"/>
      <c r="T17" s="105"/>
      <c r="U17" s="120">
        <f>SUM(U16:U16)</f>
        <v>4.4000000000000004</v>
      </c>
      <c r="V17" s="102">
        <f>SUM(V16:V16)</f>
        <v>4.4000000000000004</v>
      </c>
      <c r="W17" s="266"/>
      <c r="X17" s="267"/>
      <c r="Y17" s="268"/>
      <c r="Z17" s="269"/>
    </row>
    <row r="18" spans="1:26" ht="16.5" customHeight="1">
      <c r="A18" s="61" t="s">
        <v>11</v>
      </c>
      <c r="B18" s="85" t="s">
        <v>11</v>
      </c>
      <c r="C18" s="398" t="s">
        <v>15</v>
      </c>
      <c r="D18" s="399" t="s">
        <v>33</v>
      </c>
      <c r="E18" s="400"/>
      <c r="F18" s="402" t="s">
        <v>22</v>
      </c>
      <c r="G18" s="404" t="s">
        <v>35</v>
      </c>
      <c r="H18" s="63" t="s">
        <v>12</v>
      </c>
      <c r="I18" s="121"/>
      <c r="J18" s="122"/>
      <c r="K18" s="122"/>
      <c r="L18" s="123"/>
      <c r="M18" s="121"/>
      <c r="N18" s="122"/>
      <c r="O18" s="122"/>
      <c r="P18" s="124"/>
      <c r="Q18" s="125"/>
      <c r="R18" s="126"/>
      <c r="S18" s="126"/>
      <c r="T18" s="127"/>
      <c r="U18" s="128">
        <v>30</v>
      </c>
      <c r="V18" s="228"/>
      <c r="W18" s="270" t="s">
        <v>83</v>
      </c>
      <c r="X18" s="271"/>
      <c r="Y18" s="272">
        <v>1</v>
      </c>
      <c r="Z18" s="273"/>
    </row>
    <row r="19" spans="1:26" ht="16.5" customHeight="1" thickBot="1">
      <c r="A19" s="70"/>
      <c r="B19" s="98"/>
      <c r="C19" s="385"/>
      <c r="D19" s="387"/>
      <c r="E19" s="401"/>
      <c r="F19" s="403"/>
      <c r="G19" s="405"/>
      <c r="H19" s="101" t="s">
        <v>13</v>
      </c>
      <c r="I19" s="102"/>
      <c r="J19" s="103"/>
      <c r="K19" s="104"/>
      <c r="L19" s="105"/>
      <c r="M19" s="120"/>
      <c r="N19" s="104"/>
      <c r="O19" s="103"/>
      <c r="P19" s="129"/>
      <c r="Q19" s="102"/>
      <c r="R19" s="103"/>
      <c r="S19" s="104"/>
      <c r="T19" s="105"/>
      <c r="U19" s="120">
        <f>U18</f>
        <v>30</v>
      </c>
      <c r="V19" s="102">
        <f>V18</f>
        <v>0</v>
      </c>
      <c r="W19" s="274"/>
      <c r="X19" s="275"/>
      <c r="Y19" s="276"/>
      <c r="Z19" s="277"/>
    </row>
    <row r="20" spans="1:26" ht="16.5" customHeight="1" thickBot="1">
      <c r="A20" s="59" t="s">
        <v>11</v>
      </c>
      <c r="B20" s="130" t="s">
        <v>11</v>
      </c>
      <c r="C20" s="377" t="s">
        <v>16</v>
      </c>
      <c r="D20" s="380"/>
      <c r="E20" s="380"/>
      <c r="F20" s="380"/>
      <c r="G20" s="380"/>
      <c r="H20" s="380"/>
      <c r="I20" s="131">
        <f>L20+J20</f>
        <v>29.4</v>
      </c>
      <c r="J20" s="132">
        <f>J19+J17+J15+J13</f>
        <v>29.4</v>
      </c>
      <c r="K20" s="132"/>
      <c r="L20" s="133"/>
      <c r="M20" s="131">
        <f>P20+N20</f>
        <v>49.4</v>
      </c>
      <c r="N20" s="132">
        <f>N19+N17+N15+N13</f>
        <v>49.4</v>
      </c>
      <c r="O20" s="132"/>
      <c r="P20" s="134"/>
      <c r="Q20" s="131">
        <f>R20+T20</f>
        <v>49.4</v>
      </c>
      <c r="R20" s="132">
        <f>R19+R17+R15+R13</f>
        <v>49.4</v>
      </c>
      <c r="S20" s="132"/>
      <c r="T20" s="133"/>
      <c r="U20" s="135">
        <f>U19+U17+U15+U13</f>
        <v>84.4</v>
      </c>
      <c r="V20" s="196">
        <f>V19+V17+V15+V13</f>
        <v>49.4</v>
      </c>
      <c r="W20" s="266"/>
      <c r="X20" s="267"/>
      <c r="Y20" s="268"/>
      <c r="Z20" s="269"/>
    </row>
    <row r="21" spans="1:26" ht="16.5" customHeight="1" thickBot="1">
      <c r="A21" s="58" t="s">
        <v>11</v>
      </c>
      <c r="B21" s="239" t="s">
        <v>14</v>
      </c>
      <c r="C21" s="381" t="s">
        <v>61</v>
      </c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3"/>
    </row>
    <row r="22" spans="1:26" ht="14.25" customHeight="1">
      <c r="A22" s="61" t="s">
        <v>11</v>
      </c>
      <c r="B22" s="62" t="s">
        <v>14</v>
      </c>
      <c r="C22" s="384" t="s">
        <v>11</v>
      </c>
      <c r="D22" s="386" t="s">
        <v>67</v>
      </c>
      <c r="E22" s="388"/>
      <c r="F22" s="390" t="s">
        <v>11</v>
      </c>
      <c r="G22" s="392" t="s">
        <v>35</v>
      </c>
      <c r="H22" s="161" t="s">
        <v>12</v>
      </c>
      <c r="I22" s="194">
        <f>J22+L22</f>
        <v>0</v>
      </c>
      <c r="J22" s="163"/>
      <c r="K22" s="164"/>
      <c r="L22" s="165"/>
      <c r="M22" s="240">
        <f>N22+P22</f>
        <v>101.2</v>
      </c>
      <c r="N22" s="167">
        <v>101.2</v>
      </c>
      <c r="O22" s="167"/>
      <c r="P22" s="168"/>
      <c r="Q22" s="169">
        <f>R22+T22</f>
        <v>62.9</v>
      </c>
      <c r="R22" s="170">
        <v>62.9</v>
      </c>
      <c r="S22" s="170"/>
      <c r="T22" s="171"/>
      <c r="U22" s="172">
        <v>169.3</v>
      </c>
      <c r="V22" s="231">
        <v>169.3</v>
      </c>
      <c r="W22" s="270"/>
      <c r="X22" s="271"/>
      <c r="Y22" s="272"/>
      <c r="Z22" s="273"/>
    </row>
    <row r="23" spans="1:26" ht="14.25" customHeight="1" thickBot="1">
      <c r="A23" s="70"/>
      <c r="B23" s="71"/>
      <c r="C23" s="385"/>
      <c r="D23" s="387"/>
      <c r="E23" s="389"/>
      <c r="F23" s="391"/>
      <c r="G23" s="393"/>
      <c r="H23" s="141" t="s">
        <v>13</v>
      </c>
      <c r="I23" s="73">
        <f>SUM(I22:I22)</f>
        <v>0</v>
      </c>
      <c r="J23" s="74">
        <f>SUM(J22:J22)</f>
        <v>0</v>
      </c>
      <c r="K23" s="74"/>
      <c r="L23" s="76"/>
      <c r="M23" s="73">
        <f>SUM(M22:M22)</f>
        <v>101.2</v>
      </c>
      <c r="N23" s="74">
        <f>SUM(N22:N22)</f>
        <v>101.2</v>
      </c>
      <c r="O23" s="74"/>
      <c r="P23" s="75"/>
      <c r="Q23" s="73">
        <f>R23+T23</f>
        <v>62.9</v>
      </c>
      <c r="R23" s="74">
        <f>SUM(R22:R22)</f>
        <v>62.9</v>
      </c>
      <c r="S23" s="74"/>
      <c r="T23" s="76"/>
      <c r="U23" s="77">
        <f>SUM(U22:U22)</f>
        <v>169.3</v>
      </c>
      <c r="V23" s="192">
        <f>SUM(V22:V22)</f>
        <v>169.3</v>
      </c>
      <c r="W23" s="266"/>
      <c r="X23" s="267"/>
      <c r="Y23" s="268"/>
      <c r="Z23" s="269"/>
    </row>
    <row r="24" spans="1:26" ht="27" customHeight="1">
      <c r="A24" s="61" t="s">
        <v>11</v>
      </c>
      <c r="B24" s="62" t="s">
        <v>14</v>
      </c>
      <c r="C24" s="142" t="s">
        <v>14</v>
      </c>
      <c r="D24" s="363" t="s">
        <v>63</v>
      </c>
      <c r="E24" s="143"/>
      <c r="F24" s="144" t="s">
        <v>22</v>
      </c>
      <c r="G24" s="108" t="s">
        <v>35</v>
      </c>
      <c r="H24" s="136" t="s">
        <v>12</v>
      </c>
      <c r="I24" s="244">
        <f>J24+L24</f>
        <v>36.299999999999997</v>
      </c>
      <c r="J24" s="245">
        <v>20.3</v>
      </c>
      <c r="K24" s="245"/>
      <c r="L24" s="253">
        <v>16</v>
      </c>
      <c r="M24" s="244">
        <f>N24+P24</f>
        <v>39.9</v>
      </c>
      <c r="N24" s="245">
        <f>39.9-20.8</f>
        <v>19.099999999999998</v>
      </c>
      <c r="O24" s="245">
        <v>6.1</v>
      </c>
      <c r="P24" s="246">
        <v>20.8</v>
      </c>
      <c r="Q24" s="67">
        <f>R24+T24</f>
        <v>39.900000000000006</v>
      </c>
      <c r="R24" s="68">
        <v>19.100000000000001</v>
      </c>
      <c r="S24" s="68">
        <v>6.1</v>
      </c>
      <c r="T24" s="69">
        <v>20.8</v>
      </c>
      <c r="U24" s="140">
        <v>7.2</v>
      </c>
      <c r="V24" s="229"/>
      <c r="W24" s="235"/>
      <c r="X24" s="255"/>
      <c r="Y24" s="256"/>
      <c r="Z24" s="257"/>
    </row>
    <row r="25" spans="1:26" ht="35.25" customHeight="1">
      <c r="A25" s="59"/>
      <c r="B25" s="60"/>
      <c r="C25" s="145"/>
      <c r="D25" s="364"/>
      <c r="E25" s="146"/>
      <c r="F25" s="147"/>
      <c r="G25" s="148"/>
      <c r="H25" s="149" t="s">
        <v>36</v>
      </c>
      <c r="I25" s="150">
        <f>J25+L25</f>
        <v>242</v>
      </c>
      <c r="J25" s="151">
        <v>60</v>
      </c>
      <c r="K25" s="152"/>
      <c r="L25" s="153">
        <v>182</v>
      </c>
      <c r="M25" s="247">
        <f>N25+P25</f>
        <v>225.29000000000002</v>
      </c>
      <c r="N25" s="248">
        <f>225.3-118.31</f>
        <v>106.99000000000001</v>
      </c>
      <c r="O25" s="248">
        <v>34.200000000000003</v>
      </c>
      <c r="P25" s="249">
        <v>118.3</v>
      </c>
      <c r="Q25" s="307">
        <f>R25+T25</f>
        <v>225.29000000000002</v>
      </c>
      <c r="R25" s="308">
        <f>225.3-118.31</f>
        <v>106.99000000000001</v>
      </c>
      <c r="S25" s="308">
        <v>34.200000000000003</v>
      </c>
      <c r="T25" s="309">
        <v>118.3</v>
      </c>
      <c r="U25" s="160">
        <v>40.9</v>
      </c>
      <c r="V25" s="230"/>
      <c r="W25" s="238"/>
      <c r="X25" s="258"/>
      <c r="Y25" s="260"/>
      <c r="Z25" s="261"/>
    </row>
    <row r="26" spans="1:26" ht="27" customHeight="1">
      <c r="A26" s="59"/>
      <c r="B26" s="60"/>
      <c r="C26" s="145"/>
      <c r="D26" s="242" t="s">
        <v>53</v>
      </c>
      <c r="E26" s="146"/>
      <c r="F26" s="147"/>
      <c r="G26" s="148"/>
      <c r="H26" s="161"/>
      <c r="I26" s="162"/>
      <c r="J26" s="163"/>
      <c r="K26" s="164"/>
      <c r="L26" s="165"/>
      <c r="M26" s="250"/>
      <c r="N26" s="251"/>
      <c r="O26" s="251"/>
      <c r="P26" s="252"/>
      <c r="Q26" s="169"/>
      <c r="R26" s="170"/>
      <c r="S26" s="170"/>
      <c r="T26" s="171"/>
      <c r="U26" s="172"/>
      <c r="V26" s="231"/>
      <c r="W26" s="236" t="s">
        <v>94</v>
      </c>
      <c r="X26" s="259">
        <v>1</v>
      </c>
      <c r="Y26" s="260"/>
      <c r="Z26" s="261"/>
    </row>
    <row r="27" spans="1:26" ht="25.5" customHeight="1">
      <c r="A27" s="59"/>
      <c r="B27" s="60"/>
      <c r="C27" s="145"/>
      <c r="D27" s="222" t="s">
        <v>58</v>
      </c>
      <c r="E27" s="146"/>
      <c r="F27" s="147"/>
      <c r="G27" s="148"/>
      <c r="H27" s="161"/>
      <c r="I27" s="162"/>
      <c r="J27" s="163"/>
      <c r="K27" s="164"/>
      <c r="L27" s="165"/>
      <c r="M27" s="250"/>
      <c r="N27" s="251"/>
      <c r="O27" s="251"/>
      <c r="P27" s="252"/>
      <c r="Q27" s="169"/>
      <c r="R27" s="170"/>
      <c r="S27" s="170"/>
      <c r="T27" s="171"/>
      <c r="U27" s="172"/>
      <c r="V27" s="231"/>
      <c r="W27" s="279" t="s">
        <v>84</v>
      </c>
      <c r="X27" s="259">
        <v>1</v>
      </c>
      <c r="Y27" s="260"/>
      <c r="Z27" s="262"/>
    </row>
    <row r="28" spans="1:26" ht="38.25" customHeight="1" thickBot="1">
      <c r="A28" s="70"/>
      <c r="B28" s="71"/>
      <c r="C28" s="174"/>
      <c r="D28" s="243" t="s">
        <v>62</v>
      </c>
      <c r="E28" s="175"/>
      <c r="F28" s="176"/>
      <c r="G28" s="177"/>
      <c r="H28" s="141" t="s">
        <v>13</v>
      </c>
      <c r="I28" s="73">
        <f>L28+J28</f>
        <v>278.3</v>
      </c>
      <c r="J28" s="74">
        <f>SUM(J24:J25)</f>
        <v>80.3</v>
      </c>
      <c r="K28" s="74"/>
      <c r="L28" s="76">
        <f>L25+L24</f>
        <v>198</v>
      </c>
      <c r="M28" s="73">
        <f>P28+N28</f>
        <v>265.19</v>
      </c>
      <c r="N28" s="74">
        <f>SUM(N24:N25)</f>
        <v>126.09</v>
      </c>
      <c r="O28" s="74">
        <f>O25+O24</f>
        <v>40.300000000000004</v>
      </c>
      <c r="P28" s="75">
        <f>P25+P24</f>
        <v>139.1</v>
      </c>
      <c r="Q28" s="73">
        <f>SUM(Q24:Q25)</f>
        <v>265.19000000000005</v>
      </c>
      <c r="R28" s="74">
        <f>SUM(R24:R25)</f>
        <v>126.09</v>
      </c>
      <c r="S28" s="74">
        <f>S25+S24</f>
        <v>40.300000000000004</v>
      </c>
      <c r="T28" s="76">
        <f>T25+T24</f>
        <v>139.1</v>
      </c>
      <c r="U28" s="77">
        <f>SUM(U24:U25)</f>
        <v>48.1</v>
      </c>
      <c r="V28" s="192">
        <f>SUM(V24:V25)</f>
        <v>0</v>
      </c>
      <c r="W28" s="237" t="s">
        <v>85</v>
      </c>
      <c r="X28" s="280">
        <v>50</v>
      </c>
      <c r="Y28" s="281" t="s">
        <v>86</v>
      </c>
      <c r="Z28" s="282" t="s">
        <v>87</v>
      </c>
    </row>
    <row r="29" spans="1:26" ht="19.5" customHeight="1">
      <c r="A29" s="61" t="s">
        <v>11</v>
      </c>
      <c r="B29" s="62" t="s">
        <v>14</v>
      </c>
      <c r="C29" s="398" t="s">
        <v>15</v>
      </c>
      <c r="D29" s="489" t="s">
        <v>64</v>
      </c>
      <c r="E29" s="490"/>
      <c r="F29" s="488" t="s">
        <v>22</v>
      </c>
      <c r="G29" s="485" t="s">
        <v>35</v>
      </c>
      <c r="H29" s="178" t="s">
        <v>12</v>
      </c>
      <c r="I29" s="80">
        <f>J29+L29</f>
        <v>5.9</v>
      </c>
      <c r="J29" s="78">
        <v>5.9</v>
      </c>
      <c r="K29" s="79"/>
      <c r="L29" s="179"/>
      <c r="M29" s="84">
        <f>N29+P29</f>
        <v>0</v>
      </c>
      <c r="N29" s="79"/>
      <c r="O29" s="180"/>
      <c r="P29" s="181"/>
      <c r="Q29" s="81">
        <f>R29+T29</f>
        <v>0</v>
      </c>
      <c r="R29" s="82"/>
      <c r="S29" s="82"/>
      <c r="T29" s="83"/>
      <c r="U29" s="140"/>
      <c r="V29" s="232"/>
      <c r="W29" s="270"/>
      <c r="X29" s="271"/>
      <c r="Y29" s="272"/>
      <c r="Z29" s="273"/>
    </row>
    <row r="30" spans="1:26" ht="19.5" customHeight="1">
      <c r="A30" s="59"/>
      <c r="B30" s="60"/>
      <c r="C30" s="384"/>
      <c r="D30" s="420"/>
      <c r="E30" s="388"/>
      <c r="F30" s="390"/>
      <c r="G30" s="486"/>
      <c r="H30" s="149" t="s">
        <v>36</v>
      </c>
      <c r="I30" s="182">
        <f>J30+L30</f>
        <v>26</v>
      </c>
      <c r="J30" s="151">
        <v>26</v>
      </c>
      <c r="K30" s="152"/>
      <c r="L30" s="153"/>
      <c r="M30" s="154">
        <f>N30+P30</f>
        <v>0</v>
      </c>
      <c r="N30" s="155"/>
      <c r="O30" s="152"/>
      <c r="P30" s="156"/>
      <c r="Q30" s="183">
        <f>R30+T30</f>
        <v>0</v>
      </c>
      <c r="R30" s="158"/>
      <c r="S30" s="159"/>
      <c r="T30" s="159"/>
      <c r="U30" s="160"/>
      <c r="V30" s="230"/>
      <c r="W30" s="274"/>
      <c r="X30" s="275"/>
      <c r="Y30" s="276"/>
      <c r="Z30" s="277"/>
    </row>
    <row r="31" spans="1:26" ht="23.25" customHeight="1">
      <c r="A31" s="59"/>
      <c r="B31" s="60"/>
      <c r="C31" s="384"/>
      <c r="D31" s="420"/>
      <c r="E31" s="388"/>
      <c r="F31" s="390"/>
      <c r="G31" s="486"/>
      <c r="H31" s="184"/>
      <c r="I31" s="162"/>
      <c r="J31" s="163"/>
      <c r="K31" s="164"/>
      <c r="L31" s="185"/>
      <c r="M31" s="166"/>
      <c r="N31" s="167"/>
      <c r="O31" s="164"/>
      <c r="P31" s="186"/>
      <c r="Q31" s="187"/>
      <c r="R31" s="170"/>
      <c r="S31" s="170"/>
      <c r="T31" s="188"/>
      <c r="U31" s="172"/>
      <c r="V31" s="231"/>
      <c r="W31" s="274"/>
      <c r="X31" s="275"/>
      <c r="Y31" s="276"/>
      <c r="Z31" s="277"/>
    </row>
    <row r="32" spans="1:26" ht="30" customHeight="1">
      <c r="A32" s="59"/>
      <c r="B32" s="60"/>
      <c r="C32" s="384"/>
      <c r="D32" s="173" t="s">
        <v>54</v>
      </c>
      <c r="E32" s="388"/>
      <c r="F32" s="390"/>
      <c r="G32" s="486"/>
      <c r="H32" s="184"/>
      <c r="I32" s="189"/>
      <c r="J32" s="163"/>
      <c r="K32" s="164"/>
      <c r="L32" s="185"/>
      <c r="M32" s="166"/>
      <c r="N32" s="167"/>
      <c r="O32" s="164"/>
      <c r="P32" s="186"/>
      <c r="Q32" s="187"/>
      <c r="R32" s="170"/>
      <c r="S32" s="170"/>
      <c r="T32" s="188"/>
      <c r="U32" s="172"/>
      <c r="V32" s="231"/>
      <c r="W32" s="274"/>
      <c r="X32" s="275"/>
      <c r="Y32" s="276"/>
      <c r="Z32" s="277"/>
    </row>
    <row r="33" spans="1:215" ht="27" customHeight="1" thickBot="1">
      <c r="A33" s="70"/>
      <c r="B33" s="71"/>
      <c r="C33" s="385"/>
      <c r="D33" s="190" t="s">
        <v>57</v>
      </c>
      <c r="E33" s="491"/>
      <c r="F33" s="424"/>
      <c r="G33" s="487"/>
      <c r="H33" s="191" t="s">
        <v>13</v>
      </c>
      <c r="I33" s="192">
        <f>SUM(I29:I30)</f>
        <v>31.9</v>
      </c>
      <c r="J33" s="74">
        <f>SUM(J29:J30)</f>
        <v>31.9</v>
      </c>
      <c r="K33" s="74"/>
      <c r="L33" s="193"/>
      <c r="M33" s="73">
        <f>SUM(M29:M30)</f>
        <v>0</v>
      </c>
      <c r="N33" s="74">
        <f>SUM(N29:N30)</f>
        <v>0</v>
      </c>
      <c r="O33" s="74"/>
      <c r="P33" s="193"/>
      <c r="Q33" s="73">
        <f>R33+T33</f>
        <v>0</v>
      </c>
      <c r="R33" s="74">
        <f>R31+R30+R29</f>
        <v>0</v>
      </c>
      <c r="S33" s="74"/>
      <c r="T33" s="193"/>
      <c r="U33" s="77"/>
      <c r="V33" s="192"/>
      <c r="W33" s="266"/>
      <c r="X33" s="267"/>
      <c r="Y33" s="268"/>
      <c r="Z33" s="269"/>
    </row>
    <row r="34" spans="1:215" ht="39" customHeight="1">
      <c r="A34" s="61" t="s">
        <v>11</v>
      </c>
      <c r="B34" s="62" t="s">
        <v>14</v>
      </c>
      <c r="C34" s="365" t="s">
        <v>34</v>
      </c>
      <c r="D34" s="221" t="s">
        <v>65</v>
      </c>
      <c r="E34" s="368"/>
      <c r="F34" s="371" t="s">
        <v>22</v>
      </c>
      <c r="G34" s="374" t="s">
        <v>35</v>
      </c>
      <c r="H34" s="136" t="s">
        <v>12</v>
      </c>
      <c r="I34" s="66">
        <f>J34+L34</f>
        <v>18.600000000000001</v>
      </c>
      <c r="J34" s="64">
        <v>18.600000000000001</v>
      </c>
      <c r="K34" s="65"/>
      <c r="L34" s="137"/>
      <c r="M34" s="66">
        <f>N34+P34</f>
        <v>7.9</v>
      </c>
      <c r="N34" s="138">
        <v>7.9</v>
      </c>
      <c r="O34" s="138"/>
      <c r="P34" s="139"/>
      <c r="Q34" s="67">
        <f>R34+T34</f>
        <v>7.9</v>
      </c>
      <c r="R34" s="68">
        <v>7.9</v>
      </c>
      <c r="S34" s="68"/>
      <c r="T34" s="69"/>
      <c r="U34" s="140"/>
      <c r="V34" s="229"/>
      <c r="W34" s="270"/>
      <c r="X34" s="271"/>
      <c r="Y34" s="272"/>
      <c r="Z34" s="273"/>
    </row>
    <row r="35" spans="1:215" ht="27" customHeight="1">
      <c r="A35" s="59"/>
      <c r="B35" s="60"/>
      <c r="C35" s="366"/>
      <c r="D35" s="222" t="s">
        <v>57</v>
      </c>
      <c r="E35" s="369"/>
      <c r="F35" s="372"/>
      <c r="G35" s="375"/>
      <c r="H35" s="149" t="s">
        <v>36</v>
      </c>
      <c r="I35" s="182">
        <f>J35+L35</f>
        <v>99</v>
      </c>
      <c r="J35" s="151">
        <v>99</v>
      </c>
      <c r="K35" s="152"/>
      <c r="L35" s="153"/>
      <c r="M35" s="182">
        <f>N35+P35</f>
        <v>44</v>
      </c>
      <c r="N35" s="155">
        <v>44</v>
      </c>
      <c r="O35" s="155"/>
      <c r="P35" s="156"/>
      <c r="Q35" s="157">
        <f>R35+T35</f>
        <v>44</v>
      </c>
      <c r="R35" s="158">
        <v>44</v>
      </c>
      <c r="S35" s="158"/>
      <c r="T35" s="159"/>
      <c r="U35" s="160"/>
      <c r="V35" s="230"/>
      <c r="W35" s="274"/>
      <c r="X35" s="275"/>
      <c r="Y35" s="276"/>
      <c r="Z35" s="277"/>
    </row>
    <row r="36" spans="1:215" ht="27" customHeight="1">
      <c r="A36" s="59"/>
      <c r="B36" s="60"/>
      <c r="C36" s="366"/>
      <c r="D36" s="223" t="s">
        <v>54</v>
      </c>
      <c r="E36" s="369"/>
      <c r="F36" s="372"/>
      <c r="G36" s="375"/>
      <c r="H36" s="161"/>
      <c r="I36" s="194"/>
      <c r="J36" s="163"/>
      <c r="K36" s="164"/>
      <c r="L36" s="165"/>
      <c r="M36" s="194"/>
      <c r="N36" s="167"/>
      <c r="O36" s="167"/>
      <c r="P36" s="168"/>
      <c r="Q36" s="169"/>
      <c r="R36" s="170"/>
      <c r="S36" s="170"/>
      <c r="T36" s="171"/>
      <c r="U36" s="172"/>
      <c r="V36" s="231"/>
      <c r="W36" s="274"/>
      <c r="X36" s="275"/>
      <c r="Y36" s="276"/>
      <c r="Z36" s="277"/>
    </row>
    <row r="37" spans="1:215" ht="40.5" customHeight="1">
      <c r="A37" s="59"/>
      <c r="B37" s="60"/>
      <c r="C37" s="366"/>
      <c r="D37" s="223" t="s">
        <v>56</v>
      </c>
      <c r="E37" s="369"/>
      <c r="F37" s="372"/>
      <c r="G37" s="375"/>
      <c r="H37" s="161"/>
      <c r="I37" s="194"/>
      <c r="J37" s="163"/>
      <c r="K37" s="164"/>
      <c r="L37" s="165"/>
      <c r="M37" s="194"/>
      <c r="N37" s="167"/>
      <c r="O37" s="167"/>
      <c r="P37" s="168"/>
      <c r="Q37" s="169"/>
      <c r="R37" s="170"/>
      <c r="S37" s="170"/>
      <c r="T37" s="171"/>
      <c r="U37" s="172"/>
      <c r="V37" s="231"/>
      <c r="W37" s="286" t="s">
        <v>93</v>
      </c>
      <c r="X37" s="275">
        <v>600</v>
      </c>
      <c r="Y37" s="276">
        <v>650</v>
      </c>
      <c r="Z37" s="277">
        <v>700</v>
      </c>
    </row>
    <row r="38" spans="1:215" ht="30" customHeight="1" thickBot="1">
      <c r="A38" s="70"/>
      <c r="B38" s="71"/>
      <c r="C38" s="367"/>
      <c r="D38" s="224" t="s">
        <v>55</v>
      </c>
      <c r="E38" s="370"/>
      <c r="F38" s="373"/>
      <c r="G38" s="376"/>
      <c r="H38" s="141" t="s">
        <v>13</v>
      </c>
      <c r="I38" s="192">
        <f>SUM(I34:I35)</f>
        <v>117.6</v>
      </c>
      <c r="J38" s="74">
        <f>SUM(J34:J35)</f>
        <v>117.6</v>
      </c>
      <c r="K38" s="74"/>
      <c r="L38" s="76"/>
      <c r="M38" s="192">
        <f>P38+N38</f>
        <v>51.9</v>
      </c>
      <c r="N38" s="74">
        <f>SUM(N34:N35)</f>
        <v>51.9</v>
      </c>
      <c r="O38" s="74"/>
      <c r="P38" s="75"/>
      <c r="Q38" s="192">
        <f>SUM(Q34:Q35)</f>
        <v>51.9</v>
      </c>
      <c r="R38" s="74">
        <f>SUM(R34:R35)</f>
        <v>51.9</v>
      </c>
      <c r="S38" s="74"/>
      <c r="T38" s="76"/>
      <c r="U38" s="77">
        <f>SUM(U34:U35)</f>
        <v>0</v>
      </c>
      <c r="V38" s="192"/>
      <c r="W38" s="274"/>
      <c r="X38" s="275"/>
      <c r="Y38" s="276"/>
      <c r="Z38" s="269"/>
    </row>
    <row r="39" spans="1:215" ht="12.75" customHeight="1" thickBot="1">
      <c r="A39" s="58" t="s">
        <v>11</v>
      </c>
      <c r="B39" s="195" t="s">
        <v>14</v>
      </c>
      <c r="C39" s="377" t="s">
        <v>16</v>
      </c>
      <c r="D39" s="378"/>
      <c r="E39" s="378"/>
      <c r="F39" s="378"/>
      <c r="G39" s="378"/>
      <c r="H39" s="379"/>
      <c r="I39" s="196">
        <f>L39+J39</f>
        <v>427.8</v>
      </c>
      <c r="J39" s="132">
        <f>SUM(J38,J33,J28,J23)</f>
        <v>229.8</v>
      </c>
      <c r="K39" s="197"/>
      <c r="L39" s="132">
        <f>L38+L33+L28+L23</f>
        <v>198</v>
      </c>
      <c r="M39" s="131">
        <f>SUM(M38,M33,M28,M23)</f>
        <v>418.28999999999996</v>
      </c>
      <c r="N39" s="197">
        <f>SUM(N38,N33,N28,N23)</f>
        <v>279.19</v>
      </c>
      <c r="O39" s="132"/>
      <c r="P39" s="198">
        <f t="shared" ref="P39:V39" si="1">SUM(P38,P33,P28,P23)</f>
        <v>139.1</v>
      </c>
      <c r="Q39" s="131">
        <f>SUM(Q38,Q33,Q28,Q23)</f>
        <v>379.99</v>
      </c>
      <c r="R39" s="197">
        <f>SUM(R38,R33,R28,R23)</f>
        <v>240.89000000000001</v>
      </c>
      <c r="S39" s="132">
        <f>S38+S33+S28+S23</f>
        <v>40.300000000000004</v>
      </c>
      <c r="T39" s="198">
        <f>SUM(T38,T33,T28,T23)</f>
        <v>139.1</v>
      </c>
      <c r="U39" s="131">
        <f t="shared" si="1"/>
        <v>217.4</v>
      </c>
      <c r="V39" s="196">
        <f t="shared" si="1"/>
        <v>169.3</v>
      </c>
      <c r="W39" s="360"/>
      <c r="X39" s="361"/>
      <c r="Y39" s="361"/>
      <c r="Z39" s="362"/>
    </row>
    <row r="40" spans="1:215" ht="12.75" customHeight="1" thickBot="1">
      <c r="A40" s="61" t="s">
        <v>11</v>
      </c>
      <c r="B40" s="348" t="s">
        <v>17</v>
      </c>
      <c r="C40" s="349"/>
      <c r="D40" s="349"/>
      <c r="E40" s="349"/>
      <c r="F40" s="349"/>
      <c r="G40" s="349"/>
      <c r="H40" s="350"/>
      <c r="I40" s="199">
        <f>I39+I20</f>
        <v>457.2</v>
      </c>
      <c r="J40" s="200">
        <f>J39+J20</f>
        <v>259.2</v>
      </c>
      <c r="K40" s="200"/>
      <c r="L40" s="201">
        <f>L39</f>
        <v>198</v>
      </c>
      <c r="M40" s="199">
        <f>M39+M20</f>
        <v>467.68999999999994</v>
      </c>
      <c r="N40" s="200">
        <f>N39+N20</f>
        <v>328.59</v>
      </c>
      <c r="O40" s="200"/>
      <c r="P40" s="201">
        <f>P39</f>
        <v>139.1</v>
      </c>
      <c r="Q40" s="199">
        <f>Q39+Q20</f>
        <v>429.39</v>
      </c>
      <c r="R40" s="200">
        <f>R39+R20</f>
        <v>290.29000000000002</v>
      </c>
      <c r="S40" s="200">
        <f>S39</f>
        <v>40.300000000000004</v>
      </c>
      <c r="T40" s="201">
        <f>T39</f>
        <v>139.1</v>
      </c>
      <c r="U40" s="202">
        <f>U39+U20</f>
        <v>301.8</v>
      </c>
      <c r="V40" s="233">
        <f>V39+V20</f>
        <v>218.70000000000002</v>
      </c>
      <c r="W40" s="351"/>
      <c r="X40" s="352"/>
      <c r="Y40" s="352"/>
      <c r="Z40" s="353"/>
    </row>
    <row r="41" spans="1:215" s="44" customFormat="1" ht="12.75" customHeight="1" thickBot="1">
      <c r="A41" s="203" t="s">
        <v>22</v>
      </c>
      <c r="B41" s="354" t="s">
        <v>18</v>
      </c>
      <c r="C41" s="355"/>
      <c r="D41" s="355"/>
      <c r="E41" s="355"/>
      <c r="F41" s="355"/>
      <c r="G41" s="355"/>
      <c r="H41" s="356"/>
      <c r="I41" s="204">
        <f>I40</f>
        <v>457.2</v>
      </c>
      <c r="J41" s="205">
        <f>J40</f>
        <v>259.2</v>
      </c>
      <c r="K41" s="205"/>
      <c r="L41" s="206">
        <f>L40</f>
        <v>198</v>
      </c>
      <c r="M41" s="204">
        <f>M40</f>
        <v>467.68999999999994</v>
      </c>
      <c r="N41" s="205">
        <f>N40</f>
        <v>328.59</v>
      </c>
      <c r="O41" s="205"/>
      <c r="P41" s="206">
        <f>P40</f>
        <v>139.1</v>
      </c>
      <c r="Q41" s="204">
        <f>Q40</f>
        <v>429.39</v>
      </c>
      <c r="R41" s="205">
        <f>R40</f>
        <v>290.29000000000002</v>
      </c>
      <c r="S41" s="205">
        <f>S40+S39</f>
        <v>80.600000000000009</v>
      </c>
      <c r="T41" s="206">
        <f>T40</f>
        <v>139.1</v>
      </c>
      <c r="U41" s="207">
        <f>U40</f>
        <v>301.8</v>
      </c>
      <c r="V41" s="234">
        <f>V40</f>
        <v>218.70000000000002</v>
      </c>
      <c r="W41" s="357"/>
      <c r="X41" s="358"/>
      <c r="Y41" s="358"/>
      <c r="Z41" s="359"/>
      <c r="AA41" s="241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</row>
    <row r="42" spans="1:215" s="305" customFormat="1" ht="25.5" customHeight="1">
      <c r="A42" s="340" t="s">
        <v>99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</row>
    <row r="43" spans="1:215" s="46" customFormat="1" ht="15" customHeight="1">
      <c r="A43" s="504" t="s">
        <v>66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/>
      <c r="AA43" s="504"/>
      <c r="AB43" s="504"/>
    </row>
    <row r="44" spans="1:215" s="49" customFormat="1" ht="12.75" customHeight="1">
      <c r="A44" s="47"/>
      <c r="B44" s="48"/>
      <c r="C44" s="48"/>
      <c r="D44" s="339" t="s">
        <v>32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X44" s="263"/>
      <c r="Y44" s="263"/>
      <c r="Z44" s="263"/>
    </row>
    <row r="45" spans="1:215" s="38" customFormat="1" ht="12" customHeight="1" thickBot="1">
      <c r="A45" s="47"/>
      <c r="B45" s="48"/>
      <c r="C45" s="48"/>
      <c r="D45" s="48"/>
      <c r="E45" s="48"/>
      <c r="F45" s="48"/>
      <c r="G45" s="48"/>
      <c r="H45" s="50"/>
      <c r="I45" s="45"/>
      <c r="J45" s="45"/>
      <c r="K45" s="45"/>
      <c r="L45" s="45"/>
      <c r="M45" s="341"/>
      <c r="N45" s="341"/>
      <c r="O45" s="341"/>
      <c r="P45" s="341"/>
      <c r="Q45" s="341"/>
      <c r="R45" s="341"/>
      <c r="S45" s="341"/>
      <c r="T45" s="341"/>
      <c r="U45" s="56"/>
      <c r="X45" s="264"/>
      <c r="Y45" s="264"/>
      <c r="Z45" s="264"/>
    </row>
    <row r="46" spans="1:215" s="209" customFormat="1" ht="24.75" customHeight="1" thickBot="1">
      <c r="B46" s="210"/>
      <c r="C46" s="210"/>
      <c r="D46" s="342" t="s">
        <v>21</v>
      </c>
      <c r="E46" s="343"/>
      <c r="F46" s="343"/>
      <c r="G46" s="343"/>
      <c r="H46" s="344"/>
      <c r="I46" s="494" t="s">
        <v>70</v>
      </c>
      <c r="J46" s="495"/>
      <c r="K46" s="495"/>
      <c r="L46" s="496"/>
      <c r="M46" s="500" t="s">
        <v>71</v>
      </c>
      <c r="N46" s="495"/>
      <c r="O46" s="495"/>
      <c r="P46" s="501"/>
      <c r="Q46" s="345" t="s">
        <v>72</v>
      </c>
      <c r="R46" s="346"/>
      <c r="S46" s="346"/>
      <c r="T46" s="347"/>
      <c r="U46" s="287" t="s">
        <v>95</v>
      </c>
      <c r="V46" s="288" t="s">
        <v>96</v>
      </c>
      <c r="X46" s="265"/>
      <c r="Y46" s="265"/>
      <c r="Z46" s="265"/>
    </row>
    <row r="47" spans="1:215" ht="12.75" customHeight="1" thickBot="1">
      <c r="A47" s="40"/>
      <c r="B47" s="51"/>
      <c r="C47" s="51"/>
      <c r="D47" s="330" t="s">
        <v>23</v>
      </c>
      <c r="E47" s="331"/>
      <c r="F47" s="331"/>
      <c r="G47" s="331"/>
      <c r="H47" s="332"/>
      <c r="I47" s="333">
        <f>I48</f>
        <v>90.199999999999989</v>
      </c>
      <c r="J47" s="334"/>
      <c r="K47" s="334"/>
      <c r="L47" s="478"/>
      <c r="M47" s="492">
        <f>M48</f>
        <v>198.4</v>
      </c>
      <c r="N47" s="334"/>
      <c r="O47" s="334"/>
      <c r="P47" s="335"/>
      <c r="Q47" s="333">
        <f>Q48</f>
        <v>160.1</v>
      </c>
      <c r="R47" s="334"/>
      <c r="S47" s="334"/>
      <c r="T47" s="335"/>
      <c r="U47" s="291">
        <f>U48</f>
        <v>260.90000000000003</v>
      </c>
      <c r="V47" s="292">
        <f>V48</f>
        <v>218.70000000000002</v>
      </c>
    </row>
    <row r="48" spans="1:215" ht="12" customHeight="1" thickBot="1">
      <c r="A48" s="40"/>
      <c r="B48" s="52"/>
      <c r="C48" s="52"/>
      <c r="D48" s="318" t="s">
        <v>47</v>
      </c>
      <c r="E48" s="319"/>
      <c r="F48" s="319"/>
      <c r="G48" s="319"/>
      <c r="H48" s="320"/>
      <c r="I48" s="336">
        <f>SUMIF(H12:H38,"SB",I12:I38)</f>
        <v>90.199999999999989</v>
      </c>
      <c r="J48" s="337"/>
      <c r="K48" s="337"/>
      <c r="L48" s="493"/>
      <c r="M48" s="499">
        <f>SUMIF(H12:H38,"SB",M12:M38)</f>
        <v>198.4</v>
      </c>
      <c r="N48" s="337"/>
      <c r="O48" s="337"/>
      <c r="P48" s="338"/>
      <c r="Q48" s="321">
        <f>SUMIF(H12:H37,"SB",Q12:Q37)</f>
        <v>160.1</v>
      </c>
      <c r="R48" s="322"/>
      <c r="S48" s="322"/>
      <c r="T48" s="323"/>
      <c r="U48" s="289">
        <f>SUMIF(H12:H35,"sb",U12:U37)</f>
        <v>260.90000000000003</v>
      </c>
      <c r="V48" s="290">
        <f>SUMIF(H12:H35,"sb",V12:V37)</f>
        <v>218.70000000000002</v>
      </c>
    </row>
    <row r="49" spans="1:26" ht="15" customHeight="1" thickBot="1">
      <c r="A49" s="40"/>
      <c r="B49" s="53"/>
      <c r="C49" s="53"/>
      <c r="D49" s="324" t="s">
        <v>46</v>
      </c>
      <c r="E49" s="325"/>
      <c r="F49" s="325"/>
      <c r="G49" s="325"/>
      <c r="H49" s="326"/>
      <c r="I49" s="327">
        <f>I50</f>
        <v>367</v>
      </c>
      <c r="J49" s="328"/>
      <c r="K49" s="328"/>
      <c r="L49" s="502"/>
      <c r="M49" s="503">
        <f>SUM(M50:P50)</f>
        <v>269.29000000000002</v>
      </c>
      <c r="N49" s="328"/>
      <c r="O49" s="328"/>
      <c r="P49" s="329"/>
      <c r="Q49" s="327">
        <f>SUM(Q50:T50)</f>
        <v>269.29000000000002</v>
      </c>
      <c r="R49" s="328"/>
      <c r="S49" s="328"/>
      <c r="T49" s="329"/>
      <c r="U49" s="291">
        <f>U50</f>
        <v>40.9</v>
      </c>
      <c r="V49" s="292">
        <f>V50</f>
        <v>0</v>
      </c>
    </row>
    <row r="50" spans="1:26" ht="12.75" customHeight="1" thickBot="1">
      <c r="A50" s="40"/>
      <c r="B50" s="52"/>
      <c r="C50" s="52"/>
      <c r="D50" s="318" t="s">
        <v>48</v>
      </c>
      <c r="E50" s="319"/>
      <c r="F50" s="319"/>
      <c r="G50" s="319"/>
      <c r="H50" s="320"/>
      <c r="I50" s="336">
        <f>SUMIF(H12:H37,"ES",I12:I37)</f>
        <v>367</v>
      </c>
      <c r="J50" s="337"/>
      <c r="K50" s="337"/>
      <c r="L50" s="493"/>
      <c r="M50" s="336">
        <f>SUMIF(H12:H38,"ES",M12:M38)</f>
        <v>269.29000000000002</v>
      </c>
      <c r="N50" s="337"/>
      <c r="O50" s="337"/>
      <c r="P50" s="493"/>
      <c r="Q50" s="336">
        <f>SUMIF(H12:H41,"ES",Q12:Q41)</f>
        <v>269.29000000000002</v>
      </c>
      <c r="R50" s="337"/>
      <c r="S50" s="337"/>
      <c r="T50" s="338"/>
      <c r="U50" s="289">
        <f>SUMIF(H12:H35,"es",U12:U37)</f>
        <v>40.9</v>
      </c>
      <c r="V50" s="290">
        <f>SUMIF(H12:H35,"es",V12:V37)</f>
        <v>0</v>
      </c>
      <c r="X50" s="40"/>
      <c r="Y50" s="40"/>
      <c r="Z50" s="40"/>
    </row>
    <row r="51" spans="1:26" ht="13.5" customHeight="1" thickBot="1">
      <c r="A51" s="40"/>
      <c r="B51" s="51"/>
      <c r="C51" s="51"/>
      <c r="D51" s="312" t="s">
        <v>13</v>
      </c>
      <c r="E51" s="313"/>
      <c r="F51" s="313"/>
      <c r="G51" s="313"/>
      <c r="H51" s="314"/>
      <c r="I51" s="315">
        <f>I47+I49</f>
        <v>457.2</v>
      </c>
      <c r="J51" s="316"/>
      <c r="K51" s="316"/>
      <c r="L51" s="497"/>
      <c r="M51" s="498">
        <f>M47+M49</f>
        <v>467.69000000000005</v>
      </c>
      <c r="N51" s="316"/>
      <c r="O51" s="316"/>
      <c r="P51" s="317"/>
      <c r="Q51" s="315">
        <f>Q47+Q49</f>
        <v>429.39</v>
      </c>
      <c r="R51" s="316"/>
      <c r="S51" s="316"/>
      <c r="T51" s="317"/>
      <c r="U51" s="293">
        <f>U47+U49</f>
        <v>301.8</v>
      </c>
      <c r="V51" s="294">
        <f>V49+V47</f>
        <v>218.70000000000002</v>
      </c>
      <c r="X51" s="40"/>
      <c r="Y51" s="40"/>
      <c r="Z51" s="40"/>
    </row>
    <row r="52" spans="1:26">
      <c r="C52" s="40"/>
      <c r="D52" s="54"/>
      <c r="E52" s="54"/>
      <c r="F52" s="54"/>
      <c r="G52" s="54"/>
      <c r="H52" s="54"/>
      <c r="I52" s="54"/>
      <c r="J52" s="54"/>
      <c r="K52" s="45"/>
      <c r="L52" s="45"/>
      <c r="M52" s="45"/>
      <c r="N52" s="45"/>
      <c r="O52" s="55"/>
      <c r="P52" s="55"/>
      <c r="Q52" s="55"/>
      <c r="R52" s="55"/>
      <c r="S52" s="45"/>
      <c r="T52" s="45"/>
      <c r="U52" s="46"/>
      <c r="V52" s="40"/>
      <c r="X52" s="40"/>
      <c r="Y52" s="40"/>
      <c r="Z52" s="40"/>
    </row>
  </sheetData>
  <mergeCells count="112">
    <mergeCell ref="D49:H49"/>
    <mergeCell ref="I49:L49"/>
    <mergeCell ref="M49:P49"/>
    <mergeCell ref="G22:G23"/>
    <mergeCell ref="D24:D25"/>
    <mergeCell ref="D46:H46"/>
    <mergeCell ref="C39:H39"/>
    <mergeCell ref="A43:AB43"/>
    <mergeCell ref="F34:F38"/>
    <mergeCell ref="C34:C38"/>
    <mergeCell ref="Q51:T51"/>
    <mergeCell ref="D51:H51"/>
    <mergeCell ref="I51:L51"/>
    <mergeCell ref="M51:P51"/>
    <mergeCell ref="W39:Z39"/>
    <mergeCell ref="W40:Z40"/>
    <mergeCell ref="W41:Z41"/>
    <mergeCell ref="I48:L48"/>
    <mergeCell ref="M48:P48"/>
    <mergeCell ref="Q46:T46"/>
    <mergeCell ref="Q49:T49"/>
    <mergeCell ref="I46:L46"/>
    <mergeCell ref="X4:Z4"/>
    <mergeCell ref="A1:Z1"/>
    <mergeCell ref="A2:Z2"/>
    <mergeCell ref="A3:Z3"/>
    <mergeCell ref="M46:P46"/>
    <mergeCell ref="D44:V44"/>
    <mergeCell ref="A42:Z42"/>
    <mergeCell ref="D48:H48"/>
    <mergeCell ref="X14:X15"/>
    <mergeCell ref="Y14:Y15"/>
    <mergeCell ref="A5:A7"/>
    <mergeCell ref="R6:S6"/>
    <mergeCell ref="D50:H50"/>
    <mergeCell ref="I50:L50"/>
    <mergeCell ref="M50:P50"/>
    <mergeCell ref="Q50:T50"/>
    <mergeCell ref="Q48:T48"/>
    <mergeCell ref="Q5:T5"/>
    <mergeCell ref="M47:P47"/>
    <mergeCell ref="B12:B13"/>
    <mergeCell ref="G18:G19"/>
    <mergeCell ref="F18:F19"/>
    <mergeCell ref="C29:C33"/>
    <mergeCell ref="W14:W15"/>
    <mergeCell ref="H5:H7"/>
    <mergeCell ref="G12:G13"/>
    <mergeCell ref="L6:L7"/>
    <mergeCell ref="W12:W13"/>
    <mergeCell ref="X12:X13"/>
    <mergeCell ref="J6:K6"/>
    <mergeCell ref="B10:Z10"/>
    <mergeCell ref="F29:F33"/>
    <mergeCell ref="C22:C23"/>
    <mergeCell ref="C18:C19"/>
    <mergeCell ref="D29:D31"/>
    <mergeCell ref="D22:D23"/>
    <mergeCell ref="D14:D15"/>
    <mergeCell ref="E29:E33"/>
    <mergeCell ref="C14:C15"/>
    <mergeCell ref="E16:E17"/>
    <mergeCell ref="C21:Z21"/>
    <mergeCell ref="G29:G33"/>
    <mergeCell ref="C5:C7"/>
    <mergeCell ref="D5:D7"/>
    <mergeCell ref="C12:C13"/>
    <mergeCell ref="C16:C17"/>
    <mergeCell ref="D16:D17"/>
    <mergeCell ref="E14:E15"/>
    <mergeCell ref="A9:Z9"/>
    <mergeCell ref="F5:F7"/>
    <mergeCell ref="D18:D19"/>
    <mergeCell ref="C20:H20"/>
    <mergeCell ref="W5:Z5"/>
    <mergeCell ref="W6:W7"/>
    <mergeCell ref="V5:V7"/>
    <mergeCell ref="T6:T7"/>
    <mergeCell ref="I5:L5"/>
    <mergeCell ref="M5:P5"/>
    <mergeCell ref="E12:E13"/>
    <mergeCell ref="G5:G7"/>
    <mergeCell ref="D12:D13"/>
    <mergeCell ref="P6:P7"/>
    <mergeCell ref="I6:I7"/>
    <mergeCell ref="Y12:Y13"/>
    <mergeCell ref="Z12:Z13"/>
    <mergeCell ref="A12:A13"/>
    <mergeCell ref="F12:F13"/>
    <mergeCell ref="Z6:Z7"/>
    <mergeCell ref="U8:Z8"/>
    <mergeCell ref="E5:E7"/>
    <mergeCell ref="D47:H47"/>
    <mergeCell ref="I47:L47"/>
    <mergeCell ref="X6:X7"/>
    <mergeCell ref="Y6:Y7"/>
    <mergeCell ref="Q47:T47"/>
    <mergeCell ref="B40:H40"/>
    <mergeCell ref="B41:H41"/>
    <mergeCell ref="M45:T45"/>
    <mergeCell ref="E34:E38"/>
    <mergeCell ref="B5:B7"/>
    <mergeCell ref="G34:G38"/>
    <mergeCell ref="E18:E19"/>
    <mergeCell ref="F22:F23"/>
    <mergeCell ref="Q6:Q7"/>
    <mergeCell ref="C11:Z11"/>
    <mergeCell ref="U5:U7"/>
    <mergeCell ref="E22:E23"/>
    <mergeCell ref="Z14:Z15"/>
    <mergeCell ref="N6:O6"/>
    <mergeCell ref="M6:M7"/>
  </mergeCells>
  <phoneticPr fontId="5" type="noConversion"/>
  <printOptions horizontalCentered="1"/>
  <pageMargins left="0" right="0" top="0.39370078740157483" bottom="0.39370078740157483" header="0" footer="0"/>
  <pageSetup paperSize="9" scale="79" orientation="landscape" r:id="rId1"/>
  <headerFooter alignWithMargins="0">
    <oddFooter>Puslapių &amp;P</oddFooter>
  </headerFooter>
  <rowBreaks count="1" manualBreakCount="1">
    <brk id="28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zoomScaleSheetLayoutView="100" workbookViewId="0">
      <selection activeCell="J15" sqref="J15"/>
    </sheetView>
  </sheetViews>
  <sheetFormatPr defaultRowHeight="12.75"/>
  <cols>
    <col min="1" max="1" width="30.140625" customWidth="1"/>
    <col min="2" max="2" width="10.5703125" customWidth="1"/>
    <col min="3" max="3" width="12.42578125" customWidth="1"/>
    <col min="4" max="4" width="11" customWidth="1"/>
    <col min="5" max="6" width="11.28515625" customWidth="1"/>
  </cols>
  <sheetData>
    <row r="1" spans="1:8" ht="15.75">
      <c r="E1" s="17"/>
      <c r="F1" s="1"/>
    </row>
    <row r="2" spans="1:8" ht="15.75" customHeight="1">
      <c r="A2" s="507" t="s">
        <v>41</v>
      </c>
      <c r="B2" s="507"/>
      <c r="C2" s="507"/>
      <c r="D2" s="507"/>
      <c r="E2" s="507"/>
      <c r="F2" s="507"/>
    </row>
    <row r="3" spans="1:8" ht="16.5" thickBot="1">
      <c r="A3" s="38"/>
      <c r="B3" s="38"/>
      <c r="C3" s="38"/>
      <c r="D3" s="38"/>
      <c r="E3" s="38"/>
      <c r="F3" s="39" t="s">
        <v>0</v>
      </c>
    </row>
    <row r="4" spans="1:8" ht="13.15" customHeight="1">
      <c r="A4" s="510" t="s">
        <v>19</v>
      </c>
      <c r="B4" s="508" t="s">
        <v>88</v>
      </c>
      <c r="C4" s="508" t="s">
        <v>89</v>
      </c>
      <c r="D4" s="508" t="s">
        <v>92</v>
      </c>
      <c r="E4" s="508" t="s">
        <v>51</v>
      </c>
      <c r="F4" s="508" t="s">
        <v>90</v>
      </c>
    </row>
    <row r="5" spans="1:8">
      <c r="A5" s="511"/>
      <c r="B5" s="509"/>
      <c r="C5" s="512"/>
      <c r="D5" s="509"/>
      <c r="E5" s="509"/>
      <c r="F5" s="509"/>
    </row>
    <row r="6" spans="1:8">
      <c r="A6" s="511"/>
      <c r="B6" s="509"/>
      <c r="C6" s="512"/>
      <c r="D6" s="509"/>
      <c r="E6" s="509"/>
      <c r="F6" s="509"/>
      <c r="G6" s="2"/>
      <c r="H6" s="2"/>
    </row>
    <row r="7" spans="1:8" ht="26.25" customHeight="1" thickBot="1">
      <c r="A7" s="511"/>
      <c r="B7" s="509"/>
      <c r="C7" s="512"/>
      <c r="D7" s="509"/>
      <c r="E7" s="509"/>
      <c r="F7" s="509"/>
      <c r="G7" s="2"/>
      <c r="H7" s="2"/>
    </row>
    <row r="8" spans="1:8" ht="21" customHeight="1" thickBot="1">
      <c r="A8" s="14" t="s">
        <v>24</v>
      </c>
      <c r="B8" s="15">
        <f>B9+B11</f>
        <v>457.2</v>
      </c>
      <c r="C8" s="30">
        <f>C9+C11</f>
        <v>0</v>
      </c>
      <c r="D8" s="15">
        <f>D9+D11</f>
        <v>429.39</v>
      </c>
      <c r="E8" s="15">
        <f ca="1">SUM(Aiškinamasis!U41)</f>
        <v>301.8</v>
      </c>
      <c r="F8" s="16">
        <f ca="1">SUM(Aiškinamasis!V41)</f>
        <v>218.70000000000002</v>
      </c>
      <c r="G8" s="3"/>
      <c r="H8" s="2"/>
    </row>
    <row r="9" spans="1:8" ht="15.75" customHeight="1">
      <c r="A9" s="24" t="s">
        <v>25</v>
      </c>
      <c r="B9" s="25">
        <f ca="1">SUM(Aiškinamasis!J41)</f>
        <v>259.2</v>
      </c>
      <c r="C9" s="31"/>
      <c r="D9" s="34">
        <f ca="1">SUM(Aiškinamasis!R41)</f>
        <v>290.29000000000002</v>
      </c>
      <c r="E9" s="25"/>
      <c r="F9" s="26"/>
      <c r="G9" s="2"/>
      <c r="H9" s="2"/>
    </row>
    <row r="10" spans="1:8" ht="16.5" customHeight="1">
      <c r="A10" s="19" t="s">
        <v>26</v>
      </c>
      <c r="B10" s="5">
        <f ca="1">SUM(Aiškinamasis!K41)</f>
        <v>0</v>
      </c>
      <c r="C10" s="32"/>
      <c r="D10" s="6">
        <f ca="1">SUM(Aiškinamasis!O41)</f>
        <v>0</v>
      </c>
      <c r="E10" s="4"/>
      <c r="F10" s="18"/>
      <c r="G10" s="2"/>
      <c r="H10" s="2"/>
    </row>
    <row r="11" spans="1:8" ht="27.75" customHeight="1" thickBot="1">
      <c r="A11" s="27" t="s">
        <v>20</v>
      </c>
      <c r="B11" s="28">
        <f ca="1">SUM(Aiškinamasis!L41)</f>
        <v>198</v>
      </c>
      <c r="C11" s="33"/>
      <c r="D11" s="22">
        <f ca="1">SUM(Aiškinamasis!T41)</f>
        <v>139.1</v>
      </c>
      <c r="E11" s="28"/>
      <c r="F11" s="29"/>
      <c r="G11" s="2"/>
      <c r="H11" s="2"/>
    </row>
    <row r="12" spans="1:8" ht="18.75" customHeight="1" thickBot="1">
      <c r="A12" s="20" t="s">
        <v>27</v>
      </c>
      <c r="B12" s="23">
        <f>B13+B16</f>
        <v>457.2</v>
      </c>
      <c r="C12" s="23">
        <f>C13+C16</f>
        <v>0</v>
      </c>
      <c r="D12" s="23">
        <f>D13+D16</f>
        <v>429.39</v>
      </c>
      <c r="E12" s="23">
        <f ca="1">E13+E16</f>
        <v>301.8</v>
      </c>
      <c r="F12" s="23">
        <f ca="1">F13+F16</f>
        <v>218.70000000000002</v>
      </c>
    </row>
    <row r="13" spans="1:8" ht="24.75" customHeight="1" thickBot="1">
      <c r="A13" s="35" t="s">
        <v>28</v>
      </c>
      <c r="B13" s="7">
        <f t="shared" ref="B13:D14" si="0">B14</f>
        <v>90.199999999999989</v>
      </c>
      <c r="C13" s="7">
        <f t="shared" si="0"/>
        <v>0</v>
      </c>
      <c r="D13" s="7">
        <f t="shared" si="0"/>
        <v>160.1</v>
      </c>
      <c r="E13" s="7">
        <f ca="1">E14</f>
        <v>260.90000000000003</v>
      </c>
      <c r="F13" s="7">
        <f ca="1">F14</f>
        <v>218.70000000000002</v>
      </c>
    </row>
    <row r="14" spans="1:8" ht="20.25" customHeight="1">
      <c r="A14" s="36" t="s">
        <v>43</v>
      </c>
      <c r="B14" s="8">
        <f t="shared" si="0"/>
        <v>90.199999999999989</v>
      </c>
      <c r="C14" s="8">
        <f t="shared" si="0"/>
        <v>0</v>
      </c>
      <c r="D14" s="9">
        <f t="shared" si="0"/>
        <v>160.1</v>
      </c>
      <c r="E14" s="8">
        <f ca="1">E15</f>
        <v>260.90000000000003</v>
      </c>
      <c r="F14" s="8">
        <f ca="1">F15</f>
        <v>218.70000000000002</v>
      </c>
    </row>
    <row r="15" spans="1:8" ht="27.75" customHeight="1" thickBot="1">
      <c r="A15" s="37" t="s">
        <v>42</v>
      </c>
      <c r="B15" s="10">
        <f ca="1">SUM(Aiškinamasis!I48:L48)</f>
        <v>90.199999999999989</v>
      </c>
      <c r="C15" s="10"/>
      <c r="D15" s="6">
        <f ca="1">SUM(Aiškinamasis!Q48:T48)</f>
        <v>160.1</v>
      </c>
      <c r="E15" s="10">
        <f ca="1">SUMIF(Aiškinamasis!H35:'Aiškinamasis'!H12,"sb",Aiškinamasis!U12:'Aiškinamasis'!U35)</f>
        <v>260.90000000000003</v>
      </c>
      <c r="F15" s="10">
        <f ca="1">SUMIF(Aiškinamasis!H37:'Aiškinamasis'!H12,"sb",Aiškinamasis!V12:'Aiškinamasis'!V37)</f>
        <v>218.70000000000002</v>
      </c>
    </row>
    <row r="16" spans="1:8" ht="17.25" customHeight="1" thickBot="1">
      <c r="A16" s="21" t="s">
        <v>29</v>
      </c>
      <c r="B16" s="7">
        <f ca="1">B17</f>
        <v>367</v>
      </c>
      <c r="C16" s="7">
        <f ca="1">SUM(C17:C17)</f>
        <v>0</v>
      </c>
      <c r="D16" s="7">
        <f ca="1">SUM(D17:D17)</f>
        <v>269.29000000000002</v>
      </c>
      <c r="E16" s="7">
        <f ca="1">E17</f>
        <v>40.9</v>
      </c>
      <c r="F16" s="7">
        <f ca="1">F17</f>
        <v>0</v>
      </c>
    </row>
    <row r="17" spans="1:6" ht="29.25" customHeight="1" thickBot="1">
      <c r="A17" s="283" t="s">
        <v>30</v>
      </c>
      <c r="B17" s="284">
        <f ca="1">SUM(Aiškinamasis!I50:L50)</f>
        <v>367</v>
      </c>
      <c r="C17" s="284"/>
      <c r="D17" s="285">
        <f ca="1">SUM(Aiškinamasis!Q50:T50)</f>
        <v>269.29000000000002</v>
      </c>
      <c r="E17" s="284">
        <f ca="1">SUMIF(Aiškinamasis!H35:'Aiškinamasis'!H12,"es",Aiškinamasis!U12:'Aiškinamasis'!U35)</f>
        <v>40.9</v>
      </c>
      <c r="F17" s="284">
        <f ca="1">SUMIF(Aiškinamasis!H37:'Aiškinamasis'!H12,"es",Aiškinamasis!V12:'Aiškinamasis'!V37)</f>
        <v>0</v>
      </c>
    </row>
    <row r="18" spans="1:6" ht="15" customHeight="1">
      <c r="A18" s="505" t="s">
        <v>91</v>
      </c>
      <c r="B18" s="506"/>
      <c r="C18" s="506"/>
      <c r="D18" s="506"/>
      <c r="E18" s="506"/>
      <c r="F18" s="506"/>
    </row>
    <row r="19" spans="1:6" ht="9.75" customHeight="1">
      <c r="A19" s="11"/>
    </row>
    <row r="20" spans="1:6">
      <c r="A20" s="11"/>
      <c r="B20" s="11"/>
      <c r="C20" s="12"/>
      <c r="E20" s="11"/>
    </row>
    <row r="21" spans="1:6">
      <c r="A21" s="11"/>
    </row>
    <row r="22" spans="1:6" ht="7.5" customHeight="1">
      <c r="A22" s="11"/>
    </row>
    <row r="23" spans="1:6">
      <c r="A23" s="13"/>
    </row>
    <row r="24" spans="1:6">
      <c r="A24" s="11"/>
      <c r="C24" s="12"/>
      <c r="E24" s="11"/>
    </row>
    <row r="27" spans="1:6">
      <c r="A27" s="11"/>
    </row>
  </sheetData>
  <mergeCells count="8">
    <mergeCell ref="A18:F18"/>
    <mergeCell ref="A2:F2"/>
    <mergeCell ref="E4:E7"/>
    <mergeCell ref="F4:F7"/>
    <mergeCell ref="A4:A7"/>
    <mergeCell ref="B4:B7"/>
    <mergeCell ref="C4:C7"/>
    <mergeCell ref="D4:D7"/>
  </mergeCells>
  <phoneticPr fontId="5" type="noConversion"/>
  <pageMargins left="0.78740157480314965" right="0.39370078740157483" top="0.6692913385826772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Aiškinamasis</vt:lpstr>
      <vt:lpstr>bendras lėšų poreikis </vt:lpstr>
      <vt:lpstr>Aiškinamasis!Spausdinimo_sritis</vt:lpstr>
      <vt:lpstr>TARYBAI!Spausdinimo_sritis</vt:lpstr>
      <vt:lpstr>Aiškinamasis!Spausdinti_pavadinimus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V.Palaimiene</cp:lastModifiedBy>
  <cp:lastPrinted>2013-01-23T13:59:02Z</cp:lastPrinted>
  <dcterms:created xsi:type="dcterms:W3CDTF">2005-11-15T09:07:30Z</dcterms:created>
  <dcterms:modified xsi:type="dcterms:W3CDTF">2013-01-24T07:34:14Z</dcterms:modified>
</cp:coreProperties>
</file>