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9200" windowHeight="11580" tabRatio="723"/>
  </bookViews>
  <sheets>
    <sheet name="Tarybai" sheetId="34" r:id="rId1"/>
    <sheet name="Aiškinamoji lentelė" sheetId="32" r:id="rId2"/>
    <sheet name="Asignavimu valdytojų kodai" sheetId="35" r:id="rId3"/>
  </sheets>
  <definedNames>
    <definedName name="_xlnm.Print_Area" localSheetId="0">Tarybai!$A$1:$S$132</definedName>
    <definedName name="_xlnm.Print_Titles" localSheetId="1">'Aiškinamoji lentelė'!$5:$7</definedName>
    <definedName name="_xlnm.Print_Titles" localSheetId="0">Tarybai!$5:$7</definedName>
  </definedNames>
  <calcPr calcId="114210" fullCalcOnLoad="1"/>
</workbook>
</file>

<file path=xl/calcChain.xml><?xml version="1.0" encoding="utf-8"?>
<calcChain xmlns="http://schemas.openxmlformats.org/spreadsheetml/2006/main">
  <c r="W131" i="32"/>
  <c r="W192"/>
  <c r="W191"/>
  <c r="N124" i="34"/>
  <c r="N123"/>
  <c r="N125"/>
  <c r="N131"/>
  <c r="M131"/>
  <c r="M130"/>
  <c r="M122"/>
  <c r="M128"/>
  <c r="M127"/>
  <c r="M126"/>
  <c r="M125"/>
  <c r="M124"/>
  <c r="M123"/>
  <c r="W154" i="32"/>
  <c r="V154"/>
  <c r="S154"/>
  <c r="T154"/>
  <c r="U154"/>
  <c r="O154"/>
  <c r="Q154"/>
  <c r="J154"/>
  <c r="J88" i="34"/>
  <c r="K88"/>
  <c r="L88"/>
  <c r="M88"/>
  <c r="N88"/>
  <c r="I88"/>
  <c r="K154" i="32"/>
  <c r="M154"/>
  <c r="I46" i="34"/>
  <c r="K59" i="32"/>
  <c r="L59"/>
  <c r="M59"/>
  <c r="N59"/>
  <c r="O59"/>
  <c r="P59"/>
  <c r="Q59"/>
  <c r="R59"/>
  <c r="S59"/>
  <c r="T59"/>
  <c r="U59"/>
  <c r="V59"/>
  <c r="W59"/>
  <c r="J59"/>
  <c r="I47" i="34"/>
  <c r="J46"/>
  <c r="K46"/>
  <c r="L46"/>
  <c r="M46"/>
  <c r="N46"/>
  <c r="K142" i="32"/>
  <c r="L142"/>
  <c r="M142"/>
  <c r="O142"/>
  <c r="P142"/>
  <c r="Q142"/>
  <c r="S142"/>
  <c r="T142"/>
  <c r="U142"/>
  <c r="V142"/>
  <c r="W142"/>
  <c r="J138"/>
  <c r="N83" i="34"/>
  <c r="M83"/>
  <c r="J76"/>
  <c r="I74"/>
  <c r="I76"/>
  <c r="N70"/>
  <c r="N73"/>
  <c r="M70"/>
  <c r="L70"/>
  <c r="K70"/>
  <c r="J70"/>
  <c r="I70"/>
  <c r="I69"/>
  <c r="J28"/>
  <c r="K28"/>
  <c r="L28"/>
  <c r="I16"/>
  <c r="I15"/>
  <c r="I14"/>
  <c r="I13"/>
  <c r="I124"/>
  <c r="I12"/>
  <c r="I28"/>
  <c r="R37" i="32"/>
  <c r="M28" i="34"/>
  <c r="N28"/>
  <c r="N65"/>
  <c r="M65"/>
  <c r="M59"/>
  <c r="J59"/>
  <c r="K59"/>
  <c r="L59"/>
  <c r="N59"/>
  <c r="S54" i="32"/>
  <c r="J41" i="34"/>
  <c r="K41"/>
  <c r="L41"/>
  <c r="M41"/>
  <c r="R15" i="32"/>
  <c r="R53"/>
  <c r="R54"/>
  <c r="I40" i="34"/>
  <c r="I41"/>
  <c r="I33"/>
  <c r="R45" i="32"/>
  <c r="R39"/>
  <c r="R42"/>
  <c r="I31" i="34"/>
  <c r="I29"/>
  <c r="R33" i="32"/>
  <c r="R31"/>
  <c r="R29"/>
  <c r="R26"/>
  <c r="R24"/>
  <c r="V23"/>
  <c r="R23"/>
  <c r="R19"/>
  <c r="N128" i="34"/>
  <c r="S161" i="32"/>
  <c r="T161"/>
  <c r="T162"/>
  <c r="U161"/>
  <c r="U162"/>
  <c r="V161"/>
  <c r="W161"/>
  <c r="R160"/>
  <c r="R161"/>
  <c r="I94" i="34"/>
  <c r="N95"/>
  <c r="M95"/>
  <c r="N107"/>
  <c r="M107"/>
  <c r="J107"/>
  <c r="L65"/>
  <c r="V191" i="32"/>
  <c r="R192"/>
  <c r="S84"/>
  <c r="T84"/>
  <c r="U84"/>
  <c r="Q80"/>
  <c r="P80"/>
  <c r="O80"/>
  <c r="N79"/>
  <c r="N78"/>
  <c r="N77"/>
  <c r="N80"/>
  <c r="U80"/>
  <c r="T80"/>
  <c r="S80"/>
  <c r="R79"/>
  <c r="R78"/>
  <c r="R77"/>
  <c r="R80"/>
  <c r="M87" i="34"/>
  <c r="L87"/>
  <c r="J87"/>
  <c r="I86"/>
  <c r="R147" i="32"/>
  <c r="R148"/>
  <c r="O148"/>
  <c r="P148"/>
  <c r="Q148"/>
  <c r="S148"/>
  <c r="T148"/>
  <c r="U148"/>
  <c r="N147"/>
  <c r="N148"/>
  <c r="L85" i="34"/>
  <c r="I84"/>
  <c r="I128"/>
  <c r="M85"/>
  <c r="J85"/>
  <c r="I85"/>
  <c r="O145" i="32"/>
  <c r="P145"/>
  <c r="Q145"/>
  <c r="S145"/>
  <c r="T145"/>
  <c r="U145"/>
  <c r="V145"/>
  <c r="W145"/>
  <c r="R143"/>
  <c r="R145"/>
  <c r="N143"/>
  <c r="N145"/>
  <c r="Q109"/>
  <c r="U76"/>
  <c r="Q76"/>
  <c r="V72"/>
  <c r="O95"/>
  <c r="P95"/>
  <c r="Q95"/>
  <c r="S95"/>
  <c r="T95"/>
  <c r="U95"/>
  <c r="R94"/>
  <c r="R93"/>
  <c r="R95"/>
  <c r="N94"/>
  <c r="N93"/>
  <c r="N95"/>
  <c r="I87" i="34"/>
  <c r="M78"/>
  <c r="V133" i="32"/>
  <c r="J95" i="34"/>
  <c r="L95"/>
  <c r="L96"/>
  <c r="N76"/>
  <c r="N130"/>
  <c r="N129"/>
  <c r="N127"/>
  <c r="N126"/>
  <c r="N115"/>
  <c r="M115"/>
  <c r="L115"/>
  <c r="K115"/>
  <c r="J115"/>
  <c r="I115"/>
  <c r="N113"/>
  <c r="N116"/>
  <c r="M113"/>
  <c r="L113"/>
  <c r="K113"/>
  <c r="J113"/>
  <c r="I113"/>
  <c r="N111"/>
  <c r="M111"/>
  <c r="J111"/>
  <c r="I111"/>
  <c r="I110"/>
  <c r="N109"/>
  <c r="M109"/>
  <c r="L109"/>
  <c r="K109"/>
  <c r="J109"/>
  <c r="I109"/>
  <c r="I108"/>
  <c r="I107"/>
  <c r="I99"/>
  <c r="N93"/>
  <c r="M93"/>
  <c r="N91"/>
  <c r="N96"/>
  <c r="M91"/>
  <c r="M96"/>
  <c r="J91"/>
  <c r="J96"/>
  <c r="I90"/>
  <c r="J78"/>
  <c r="I78"/>
  <c r="I77"/>
  <c r="M76"/>
  <c r="M72"/>
  <c r="M73"/>
  <c r="L72"/>
  <c r="L73"/>
  <c r="K72"/>
  <c r="K73"/>
  <c r="J72"/>
  <c r="I71"/>
  <c r="J68"/>
  <c r="I68"/>
  <c r="K65"/>
  <c r="J65"/>
  <c r="I63"/>
  <c r="I62"/>
  <c r="I61"/>
  <c r="I53"/>
  <c r="I52"/>
  <c r="I51"/>
  <c r="N45"/>
  <c r="M45"/>
  <c r="I45"/>
  <c r="I44"/>
  <c r="I125"/>
  <c r="N43"/>
  <c r="M43"/>
  <c r="J43"/>
  <c r="I42"/>
  <c r="N41"/>
  <c r="N39"/>
  <c r="M39"/>
  <c r="J39"/>
  <c r="I39"/>
  <c r="I38"/>
  <c r="N35"/>
  <c r="M35"/>
  <c r="L35"/>
  <c r="K35"/>
  <c r="J35"/>
  <c r="I34"/>
  <c r="N32"/>
  <c r="M32"/>
  <c r="L32"/>
  <c r="K32"/>
  <c r="J32"/>
  <c r="I32"/>
  <c r="N30"/>
  <c r="M30"/>
  <c r="L30"/>
  <c r="K30"/>
  <c r="J30"/>
  <c r="I30"/>
  <c r="I126"/>
  <c r="K116"/>
  <c r="M38" i="32"/>
  <c r="M49"/>
  <c r="P38"/>
  <c r="Q38"/>
  <c r="Q49"/>
  <c r="S38"/>
  <c r="T38"/>
  <c r="U38"/>
  <c r="W38"/>
  <c r="V192"/>
  <c r="N37"/>
  <c r="O36"/>
  <c r="O38"/>
  <c r="J37"/>
  <c r="J192"/>
  <c r="W58"/>
  <c r="V58"/>
  <c r="R58"/>
  <c r="O58"/>
  <c r="K58"/>
  <c r="J58"/>
  <c r="R57"/>
  <c r="N57"/>
  <c r="N58"/>
  <c r="N194"/>
  <c r="N33"/>
  <c r="J33"/>
  <c r="N31"/>
  <c r="J31"/>
  <c r="N29"/>
  <c r="J29"/>
  <c r="N24"/>
  <c r="V38"/>
  <c r="N23"/>
  <c r="L23"/>
  <c r="L38"/>
  <c r="K23"/>
  <c r="K38"/>
  <c r="N19"/>
  <c r="J19"/>
  <c r="R17"/>
  <c r="N15"/>
  <c r="J15"/>
  <c r="O175"/>
  <c r="K173"/>
  <c r="M60"/>
  <c r="Q60"/>
  <c r="K41"/>
  <c r="J41"/>
  <c r="L41"/>
  <c r="O41"/>
  <c r="P41"/>
  <c r="S41"/>
  <c r="T41"/>
  <c r="U41"/>
  <c r="V41"/>
  <c r="W41"/>
  <c r="K48"/>
  <c r="L48"/>
  <c r="O48"/>
  <c r="P48"/>
  <c r="S48"/>
  <c r="T48"/>
  <c r="U48"/>
  <c r="V48"/>
  <c r="W48"/>
  <c r="T181"/>
  <c r="U181"/>
  <c r="S181"/>
  <c r="R180"/>
  <c r="T179"/>
  <c r="U179"/>
  <c r="S179"/>
  <c r="R178"/>
  <c r="T175"/>
  <c r="U175"/>
  <c r="S175"/>
  <c r="R174"/>
  <c r="R135"/>
  <c r="R142"/>
  <c r="T120"/>
  <c r="U120"/>
  <c r="S120"/>
  <c r="R119"/>
  <c r="T118"/>
  <c r="U118"/>
  <c r="S118"/>
  <c r="R117"/>
  <c r="S109"/>
  <c r="T109"/>
  <c r="U109"/>
  <c r="U113"/>
  <c r="R113"/>
  <c r="R107"/>
  <c r="R108"/>
  <c r="T104"/>
  <c r="S104"/>
  <c r="R47"/>
  <c r="R46"/>
  <c r="T44"/>
  <c r="U44"/>
  <c r="S44"/>
  <c r="R43"/>
  <c r="R40"/>
  <c r="R27"/>
  <c r="R21"/>
  <c r="R106"/>
  <c r="Q84"/>
  <c r="P84"/>
  <c r="O84"/>
  <c r="O173"/>
  <c r="Q113"/>
  <c r="N113"/>
  <c r="Q72"/>
  <c r="Q67"/>
  <c r="J36"/>
  <c r="V109"/>
  <c r="M109"/>
  <c r="J109"/>
  <c r="N108"/>
  <c r="J108"/>
  <c r="N107"/>
  <c r="N106"/>
  <c r="J106"/>
  <c r="R36"/>
  <c r="R132"/>
  <c r="S133"/>
  <c r="R133"/>
  <c r="O133"/>
  <c r="N133"/>
  <c r="N132"/>
  <c r="M133"/>
  <c r="J133"/>
  <c r="S116"/>
  <c r="R116"/>
  <c r="S157"/>
  <c r="S162"/>
  <c r="R156"/>
  <c r="S56"/>
  <c r="R55"/>
  <c r="S52"/>
  <c r="R52"/>
  <c r="R51"/>
  <c r="S177"/>
  <c r="R176"/>
  <c r="R177"/>
  <c r="S131"/>
  <c r="R127"/>
  <c r="R128"/>
  <c r="R129"/>
  <c r="R130"/>
  <c r="R126"/>
  <c r="S173"/>
  <c r="R173"/>
  <c r="R166"/>
  <c r="R167"/>
  <c r="R168"/>
  <c r="R169"/>
  <c r="R170"/>
  <c r="R171"/>
  <c r="R172"/>
  <c r="R165"/>
  <c r="V195"/>
  <c r="O88"/>
  <c r="V88"/>
  <c r="U88"/>
  <c r="Q88"/>
  <c r="R87"/>
  <c r="R86"/>
  <c r="R85"/>
  <c r="W112"/>
  <c r="W113"/>
  <c r="V112"/>
  <c r="N112"/>
  <c r="M112"/>
  <c r="M113"/>
  <c r="J113"/>
  <c r="N88"/>
  <c r="O120"/>
  <c r="O118"/>
  <c r="N118"/>
  <c r="N117"/>
  <c r="V118"/>
  <c r="N200"/>
  <c r="N196"/>
  <c r="O131"/>
  <c r="O44"/>
  <c r="P44"/>
  <c r="N130"/>
  <c r="N129"/>
  <c r="N128"/>
  <c r="N127"/>
  <c r="N126"/>
  <c r="N53"/>
  <c r="N54"/>
  <c r="N51"/>
  <c r="N52"/>
  <c r="N45"/>
  <c r="N48"/>
  <c r="N42"/>
  <c r="N44"/>
  <c r="N39"/>
  <c r="N41"/>
  <c r="N192"/>
  <c r="Q123"/>
  <c r="N172"/>
  <c r="N171"/>
  <c r="N170"/>
  <c r="N169"/>
  <c r="N168"/>
  <c r="N167"/>
  <c r="N166"/>
  <c r="N165"/>
  <c r="J170"/>
  <c r="W92"/>
  <c r="W104"/>
  <c r="W195"/>
  <c r="W193"/>
  <c r="W173"/>
  <c r="W56"/>
  <c r="W54"/>
  <c r="W200"/>
  <c r="W199"/>
  <c r="W198"/>
  <c r="W196"/>
  <c r="W194"/>
  <c r="V173"/>
  <c r="V84"/>
  <c r="V80"/>
  <c r="V56"/>
  <c r="V54"/>
  <c r="M153"/>
  <c r="M103"/>
  <c r="M99"/>
  <c r="M95"/>
  <c r="M76"/>
  <c r="M72"/>
  <c r="M67"/>
  <c r="W181"/>
  <c r="V181"/>
  <c r="Q181"/>
  <c r="N180"/>
  <c r="W177"/>
  <c r="V177"/>
  <c r="W175"/>
  <c r="V175"/>
  <c r="N181"/>
  <c r="Q161"/>
  <c r="Q162"/>
  <c r="J173"/>
  <c r="Q175"/>
  <c r="N175"/>
  <c r="N174"/>
  <c r="W157"/>
  <c r="V157"/>
  <c r="O157"/>
  <c r="N156"/>
  <c r="K157"/>
  <c r="K162"/>
  <c r="J156"/>
  <c r="W179"/>
  <c r="V179"/>
  <c r="Q179"/>
  <c r="N179"/>
  <c r="N178"/>
  <c r="O116"/>
  <c r="O123"/>
  <c r="N123"/>
  <c r="N115"/>
  <c r="N116"/>
  <c r="N135"/>
  <c r="N142"/>
  <c r="W159"/>
  <c r="V159"/>
  <c r="O159"/>
  <c r="N159"/>
  <c r="M159"/>
  <c r="J159"/>
  <c r="N158"/>
  <c r="W120"/>
  <c r="W123"/>
  <c r="V120"/>
  <c r="V123"/>
  <c r="N119"/>
  <c r="N120"/>
  <c r="W52"/>
  <c r="V52"/>
  <c r="J45"/>
  <c r="W44"/>
  <c r="V44"/>
  <c r="L44"/>
  <c r="K44"/>
  <c r="J44"/>
  <c r="J42"/>
  <c r="J39"/>
  <c r="R83"/>
  <c r="R82"/>
  <c r="R81"/>
  <c r="R76"/>
  <c r="R75"/>
  <c r="R74"/>
  <c r="R73"/>
  <c r="U72"/>
  <c r="R72"/>
  <c r="R71"/>
  <c r="R70"/>
  <c r="R68"/>
  <c r="U67"/>
  <c r="R67"/>
  <c r="R66"/>
  <c r="R198"/>
  <c r="R65"/>
  <c r="R64"/>
  <c r="R195"/>
  <c r="V92"/>
  <c r="N83"/>
  <c r="N82"/>
  <c r="N81"/>
  <c r="N84"/>
  <c r="N74"/>
  <c r="N70"/>
  <c r="V131"/>
  <c r="V200"/>
  <c r="V199"/>
  <c r="V198"/>
  <c r="V196"/>
  <c r="V194"/>
  <c r="V193"/>
  <c r="J169"/>
  <c r="J124"/>
  <c r="K131"/>
  <c r="J131"/>
  <c r="K177"/>
  <c r="K182"/>
  <c r="J182"/>
  <c r="J176"/>
  <c r="J168"/>
  <c r="J171"/>
  <c r="J167"/>
  <c r="J166"/>
  <c r="J165"/>
  <c r="J157"/>
  <c r="M161"/>
  <c r="M162"/>
  <c r="J160"/>
  <c r="K153"/>
  <c r="J152"/>
  <c r="J151"/>
  <c r="K150"/>
  <c r="J150"/>
  <c r="J149"/>
  <c r="J200"/>
  <c r="M148"/>
  <c r="J147"/>
  <c r="J121"/>
  <c r="M145"/>
  <c r="J145"/>
  <c r="J143"/>
  <c r="J141"/>
  <c r="J140"/>
  <c r="J142"/>
  <c r="J102"/>
  <c r="J101"/>
  <c r="J100"/>
  <c r="J99"/>
  <c r="J98"/>
  <c r="J97"/>
  <c r="J96"/>
  <c r="J76"/>
  <c r="J75"/>
  <c r="J73"/>
  <c r="J71"/>
  <c r="J68"/>
  <c r="J95"/>
  <c r="J94"/>
  <c r="J93"/>
  <c r="J67"/>
  <c r="J66"/>
  <c r="J65"/>
  <c r="J64"/>
  <c r="K56"/>
  <c r="J55"/>
  <c r="K54"/>
  <c r="J54"/>
  <c r="J53"/>
  <c r="K52"/>
  <c r="J52"/>
  <c r="J51"/>
  <c r="J26"/>
  <c r="J194"/>
  <c r="O177"/>
  <c r="O182"/>
  <c r="N176"/>
  <c r="N160"/>
  <c r="N75"/>
  <c r="N73"/>
  <c r="N71"/>
  <c r="N68"/>
  <c r="N66"/>
  <c r="N198"/>
  <c r="N65"/>
  <c r="N64"/>
  <c r="N67"/>
  <c r="O56"/>
  <c r="N55"/>
  <c r="N56"/>
  <c r="O54"/>
  <c r="O52"/>
  <c r="R200"/>
  <c r="R196"/>
  <c r="R194"/>
  <c r="J103"/>
  <c r="J161"/>
  <c r="R199"/>
  <c r="R193"/>
  <c r="N177"/>
  <c r="N157"/>
  <c r="J56"/>
  <c r="N193"/>
  <c r="N199"/>
  <c r="U104"/>
  <c r="R104"/>
  <c r="N72"/>
  <c r="J177"/>
  <c r="J153"/>
  <c r="J148"/>
  <c r="K122"/>
  <c r="J196"/>
  <c r="J72"/>
  <c r="N76"/>
  <c r="V162"/>
  <c r="M129" i="34"/>
  <c r="I123"/>
  <c r="I131"/>
  <c r="K117"/>
  <c r="I72"/>
  <c r="I73"/>
  <c r="J73"/>
  <c r="J199" i="32"/>
  <c r="J198"/>
  <c r="J195"/>
  <c r="R157"/>
  <c r="R162"/>
  <c r="N195"/>
  <c r="N161"/>
  <c r="N162"/>
  <c r="V104"/>
  <c r="V182"/>
  <c r="V113"/>
  <c r="R181"/>
  <c r="N109"/>
  <c r="R118"/>
  <c r="U182"/>
  <c r="O49"/>
  <c r="J48"/>
  <c r="K49"/>
  <c r="J23"/>
  <c r="J193"/>
  <c r="R38"/>
  <c r="V49"/>
  <c r="U49"/>
  <c r="U60"/>
  <c r="S49"/>
  <c r="O60"/>
  <c r="P49"/>
  <c r="L49"/>
  <c r="P60"/>
  <c r="P184"/>
  <c r="L60"/>
  <c r="L184"/>
  <c r="W49"/>
  <c r="W60"/>
  <c r="T49"/>
  <c r="T60"/>
  <c r="I95" i="34"/>
  <c r="M116"/>
  <c r="I96"/>
  <c r="I59"/>
  <c r="I43"/>
  <c r="J191" i="32"/>
  <c r="O162"/>
  <c r="W182"/>
  <c r="N173"/>
  <c r="J112"/>
  <c r="S123"/>
  <c r="R123"/>
  <c r="T182"/>
  <c r="N36"/>
  <c r="N191"/>
  <c r="N190"/>
  <c r="R84"/>
  <c r="W162"/>
  <c r="M104"/>
  <c r="J104"/>
  <c r="N182"/>
  <c r="Q182"/>
  <c r="N131"/>
  <c r="R88"/>
  <c r="O104"/>
  <c r="R56"/>
  <c r="R191"/>
  <c r="R190"/>
  <c r="R109"/>
  <c r="R44"/>
  <c r="R120"/>
  <c r="T183"/>
  <c r="R175"/>
  <c r="R179"/>
  <c r="R48"/>
  <c r="N122" i="34"/>
  <c r="N132"/>
  <c r="I127"/>
  <c r="I130"/>
  <c r="I129"/>
  <c r="N117"/>
  <c r="I65"/>
  <c r="J116"/>
  <c r="L116"/>
  <c r="L117"/>
  <c r="W190" i="32"/>
  <c r="Q104"/>
  <c r="V190"/>
  <c r="V197"/>
  <c r="W197"/>
  <c r="N197"/>
  <c r="R197"/>
  <c r="K36" i="34"/>
  <c r="K47"/>
  <c r="K123" i="32"/>
  <c r="J122"/>
  <c r="J162"/>
  <c r="M123"/>
  <c r="S182"/>
  <c r="R41"/>
  <c r="J36" i="34"/>
  <c r="I35"/>
  <c r="I36"/>
  <c r="L36"/>
  <c r="L47"/>
  <c r="N36"/>
  <c r="R131" i="32"/>
  <c r="M36" i="34"/>
  <c r="I91"/>
  <c r="O183" i="32"/>
  <c r="O184"/>
  <c r="I116" i="34"/>
  <c r="J197" i="32"/>
  <c r="J190"/>
  <c r="J201"/>
  <c r="U183"/>
  <c r="S60"/>
  <c r="K60"/>
  <c r="R154"/>
  <c r="K118" i="34"/>
  <c r="V183" i="32"/>
  <c r="V184"/>
  <c r="W183"/>
  <c r="N38"/>
  <c r="N49"/>
  <c r="N60"/>
  <c r="V60"/>
  <c r="M183"/>
  <c r="M184"/>
  <c r="N104"/>
  <c r="R49"/>
  <c r="R60"/>
  <c r="J38"/>
  <c r="J49"/>
  <c r="J60"/>
  <c r="J117" i="34"/>
  <c r="I117"/>
  <c r="N201" i="32"/>
  <c r="W201"/>
  <c r="W184"/>
  <c r="T184"/>
  <c r="N154"/>
  <c r="N183"/>
  <c r="M132" i="34"/>
  <c r="I122"/>
  <c r="I132"/>
  <c r="M117"/>
  <c r="L118"/>
  <c r="R201" i="32"/>
  <c r="V201"/>
  <c r="N47" i="34"/>
  <c r="N118"/>
  <c r="Q183" i="32"/>
  <c r="Q184"/>
  <c r="J123"/>
  <c r="M47" i="34"/>
  <c r="J47"/>
  <c r="U184" i="32"/>
  <c r="R182"/>
  <c r="K183"/>
  <c r="S183"/>
  <c r="N184"/>
  <c r="M118" i="34"/>
  <c r="J118"/>
  <c r="I118"/>
  <c r="S184" i="32"/>
  <c r="R183"/>
  <c r="J183"/>
  <c r="K184"/>
  <c r="R184"/>
  <c r="J184"/>
</calcChain>
</file>

<file path=xl/comments1.xml><?xml version="1.0" encoding="utf-8"?>
<comments xmlns="http://schemas.openxmlformats.org/spreadsheetml/2006/main">
  <authors>
    <author>Snieguole Kacerauskaite</author>
  </authors>
  <commentList>
    <comment ref="D67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D69" authorId="0">
      <text>
        <r>
          <rPr>
            <sz val="9"/>
            <color indexed="81"/>
            <rFont val="Tahoma"/>
            <family val="2"/>
            <charset val="186"/>
          </rPr>
          <t xml:space="preserve">"Gubojos" ir "Medeinės" m-klų (buvusių 1-osios ir 2-osios spec.) sujungimas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186"/>
          </rPr>
          <t>228,3 -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Tahoma"/>
            <family val="2"/>
            <charset val="186"/>
          </rPr>
          <t>174,3 -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186"/>
          </rPr>
          <t>79527,4 -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186"/>
          </rPr>
          <t>59430,3 -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186"/>
          </rPr>
          <t>2647,0 -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>
      <text>
        <r>
          <rPr>
            <b/>
            <sz val="9"/>
            <color indexed="81"/>
            <rFont val="Tahoma"/>
            <family val="2"/>
            <charset val="186"/>
          </rPr>
          <t>1401,0 -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186"/>
          </rPr>
          <t>230,5 -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166,7 - skirta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186"/>
          </rPr>
          <t>48 - skirta</t>
        </r>
      </text>
    </comment>
    <comment ref="L39" authorId="0">
      <text>
        <r>
          <rPr>
            <b/>
            <sz val="9"/>
            <color indexed="81"/>
            <rFont val="Tahoma"/>
            <family val="2"/>
            <charset val="186"/>
          </rPr>
          <t>36,6 -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42" authorId="0">
      <text>
        <r>
          <rPr>
            <b/>
            <sz val="9"/>
            <color indexed="81"/>
            <rFont val="Tahoma"/>
            <family val="2"/>
            <charset val="186"/>
          </rPr>
          <t>171,9 - skirta</t>
        </r>
      </text>
    </comment>
    <comment ref="L42" authorId="0">
      <text>
        <r>
          <rPr>
            <b/>
            <sz val="9"/>
            <color indexed="81"/>
            <rFont val="Tahoma"/>
            <family val="2"/>
            <charset val="186"/>
          </rPr>
          <t>124,5 -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45" authorId="0">
      <text>
        <r>
          <rPr>
            <b/>
            <sz val="9"/>
            <color indexed="81"/>
            <rFont val="Tahoma"/>
            <family val="2"/>
            <charset val="186"/>
          </rPr>
          <t>9,6 - skirta</t>
        </r>
      </text>
    </comment>
    <comment ref="L45" authorId="0">
      <text>
        <r>
          <rPr>
            <b/>
            <sz val="9"/>
            <color indexed="81"/>
            <rFont val="Tahoma"/>
            <family val="2"/>
            <charset val="186"/>
          </rPr>
          <t>7,1 -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II etapas - 2001,6 (SB) įtraukta pagal STR3-15 protokolą</t>
        </r>
      </text>
    </comment>
    <comment ref="V69" authorId="0">
      <text>
        <r>
          <rPr>
            <sz val="9"/>
            <color indexed="81"/>
            <rFont val="Tahoma"/>
            <family val="2"/>
            <charset val="186"/>
          </rPr>
          <t xml:space="preserve">Šîluminė renovacija II etapas
</t>
        </r>
      </text>
    </comment>
    <comment ref="E85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pagal STR3-15 protokolą</t>
        </r>
      </text>
    </comment>
    <comment ref="E115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E119" authorId="0">
      <text>
        <r>
          <rPr>
            <b/>
            <sz val="9"/>
            <color indexed="81"/>
            <rFont val="Tahoma"/>
            <family val="2"/>
            <charset val="186"/>
          </rPr>
          <t>"Gubojos" ir "Medeinės" m-klų (buvusių 1-osios ir 2-osios spec.) sujungimas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24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skirta - 600 tūkst.Lt</t>
        </r>
      </text>
    </comment>
    <comment ref="E137" authorId="0">
      <text>
        <r>
          <rPr>
            <sz val="9"/>
            <color indexed="81"/>
            <rFont val="Tahoma"/>
            <family val="2"/>
            <charset val="186"/>
          </rPr>
          <t>Įtraukta pagal SPG 2012-10-17 protokolą Nr. STR3-15</t>
        </r>
      </text>
    </comment>
  </commentList>
</comments>
</file>

<file path=xl/sharedStrings.xml><?xml version="1.0" encoding="utf-8"?>
<sst xmlns="http://schemas.openxmlformats.org/spreadsheetml/2006/main" count="915" uniqueCount="264">
  <si>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</si>
  <si>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</si>
  <si>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</si>
  <si>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</si>
  <si>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</si>
  <si>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</si>
  <si>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</si>
  <si>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</si>
  <si>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</si>
  <si>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</si>
  <si>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</si>
  <si>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</si>
  <si>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</si>
  <si>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</si>
  <si>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</si>
  <si>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</si>
  <si>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</si>
  <si>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</si>
  <si>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</si>
  <si>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</si>
  <si>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</si>
  <si>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</si>
  <si>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</si>
  <si>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</si>
  <si>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</si>
  <si>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</si>
  <si>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</si>
  <si>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</si>
  <si>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</si>
  <si>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</si>
  <si>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</si>
  <si>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</si>
  <si>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</si>
  <si>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</si>
  <si>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</si>
  <si>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</si>
  <si>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</si>
  <si>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</si>
  <si>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</si>
  <si>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</si>
  <si>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</si>
  <si>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</si>
  <si>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</si>
  <si>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</si>
  <si>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</si>
  <si>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</si>
  <si>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1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</si>
  <si>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</si>
  <si>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</si>
  <si>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Brandos egzaminų administravimas ir išorės vertinimo vykdymas</t>
  </si>
  <si>
    <t>KVJUD</t>
  </si>
  <si>
    <t>Edukacinių renginių organizavimas, dalyvavimas respublikiniuose renginiuose, kitų projektų vykdymas</t>
  </si>
  <si>
    <t>Jaunimo saviraiškos centro išvystymo galimybių studijos (koncepcijos ir ekonominio modelio) parengimas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</si>
  <si>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</si>
  <si>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</si>
  <si>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</si>
  <si>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</si>
  <si>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Ikimokyklinio amžiaus vaikų registravimo ir apskaitos informacinės sistemos sukūrimas</t>
  </si>
  <si>
    <t>Ugdymo įstaigų ūkinio aptarnavimo organizavimas:</t>
  </si>
  <si>
    <t>Užtikrinti kokybišką ugdymo proceso organizavimą</t>
  </si>
  <si>
    <t>Transporto priemonės įsigijimas Klaipėdos lopšelio-darželio „Sakalėlis“ specialiųjų  poreikių vaikams pavėžėti</t>
  </si>
  <si>
    <r>
      <t xml:space="preserve">Klaipėdos miesto </t>
    </r>
    <r>
      <rPr>
        <b/>
        <sz val="10"/>
        <rFont val="Times New Roman"/>
        <family val="1"/>
        <charset val="186"/>
      </rPr>
      <t>ikimokyklinio ugdymo įstaigų</t>
    </r>
    <r>
      <rPr>
        <sz val="10"/>
        <rFont val="Times New Roman"/>
        <family val="1"/>
        <charset val="186"/>
      </rPr>
      <t xml:space="preserve"> patalpų renovacija ir įrangos įsigijimas</t>
    </r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</si>
  <si>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</si>
  <si>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</si>
  <si>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</si>
  <si>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2014-ųjų metų lėšų poreikis</t>
  </si>
  <si>
    <t>07</t>
  </si>
  <si>
    <t xml:space="preserve"> TIKSLŲ, UŽDAVINIŲ, PRIEMONIŲ IR PRIEMONIŲ IŠLAIDŲ SUVESTINĖ</t>
  </si>
  <si>
    <t>Gerinti ugdymo sąlygas ir aplinką</t>
  </si>
  <si>
    <t>Bendrojo ugdymo mokyklų pastatų modernizavimas:</t>
  </si>
  <si>
    <t>P1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</si>
  <si>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</si>
  <si>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Klaipėdos lopšelio-darželio ,,Obelėlė“ Valstiečių g. 10 pastato renovacija</t>
  </si>
  <si>
    <t>Mokinių pavėžėjimo užtikrinimas</t>
  </si>
  <si>
    <t>P8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</si>
  <si>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</si>
  <si>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</si>
  <si>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</si>
  <si>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</si>
  <si>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</si>
  <si>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</si>
  <si>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</si>
  <si>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vnt.</t>
  </si>
  <si>
    <t xml:space="preserve">Ugdoma vaikų </t>
  </si>
  <si>
    <t>Mokyklų-darželių sk.</t>
  </si>
  <si>
    <t>Pradinių mokyklų sk.</t>
  </si>
  <si>
    <t>iš jų mokiniai</t>
  </si>
  <si>
    <t>Vidurinių mokyklų sk.</t>
  </si>
  <si>
    <t xml:space="preserve">Atestuota vadovų </t>
  </si>
  <si>
    <t>Suorganizuota renginių</t>
  </si>
  <si>
    <t>Klaipėdos „Varpo“ gimnazijos pastato šiluminė renovacija</t>
  </si>
  <si>
    <t>Klaipėdos Liudviko Stulpino  pagrindinės mokyklos pastato Klaipėdoje,  Bandužių g. 4, energetinių charakteristikų gerinimas (pastato šiluminė renovacija)</t>
  </si>
  <si>
    <t>Sendvario pagrindinės mokyklos pastato modernizavimas (atnaujinimas) Tilžės g. 39, Klaipėda</t>
  </si>
  <si>
    <t>Klaipėdos Vitės pagrindinės mokyklos Švyturio g. 2 pastato modernizavimas</t>
  </si>
  <si>
    <t>Klaipėdos „Santarvės“ pagrindinės mokyklos pastato rekonstrukcija</t>
  </si>
  <si>
    <t>Klaipėdos „Vėtrungės“ gimnazijos  pastato rekonstrukcija</t>
  </si>
  <si>
    <t>Klaipėdos Adomo Brako dailės mokyklos pastato kapitalinis remontas (šiluminė renovacija)</t>
  </si>
  <si>
    <t>Klaipėdos „Vydūno“ vidurinės mokyklos (Sulupės g. 26) patalpų pritaikymas ugdymo proceso organizavimui</t>
  </si>
  <si>
    <t>Atliktas 30 kv. m. sporto salės grindų dangos bei vienos laiptinės laiptų pakopų remontas</t>
  </si>
  <si>
    <t>5</t>
  </si>
  <si>
    <t>Parengta galimybių studija</t>
  </si>
  <si>
    <t>Kreditinio įsiskolinimo 2011-12-31 padengimas</t>
  </si>
  <si>
    <t>Renovuota/suremontuota sistemų, sk.</t>
  </si>
  <si>
    <t>Priešgaisrinių reikalavimų vykdymas švietimo įstaigose</t>
  </si>
  <si>
    <t xml:space="preserve"> lopšelis-darželis „Du gaideliai“</t>
  </si>
  <si>
    <t>lopšelis-darželis „Linelis“</t>
  </si>
  <si>
    <t xml:space="preserve"> lopželis-darželis „Putinėlis“  </t>
  </si>
  <si>
    <t>Produkto kriterijaus</t>
  </si>
  <si>
    <t>planas</t>
  </si>
  <si>
    <t>Lėšų poreikis biudžetiniams 2013-iesiems metams</t>
  </si>
  <si>
    <t>2013-ieji metai</t>
  </si>
  <si>
    <t>2014-ieji metai</t>
  </si>
  <si>
    <t>2015-ieji metai</t>
  </si>
  <si>
    <t>Įstaigų, kuriose atlikti remonto darbai, sk.</t>
  </si>
  <si>
    <t>Eksploatuojamų įstaigų sk.</t>
  </si>
  <si>
    <t>Saugomi pastatai, įstaigų sk.</t>
  </si>
  <si>
    <t>Įstaigų, kuriose likviduoti pažeidimai, sk.</t>
  </si>
  <si>
    <t>Įstagų, kuriose atliktas remontas, sk.</t>
  </si>
  <si>
    <t>2015-ųjų metų lėšų poreikis</t>
  </si>
  <si>
    <t>Klaipėdos Vydūno vidurinės mokyklos ir Klaipėdos Salio Šemerio suaugusiųjų vidurinės mokyklos pastato Klaipėdoje, Sulupės g. 26, modernizavimas</t>
  </si>
  <si>
    <t>Klaipėdos „Smeltės“ progimnazijos pastato Klaipėdoje, Reikjaviko g. 17, modernizavimas</t>
  </si>
  <si>
    <t>Klaipėdos Vytauto Didžiojo gimnazijos pastato, S. Daukanto g. 31, rekonstrukcija</t>
  </si>
  <si>
    <t xml:space="preserve">Įstaigų, kuriose pakeisti langai,  skaičius </t>
  </si>
  <si>
    <t>Kabelio tinklo ilgis, km</t>
  </si>
  <si>
    <t>SB(ŠMM)</t>
  </si>
  <si>
    <t>Finansuotų profesinės linkmės ugdymo modulių skaičius, vnt.</t>
  </si>
  <si>
    <t>Ugdytinių skaičius, tūkst.</t>
  </si>
  <si>
    <t>Tarnyboje aptarnautų asmenų skaičius, tūkst.</t>
  </si>
  <si>
    <t>Vertinta įstaigų, vnt.</t>
  </si>
  <si>
    <t>Organizuota egzaminų, sk.</t>
  </si>
  <si>
    <t>Spes.mokykl</t>
  </si>
  <si>
    <t xml:space="preserve">Gimnazijų skaičius                                                                       </t>
  </si>
  <si>
    <t>Progimnazijų skaičius</t>
  </si>
  <si>
    <t>Nevalstybinių m-klų sk.</t>
  </si>
  <si>
    <t>Pritaikytų patalpų plotas, kv.m</t>
  </si>
  <si>
    <t xml:space="preserve">Įrengta lopšelio grupių 1-3 metų amžiaus vaikams, vnt.                       </t>
  </si>
  <si>
    <t>Vietų skaičius</t>
  </si>
  <si>
    <t>Pritaiikyta patalpų, kv.m</t>
  </si>
  <si>
    <t>Dviejų bendrojo ugdymo mokyklų perkėlimas į kitas patalpas</t>
  </si>
  <si>
    <t>Perkelta mokyklų , vnt.</t>
  </si>
  <si>
    <t>Įsigytų technologinių įrengimų skaičius</t>
  </si>
  <si>
    <t>Pakeistų lovyčių skaičius</t>
  </si>
  <si>
    <t>Aptvertų švietimo įstaigų teritorijų skaičius</t>
  </si>
  <si>
    <t>Sukurta ikimokyklinio amžiaus vaikų registravimo ir apskaitos sistema, vnt.</t>
  </si>
  <si>
    <t>Įstaigų, prijungtų prie sistemos skaičius, vnt.</t>
  </si>
  <si>
    <t>Švietimo įstaigų pastatų  panaudojimo ir racionalaus eksplotavimo studija</t>
  </si>
  <si>
    <t>Atlikta studija, vnt.</t>
  </si>
  <si>
    <t>Mokinių, kuriems kompensuojamos pavėžėjimo išlaidos, sk.</t>
  </si>
  <si>
    <t>lopšelis-darželis „Bangelė“</t>
  </si>
  <si>
    <t>Švietimo įstaigų paprastasis remontas</t>
  </si>
  <si>
    <t>Mokymo įstaigų vidaus patalpų remontas po šiluminės renovacijos (2013 m.: „Varpo" gimnazija ir Vytauto Didžiojo gimnazija)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</si>
  <si>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</si>
  <si>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Asignavimai 2012-iesiems metams**</t>
  </si>
  <si>
    <t>** pagal Klaipėdos miesto savivaldybės tarybos 2012-02-28 sprendimą Nr. T2-35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</si>
  <si>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</si>
  <si>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</si>
  <si>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vidurinio  ugdymo mokyklose, progimnazijose, pagrindinio ugdymo ir  nevalstybinėse bendrojo ugdymo mokyklose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</si>
  <si>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neformaliojo ugdymo įstaigose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</si>
  <si>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Jeronimo Kačinsko muzikos  mokykloje</t>
    </r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</si>
  <si>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</si>
  <si>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r>
      <t xml:space="preserve">Neformaliojo </t>
    </r>
    <r>
      <rPr>
        <sz val="10"/>
        <rFont val="Times New Roman"/>
        <family val="1"/>
        <charset val="186"/>
      </rPr>
      <t>vaikų ugdymo programų įgyvendinimas VšĮ</t>
    </r>
    <r>
      <rPr>
        <b/>
        <sz val="10"/>
        <rFont val="Times New Roman"/>
        <family val="1"/>
        <charset val="186"/>
      </rPr>
      <t xml:space="preserve"> „Klaipėdos futbolo akademija“</t>
    </r>
    <r>
      <rPr>
        <sz val="10"/>
        <rFont val="Times New Roman"/>
        <family val="1"/>
        <charset val="186"/>
      </rPr>
      <t xml:space="preserve">, akordeono mokykloje </t>
    </r>
    <r>
      <rPr>
        <b/>
        <sz val="10"/>
        <rFont val="Times New Roman"/>
        <family val="1"/>
        <charset val="186"/>
      </rPr>
      <t>„Domisolė“</t>
    </r>
    <r>
      <rPr>
        <sz val="10"/>
        <rFont val="Times New Roman"/>
        <family val="1"/>
        <charset val="186"/>
      </rPr>
      <t xml:space="preserve">, ledo ritulio mokykloje </t>
    </r>
    <r>
      <rPr>
        <b/>
        <sz val="10"/>
        <rFont val="Times New Roman"/>
        <family val="1"/>
        <charset val="186"/>
      </rPr>
      <t xml:space="preserve">„Skatas“, Irklavimo centre, </t>
    </r>
    <r>
      <rPr>
        <sz val="10"/>
        <rFont val="Times New Roman"/>
        <family val="1"/>
        <charset val="186"/>
      </rPr>
      <t xml:space="preserve">VšĮ </t>
    </r>
    <r>
      <rPr>
        <b/>
        <sz val="10"/>
        <rFont val="Times New Roman"/>
        <family val="1"/>
        <charset val="186"/>
      </rPr>
      <t xml:space="preserve">"Tigrima"; </t>
    </r>
    <r>
      <rPr>
        <sz val="10"/>
        <rFont val="Times New Roman"/>
        <family val="1"/>
        <charset val="186"/>
      </rPr>
      <t xml:space="preserve">VšĮ </t>
    </r>
    <r>
      <rPr>
        <b/>
        <sz val="10"/>
        <rFont val="Times New Roman"/>
        <family val="1"/>
        <charset val="186"/>
      </rPr>
      <t>"Dešimt talentų"</t>
    </r>
  </si>
  <si>
    <r>
      <t xml:space="preserve">BĮ Klaipėdos pedagoginės psichologinės tarnybos </t>
    </r>
    <r>
      <rPr>
        <sz val="10"/>
        <rFont val="Times New Roman"/>
        <family val="1"/>
      </rPr>
      <t>veiklos organizavimo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</si>
  <si>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organizavimo užtikrinimas</t>
    </r>
  </si>
  <si>
    <r>
      <t xml:space="preserve">BĮ Klaipėdos pedagogų švietimo ir kultūros centro </t>
    </r>
    <r>
      <rPr>
        <sz val="10"/>
        <rFont val="Times New Roman"/>
        <family val="1"/>
      </rPr>
      <t xml:space="preserve"> veiklos organizavimo užtikrinimas</t>
    </r>
  </si>
  <si>
    <r>
      <t xml:space="preserve">Patalpų (Panevėžio g. 2) pritaikymas </t>
    </r>
    <r>
      <rPr>
        <b/>
        <sz val="10"/>
        <rFont val="Times New Roman"/>
        <family val="1"/>
        <charset val="186"/>
      </rPr>
      <t xml:space="preserve">daugiafunkcinio centro </t>
    </r>
    <r>
      <rPr>
        <sz val="10"/>
        <rFont val="Times New Roman"/>
        <family val="1"/>
        <charset val="186"/>
      </rPr>
      <t>veiklai</t>
    </r>
  </si>
  <si>
    <r>
      <rPr>
        <sz val="10"/>
        <rFont val="Times New Roman"/>
        <family val="1"/>
        <charset val="186"/>
      </rPr>
      <t>Patalpų (Smiltelės g. 22)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</si>
  <si>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</t>
    </r>
  </si>
  <si>
    <r>
      <t xml:space="preserve">Naujų ikimokyklinių grupių įrengimas </t>
    </r>
    <r>
      <rPr>
        <sz val="10"/>
        <rFont val="Times New Roman"/>
        <family val="1"/>
        <charset val="186"/>
      </rPr>
      <t>(2013 m. : „Nykštuko“ , „Inkarėlio“, „Versmės“ mokyklose-darželiuose bei Regos ugdymo centre)</t>
    </r>
  </si>
  <si>
    <r>
      <t>Vaikiškų lovyčių įsigijimas</t>
    </r>
    <r>
      <rPr>
        <sz val="10"/>
        <rFont val="Times New Roman"/>
        <family val="1"/>
        <charset val="186"/>
      </rPr>
      <t xml:space="preserve"> vaikų lopšeliuose-darželiuose (2013 m.: „Liepaitė“, „Papartėlis“, „Žiburėlis“, „Žuvėdra“ ir „Inkarėlio“ mokykloje-darželyje)</t>
    </r>
  </si>
  <si>
    <r>
      <rPr>
        <b/>
        <sz val="10"/>
        <rFont val="Times New Roman"/>
        <family val="1"/>
        <charset val="186"/>
      </rPr>
      <t xml:space="preserve">LITNET </t>
    </r>
    <r>
      <rPr>
        <sz val="10"/>
        <rFont val="Times New Roman"/>
        <family val="1"/>
        <charset val="186"/>
      </rPr>
      <t>paslaugų užtikrinimas švietimo įstaigose (2013 m. lopšeliuose-darželiuose: „Aitvarėlis“, „Alksniukas“, „Eglutė“, „Sakalėlis“, „Švyturėlis“, „Žemuogėlė“, „Gubojos“ mokykloje)</t>
    </r>
  </si>
  <si>
    <r>
      <t xml:space="preserve">Įrengimų įsigijimas ugdymo įstaigų </t>
    </r>
    <r>
      <rPr>
        <b/>
        <sz val="10"/>
        <rFont val="Times New Roman"/>
        <family val="1"/>
        <charset val="186"/>
      </rPr>
      <t xml:space="preserve">maisto blokuose </t>
    </r>
    <r>
      <rPr>
        <sz val="10"/>
        <rFont val="Times New Roman"/>
        <family val="1"/>
        <charset val="186"/>
      </rPr>
      <t>pagal tikrinančių institucijų reikalavimus (2013 m.: Baltijos gimnazija, lopšeliai-darželiai „Putinėlis“, „Žuvėdra“, „Eglutė“, „Žemuogėlė“; „Saulutės“ ir „Versmės“ mokyklos-darželiai)</t>
    </r>
  </si>
  <si>
    <t>Priestato statybos prie l/d „Puriena“ („Aušrinės“ lopšelio darželio iškėlimas) techninio projekto parengimas</t>
  </si>
  <si>
    <t xml:space="preserve">Klaipėdos Jeronimo Kačinsko muzikos mokyklos pastato renovacija </t>
  </si>
  <si>
    <t>Didžiausios Klaipėdos apskrities nevalstybinės bendrojo ugdymo mokyklos „Universa Via“ infrastruktūros modernizavimas  (papildomų darbų finansavimas)</t>
  </si>
  <si>
    <t>„Šaltinėlio“ mokykla-darželis</t>
  </si>
  <si>
    <t xml:space="preserve"> 2012–2015 M. KLAIPĖDOS MIESTO SAVIVALDYBĖS</t>
  </si>
  <si>
    <t>Energetinių auditų parengimas ir parengtų galimybių studijų vertinimas ir atnaujinimas</t>
  </si>
  <si>
    <t>Atliktas auditas, įstaigų sk.</t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</si>
  <si>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(2012 m. : l.d. „Dobiliukas“, „Papartėlis“, „Žiburėlis“,   2014 m l.d. „Berželis", „Vėrinėlis", Regos ugdymo centras), </t>
    </r>
    <r>
      <rPr>
        <b/>
        <sz val="10"/>
        <rFont val="Times New Roman"/>
        <family val="1"/>
        <charset val="186"/>
      </rPr>
      <t xml:space="preserve">2013 m.: </t>
    </r>
  </si>
  <si>
    <t>Ugdoma vaikų ikimokyklinio ugdymo įstaigose, sk. tūkst.</t>
  </si>
  <si>
    <t>Ugdoma vaikų, sk. tūkst.</t>
  </si>
  <si>
    <t>Ugdoma mokinių, sk.tūkst.</t>
  </si>
  <si>
    <t>Visų įstaigų išlaikymui (be šildymo):</t>
  </si>
  <si>
    <t>Išlaikyti savivaldybės ugdymo įstaigas</t>
  </si>
  <si>
    <t>2013-ųjų metų asignavimų planas</t>
  </si>
  <si>
    <t>Vadovų atestacija, dalyvavimas respublikiniuose mokymuose ir miesto metodinėje veikloje</t>
  </si>
  <si>
    <t>Elektroninio mokinio pažymėjimo įdiegimo studijos parengimas</t>
  </si>
  <si>
    <t xml:space="preserve">Užtikrinti švietimo kokybę, tinkamą mokymosi pasiekimų vertinimą, skatinti mokyklų bendruomenių narių dalyvavimą švietimo valdyme </t>
  </si>
  <si>
    <t>SB(SP)</t>
  </si>
  <si>
    <t xml:space="preserve">Suorganizuota kvalifikacinių renginių, sk.  </t>
  </si>
  <si>
    <t>2014 m. poreikis</t>
  </si>
  <si>
    <t>2015 m. poreikis</t>
  </si>
  <si>
    <r>
      <t>Klaipėdos lopšelių-darželių pastatų langų pakeitimas,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2013 m.:                   </t>
    </r>
    <r>
      <rPr>
        <sz val="10"/>
        <rFont val="Times New Roman"/>
        <family val="1"/>
        <charset val="186"/>
      </rPr>
      <t xml:space="preserve">            </t>
    </r>
  </si>
  <si>
    <t xml:space="preserve">lopželis-darželis „Putinėlis“ ,  </t>
  </si>
  <si>
    <t>„Šaltinėlio“ mokykla-darželis.</t>
  </si>
  <si>
    <t>Įsigyta transporto priemonė, vnt.</t>
  </si>
  <si>
    <t xml:space="preserve"> 2013–2015 M. KLAIPĖDOS MIESTO SAVIVALDYBĖS</t>
  </si>
  <si>
    <t>Sudaryti sąlygas ugdyti ir įgyti išsilavinimą pagal ugdymo programas</t>
  </si>
  <si>
    <t>Sudaryti sąlygas gauti  pedagoginę, psichologinę, metodinę ir kitą ugdymo proceso kokybės gerinimui įtakos turinčią pagalbą.</t>
  </si>
  <si>
    <t>Produkto vertinimo kriterijus</t>
  </si>
  <si>
    <t>Savivaldybės administracijos direktorius</t>
  </si>
  <si>
    <t>Rekonstruotas pastatas (pakeisti 336 langai, pakeista 19 durų, apšiltinta 5264 m2 išrinės sienos, rekonstruotas šildymo punktas, renovuota šildymo sistema, rekonstruota elektros ir apšvietimo sistema</t>
  </si>
  <si>
    <t>Užbaigtumas, proc.</t>
  </si>
  <si>
    <t>Atlikta pastato šiluminė renovacija, vnt.</t>
  </si>
  <si>
    <t>Asignavimų valdytojų kodų klasifikatorius*</t>
  </si>
  <si>
    <t xml:space="preserve">                              Pavadinimas</t>
  </si>
  <si>
    <t>1.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</si>
  <si>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</si>
  <si>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</si>
  <si>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</si>
  <si>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</si>
  <si>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</si>
  <si>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</si>
  <si>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</si>
  <si>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</si>
  <si>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</si>
  <si>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</si>
  <si>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 m. vasario 24 d. įsakymu Nr. AD1-384.</t>
  </si>
  <si>
    <t>2014 m. planas</t>
  </si>
  <si>
    <t xml:space="preserve">2015 m. planas </t>
  </si>
  <si>
    <t>Atlikta naujojo ir senojo pastato šiluminė renovacija bei kiti tvarkomieji paveldosaugos darbai.
Užbaigtumas, proc.</t>
  </si>
  <si>
    <t>Įrengtas liftas,vnt.</t>
  </si>
  <si>
    <t>Įrengtas liftas, vnt.</t>
  </si>
  <si>
    <r>
      <t>Rekonstruota savivaldybei priklausanti pastato dalis (366,95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</rPr>
      <t>).
Užbaigtumas, proc.</t>
    </r>
  </si>
  <si>
    <t>Projekto „Pedagoginių psichologinių tarnybų infrastruktūros, švietimo įstaigose dirbančių specialiųjų pedagogų, psichologų, logopedų darbo aplinkos modernizavimas“ įgyvendinimas</t>
  </si>
  <si>
    <r>
      <t>Rekonstruota savivaldybei priklausanti pastato dalis (366,95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).
Užbaigtumas, proc.</t>
    </r>
  </si>
  <si>
    <t>Atlikta pastato šiluminė renovacija.
Užbaigtumas, proc.</t>
  </si>
  <si>
    <t>Parengtas techninis projektas, vnt.</t>
  </si>
  <si>
    <t xml:space="preserve">Parengtas techninis projektas, vnt.
Atlikta pastato renovacija. </t>
  </si>
  <si>
    <t>Atlikti papildomi darbai prie ES lėšomis finansuojamo projekto, proc.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</si>
  <si>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</si>
  <si>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</si>
  <si>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Atliktas vidaus patalpų remontas ir inžinerinių tinklų rekonstrukcija.
Užbaigtumas, proc.</t>
  </si>
  <si>
    <t>Sutvarkytas vandentiekis-nuotekos, šildymo sistema, vėdinimas, šilumos punktas, lietaus vandens tinklai, pakeistos grindys, vidaus apdaila, proc.</t>
  </si>
  <si>
    <t>Rekonstruota pastatų, vnt.</t>
  </si>
  <si>
    <t>Klaipėdos „Varpo“ gimnazijos pastato šiluminė renovacija;</t>
  </si>
  <si>
    <t>Sendvario pagrindinės mokyklos pastato modernizavimas (atnaujinimas) Tilžės g. 39, Klaipėda;</t>
  </si>
  <si>
    <t>Klaipėdos Vitės pagrindinės mokyklos Švyturio g. 2 pastato modernizavimas;</t>
  </si>
  <si>
    <t>Klaipėdos Vydūno vidurinės mokyklos ir Klaipėdos Salio Šemerio suaugusiųjų vidurinės mokyklos pastato Klaipėdoje, Sulupės g. 26, modernizavimas;</t>
  </si>
  <si>
    <t>Klaipėdos „Smeltės“ progimnazijos pastato Klaipėdoje, Reikjaviko g. 17, modernizavimas;</t>
  </si>
  <si>
    <t>Didžiausios Klaipėdos apskrities nevalstybinės bendrojo ugdymo mokyklos „Universa Via“ infrastruktūros modernizavimas  (papildomų darbų finansavimas);</t>
  </si>
  <si>
    <t>Klaipėdos Vytauto Didžiojo gimnazijos pastato, S. Daukanto g. 31, rekonstrukcija;</t>
  </si>
  <si>
    <t>Klaipėdos Liudviko Stulpino  pagrindinės mokyklos pastato, Klaipėdoje Bandužių g. 4, energetinių charakteristikų gerinimas (pastato šiluminė renovacija).</t>
  </si>
  <si>
    <t>Atlikta pastato renovacija, vnt.</t>
  </si>
  <si>
    <t>Klaipėdos Adomo Brako dailės mokyklos pastato kapitalinis remontas (šiluminė renovacija);</t>
  </si>
  <si>
    <t>Klaipėdos Jeronimo Kačinsko muzikos mokyklos pastato renovacija.</t>
  </si>
  <si>
    <t>*Švietimo įstaigų paprastasis remontas</t>
  </si>
  <si>
    <t>*Šilumos tinklų ir karšto vandens tinklų sistemų priežiūra</t>
  </si>
  <si>
    <t>*Šilumos ir karšto vandens tiekimo sistemų renovacija ir remontas</t>
  </si>
  <si>
    <t>*Priešgaisrinių reikalavimų vykdymas švietimo įstaigose</t>
  </si>
  <si>
    <t>*Mokymo įstaigų vidaus patalpų remontas po šiluminės renovacijos (2013 m.: „Varpo" gimnazija ir Vytauto Didžiojo gimnazija)</t>
  </si>
  <si>
    <t>*Ryšių kabelių kanalų nuoma</t>
  </si>
  <si>
    <t>*Švietimo įstaigų pastatų apsauga</t>
  </si>
  <si>
    <r>
      <rPr>
        <b/>
        <sz val="10"/>
        <rFont val="Times New Roman"/>
        <family val="1"/>
        <charset val="186"/>
      </rPr>
      <t xml:space="preserve">*LITNET </t>
    </r>
    <r>
      <rPr>
        <sz val="10"/>
        <rFont val="Times New Roman"/>
        <family val="1"/>
        <charset val="186"/>
      </rPr>
      <t>paslaugų užtikrinimas švietimo įstaigose (2013 m. lopšeliuose-darželiuose: „Aitvarėlis“, „Alksniukas“, „Eglutė“, „Sakalėlis“, „Švyturėlis“, „Žemuogėlė“, „Gubojos“ mokykloje)</t>
    </r>
  </si>
  <si>
    <t>Lifto įrengimas Klaipėdos 2-ojoje specialiojoje mokykloje („Medeinės“ pagrindinėje mokykloje)</t>
  </si>
  <si>
    <t>Sukurta  ikimokyklinio amžiaus vaikų registravimo ir apskaitos sistema, vnt.</t>
  </si>
  <si>
    <r>
      <t>Projekto</t>
    </r>
    <r>
      <rPr>
        <b/>
        <sz val="10"/>
        <rFont val="Times New Roman"/>
        <family val="1"/>
        <charset val="186"/>
      </rPr>
      <t xml:space="preserve"> 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  <charset val="186"/>
      </rPr>
      <t>įgyvendinimas</t>
    </r>
  </si>
  <si>
    <t>Veiklos organizavimo užtikrinimas švietimo įstaigose:</t>
  </si>
  <si>
    <t>Suorganizuota kvalifikacinių renginių</t>
  </si>
  <si>
    <r>
      <t xml:space="preserve">Mokyklų bei ikimokyklinio ugdymo įstaigų </t>
    </r>
    <r>
      <rPr>
        <b/>
        <sz val="10"/>
        <rFont val="Times New Roman"/>
        <family val="1"/>
        <charset val="186"/>
      </rPr>
      <t>teritorijų aptvėrimas</t>
    </r>
    <r>
      <rPr>
        <sz val="10"/>
        <rFont val="Times New Roman"/>
        <family val="1"/>
        <charset val="186"/>
      </rPr>
      <t xml:space="preserve"> (2013 m:  „Žemynos"gimnazijos</t>
    </r>
    <r>
      <rPr>
        <sz val="10"/>
        <rFont val="Times New Roman"/>
        <family val="1"/>
        <charset val="186"/>
      </rPr>
      <t xml:space="preserve">)  </t>
    </r>
  </si>
  <si>
    <r>
      <t xml:space="preserve">Mokyklų bei ikimokyklinio ugdymo įstaigų </t>
    </r>
    <r>
      <rPr>
        <b/>
        <sz val="10"/>
        <rFont val="Times New Roman"/>
        <family val="1"/>
        <charset val="186"/>
      </rPr>
      <t>teritorijų aptvėrimas</t>
    </r>
    <r>
      <rPr>
        <sz val="10"/>
        <rFont val="Times New Roman"/>
        <family val="1"/>
        <charset val="186"/>
      </rPr>
      <t xml:space="preserve"> (2013 m:  „Žemynos"gimnazijos)  </t>
    </r>
  </si>
  <si>
    <r>
      <rPr>
        <sz val="10"/>
        <rFont val="Times New Roman"/>
        <family val="1"/>
        <charset val="186"/>
      </rPr>
      <t>Patalpų (Smiltelės g. 22)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veiklai;</t>
    </r>
  </si>
  <si>
    <t>Švietimo įstaigų iškėlimas iš Uosto plėtros teritorijos:</t>
  </si>
  <si>
    <t>Priestato statybos prie l/d „Puriena“ („Aušrinės“ lopšelio darželio iškėlimas) techninio projekto parengimas.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</si>
</sst>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;[Red]0.0"/>
    <numFmt numFmtId="166" formatCode="#,##0.0"/>
  </numFmts>
  <fonts count="21">
    <font>
      <sz val="10"/>
      <name val="Arial"/>
      <charset val="186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</font>
    <font>
      <b/>
      <u/>
      <sz val="10"/>
      <name val="Times New Roman"/>
      <family val="1"/>
      <charset val="186"/>
    </font>
    <font>
      <b/>
      <sz val="11"/>
      <name val="Times New Roman"/>
      <family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32">
    <xf numFmtId="0" fontId="0" fillId="0" borderId="0" xfId="0"/>
    <xf numFmtId="164" fontId="3" fillId="2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Alignment="1">
      <alignment vertical="top"/>
    </xf>
    <xf numFmtId="164" fontId="2" fillId="0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textRotation="90" wrapText="1"/>
    </xf>
    <xf numFmtId="16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vertical="top"/>
    </xf>
    <xf numFmtId="49" fontId="3" fillId="2" borderId="15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vertical="top"/>
    </xf>
    <xf numFmtId="164" fontId="5" fillId="0" borderId="3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>
      <alignment vertical="top"/>
    </xf>
    <xf numFmtId="49" fontId="3" fillId="2" borderId="18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49" fontId="6" fillId="3" borderId="1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vertical="top"/>
    </xf>
    <xf numFmtId="49" fontId="6" fillId="3" borderId="20" xfId="0" applyNumberFormat="1" applyFont="1" applyFill="1" applyBorder="1" applyAlignment="1">
      <alignment vertical="top"/>
    </xf>
    <xf numFmtId="49" fontId="6" fillId="2" borderId="18" xfId="0" applyNumberFormat="1" applyFont="1" applyFill="1" applyBorder="1" applyAlignment="1">
      <alignment vertical="top"/>
    </xf>
    <xf numFmtId="49" fontId="6" fillId="2" borderId="21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11" xfId="0" applyNumberFormat="1" applyFont="1" applyFill="1" applyBorder="1" applyAlignment="1">
      <alignment horizontal="center" vertical="top"/>
    </xf>
    <xf numFmtId="164" fontId="6" fillId="2" borderId="22" xfId="0" applyNumberFormat="1" applyFont="1" applyFill="1" applyBorder="1" applyAlignment="1">
      <alignment horizontal="center" vertical="top"/>
    </xf>
    <xf numFmtId="164" fontId="7" fillId="4" borderId="2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7" fillId="3" borderId="11" xfId="0" applyNumberFormat="1" applyFont="1" applyFill="1" applyBorder="1" applyAlignment="1">
      <alignment horizontal="center" vertical="top"/>
    </xf>
    <xf numFmtId="164" fontId="7" fillId="3" borderId="22" xfId="0" applyNumberFormat="1" applyFont="1" applyFill="1" applyBorder="1" applyAlignment="1">
      <alignment horizontal="center" vertical="top"/>
    </xf>
    <xf numFmtId="164" fontId="7" fillId="4" borderId="23" xfId="0" applyNumberFormat="1" applyFont="1" applyFill="1" applyBorder="1" applyAlignment="1">
      <alignment horizontal="center" vertical="top"/>
    </xf>
    <xf numFmtId="164" fontId="7" fillId="4" borderId="24" xfId="0" applyNumberFormat="1" applyFont="1" applyFill="1" applyBorder="1" applyAlignment="1">
      <alignment horizontal="center" vertical="top"/>
    </xf>
    <xf numFmtId="164" fontId="3" fillId="2" borderId="25" xfId="0" applyNumberFormat="1" applyFont="1" applyFill="1" applyBorder="1" applyAlignment="1">
      <alignment horizontal="center" vertical="top"/>
    </xf>
    <xf numFmtId="164" fontId="3" fillId="2" borderId="14" xfId="0" applyNumberFormat="1" applyFont="1" applyFill="1" applyBorder="1" applyAlignment="1">
      <alignment horizontal="center" vertical="top"/>
    </xf>
    <xf numFmtId="164" fontId="3" fillId="2" borderId="26" xfId="0" applyNumberFormat="1" applyFont="1" applyFill="1" applyBorder="1" applyAlignment="1">
      <alignment horizontal="center" vertical="top"/>
    </xf>
    <xf numFmtId="164" fontId="6" fillId="2" borderId="27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center" vertical="top"/>
    </xf>
    <xf numFmtId="49" fontId="3" fillId="2" borderId="29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164" fontId="6" fillId="4" borderId="27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/>
    </xf>
    <xf numFmtId="164" fontId="5" fillId="0" borderId="31" xfId="0" applyNumberFormat="1" applyFont="1" applyFill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center" vertical="top"/>
    </xf>
    <xf numFmtId="164" fontId="2" fillId="0" borderId="32" xfId="0" applyNumberFormat="1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64" fontId="5" fillId="5" borderId="33" xfId="0" applyNumberFormat="1" applyFont="1" applyFill="1" applyBorder="1" applyAlignment="1">
      <alignment horizontal="center" vertical="top"/>
    </xf>
    <xf numFmtId="164" fontId="5" fillId="5" borderId="34" xfId="0" applyNumberFormat="1" applyFont="1" applyFill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37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5" fillId="5" borderId="39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5" fillId="5" borderId="18" xfId="0" applyNumberFormat="1" applyFont="1" applyFill="1" applyBorder="1" applyAlignment="1">
      <alignment horizontal="center" vertical="top"/>
    </xf>
    <xf numFmtId="164" fontId="5" fillId="5" borderId="7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5" fillId="5" borderId="31" xfId="0" applyNumberFormat="1" applyFont="1" applyFill="1" applyBorder="1" applyAlignment="1">
      <alignment horizontal="center" vertical="top"/>
    </xf>
    <xf numFmtId="164" fontId="5" fillId="5" borderId="41" xfId="0" applyNumberFormat="1" applyFont="1" applyFill="1" applyBorder="1" applyAlignment="1">
      <alignment horizontal="center" vertical="top"/>
    </xf>
    <xf numFmtId="164" fontId="5" fillId="5" borderId="42" xfId="0" applyNumberFormat="1" applyFont="1" applyFill="1" applyBorder="1" applyAlignment="1">
      <alignment horizontal="center" vertical="top"/>
    </xf>
    <xf numFmtId="164" fontId="5" fillId="5" borderId="17" xfId="0" applyNumberFormat="1" applyFont="1" applyFill="1" applyBorder="1" applyAlignment="1">
      <alignment horizontal="center" vertical="top"/>
    </xf>
    <xf numFmtId="164" fontId="5" fillId="5" borderId="43" xfId="0" applyNumberFormat="1" applyFont="1" applyFill="1" applyBorder="1" applyAlignment="1">
      <alignment horizontal="center" vertical="top"/>
    </xf>
    <xf numFmtId="164" fontId="5" fillId="5" borderId="44" xfId="0" applyNumberFormat="1" applyFont="1" applyFill="1" applyBorder="1" applyAlignment="1">
      <alignment horizontal="center" vertical="top"/>
    </xf>
    <xf numFmtId="164" fontId="2" fillId="5" borderId="37" xfId="0" applyNumberFormat="1" applyFont="1" applyFill="1" applyBorder="1" applyAlignment="1">
      <alignment horizontal="center" vertical="top"/>
    </xf>
    <xf numFmtId="164" fontId="2" fillId="5" borderId="18" xfId="0" applyNumberFormat="1" applyFont="1" applyFill="1" applyBorder="1" applyAlignment="1">
      <alignment horizontal="center" vertical="top"/>
    </xf>
    <xf numFmtId="164" fontId="2" fillId="5" borderId="14" xfId="0" applyNumberFormat="1" applyFont="1" applyFill="1" applyBorder="1" applyAlignment="1">
      <alignment horizontal="center" vertical="top"/>
    </xf>
    <xf numFmtId="164" fontId="2" fillId="5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34" xfId="0" applyNumberFormat="1" applyFont="1" applyFill="1" applyBorder="1" applyAlignment="1">
      <alignment horizontal="center" vertical="top"/>
    </xf>
    <xf numFmtId="164" fontId="2" fillId="6" borderId="35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41" xfId="0" applyNumberFormat="1" applyFont="1" applyFill="1" applyBorder="1" applyAlignment="1">
      <alignment horizontal="center" vertical="top"/>
    </xf>
    <xf numFmtId="164" fontId="2" fillId="6" borderId="43" xfId="0" applyNumberFormat="1" applyFont="1" applyFill="1" applyBorder="1" applyAlignment="1">
      <alignment horizontal="center" vertical="top"/>
    </xf>
    <xf numFmtId="164" fontId="5" fillId="6" borderId="0" xfId="0" applyNumberFormat="1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center" vertical="top"/>
    </xf>
    <xf numFmtId="164" fontId="5" fillId="6" borderId="18" xfId="0" applyNumberFormat="1" applyFont="1" applyFill="1" applyBorder="1" applyAlignment="1">
      <alignment horizontal="center" vertical="top"/>
    </xf>
    <xf numFmtId="164" fontId="5" fillId="6" borderId="49" xfId="0" applyNumberFormat="1" applyFont="1" applyFill="1" applyBorder="1" applyAlignment="1">
      <alignment horizontal="center" vertical="top"/>
    </xf>
    <xf numFmtId="164" fontId="5" fillId="6" borderId="50" xfId="0" applyNumberFormat="1" applyFont="1" applyFill="1" applyBorder="1" applyAlignment="1">
      <alignment horizontal="center" vertical="top"/>
    </xf>
    <xf numFmtId="164" fontId="5" fillId="6" borderId="37" xfId="0" applyNumberFormat="1" applyFont="1" applyFill="1" applyBorder="1" applyAlignment="1">
      <alignment horizontal="center" vertical="top"/>
    </xf>
    <xf numFmtId="164" fontId="5" fillId="6" borderId="51" xfId="0" applyNumberFormat="1" applyFont="1" applyFill="1" applyBorder="1" applyAlignment="1">
      <alignment horizontal="center" vertical="top"/>
    </xf>
    <xf numFmtId="164" fontId="5" fillId="6" borderId="44" xfId="0" applyNumberFormat="1" applyFont="1" applyFill="1" applyBorder="1" applyAlignment="1">
      <alignment horizontal="center" vertical="top"/>
    </xf>
    <xf numFmtId="164" fontId="5" fillId="6" borderId="52" xfId="0" applyNumberFormat="1" applyFont="1" applyFill="1" applyBorder="1" applyAlignment="1">
      <alignment horizontal="center" vertical="top"/>
    </xf>
    <xf numFmtId="164" fontId="5" fillId="6" borderId="53" xfId="0" applyNumberFormat="1" applyFont="1" applyFill="1" applyBorder="1" applyAlignment="1">
      <alignment horizontal="center" vertical="top"/>
    </xf>
    <xf numFmtId="164" fontId="5" fillId="6" borderId="38" xfId="0" applyNumberFormat="1" applyFont="1" applyFill="1" applyBorder="1" applyAlignment="1">
      <alignment horizontal="center" vertical="top"/>
    </xf>
    <xf numFmtId="164" fontId="5" fillId="6" borderId="54" xfId="0" applyNumberFormat="1" applyFont="1" applyFill="1" applyBorder="1" applyAlignment="1">
      <alignment horizontal="center" vertical="top"/>
    </xf>
    <xf numFmtId="164" fontId="2" fillId="6" borderId="33" xfId="0" applyNumberFormat="1" applyFont="1" applyFill="1" applyBorder="1" applyAlignment="1">
      <alignment horizontal="center" vertical="top"/>
    </xf>
    <xf numFmtId="164" fontId="2" fillId="6" borderId="42" xfId="0" applyNumberFormat="1" applyFont="1" applyFill="1" applyBorder="1" applyAlignment="1">
      <alignment horizontal="center" vertical="top"/>
    </xf>
    <xf numFmtId="164" fontId="2" fillId="6" borderId="17" xfId="0" applyNumberFormat="1" applyFont="1" applyFill="1" applyBorder="1" applyAlignment="1">
      <alignment horizontal="center" vertical="top"/>
    </xf>
    <xf numFmtId="164" fontId="2" fillId="6" borderId="55" xfId="0" applyNumberFormat="1" applyFont="1" applyFill="1" applyBorder="1" applyAlignment="1">
      <alignment horizontal="center" vertical="top"/>
    </xf>
    <xf numFmtId="164" fontId="2" fillId="6" borderId="52" xfId="0" applyNumberFormat="1" applyFont="1" applyFill="1" applyBorder="1" applyAlignment="1">
      <alignment horizontal="center" vertical="top"/>
    </xf>
    <xf numFmtId="164" fontId="2" fillId="6" borderId="39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/>
    </xf>
    <xf numFmtId="164" fontId="2" fillId="6" borderId="40" xfId="0" applyNumberFormat="1" applyFont="1" applyFill="1" applyBorder="1" applyAlignment="1">
      <alignment horizontal="center" vertical="top"/>
    </xf>
    <xf numFmtId="164" fontId="5" fillId="6" borderId="25" xfId="0" applyNumberFormat="1" applyFont="1" applyFill="1" applyBorder="1" applyAlignment="1">
      <alignment horizontal="center" vertical="top"/>
    </xf>
    <xf numFmtId="164" fontId="5" fillId="6" borderId="14" xfId="0" applyNumberFormat="1" applyFont="1" applyFill="1" applyBorder="1" applyAlignment="1">
      <alignment horizontal="center" vertical="top"/>
    </xf>
    <xf numFmtId="164" fontId="5" fillId="6" borderId="26" xfId="0" applyNumberFormat="1" applyFont="1" applyFill="1" applyBorder="1" applyAlignment="1">
      <alignment horizontal="center" vertical="top"/>
    </xf>
    <xf numFmtId="164" fontId="5" fillId="6" borderId="33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39" xfId="0" applyNumberFormat="1" applyFont="1" applyFill="1" applyBorder="1" applyAlignment="1">
      <alignment horizontal="center" vertical="top"/>
    </xf>
    <xf numFmtId="164" fontId="5" fillId="6" borderId="40" xfId="0" applyNumberFormat="1" applyFont="1" applyFill="1" applyBorder="1" applyAlignment="1">
      <alignment horizontal="center" vertical="top"/>
    </xf>
    <xf numFmtId="164" fontId="5" fillId="6" borderId="43" xfId="0" applyNumberFormat="1" applyFont="1" applyFill="1" applyBorder="1" applyAlignment="1">
      <alignment horizontal="center" vertical="top"/>
    </xf>
    <xf numFmtId="164" fontId="5" fillId="6" borderId="17" xfId="0" applyNumberFormat="1" applyFont="1" applyFill="1" applyBorder="1" applyAlignment="1">
      <alignment horizontal="center" vertical="top"/>
    </xf>
    <xf numFmtId="164" fontId="5" fillId="6" borderId="48" xfId="0" applyNumberFormat="1" applyFont="1" applyFill="1" applyBorder="1" applyAlignment="1">
      <alignment horizontal="center" vertical="top"/>
    </xf>
    <xf numFmtId="164" fontId="5" fillId="6" borderId="42" xfId="0" applyNumberFormat="1" applyFont="1" applyFill="1" applyBorder="1" applyAlignment="1">
      <alignment horizontal="center" vertical="top"/>
    </xf>
    <xf numFmtId="164" fontId="5" fillId="6" borderId="36" xfId="0" applyNumberFormat="1" applyFont="1" applyFill="1" applyBorder="1" applyAlignment="1">
      <alignment horizontal="center" vertical="top"/>
    </xf>
    <xf numFmtId="164" fontId="5" fillId="6" borderId="47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2" fillId="6" borderId="14" xfId="0" applyNumberFormat="1" applyFont="1" applyFill="1" applyBorder="1" applyAlignment="1">
      <alignment horizontal="center" vertical="top"/>
    </xf>
    <xf numFmtId="164" fontId="5" fillId="6" borderId="3" xfId="0" applyNumberFormat="1" applyFont="1" applyFill="1" applyBorder="1" applyAlignment="1">
      <alignment horizontal="center" vertical="top"/>
    </xf>
    <xf numFmtId="164" fontId="3" fillId="6" borderId="14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164" fontId="5" fillId="6" borderId="7" xfId="0" applyNumberFormat="1" applyFont="1" applyFill="1" applyBorder="1" applyAlignment="1">
      <alignment horizontal="center" vertical="top"/>
    </xf>
    <xf numFmtId="164" fontId="2" fillId="6" borderId="25" xfId="0" applyNumberFormat="1" applyFont="1" applyFill="1" applyBorder="1" applyAlignment="1">
      <alignment horizontal="center" vertical="top"/>
    </xf>
    <xf numFmtId="164" fontId="2" fillId="6" borderId="26" xfId="0" applyNumberFormat="1" applyFont="1" applyFill="1" applyBorder="1" applyAlignment="1">
      <alignment horizontal="center" vertical="top"/>
    </xf>
    <xf numFmtId="164" fontId="3" fillId="6" borderId="28" xfId="0" applyNumberFormat="1" applyFont="1" applyFill="1" applyBorder="1" applyAlignment="1">
      <alignment horizontal="center" vertical="top"/>
    </xf>
    <xf numFmtId="164" fontId="6" fillId="6" borderId="0" xfId="0" applyNumberFormat="1" applyFont="1" applyFill="1" applyBorder="1" applyAlignment="1">
      <alignment horizontal="center" vertical="top"/>
    </xf>
    <xf numFmtId="164" fontId="5" fillId="6" borderId="19" xfId="0" applyNumberFormat="1" applyFont="1" applyFill="1" applyBorder="1" applyAlignment="1">
      <alignment horizontal="center" vertical="top"/>
    </xf>
    <xf numFmtId="164" fontId="5" fillId="6" borderId="20" xfId="0" applyNumberFormat="1" applyFont="1" applyFill="1" applyBorder="1" applyAlignment="1">
      <alignment horizontal="center" vertical="top"/>
    </xf>
    <xf numFmtId="164" fontId="7" fillId="4" borderId="57" xfId="0" applyNumberFormat="1" applyFont="1" applyFill="1" applyBorder="1" applyAlignment="1">
      <alignment horizontal="center" vertical="top"/>
    </xf>
    <xf numFmtId="164" fontId="3" fillId="5" borderId="40" xfId="0" applyNumberFormat="1" applyFont="1" applyFill="1" applyBorder="1" applyAlignment="1">
      <alignment horizontal="center" vertical="top"/>
    </xf>
    <xf numFmtId="164" fontId="3" fillId="5" borderId="41" xfId="0" applyNumberFormat="1" applyFont="1" applyFill="1" applyBorder="1" applyAlignment="1">
      <alignment horizontal="center" vertical="top"/>
    </xf>
    <xf numFmtId="164" fontId="3" fillId="5" borderId="32" xfId="0" applyNumberFormat="1" applyFont="1" applyFill="1" applyBorder="1" applyAlignment="1">
      <alignment horizontal="center" vertical="top"/>
    </xf>
    <xf numFmtId="164" fontId="2" fillId="5" borderId="46" xfId="0" applyNumberFormat="1" applyFont="1" applyFill="1" applyBorder="1" applyAlignment="1">
      <alignment horizontal="center" vertical="top"/>
    </xf>
    <xf numFmtId="164" fontId="2" fillId="5" borderId="34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0" borderId="19" xfId="0" applyNumberFormat="1" applyFont="1" applyBorder="1" applyAlignment="1">
      <alignment horizontal="left" vertical="top"/>
    </xf>
    <xf numFmtId="164" fontId="2" fillId="5" borderId="58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/>
    </xf>
    <xf numFmtId="164" fontId="2" fillId="0" borderId="20" xfId="0" applyNumberFormat="1" applyFont="1" applyBorder="1" applyAlignment="1">
      <alignment horizontal="left" vertical="top"/>
    </xf>
    <xf numFmtId="164" fontId="2" fillId="5" borderId="48" xfId="0" applyNumberFormat="1" applyFont="1" applyFill="1" applyBorder="1" applyAlignment="1">
      <alignment horizontal="center" vertical="top"/>
    </xf>
    <xf numFmtId="0" fontId="6" fillId="7" borderId="59" xfId="0" applyFont="1" applyFill="1" applyBorder="1" applyAlignment="1">
      <alignment horizontal="center" vertical="top" wrapText="1"/>
    </xf>
    <xf numFmtId="164" fontId="3" fillId="7" borderId="4" xfId="0" applyNumberFormat="1" applyFont="1" applyFill="1" applyBorder="1" applyAlignment="1">
      <alignment horizontal="center" vertical="top"/>
    </xf>
    <xf numFmtId="164" fontId="3" fillId="7" borderId="60" xfId="0" applyNumberFormat="1" applyFont="1" applyFill="1" applyBorder="1" applyAlignment="1">
      <alignment horizontal="center" vertical="top"/>
    </xf>
    <xf numFmtId="164" fontId="3" fillId="7" borderId="61" xfId="0" applyNumberFormat="1" applyFont="1" applyFill="1" applyBorder="1" applyAlignment="1">
      <alignment horizontal="center" vertical="top"/>
    </xf>
    <xf numFmtId="164" fontId="5" fillId="5" borderId="49" xfId="0" applyNumberFormat="1" applyFont="1" applyFill="1" applyBorder="1" applyAlignment="1">
      <alignment horizontal="center" vertical="top"/>
    </xf>
    <xf numFmtId="164" fontId="5" fillId="5" borderId="50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4" fontId="5" fillId="5" borderId="52" xfId="0" applyNumberFormat="1" applyFont="1" applyFill="1" applyBorder="1" applyAlignment="1">
      <alignment horizontal="center" vertical="top"/>
    </xf>
    <xf numFmtId="164" fontId="5" fillId="5" borderId="54" xfId="0" applyNumberFormat="1" applyFont="1" applyFill="1" applyBorder="1" applyAlignment="1">
      <alignment horizontal="center" vertical="top"/>
    </xf>
    <xf numFmtId="164" fontId="5" fillId="0" borderId="20" xfId="0" applyNumberFormat="1" applyFont="1" applyBorder="1" applyAlignment="1">
      <alignment horizontal="left" vertical="top"/>
    </xf>
    <xf numFmtId="164" fontId="2" fillId="5" borderId="33" xfId="0" applyNumberFormat="1" applyFont="1" applyFill="1" applyBorder="1" applyAlignment="1">
      <alignment horizontal="center" vertical="top"/>
    </xf>
    <xf numFmtId="164" fontId="2" fillId="5" borderId="42" xfId="0" applyNumberFormat="1" applyFont="1" applyFill="1" applyBorder="1" applyAlignment="1">
      <alignment horizontal="center" vertical="top"/>
    </xf>
    <xf numFmtId="164" fontId="2" fillId="5" borderId="17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64" fontId="2" fillId="5" borderId="55" xfId="0" applyNumberFormat="1" applyFont="1" applyFill="1" applyBorder="1" applyAlignment="1">
      <alignment horizontal="center" vertical="top"/>
    </xf>
    <xf numFmtId="164" fontId="2" fillId="5" borderId="50" xfId="0" applyNumberFormat="1" applyFont="1" applyFill="1" applyBorder="1" applyAlignment="1">
      <alignment horizontal="center" vertical="top"/>
    </xf>
    <xf numFmtId="164" fontId="2" fillId="5" borderId="52" xfId="0" applyNumberFormat="1" applyFont="1" applyFill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/>
    </xf>
    <xf numFmtId="164" fontId="3" fillId="7" borderId="62" xfId="0" applyNumberFormat="1" applyFont="1" applyFill="1" applyBorder="1" applyAlignment="1">
      <alignment horizontal="center" vertical="top"/>
    </xf>
    <xf numFmtId="164" fontId="2" fillId="5" borderId="63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3" fillId="7" borderId="64" xfId="0" applyNumberFormat="1" applyFont="1" applyFill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/>
    </xf>
    <xf numFmtId="164" fontId="2" fillId="5" borderId="41" xfId="0" applyNumberFormat="1" applyFont="1" applyFill="1" applyBorder="1" applyAlignment="1">
      <alignment horizontal="center" vertical="top"/>
    </xf>
    <xf numFmtId="164" fontId="3" fillId="7" borderId="65" xfId="0" applyNumberFormat="1" applyFont="1" applyFill="1" applyBorder="1" applyAlignment="1">
      <alignment horizontal="center" vertical="top"/>
    </xf>
    <xf numFmtId="164" fontId="5" fillId="5" borderId="25" xfId="0" applyNumberFormat="1" applyFont="1" applyFill="1" applyBorder="1" applyAlignment="1">
      <alignment horizontal="center" vertical="top"/>
    </xf>
    <xf numFmtId="164" fontId="5" fillId="5" borderId="14" xfId="0" applyNumberFormat="1" applyFont="1" applyFill="1" applyBorder="1" applyAlignment="1">
      <alignment horizontal="center" vertical="top"/>
    </xf>
    <xf numFmtId="164" fontId="5" fillId="5" borderId="26" xfId="0" applyNumberFormat="1" applyFont="1" applyFill="1" applyBorder="1" applyAlignment="1">
      <alignment horizontal="center" vertical="top"/>
    </xf>
    <xf numFmtId="164" fontId="2" fillId="5" borderId="20" xfId="0" applyNumberFormat="1" applyFont="1" applyFill="1" applyBorder="1" applyAlignment="1">
      <alignment horizontal="center" vertical="top"/>
    </xf>
    <xf numFmtId="164" fontId="2" fillId="5" borderId="0" xfId="0" applyNumberFormat="1" applyFont="1" applyFill="1" applyBorder="1" applyAlignment="1">
      <alignment horizontal="center" vertical="top"/>
    </xf>
    <xf numFmtId="164" fontId="5" fillId="5" borderId="47" xfId="0" applyNumberFormat="1" applyFont="1" applyFill="1" applyBorder="1" applyAlignment="1">
      <alignment horizontal="center" vertical="top"/>
    </xf>
    <xf numFmtId="164" fontId="6" fillId="5" borderId="42" xfId="0" applyNumberFormat="1" applyFont="1" applyFill="1" applyBorder="1" applyAlignment="1">
      <alignment horizontal="center" vertical="top"/>
    </xf>
    <xf numFmtId="164" fontId="6" fillId="5" borderId="47" xfId="0" applyNumberFormat="1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 wrapText="1"/>
    </xf>
    <xf numFmtId="164" fontId="6" fillId="5" borderId="40" xfId="0" applyNumberFormat="1" applyFont="1" applyFill="1" applyBorder="1" applyAlignment="1">
      <alignment horizontal="center" vertical="top"/>
    </xf>
    <xf numFmtId="164" fontId="6" fillId="5" borderId="43" xfId="0" applyNumberFormat="1" applyFont="1" applyFill="1" applyBorder="1" applyAlignment="1">
      <alignment horizontal="center" vertical="top"/>
    </xf>
    <xf numFmtId="164" fontId="5" fillId="5" borderId="48" xfId="0" applyNumberFormat="1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164" fontId="6" fillId="5" borderId="39" xfId="0" applyNumberFormat="1" applyFont="1" applyFill="1" applyBorder="1" applyAlignment="1">
      <alignment horizontal="center" vertical="top"/>
    </xf>
    <xf numFmtId="164" fontId="6" fillId="5" borderId="66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164" fontId="6" fillId="5" borderId="51" xfId="0" applyNumberFormat="1" applyFont="1" applyFill="1" applyBorder="1" applyAlignment="1">
      <alignment horizontal="center" vertical="top"/>
    </xf>
    <xf numFmtId="164" fontId="6" fillId="5" borderId="54" xfId="0" applyNumberFormat="1" applyFont="1" applyFill="1" applyBorder="1" applyAlignment="1">
      <alignment horizontal="center" vertical="top"/>
    </xf>
    <xf numFmtId="0" fontId="6" fillId="7" borderId="67" xfId="0" applyFont="1" applyFill="1" applyBorder="1" applyAlignment="1">
      <alignment horizontal="center" vertical="top" wrapText="1"/>
    </xf>
    <xf numFmtId="164" fontId="6" fillId="7" borderId="23" xfId="0" applyNumberFormat="1" applyFont="1" applyFill="1" applyBorder="1" applyAlignment="1">
      <alignment horizontal="center" vertical="top"/>
    </xf>
    <xf numFmtId="164" fontId="6" fillId="7" borderId="21" xfId="0" applyNumberFormat="1" applyFont="1" applyFill="1" applyBorder="1" applyAlignment="1">
      <alignment horizontal="center" vertical="top"/>
    </xf>
    <xf numFmtId="164" fontId="6" fillId="7" borderId="24" xfId="0" applyNumberFormat="1" applyFont="1" applyFill="1" applyBorder="1" applyAlignment="1">
      <alignment horizontal="center" vertical="top"/>
    </xf>
    <xf numFmtId="164" fontId="5" fillId="5" borderId="3" xfId="0" applyNumberFormat="1" applyFont="1" applyFill="1" applyBorder="1" applyAlignment="1">
      <alignment horizontal="center" vertical="top"/>
    </xf>
    <xf numFmtId="164" fontId="2" fillId="5" borderId="25" xfId="0" applyNumberFormat="1" applyFont="1" applyFill="1" applyBorder="1" applyAlignment="1">
      <alignment horizontal="center" vertical="top"/>
    </xf>
    <xf numFmtId="164" fontId="2" fillId="5" borderId="26" xfId="0" applyNumberFormat="1" applyFont="1" applyFill="1" applyBorder="1" applyAlignment="1">
      <alignment horizontal="center" vertical="top"/>
    </xf>
    <xf numFmtId="164" fontId="2" fillId="5" borderId="51" xfId="0" applyNumberFormat="1" applyFont="1" applyFill="1" applyBorder="1" applyAlignment="1">
      <alignment horizontal="center" vertical="top"/>
    </xf>
    <xf numFmtId="164" fontId="2" fillId="5" borderId="54" xfId="0" applyNumberFormat="1" applyFont="1" applyFill="1" applyBorder="1" applyAlignment="1">
      <alignment horizontal="center" vertical="top"/>
    </xf>
    <xf numFmtId="164" fontId="3" fillId="7" borderId="68" xfId="0" applyNumberFormat="1" applyFont="1" applyFill="1" applyBorder="1" applyAlignment="1">
      <alignment horizontal="center" vertical="top"/>
    </xf>
    <xf numFmtId="164" fontId="3" fillId="5" borderId="14" xfId="0" applyNumberFormat="1" applyFont="1" applyFill="1" applyBorder="1" applyAlignment="1">
      <alignment horizontal="center" vertical="top"/>
    </xf>
    <xf numFmtId="164" fontId="3" fillId="5" borderId="28" xfId="0" applyNumberFormat="1" applyFont="1" applyFill="1" applyBorder="1" applyAlignment="1">
      <alignment horizontal="center" vertical="top"/>
    </xf>
    <xf numFmtId="0" fontId="5" fillId="6" borderId="3" xfId="0" applyNumberFormat="1" applyFont="1" applyFill="1" applyBorder="1" applyAlignment="1">
      <alignment horizontal="center" vertical="top" wrapText="1"/>
    </xf>
    <xf numFmtId="164" fontId="5" fillId="5" borderId="56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 wrapText="1"/>
    </xf>
    <xf numFmtId="0" fontId="5" fillId="7" borderId="61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164" fontId="6" fillId="5" borderId="38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6" fillId="5" borderId="2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5" fillId="6" borderId="31" xfId="0" applyNumberFormat="1" applyFont="1" applyFill="1" applyBorder="1" applyAlignment="1">
      <alignment horizontal="center" vertical="top"/>
    </xf>
    <xf numFmtId="164" fontId="5" fillId="6" borderId="28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2" fillId="6" borderId="54" xfId="0" applyNumberFormat="1" applyFont="1" applyFill="1" applyBorder="1" applyAlignment="1">
      <alignment horizontal="center" vertical="top"/>
    </xf>
    <xf numFmtId="164" fontId="5" fillId="6" borderId="69" xfId="0" applyNumberFormat="1" applyFont="1" applyFill="1" applyBorder="1" applyAlignment="1">
      <alignment horizontal="center" vertical="top"/>
    </xf>
    <xf numFmtId="164" fontId="6" fillId="6" borderId="54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6" borderId="66" xfId="0" applyNumberFormat="1" applyFont="1" applyFill="1" applyBorder="1" applyAlignment="1">
      <alignment horizontal="center" vertical="top"/>
    </xf>
    <xf numFmtId="49" fontId="3" fillId="2" borderId="70" xfId="0" applyNumberFormat="1" applyFont="1" applyFill="1" applyBorder="1" applyAlignment="1">
      <alignment vertical="top"/>
    </xf>
    <xf numFmtId="164" fontId="2" fillId="0" borderId="28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/>
    </xf>
    <xf numFmtId="164" fontId="6" fillId="7" borderId="59" xfId="0" applyNumberFormat="1" applyFont="1" applyFill="1" applyBorder="1" applyAlignment="1">
      <alignment horizontal="center" vertical="top"/>
    </xf>
    <xf numFmtId="164" fontId="6" fillId="7" borderId="68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5" borderId="66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164" fontId="7" fillId="3" borderId="27" xfId="0" applyNumberFormat="1" applyFont="1" applyFill="1" applyBorder="1" applyAlignment="1">
      <alignment horizontal="center" vertical="top"/>
    </xf>
    <xf numFmtId="164" fontId="7" fillId="4" borderId="67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164" fontId="3" fillId="6" borderId="12" xfId="0" applyNumberFormat="1" applyFont="1" applyFill="1" applyBorder="1" applyAlignment="1">
      <alignment horizontal="center" vertical="top"/>
    </xf>
    <xf numFmtId="165" fontId="5" fillId="0" borderId="19" xfId="0" applyNumberFormat="1" applyFont="1" applyFill="1" applyBorder="1" applyAlignment="1">
      <alignment horizontal="center" vertical="top"/>
    </xf>
    <xf numFmtId="165" fontId="6" fillId="0" borderId="20" xfId="0" applyNumberFormat="1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left" vertical="top"/>
    </xf>
    <xf numFmtId="165" fontId="6" fillId="0" borderId="12" xfId="0" applyNumberFormat="1" applyFont="1" applyFill="1" applyBorder="1" applyAlignment="1">
      <alignment horizontal="left" vertical="top"/>
    </xf>
    <xf numFmtId="165" fontId="5" fillId="0" borderId="19" xfId="0" applyNumberFormat="1" applyFont="1" applyFill="1" applyBorder="1" applyAlignment="1">
      <alignment horizontal="left" vertical="top"/>
    </xf>
    <xf numFmtId="165" fontId="5" fillId="6" borderId="20" xfId="0" applyNumberFormat="1" applyFont="1" applyFill="1" applyBorder="1" applyAlignment="1">
      <alignment vertical="top" wrapText="1"/>
    </xf>
    <xf numFmtId="165" fontId="5" fillId="6" borderId="12" xfId="0" applyNumberFormat="1" applyFont="1" applyFill="1" applyBorder="1" applyAlignment="1">
      <alignment vertical="top" wrapText="1"/>
    </xf>
    <xf numFmtId="164" fontId="2" fillId="0" borderId="19" xfId="0" applyNumberFormat="1" applyFont="1" applyBorder="1" applyAlignment="1">
      <alignment horizontal="left" vertical="top" wrapText="1"/>
    </xf>
    <xf numFmtId="164" fontId="5" fillId="6" borderId="19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 wrapText="1"/>
    </xf>
    <xf numFmtId="164" fontId="5" fillId="6" borderId="0" xfId="0" applyNumberFormat="1" applyFont="1" applyFill="1" applyBorder="1" applyAlignment="1">
      <alignment horizontal="center" vertical="top" wrapText="1"/>
    </xf>
    <xf numFmtId="166" fontId="6" fillId="6" borderId="0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5" fillId="0" borderId="59" xfId="0" applyNumberFormat="1" applyFont="1" applyFill="1" applyBorder="1" applyAlignment="1">
      <alignment horizontal="center" vertical="top" wrapText="1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0" xfId="0" applyNumberFormat="1" applyFont="1" applyFill="1" applyBorder="1" applyAlignment="1">
      <alignment horizontal="center" vertical="top"/>
    </xf>
    <xf numFmtId="164" fontId="6" fillId="5" borderId="7" xfId="0" applyNumberFormat="1" applyFont="1" applyFill="1" applyBorder="1" applyAlignment="1">
      <alignment horizontal="center" vertical="top"/>
    </xf>
    <xf numFmtId="0" fontId="14" fillId="0" borderId="4" xfId="0" applyNumberFormat="1" applyFont="1" applyBorder="1" applyAlignment="1">
      <alignment horizontal="center" vertical="center" textRotation="90"/>
    </xf>
    <xf numFmtId="0" fontId="14" fillId="0" borderId="60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5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5" fillId="0" borderId="57" xfId="0" applyNumberFormat="1" applyFont="1" applyFill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3" fillId="6" borderId="21" xfId="0" applyNumberFormat="1" applyFont="1" applyFill="1" applyBorder="1" applyAlignment="1">
      <alignment horizontal="center" vertical="top"/>
    </xf>
    <xf numFmtId="0" fontId="3" fillId="6" borderId="57" xfId="0" applyNumberFormat="1" applyFont="1" applyFill="1" applyBorder="1" applyAlignment="1">
      <alignment horizontal="center" vertical="top"/>
    </xf>
    <xf numFmtId="0" fontId="5" fillId="6" borderId="18" xfId="0" applyNumberFormat="1" applyFont="1" applyFill="1" applyBorder="1" applyAlignment="1">
      <alignment horizontal="center" vertical="top"/>
    </xf>
    <xf numFmtId="0" fontId="2" fillId="6" borderId="0" xfId="0" applyNumberFormat="1" applyFont="1" applyFill="1" applyBorder="1" applyAlignment="1">
      <alignment horizontal="center" vertical="top" wrapText="1"/>
    </xf>
    <xf numFmtId="0" fontId="5" fillId="6" borderId="1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71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vertical="top"/>
    </xf>
    <xf numFmtId="0" fontId="5" fillId="0" borderId="71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>
      <alignment horizontal="center" vertical="top" wrapText="1"/>
    </xf>
    <xf numFmtId="0" fontId="5" fillId="0" borderId="34" xfId="0" applyNumberFormat="1" applyFont="1" applyFill="1" applyBorder="1" applyAlignment="1">
      <alignment horizontal="center" vertical="top"/>
    </xf>
    <xf numFmtId="0" fontId="5" fillId="0" borderId="63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165" fontId="5" fillId="6" borderId="20" xfId="0" applyNumberFormat="1" applyFont="1" applyFill="1" applyBorder="1" applyAlignment="1">
      <alignment horizontal="center" vertical="top"/>
    </xf>
    <xf numFmtId="164" fontId="2" fillId="0" borderId="20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/>
    </xf>
    <xf numFmtId="0" fontId="2" fillId="0" borderId="31" xfId="0" applyNumberFormat="1" applyFont="1" applyBorder="1" applyAlignment="1">
      <alignment horizontal="center" vertical="top"/>
    </xf>
    <xf numFmtId="49" fontId="6" fillId="2" borderId="49" xfId="0" applyNumberFormat="1" applyFont="1" applyFill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 vertical="top"/>
    </xf>
    <xf numFmtId="0" fontId="2" fillId="0" borderId="48" xfId="0" applyNumberFormat="1" applyFont="1" applyFill="1" applyBorder="1" applyAlignment="1">
      <alignment horizontal="center" vertical="top"/>
    </xf>
    <xf numFmtId="0" fontId="2" fillId="0" borderId="47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left" vertical="top"/>
    </xf>
    <xf numFmtId="0" fontId="6" fillId="6" borderId="18" xfId="0" applyNumberFormat="1" applyFont="1" applyFill="1" applyBorder="1" applyAlignment="1">
      <alignment horizontal="center" vertical="top"/>
    </xf>
    <xf numFmtId="0" fontId="5" fillId="6" borderId="18" xfId="0" applyNumberFormat="1" applyFont="1" applyFill="1" applyBorder="1" applyAlignment="1">
      <alignment horizontal="center" vertical="top" wrapText="1"/>
    </xf>
    <xf numFmtId="164" fontId="2" fillId="6" borderId="20" xfId="0" applyNumberFormat="1" applyFont="1" applyFill="1" applyBorder="1" applyAlignment="1">
      <alignment vertical="top" wrapText="1"/>
    </xf>
    <xf numFmtId="164" fontId="6" fillId="6" borderId="20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164" fontId="5" fillId="6" borderId="65" xfId="0" applyNumberFormat="1" applyFont="1" applyFill="1" applyBorder="1" applyAlignment="1">
      <alignment horizontal="left" vertical="top" wrapText="1"/>
    </xf>
    <xf numFmtId="0" fontId="5" fillId="6" borderId="4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vertical="top" wrapText="1"/>
    </xf>
    <xf numFmtId="164" fontId="5" fillId="0" borderId="64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0" fontId="3" fillId="0" borderId="36" xfId="0" applyNumberFormat="1" applyFont="1" applyFill="1" applyBorder="1" applyAlignment="1">
      <alignment horizontal="center" vertical="top"/>
    </xf>
    <xf numFmtId="0" fontId="3" fillId="0" borderId="71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center" vertical="top"/>
    </xf>
    <xf numFmtId="164" fontId="3" fillId="5" borderId="6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164" fontId="2" fillId="5" borderId="47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/>
    </xf>
    <xf numFmtId="165" fontId="5" fillId="6" borderId="69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164" fontId="3" fillId="5" borderId="39" xfId="0" applyNumberFormat="1" applyFont="1" applyFill="1" applyBorder="1" applyAlignment="1">
      <alignment horizontal="center" vertical="top"/>
    </xf>
    <xf numFmtId="164" fontId="3" fillId="5" borderId="37" xfId="0" applyNumberFormat="1" applyFont="1" applyFill="1" applyBorder="1" applyAlignment="1">
      <alignment horizontal="center" vertical="top"/>
    </xf>
    <xf numFmtId="164" fontId="3" fillId="5" borderId="54" xfId="0" applyNumberFormat="1" applyFont="1" applyFill="1" applyBorder="1" applyAlignment="1">
      <alignment horizontal="center" vertical="top"/>
    </xf>
    <xf numFmtId="164" fontId="3" fillId="5" borderId="2" xfId="0" applyNumberFormat="1" applyFont="1" applyFill="1" applyBorder="1" applyAlignment="1">
      <alignment horizontal="center" vertical="top"/>
    </xf>
    <xf numFmtId="164" fontId="3" fillId="5" borderId="30" xfId="0" applyNumberFormat="1" applyFont="1" applyFill="1" applyBorder="1" applyAlignment="1">
      <alignment horizontal="center" vertical="top"/>
    </xf>
    <xf numFmtId="165" fontId="5" fillId="6" borderId="72" xfId="0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5" fillId="0" borderId="69" xfId="0" applyFont="1" applyBorder="1" applyAlignment="1">
      <alignment horizontal="center" vertical="top"/>
    </xf>
    <xf numFmtId="49" fontId="6" fillId="2" borderId="7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6" borderId="0" xfId="0" applyFont="1" applyFill="1" applyAlignment="1">
      <alignment vertical="top"/>
    </xf>
    <xf numFmtId="164" fontId="6" fillId="5" borderId="52" xfId="0" applyNumberFormat="1" applyFont="1" applyFill="1" applyBorder="1" applyAlignment="1">
      <alignment horizontal="center" vertical="top"/>
    </xf>
    <xf numFmtId="164" fontId="6" fillId="5" borderId="5" xfId="0" applyNumberFormat="1" applyFont="1" applyFill="1" applyBorder="1" applyAlignment="1">
      <alignment horizontal="center" vertical="top"/>
    </xf>
    <xf numFmtId="164" fontId="6" fillId="5" borderId="1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2" fillId="0" borderId="69" xfId="0" applyFont="1" applyFill="1" applyBorder="1" applyAlignment="1">
      <alignment vertical="top" wrapText="1"/>
    </xf>
    <xf numFmtId="0" fontId="2" fillId="0" borderId="41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5" fillId="6" borderId="46" xfId="0" applyNumberFormat="1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64" fontId="5" fillId="6" borderId="5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64" fontId="2" fillId="6" borderId="50" xfId="0" applyNumberFormat="1" applyFont="1" applyFill="1" applyBorder="1" applyAlignment="1">
      <alignment horizontal="center" vertical="top"/>
    </xf>
    <xf numFmtId="164" fontId="2" fillId="6" borderId="37" xfId="0" applyNumberFormat="1" applyFont="1" applyFill="1" applyBorder="1" applyAlignment="1">
      <alignment horizontal="center" vertical="top"/>
    </xf>
    <xf numFmtId="164" fontId="2" fillId="6" borderId="20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/>
    </xf>
    <xf numFmtId="164" fontId="2" fillId="6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 wrapText="1"/>
    </xf>
    <xf numFmtId="0" fontId="6" fillId="0" borderId="45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vertical="top" wrapText="1"/>
    </xf>
    <xf numFmtId="0" fontId="6" fillId="0" borderId="49" xfId="0" applyNumberFormat="1" applyFont="1" applyBorder="1" applyAlignment="1">
      <alignment vertical="top"/>
    </xf>
    <xf numFmtId="164" fontId="5" fillId="0" borderId="38" xfId="0" applyNumberFormat="1" applyFont="1" applyFill="1" applyBorder="1" applyAlignment="1">
      <alignment horizontal="center" vertical="top"/>
    </xf>
    <xf numFmtId="165" fontId="5" fillId="0" borderId="53" xfId="0" applyNumberFormat="1" applyFont="1" applyFill="1" applyBorder="1" applyAlignment="1">
      <alignment horizontal="left" vertical="top" wrapText="1"/>
    </xf>
    <xf numFmtId="0" fontId="5" fillId="0" borderId="41" xfId="0" applyNumberFormat="1" applyFont="1" applyBorder="1" applyAlignment="1">
      <alignment horizontal="center" vertical="top"/>
    </xf>
    <xf numFmtId="0" fontId="5" fillId="0" borderId="38" xfId="0" applyNumberFormat="1" applyFont="1" applyFill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48" xfId="0" applyNumberFormat="1" applyFont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54" xfId="0" applyNumberFormat="1" applyFont="1" applyFill="1" applyBorder="1" applyAlignment="1">
      <alignment horizontal="center" vertical="top"/>
    </xf>
    <xf numFmtId="164" fontId="5" fillId="0" borderId="72" xfId="0" applyNumberFormat="1" applyFont="1" applyFill="1" applyBorder="1" applyAlignment="1">
      <alignment horizontal="left" vertical="top" wrapText="1"/>
    </xf>
    <xf numFmtId="164" fontId="5" fillId="0" borderId="39" xfId="0" applyNumberFormat="1" applyFont="1" applyFill="1" applyBorder="1" applyAlignment="1">
      <alignment vertical="top" wrapText="1"/>
    </xf>
    <xf numFmtId="0" fontId="5" fillId="0" borderId="37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vertical="top" wrapText="1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51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vertical="top" wrapText="1"/>
    </xf>
    <xf numFmtId="164" fontId="5" fillId="6" borderId="6" xfId="0" applyNumberFormat="1" applyFont="1" applyFill="1" applyBorder="1" applyAlignment="1">
      <alignment horizontal="center" vertical="top"/>
    </xf>
    <xf numFmtId="49" fontId="6" fillId="3" borderId="13" xfId="0" applyNumberFormat="1" applyFont="1" applyFill="1" applyBorder="1" applyAlignment="1">
      <alignment vertical="center"/>
    </xf>
    <xf numFmtId="0" fontId="6" fillId="5" borderId="67" xfId="0" applyFont="1" applyFill="1" applyBorder="1" applyAlignment="1">
      <alignment horizontal="center" vertical="top" wrapText="1"/>
    </xf>
    <xf numFmtId="164" fontId="6" fillId="5" borderId="23" xfId="0" applyNumberFormat="1" applyFont="1" applyFill="1" applyBorder="1" applyAlignment="1">
      <alignment horizontal="center" vertical="top"/>
    </xf>
    <xf numFmtId="164" fontId="6" fillId="5" borderId="21" xfId="0" applyNumberFormat="1" applyFont="1" applyFill="1" applyBorder="1" applyAlignment="1">
      <alignment horizontal="center" vertical="top"/>
    </xf>
    <xf numFmtId="164" fontId="6" fillId="5" borderId="24" xfId="0" applyNumberFormat="1" applyFont="1" applyFill="1" applyBorder="1" applyAlignment="1">
      <alignment horizontal="center" vertical="top"/>
    </xf>
    <xf numFmtId="164" fontId="6" fillId="5" borderId="73" xfId="0" applyNumberFormat="1" applyFont="1" applyFill="1" applyBorder="1" applyAlignment="1">
      <alignment horizontal="center" vertical="top"/>
    </xf>
    <xf numFmtId="165" fontId="6" fillId="0" borderId="12" xfId="0" applyNumberFormat="1" applyFont="1" applyFill="1" applyBorder="1" applyAlignment="1">
      <alignment horizontal="left" vertical="top" wrapText="1"/>
    </xf>
    <xf numFmtId="0" fontId="6" fillId="5" borderId="59" xfId="0" applyFont="1" applyFill="1" applyBorder="1" applyAlignment="1">
      <alignment horizontal="center" vertical="top" wrapText="1"/>
    </xf>
    <xf numFmtId="164" fontId="3" fillId="5" borderId="4" xfId="0" applyNumberFormat="1" applyFont="1" applyFill="1" applyBorder="1" applyAlignment="1">
      <alignment horizontal="center" vertical="top"/>
    </xf>
    <xf numFmtId="164" fontId="3" fillId="5" borderId="60" xfId="0" applyNumberFormat="1" applyFont="1" applyFill="1" applyBorder="1" applyAlignment="1">
      <alignment horizontal="center" vertical="top"/>
    </xf>
    <xf numFmtId="164" fontId="3" fillId="5" borderId="59" xfId="0" applyNumberFormat="1" applyFont="1" applyFill="1" applyBorder="1" applyAlignment="1">
      <alignment horizontal="center" vertical="top"/>
    </xf>
    <xf numFmtId="164" fontId="3" fillId="5" borderId="68" xfId="0" applyNumberFormat="1" applyFont="1" applyFill="1" applyBorder="1" applyAlignment="1">
      <alignment horizontal="center" vertical="top"/>
    </xf>
    <xf numFmtId="164" fontId="5" fillId="6" borderId="45" xfId="0" applyNumberFormat="1" applyFont="1" applyFill="1" applyBorder="1" applyAlignment="1">
      <alignment horizontal="center" vertical="top"/>
    </xf>
    <xf numFmtId="164" fontId="5" fillId="5" borderId="45" xfId="0" applyNumberFormat="1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164" fontId="5" fillId="5" borderId="66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" fillId="0" borderId="54" xfId="0" applyNumberFormat="1" applyFont="1" applyBorder="1" applyAlignment="1">
      <alignment horizontal="center" vertical="top"/>
    </xf>
    <xf numFmtId="164" fontId="3" fillId="5" borderId="61" xfId="0" applyNumberFormat="1" applyFont="1" applyFill="1" applyBorder="1" applyAlignment="1">
      <alignment horizontal="center" vertical="top"/>
    </xf>
    <xf numFmtId="164" fontId="3" fillId="5" borderId="62" xfId="0" applyNumberFormat="1" applyFont="1" applyFill="1" applyBorder="1" applyAlignment="1">
      <alignment horizontal="center" vertical="top"/>
    </xf>
    <xf numFmtId="164" fontId="3" fillId="5" borderId="64" xfId="0" applyNumberFormat="1" applyFont="1" applyFill="1" applyBorder="1" applyAlignment="1">
      <alignment horizontal="center" vertical="top"/>
    </xf>
    <xf numFmtId="164" fontId="5" fillId="6" borderId="32" xfId="0" applyNumberFormat="1" applyFont="1" applyFill="1" applyBorder="1" applyAlignment="1">
      <alignment horizontal="center" vertical="top"/>
    </xf>
    <xf numFmtId="164" fontId="5" fillId="6" borderId="2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3" fillId="5" borderId="31" xfId="0" applyNumberFormat="1" applyFont="1" applyFill="1" applyBorder="1" applyAlignment="1">
      <alignment horizontal="center" vertical="top"/>
    </xf>
    <xf numFmtId="164" fontId="3" fillId="5" borderId="52" xfId="0" applyNumberFormat="1" applyFont="1" applyFill="1" applyBorder="1" applyAlignment="1">
      <alignment horizontal="center" vertical="top"/>
    </xf>
    <xf numFmtId="164" fontId="3" fillId="5" borderId="69" xfId="0" applyNumberFormat="1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/>
    </xf>
    <xf numFmtId="0" fontId="6" fillId="0" borderId="28" xfId="0" applyNumberFormat="1" applyFont="1" applyBorder="1" applyAlignment="1">
      <alignment horizontal="center" vertical="top"/>
    </xf>
    <xf numFmtId="0" fontId="6" fillId="0" borderId="32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0" fontId="6" fillId="0" borderId="73" xfId="0" applyNumberFormat="1" applyFont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 vertical="top" wrapText="1"/>
    </xf>
    <xf numFmtId="49" fontId="5" fillId="6" borderId="14" xfId="0" applyNumberFormat="1" applyFont="1" applyFill="1" applyBorder="1" applyAlignment="1">
      <alignment horizontal="center" vertical="top" wrapText="1"/>
    </xf>
    <xf numFmtId="165" fontId="6" fillId="7" borderId="64" xfId="0" applyNumberFormat="1" applyFont="1" applyFill="1" applyBorder="1" applyAlignment="1">
      <alignment horizontal="left" vertical="top" wrapText="1"/>
    </xf>
    <xf numFmtId="0" fontId="5" fillId="7" borderId="4" xfId="0" applyNumberFormat="1" applyFont="1" applyFill="1" applyBorder="1" applyAlignment="1">
      <alignment horizontal="center" vertical="top"/>
    </xf>
    <xf numFmtId="0" fontId="2" fillId="7" borderId="60" xfId="0" applyNumberFormat="1" applyFont="1" applyFill="1" applyBorder="1" applyAlignment="1">
      <alignment horizontal="center" vertical="top"/>
    </xf>
    <xf numFmtId="49" fontId="5" fillId="0" borderId="45" xfId="0" applyNumberFormat="1" applyFont="1" applyFill="1" applyBorder="1" applyAlignment="1">
      <alignment horizontal="center" vertical="top"/>
    </xf>
    <xf numFmtId="0" fontId="2" fillId="0" borderId="75" xfId="0" applyFont="1" applyFill="1" applyBorder="1" applyAlignment="1">
      <alignment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0" borderId="49" xfId="0" applyNumberFormat="1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top"/>
    </xf>
    <xf numFmtId="49" fontId="2" fillId="0" borderId="66" xfId="0" applyNumberFormat="1" applyFont="1" applyFill="1" applyBorder="1" applyAlignment="1">
      <alignment horizontal="center" vertical="top"/>
    </xf>
    <xf numFmtId="0" fontId="6" fillId="6" borderId="14" xfId="0" applyFont="1" applyFill="1" applyBorder="1" applyAlignment="1">
      <alignment vertical="top" wrapText="1"/>
    </xf>
    <xf numFmtId="0" fontId="6" fillId="6" borderId="18" xfId="0" applyFont="1" applyFill="1" applyBorder="1" applyAlignment="1">
      <alignment vertical="top" wrapText="1"/>
    </xf>
    <xf numFmtId="0" fontId="5" fillId="0" borderId="21" xfId="0" applyFont="1" applyBorder="1" applyAlignment="1">
      <alignment vertical="top"/>
    </xf>
    <xf numFmtId="0" fontId="5" fillId="6" borderId="36" xfId="0" applyFont="1" applyFill="1" applyBorder="1" applyAlignment="1">
      <alignment vertical="top" wrapText="1"/>
    </xf>
    <xf numFmtId="0" fontId="5" fillId="6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164" fontId="5" fillId="6" borderId="10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49" fontId="5" fillId="0" borderId="45" xfId="0" applyNumberFormat="1" applyFont="1" applyFill="1" applyBorder="1" applyAlignment="1">
      <alignment vertical="top"/>
    </xf>
    <xf numFmtId="49" fontId="5" fillId="0" borderId="52" xfId="0" applyNumberFormat="1" applyFont="1" applyFill="1" applyBorder="1" applyAlignment="1">
      <alignment vertical="top"/>
    </xf>
    <xf numFmtId="49" fontId="5" fillId="0" borderId="49" xfId="0" applyNumberFormat="1" applyFont="1" applyFill="1" applyBorder="1" applyAlignment="1">
      <alignment vertical="top"/>
    </xf>
    <xf numFmtId="0" fontId="6" fillId="6" borderId="34" xfId="0" applyFont="1" applyFill="1" applyBorder="1" applyAlignment="1">
      <alignment vertical="top" wrapText="1"/>
    </xf>
    <xf numFmtId="49" fontId="5" fillId="0" borderId="66" xfId="0" applyNumberFormat="1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49" fontId="5" fillId="0" borderId="51" xfId="0" applyNumberFormat="1" applyFont="1" applyFill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0" fontId="5" fillId="6" borderId="37" xfId="0" applyFont="1" applyFill="1" applyBorder="1" applyAlignment="1">
      <alignment vertical="top" wrapText="1"/>
    </xf>
    <xf numFmtId="0" fontId="5" fillId="6" borderId="41" xfId="0" applyFont="1" applyFill="1" applyBorder="1" applyAlignment="1">
      <alignment vertical="top" wrapText="1"/>
    </xf>
    <xf numFmtId="49" fontId="3" fillId="6" borderId="75" xfId="0" applyNumberFormat="1" applyFont="1" applyFill="1" applyBorder="1" applyAlignment="1">
      <alignment vertical="top"/>
    </xf>
    <xf numFmtId="49" fontId="3" fillId="6" borderId="49" xfId="0" applyNumberFormat="1" applyFont="1" applyFill="1" applyBorder="1" applyAlignment="1">
      <alignment vertical="top"/>
    </xf>
    <xf numFmtId="49" fontId="3" fillId="6" borderId="45" xfId="0" applyNumberFormat="1" applyFont="1" applyFill="1" applyBorder="1" applyAlignment="1">
      <alignment vertical="top"/>
    </xf>
    <xf numFmtId="49" fontId="5" fillId="0" borderId="14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49" fontId="3" fillId="2" borderId="11" xfId="0" applyNumberFormat="1" applyFont="1" applyFill="1" applyBorder="1" applyAlignment="1">
      <alignment horizontal="left" vertical="top"/>
    </xf>
    <xf numFmtId="0" fontId="6" fillId="6" borderId="49" xfId="0" applyFont="1" applyFill="1" applyBorder="1" applyAlignment="1">
      <alignment vertical="top" wrapText="1"/>
    </xf>
    <xf numFmtId="0" fontId="6" fillId="6" borderId="3" xfId="0" applyNumberFormat="1" applyFont="1" applyFill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 textRotation="180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/>
    </xf>
    <xf numFmtId="49" fontId="7" fillId="2" borderId="70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vertical="center" textRotation="90" wrapText="1"/>
    </xf>
    <xf numFmtId="0" fontId="13" fillId="0" borderId="18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5" fillId="6" borderId="57" xfId="0" applyNumberFormat="1" applyFont="1" applyFill="1" applyBorder="1" applyAlignment="1">
      <alignment horizontal="center" vertical="top" wrapText="1"/>
    </xf>
    <xf numFmtId="164" fontId="2" fillId="5" borderId="56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5" borderId="68" xfId="0" applyFont="1" applyFill="1" applyBorder="1" applyAlignment="1">
      <alignment horizontal="center" vertical="top" wrapText="1"/>
    </xf>
    <xf numFmtId="164" fontId="6" fillId="5" borderId="65" xfId="0" applyNumberFormat="1" applyFont="1" applyFill="1" applyBorder="1" applyAlignment="1">
      <alignment horizontal="center" vertical="top"/>
    </xf>
    <xf numFmtId="164" fontId="6" fillId="5" borderId="61" xfId="0" applyNumberFormat="1" applyFont="1" applyFill="1" applyBorder="1" applyAlignment="1">
      <alignment horizontal="center" vertical="top"/>
    </xf>
    <xf numFmtId="164" fontId="6" fillId="5" borderId="4" xfId="0" applyNumberFormat="1" applyFont="1" applyFill="1" applyBorder="1" applyAlignment="1">
      <alignment horizontal="center" vertical="top"/>
    </xf>
    <xf numFmtId="164" fontId="6" fillId="5" borderId="76" xfId="0" applyNumberFormat="1" applyFont="1" applyFill="1" applyBorder="1" applyAlignment="1">
      <alignment horizontal="center" vertical="top"/>
    </xf>
    <xf numFmtId="164" fontId="6" fillId="5" borderId="59" xfId="0" applyNumberFormat="1" applyFont="1" applyFill="1" applyBorder="1" applyAlignment="1">
      <alignment horizontal="center" vertical="top"/>
    </xf>
    <xf numFmtId="164" fontId="6" fillId="5" borderId="68" xfId="0" applyNumberFormat="1" applyFont="1" applyFill="1" applyBorder="1" applyAlignment="1">
      <alignment horizontal="center" vertical="top"/>
    </xf>
    <xf numFmtId="164" fontId="6" fillId="5" borderId="64" xfId="0" applyNumberFormat="1" applyFont="1" applyFill="1" applyBorder="1" applyAlignment="1">
      <alignment horizontal="center" vertical="top"/>
    </xf>
    <xf numFmtId="164" fontId="6" fillId="5" borderId="60" xfId="0" applyNumberFormat="1" applyFont="1" applyFill="1" applyBorder="1" applyAlignment="1">
      <alignment horizontal="center" vertical="top"/>
    </xf>
    <xf numFmtId="49" fontId="5" fillId="0" borderId="75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164" fontId="5" fillId="6" borderId="55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73" xfId="0" applyNumberFormat="1" applyFont="1" applyBorder="1" applyAlignment="1">
      <alignment horizontal="center" vertical="top"/>
    </xf>
    <xf numFmtId="164" fontId="6" fillId="0" borderId="20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5" fillId="6" borderId="41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164" fontId="6" fillId="0" borderId="17" xfId="0" applyNumberFormat="1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left" vertical="top" wrapText="1"/>
    </xf>
    <xf numFmtId="164" fontId="5" fillId="0" borderId="2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5" fontId="5" fillId="6" borderId="23" xfId="0" applyNumberFormat="1" applyFont="1" applyFill="1" applyBorder="1" applyAlignment="1">
      <alignment horizontal="left" vertical="top" wrapText="1"/>
    </xf>
    <xf numFmtId="164" fontId="6" fillId="2" borderId="15" xfId="0" applyNumberFormat="1" applyFont="1" applyFill="1" applyBorder="1" applyAlignment="1">
      <alignment horizontal="center" vertical="top"/>
    </xf>
    <xf numFmtId="164" fontId="6" fillId="6" borderId="12" xfId="0" applyNumberFormat="1" applyFont="1" applyFill="1" applyBorder="1" applyAlignment="1">
      <alignment horizontal="center" vertical="top"/>
    </xf>
    <xf numFmtId="0" fontId="6" fillId="6" borderId="21" xfId="0" applyNumberFormat="1" applyFont="1" applyFill="1" applyBorder="1" applyAlignment="1">
      <alignment horizontal="center" vertical="top"/>
    </xf>
    <xf numFmtId="0" fontId="6" fillId="6" borderId="57" xfId="0" applyNumberFormat="1" applyFont="1" applyFill="1" applyBorder="1" applyAlignment="1">
      <alignment horizontal="center" vertical="top"/>
    </xf>
    <xf numFmtId="164" fontId="5" fillId="5" borderId="74" xfId="0" applyNumberFormat="1" applyFont="1" applyFill="1" applyBorder="1" applyAlignment="1">
      <alignment horizontal="center" vertical="top"/>
    </xf>
    <xf numFmtId="0" fontId="6" fillId="6" borderId="24" xfId="0" applyNumberFormat="1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vertical="top" wrapText="1"/>
    </xf>
    <xf numFmtId="0" fontId="5" fillId="0" borderId="43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6" borderId="49" xfId="0" applyFont="1" applyFill="1" applyBorder="1" applyAlignment="1">
      <alignment vertical="top" wrapText="1"/>
    </xf>
    <xf numFmtId="164" fontId="6" fillId="5" borderId="17" xfId="0" applyNumberFormat="1" applyFont="1" applyFill="1" applyBorder="1" applyAlignment="1">
      <alignment horizontal="center" vertical="top"/>
    </xf>
    <xf numFmtId="164" fontId="6" fillId="5" borderId="18" xfId="0" applyNumberFormat="1" applyFont="1" applyFill="1" applyBorder="1" applyAlignment="1">
      <alignment horizontal="center" vertical="top"/>
    </xf>
    <xf numFmtId="164" fontId="6" fillId="5" borderId="48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164" fontId="3" fillId="2" borderId="11" xfId="0" applyNumberFormat="1" applyFont="1" applyFill="1" applyBorder="1" applyAlignment="1">
      <alignment horizontal="center" vertical="top"/>
    </xf>
    <xf numFmtId="164" fontId="3" fillId="3" borderId="22" xfId="0" applyNumberFormat="1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 vertical="top"/>
    </xf>
    <xf numFmtId="165" fontId="5" fillId="6" borderId="20" xfId="0" applyNumberFormat="1" applyFont="1" applyFill="1" applyBorder="1" applyAlignment="1">
      <alignment horizontal="left" vertical="top"/>
    </xf>
    <xf numFmtId="0" fontId="5" fillId="0" borderId="14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left" vertical="top" wrapText="1"/>
    </xf>
    <xf numFmtId="165" fontId="5" fillId="0" borderId="20" xfId="0" applyNumberFormat="1" applyFont="1" applyFill="1" applyBorder="1" applyAlignment="1">
      <alignment horizontal="left" vertical="top" wrapText="1"/>
    </xf>
    <xf numFmtId="165" fontId="5" fillId="0" borderId="72" xfId="0" applyNumberFormat="1" applyFont="1" applyFill="1" applyBorder="1" applyAlignment="1">
      <alignment horizontal="left" vertical="top" wrapText="1"/>
    </xf>
    <xf numFmtId="164" fontId="5" fillId="6" borderId="54" xfId="0" applyNumberFormat="1" applyFont="1" applyFill="1" applyBorder="1" applyAlignment="1">
      <alignment horizontal="center" vertical="top"/>
    </xf>
    <xf numFmtId="164" fontId="5" fillId="6" borderId="47" xfId="0" applyNumberFormat="1" applyFont="1" applyFill="1" applyBorder="1" applyAlignment="1">
      <alignment horizontal="center" vertical="top"/>
    </xf>
    <xf numFmtId="165" fontId="5" fillId="0" borderId="12" xfId="0" applyNumberFormat="1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center" vertical="top"/>
    </xf>
    <xf numFmtId="0" fontId="19" fillId="0" borderId="3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164" fontId="5" fillId="0" borderId="19" xfId="0" applyNumberFormat="1" applyFont="1" applyBorder="1" applyAlignment="1">
      <alignment horizontal="left" vertical="top"/>
    </xf>
    <xf numFmtId="0" fontId="6" fillId="8" borderId="59" xfId="0" applyFont="1" applyFill="1" applyBorder="1" applyAlignment="1">
      <alignment horizontal="center" vertical="top" wrapText="1"/>
    </xf>
    <xf numFmtId="164" fontId="6" fillId="8" borderId="65" xfId="0" applyNumberFormat="1" applyFont="1" applyFill="1" applyBorder="1" applyAlignment="1">
      <alignment horizontal="center" vertical="top"/>
    </xf>
    <xf numFmtId="164" fontId="6" fillId="8" borderId="61" xfId="0" applyNumberFormat="1" applyFont="1" applyFill="1" applyBorder="1" applyAlignment="1">
      <alignment horizontal="center" vertical="top"/>
    </xf>
    <xf numFmtId="164" fontId="6" fillId="8" borderId="4" xfId="0" applyNumberFormat="1" applyFont="1" applyFill="1" applyBorder="1" applyAlignment="1">
      <alignment horizontal="center" vertical="top"/>
    </xf>
    <xf numFmtId="164" fontId="6" fillId="8" borderId="59" xfId="0" applyNumberFormat="1" applyFont="1" applyFill="1" applyBorder="1" applyAlignment="1">
      <alignment horizontal="center" vertical="top"/>
    </xf>
    <xf numFmtId="164" fontId="6" fillId="8" borderId="68" xfId="0" applyNumberFormat="1" applyFont="1" applyFill="1" applyBorder="1" applyAlignment="1">
      <alignment horizontal="center" vertical="top"/>
    </xf>
    <xf numFmtId="164" fontId="3" fillId="8" borderId="4" xfId="0" applyNumberFormat="1" applyFont="1" applyFill="1" applyBorder="1" applyAlignment="1">
      <alignment horizontal="center" vertical="top"/>
    </xf>
    <xf numFmtId="164" fontId="3" fillId="8" borderId="60" xfId="0" applyNumberFormat="1" applyFont="1" applyFill="1" applyBorder="1" applyAlignment="1">
      <alignment horizontal="center" vertical="top"/>
    </xf>
    <xf numFmtId="164" fontId="3" fillId="8" borderId="59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6" fillId="5" borderId="53" xfId="0" applyNumberFormat="1" applyFont="1" applyFill="1" applyBorder="1" applyAlignment="1">
      <alignment horizontal="center" vertical="top"/>
    </xf>
    <xf numFmtId="164" fontId="6" fillId="5" borderId="50" xfId="0" applyNumberFormat="1" applyFont="1" applyFill="1" applyBorder="1" applyAlignment="1">
      <alignment horizontal="center" vertical="top"/>
    </xf>
    <xf numFmtId="164" fontId="5" fillId="6" borderId="39" xfId="0" applyNumberFormat="1" applyFont="1" applyFill="1" applyBorder="1" applyAlignment="1">
      <alignment horizontal="center" vertical="top"/>
    </xf>
    <xf numFmtId="164" fontId="5" fillId="6" borderId="51" xfId="0" applyNumberFormat="1" applyFont="1" applyFill="1" applyBorder="1" applyAlignment="1">
      <alignment horizontal="center" vertical="top"/>
    </xf>
    <xf numFmtId="164" fontId="3" fillId="8" borderId="44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3" fillId="8" borderId="61" xfId="0" applyNumberFormat="1" applyFont="1" applyFill="1" applyBorder="1" applyAlignment="1">
      <alignment horizontal="center" vertical="top"/>
    </xf>
    <xf numFmtId="164" fontId="3" fillId="8" borderId="6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0" fontId="6" fillId="8" borderId="64" xfId="0" applyFont="1" applyFill="1" applyBorder="1" applyAlignment="1">
      <alignment horizontal="center" vertical="top" wrapText="1"/>
    </xf>
    <xf numFmtId="164" fontId="3" fillId="8" borderId="65" xfId="0" applyNumberFormat="1" applyFont="1" applyFill="1" applyBorder="1" applyAlignment="1">
      <alignment horizontal="center" vertical="top"/>
    </xf>
    <xf numFmtId="164" fontId="6" fillId="8" borderId="64" xfId="0" applyNumberFormat="1" applyFont="1" applyFill="1" applyBorder="1" applyAlignment="1">
      <alignment horizontal="center" vertical="top"/>
    </xf>
    <xf numFmtId="49" fontId="6" fillId="6" borderId="45" xfId="0" applyNumberFormat="1" applyFont="1" applyFill="1" applyBorder="1" applyAlignment="1">
      <alignment horizontal="center" vertical="top"/>
    </xf>
    <xf numFmtId="49" fontId="6" fillId="6" borderId="49" xfId="0" applyNumberFormat="1" applyFont="1" applyFill="1" applyBorder="1" applyAlignment="1">
      <alignment horizontal="center" vertical="top"/>
    </xf>
    <xf numFmtId="49" fontId="3" fillId="6" borderId="75" xfId="0" applyNumberFormat="1" applyFont="1" applyFill="1" applyBorder="1" applyAlignment="1">
      <alignment horizontal="center" vertical="top"/>
    </xf>
    <xf numFmtId="164" fontId="3" fillId="8" borderId="64" xfId="0" applyNumberFormat="1" applyFont="1" applyFill="1" applyBorder="1" applyAlignment="1">
      <alignment horizontal="center" vertical="top"/>
    </xf>
    <xf numFmtId="49" fontId="6" fillId="6" borderId="14" xfId="0" applyNumberFormat="1" applyFont="1" applyFill="1" applyBorder="1" applyAlignment="1">
      <alignment horizontal="center" vertical="top"/>
    </xf>
    <xf numFmtId="49" fontId="6" fillId="6" borderId="18" xfId="0" applyNumberFormat="1" applyFont="1" applyFill="1" applyBorder="1" applyAlignment="1">
      <alignment horizontal="center" vertical="top"/>
    </xf>
    <xf numFmtId="49" fontId="3" fillId="6" borderId="18" xfId="0" applyNumberFormat="1" applyFont="1" applyFill="1" applyBorder="1" applyAlignment="1">
      <alignment horizontal="center" vertical="top"/>
    </xf>
    <xf numFmtId="164" fontId="5" fillId="6" borderId="59" xfId="0" applyNumberFormat="1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164" fontId="6" fillId="6" borderId="7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0" fontId="6" fillId="7" borderId="59" xfId="0" applyFont="1" applyFill="1" applyBorder="1" applyAlignment="1">
      <alignment horizontal="center" vertical="top" wrapText="1"/>
    </xf>
    <xf numFmtId="164" fontId="5" fillId="8" borderId="52" xfId="0" applyNumberFormat="1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6" fillId="3" borderId="12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6" fillId="6" borderId="75" xfId="0" applyNumberFormat="1" applyFont="1" applyFill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165" fontId="5" fillId="6" borderId="20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0" fontId="6" fillId="0" borderId="5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7" fillId="3" borderId="70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6" fillId="6" borderId="0" xfId="0" applyNumberFormat="1" applyFont="1" applyFill="1" applyBorder="1" applyAlignment="1">
      <alignment horizontal="center" vertical="top"/>
    </xf>
    <xf numFmtId="0" fontId="5" fillId="6" borderId="0" xfId="0" applyNumberFormat="1" applyFont="1" applyFill="1" applyBorder="1" applyAlignment="1">
      <alignment horizontal="center" vertical="top" wrapText="1"/>
    </xf>
    <xf numFmtId="0" fontId="5" fillId="6" borderId="0" xfId="0" applyNumberFormat="1" applyFont="1" applyFill="1" applyBorder="1" applyAlignment="1">
      <alignment horizontal="center" vertical="top"/>
    </xf>
    <xf numFmtId="164" fontId="6" fillId="2" borderId="70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horizontal="left" vertical="top" wrapText="1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70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5" fillId="0" borderId="41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0" fontId="13" fillId="6" borderId="21" xfId="0" applyFont="1" applyFill="1" applyBorder="1" applyAlignment="1">
      <alignment horizontal="center" vertical="top" wrapText="1"/>
    </xf>
    <xf numFmtId="0" fontId="6" fillId="6" borderId="75" xfId="0" applyNumberFormat="1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/>
    </xf>
    <xf numFmtId="0" fontId="6" fillId="6" borderId="45" xfId="0" applyNumberFormat="1" applyFont="1" applyFill="1" applyBorder="1" applyAlignment="1">
      <alignment horizontal="center" vertical="top"/>
    </xf>
    <xf numFmtId="0" fontId="6" fillId="6" borderId="45" xfId="0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/>
    </xf>
    <xf numFmtId="164" fontId="6" fillId="2" borderId="77" xfId="0" applyNumberFormat="1" applyFont="1" applyFill="1" applyBorder="1" applyAlignment="1">
      <alignment horizontal="center" vertical="top"/>
    </xf>
    <xf numFmtId="0" fontId="6" fillId="6" borderId="49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 wrapText="1"/>
    </xf>
    <xf numFmtId="49" fontId="6" fillId="3" borderId="20" xfId="0" applyNumberFormat="1" applyFont="1" applyFill="1" applyBorder="1" applyAlignment="1">
      <alignment horizontal="center" vertical="top"/>
    </xf>
    <xf numFmtId="164" fontId="2" fillId="0" borderId="40" xfId="0" applyNumberFormat="1" applyFont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0" fontId="13" fillId="6" borderId="18" xfId="0" applyFont="1" applyFill="1" applyBorder="1" applyAlignment="1">
      <alignment horizontal="center" vertical="top" wrapText="1"/>
    </xf>
    <xf numFmtId="49" fontId="6" fillId="2" borderId="18" xfId="0" applyNumberFormat="1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 vertical="top" wrapText="1"/>
    </xf>
    <xf numFmtId="164" fontId="5" fillId="7" borderId="40" xfId="0" applyNumberFormat="1" applyFont="1" applyFill="1" applyBorder="1" applyAlignment="1">
      <alignment horizontal="center" vertical="top"/>
    </xf>
    <xf numFmtId="164" fontId="5" fillId="7" borderId="31" xfId="0" applyNumberFormat="1" applyFont="1" applyFill="1" applyBorder="1" applyAlignment="1">
      <alignment horizontal="center" vertical="top"/>
    </xf>
    <xf numFmtId="164" fontId="5" fillId="7" borderId="41" xfId="0" applyNumberFormat="1" applyFont="1" applyFill="1" applyBorder="1" applyAlignment="1">
      <alignment horizontal="center" vertical="top"/>
    </xf>
    <xf numFmtId="49" fontId="6" fillId="7" borderId="20" xfId="0" applyNumberFormat="1" applyFont="1" applyFill="1" applyBorder="1" applyAlignment="1">
      <alignment horizontal="right" vertical="top"/>
    </xf>
    <xf numFmtId="49" fontId="6" fillId="7" borderId="0" xfId="0" applyNumberFormat="1" applyFont="1" applyFill="1" applyBorder="1" applyAlignment="1">
      <alignment horizontal="right" vertical="top"/>
    </xf>
    <xf numFmtId="164" fontId="17" fillId="7" borderId="40" xfId="0" applyNumberFormat="1" applyFont="1" applyFill="1" applyBorder="1" applyAlignment="1">
      <alignment horizontal="center"/>
    </xf>
    <xf numFmtId="164" fontId="17" fillId="7" borderId="41" xfId="0" applyNumberFormat="1" applyFont="1" applyFill="1" applyBorder="1" applyAlignment="1">
      <alignment horizontal="center"/>
    </xf>
    <xf numFmtId="164" fontId="17" fillId="7" borderId="43" xfId="0" applyNumberFormat="1" applyFont="1" applyFill="1" applyBorder="1" applyAlignment="1">
      <alignment horizontal="center"/>
    </xf>
    <xf numFmtId="164" fontId="5" fillId="7" borderId="44" xfId="0" applyNumberFormat="1" applyFont="1" applyFill="1" applyBorder="1" applyAlignment="1">
      <alignment horizontal="center" vertical="top"/>
    </xf>
    <xf numFmtId="164" fontId="5" fillId="7" borderId="69" xfId="0" applyNumberFormat="1" applyFont="1" applyFill="1" applyBorder="1" applyAlignment="1">
      <alignment horizontal="center" vertical="top"/>
    </xf>
    <xf numFmtId="49" fontId="6" fillId="7" borderId="12" xfId="0" applyNumberFormat="1" applyFont="1" applyFill="1" applyBorder="1" applyAlignment="1">
      <alignment horizontal="right" vertical="top"/>
    </xf>
    <xf numFmtId="49" fontId="6" fillId="7" borderId="57" xfId="0" applyNumberFormat="1" applyFont="1" applyFill="1" applyBorder="1" applyAlignment="1">
      <alignment horizontal="right" vertical="top"/>
    </xf>
    <xf numFmtId="164" fontId="6" fillId="7" borderId="65" xfId="0" applyNumberFormat="1" applyFont="1" applyFill="1" applyBorder="1" applyAlignment="1">
      <alignment horizontal="center" vertical="top"/>
    </xf>
    <xf numFmtId="164" fontId="6" fillId="7" borderId="59" xfId="0" applyNumberFormat="1" applyFont="1" applyFill="1" applyBorder="1" applyAlignment="1">
      <alignment horizontal="center" vertical="top"/>
    </xf>
    <xf numFmtId="164" fontId="5" fillId="6" borderId="6" xfId="0" applyNumberFormat="1" applyFont="1" applyFill="1" applyBorder="1" applyAlignment="1">
      <alignment horizontal="center" vertical="top"/>
    </xf>
    <xf numFmtId="164" fontId="2" fillId="6" borderId="2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0" fontId="2" fillId="8" borderId="0" xfId="0" applyFont="1" applyFill="1" applyBorder="1" applyAlignment="1">
      <alignment vertical="top"/>
    </xf>
    <xf numFmtId="164" fontId="5" fillId="5" borderId="58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vertical="top"/>
    </xf>
    <xf numFmtId="164" fontId="2" fillId="8" borderId="37" xfId="0" applyNumberFormat="1" applyFont="1" applyFill="1" applyBorder="1" applyAlignment="1">
      <alignment horizontal="center" vertical="top"/>
    </xf>
    <xf numFmtId="164" fontId="2" fillId="8" borderId="51" xfId="0" applyNumberFormat="1" applyFont="1" applyFill="1" applyBorder="1" applyAlignment="1">
      <alignment horizontal="center" vertical="top"/>
    </xf>
    <xf numFmtId="164" fontId="2" fillId="0" borderId="39" xfId="0" applyNumberFormat="1" applyFont="1" applyBorder="1" applyAlignment="1">
      <alignment vertical="top" wrapText="1"/>
    </xf>
    <xf numFmtId="0" fontId="2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2" fillId="0" borderId="69" xfId="0" applyNumberFormat="1" applyFont="1" applyBorder="1" applyAlignment="1">
      <alignment horizontal="left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0" borderId="72" xfId="0" applyNumberFormat="1" applyFont="1" applyBorder="1" applyAlignment="1">
      <alignment horizontal="left" vertical="top" wrapText="1"/>
    </xf>
    <xf numFmtId="0" fontId="2" fillId="0" borderId="36" xfId="0" applyNumberFormat="1" applyFont="1" applyBorder="1" applyAlignment="1">
      <alignment horizontal="center" vertical="top"/>
    </xf>
    <xf numFmtId="164" fontId="2" fillId="5" borderId="71" xfId="0" applyNumberFormat="1" applyFont="1" applyFill="1" applyBorder="1" applyAlignment="1">
      <alignment horizontal="center" vertical="top"/>
    </xf>
    <xf numFmtId="164" fontId="5" fillId="6" borderId="20" xfId="0" applyNumberFormat="1" applyFont="1" applyFill="1" applyBorder="1" applyAlignment="1">
      <alignment horizontal="left" vertical="top"/>
    </xf>
    <xf numFmtId="164" fontId="2" fillId="0" borderId="31" xfId="0" applyNumberFormat="1" applyFont="1" applyFill="1" applyBorder="1" applyAlignment="1">
      <alignment horizontal="center" vertical="top"/>
    </xf>
    <xf numFmtId="0" fontId="2" fillId="6" borderId="41" xfId="0" applyNumberFormat="1" applyFont="1" applyFill="1" applyBorder="1" applyAlignment="1">
      <alignment horizontal="center" vertical="top"/>
    </xf>
    <xf numFmtId="0" fontId="2" fillId="6" borderId="31" xfId="0" applyNumberFormat="1" applyFont="1" applyFill="1" applyBorder="1" applyAlignment="1">
      <alignment horizontal="center" vertical="top"/>
    </xf>
    <xf numFmtId="164" fontId="2" fillId="5" borderId="44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49" fontId="5" fillId="0" borderId="41" xfId="0" applyNumberFormat="1" applyFont="1" applyBorder="1" applyAlignment="1">
      <alignment vertical="top" wrapText="1"/>
    </xf>
    <xf numFmtId="164" fontId="6" fillId="8" borderId="76" xfId="0" applyNumberFormat="1" applyFont="1" applyFill="1" applyBorder="1" applyAlignment="1">
      <alignment horizontal="center" vertical="top"/>
    </xf>
    <xf numFmtId="164" fontId="2" fillId="0" borderId="38" xfId="0" applyNumberFormat="1" applyFont="1" applyFill="1" applyBorder="1" applyAlignment="1">
      <alignment horizontal="center" vertical="top"/>
    </xf>
    <xf numFmtId="164" fontId="5" fillId="6" borderId="31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/>
    </xf>
    <xf numFmtId="164" fontId="5" fillId="6" borderId="10" xfId="0" applyNumberFormat="1" applyFont="1" applyFill="1" applyBorder="1" applyAlignment="1">
      <alignment horizontal="center" vertical="top"/>
    </xf>
    <xf numFmtId="0" fontId="2" fillId="8" borderId="37" xfId="0" applyFont="1" applyFill="1" applyBorder="1" applyAlignment="1">
      <alignment vertical="top"/>
    </xf>
    <xf numFmtId="0" fontId="5" fillId="6" borderId="10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164" fontId="5" fillId="8" borderId="50" xfId="0" applyNumberFormat="1" applyFont="1" applyFill="1" applyBorder="1" applyAlignment="1">
      <alignment horizontal="center" vertical="top"/>
    </xf>
    <xf numFmtId="164" fontId="2" fillId="0" borderId="31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center" vertical="top"/>
    </xf>
    <xf numFmtId="0" fontId="2" fillId="0" borderId="71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0" fontId="6" fillId="7" borderId="8" xfId="0" applyFont="1" applyFill="1" applyBorder="1" applyAlignment="1">
      <alignment horizontal="center" vertical="top" wrapText="1"/>
    </xf>
    <xf numFmtId="164" fontId="5" fillId="7" borderId="17" xfId="0" applyNumberFormat="1" applyFont="1" applyFill="1" applyBorder="1" applyAlignment="1">
      <alignment horizontal="center" vertical="top"/>
    </xf>
    <xf numFmtId="164" fontId="5" fillId="7" borderId="0" xfId="0" applyNumberFormat="1" applyFont="1" applyFill="1" applyBorder="1" applyAlignment="1">
      <alignment horizontal="center" vertical="top"/>
    </xf>
    <xf numFmtId="164" fontId="5" fillId="7" borderId="18" xfId="0" applyNumberFormat="1" applyFont="1" applyFill="1" applyBorder="1" applyAlignment="1">
      <alignment horizontal="center" vertical="top"/>
    </xf>
    <xf numFmtId="164" fontId="17" fillId="7" borderId="42" xfId="0" applyNumberFormat="1" applyFont="1" applyFill="1" applyBorder="1" applyAlignment="1">
      <alignment horizontal="center"/>
    </xf>
    <xf numFmtId="164" fontId="17" fillId="7" borderId="36" xfId="0" applyNumberFormat="1" applyFont="1" applyFill="1" applyBorder="1" applyAlignment="1">
      <alignment horizontal="center"/>
    </xf>
    <xf numFmtId="164" fontId="17" fillId="7" borderId="47" xfId="0" applyNumberFormat="1" applyFont="1" applyFill="1" applyBorder="1" applyAlignment="1">
      <alignment horizontal="center"/>
    </xf>
    <xf numFmtId="164" fontId="5" fillId="7" borderId="8" xfId="0" applyNumberFormat="1" applyFont="1" applyFill="1" applyBorder="1" applyAlignment="1">
      <alignment horizontal="center" vertical="top"/>
    </xf>
    <xf numFmtId="0" fontId="2" fillId="6" borderId="36" xfId="0" applyNumberFormat="1" applyFont="1" applyFill="1" applyBorder="1" applyAlignment="1">
      <alignment horizontal="center" vertical="top" wrapText="1"/>
    </xf>
    <xf numFmtId="0" fontId="2" fillId="6" borderId="71" xfId="0" applyNumberFormat="1" applyFont="1" applyFill="1" applyBorder="1" applyAlignment="1">
      <alignment horizontal="center" vertical="top" wrapText="1"/>
    </xf>
    <xf numFmtId="164" fontId="5" fillId="6" borderId="69" xfId="0" applyNumberFormat="1" applyFont="1" applyFill="1" applyBorder="1" applyAlignment="1">
      <alignment horizontal="left" vertical="top"/>
    </xf>
    <xf numFmtId="0" fontId="5" fillId="6" borderId="31" xfId="0" applyNumberFormat="1" applyFont="1" applyFill="1" applyBorder="1" applyAlignment="1">
      <alignment horizontal="center" vertical="top"/>
    </xf>
    <xf numFmtId="164" fontId="5" fillId="6" borderId="72" xfId="0" applyNumberFormat="1" applyFont="1" applyFill="1" applyBorder="1" applyAlignment="1">
      <alignment horizontal="center" vertical="top"/>
    </xf>
    <xf numFmtId="0" fontId="5" fillId="6" borderId="36" xfId="0" applyNumberFormat="1" applyFont="1" applyFill="1" applyBorder="1" applyAlignment="1">
      <alignment horizontal="center" vertical="top"/>
    </xf>
    <xf numFmtId="0" fontId="5" fillId="6" borderId="71" xfId="0" applyNumberFormat="1" applyFont="1" applyFill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49" fontId="6" fillId="6" borderId="14" xfId="0" applyNumberFormat="1" applyFont="1" applyFill="1" applyBorder="1" applyAlignment="1">
      <alignment vertical="top"/>
    </xf>
    <xf numFmtId="49" fontId="6" fillId="6" borderId="18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0" fontId="6" fillId="8" borderId="12" xfId="0" applyFont="1" applyFill="1" applyBorder="1" applyAlignment="1">
      <alignment horizontal="center" vertical="top" wrapText="1"/>
    </xf>
    <xf numFmtId="164" fontId="6" fillId="8" borderId="23" xfId="0" applyNumberFormat="1" applyFont="1" applyFill="1" applyBorder="1" applyAlignment="1">
      <alignment horizontal="center" vertical="top"/>
    </xf>
    <xf numFmtId="49" fontId="6" fillId="6" borderId="21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/>
    </xf>
    <xf numFmtId="49" fontId="5" fillId="6" borderId="49" xfId="0" applyNumberFormat="1" applyFont="1" applyFill="1" applyBorder="1" applyAlignment="1">
      <alignment horizontal="center" vertical="top"/>
    </xf>
    <xf numFmtId="164" fontId="6" fillId="8" borderId="60" xfId="0" applyNumberFormat="1" applyFont="1" applyFill="1" applyBorder="1" applyAlignment="1">
      <alignment horizontal="center" vertical="top"/>
    </xf>
    <xf numFmtId="164" fontId="3" fillId="8" borderId="62" xfId="0" applyNumberFormat="1" applyFont="1" applyFill="1" applyBorder="1" applyAlignment="1">
      <alignment horizontal="center" vertical="top"/>
    </xf>
    <xf numFmtId="49" fontId="3" fillId="6" borderId="21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center" vertical="top"/>
    </xf>
    <xf numFmtId="49" fontId="5" fillId="0" borderId="37" xfId="0" applyNumberFormat="1" applyFont="1" applyBorder="1" applyAlignment="1">
      <alignment horizontal="center" vertical="top"/>
    </xf>
    <xf numFmtId="49" fontId="5" fillId="0" borderId="41" xfId="0" applyNumberFormat="1" applyFont="1" applyFill="1" applyBorder="1" applyAlignment="1">
      <alignment horizontal="center" vertical="top"/>
    </xf>
    <xf numFmtId="0" fontId="6" fillId="0" borderId="24" xfId="0" applyNumberFormat="1" applyFont="1" applyBorder="1" applyAlignment="1">
      <alignment vertical="top"/>
    </xf>
    <xf numFmtId="0" fontId="6" fillId="0" borderId="43" xfId="0" applyNumberFormat="1" applyFont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 wrapText="1"/>
    </xf>
    <xf numFmtId="164" fontId="3" fillId="6" borderId="2" xfId="0" applyNumberFormat="1" applyFont="1" applyFill="1" applyBorder="1" applyAlignment="1">
      <alignment horizontal="center" vertical="top"/>
    </xf>
    <xf numFmtId="164" fontId="3" fillId="6" borderId="30" xfId="0" applyNumberFormat="1" applyFont="1" applyFill="1" applyBorder="1" applyAlignment="1">
      <alignment horizontal="center" vertical="top"/>
    </xf>
    <xf numFmtId="165" fontId="5" fillId="6" borderId="19" xfId="0" applyNumberFormat="1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center" vertical="top" wrapText="1"/>
    </xf>
    <xf numFmtId="164" fontId="3" fillId="6" borderId="5" xfId="0" applyNumberFormat="1" applyFont="1" applyFill="1" applyBorder="1" applyAlignment="1">
      <alignment horizontal="center" vertical="top"/>
    </xf>
    <xf numFmtId="164" fontId="3" fillId="6" borderId="16" xfId="0" applyNumberFormat="1" applyFont="1" applyFill="1" applyBorder="1" applyAlignment="1">
      <alignment horizontal="center" vertical="top"/>
    </xf>
    <xf numFmtId="49" fontId="5" fillId="0" borderId="36" xfId="0" applyNumberFormat="1" applyFont="1" applyFill="1" applyBorder="1" applyAlignment="1">
      <alignment horizontal="center" vertical="top"/>
    </xf>
    <xf numFmtId="164" fontId="3" fillId="6" borderId="39" xfId="0" applyNumberFormat="1" applyFont="1" applyFill="1" applyBorder="1" applyAlignment="1">
      <alignment horizontal="center" vertical="top"/>
    </xf>
    <xf numFmtId="164" fontId="3" fillId="6" borderId="37" xfId="0" applyNumberFormat="1" applyFont="1" applyFill="1" applyBorder="1" applyAlignment="1">
      <alignment horizontal="center" vertical="top"/>
    </xf>
    <xf numFmtId="164" fontId="3" fillId="6" borderId="54" xfId="0" applyNumberFormat="1" applyFont="1" applyFill="1" applyBorder="1" applyAlignment="1">
      <alignment horizontal="center" vertical="top"/>
    </xf>
    <xf numFmtId="164" fontId="3" fillId="6" borderId="8" xfId="0" applyNumberFormat="1" applyFont="1" applyFill="1" applyBorder="1" applyAlignment="1">
      <alignment horizontal="center" vertical="top"/>
    </xf>
    <xf numFmtId="164" fontId="3" fillId="6" borderId="7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center" vertical="top"/>
    </xf>
    <xf numFmtId="164" fontId="3" fillId="6" borderId="36" xfId="0" applyNumberFormat="1" applyFont="1" applyFill="1" applyBorder="1" applyAlignment="1">
      <alignment horizontal="center" vertical="top"/>
    </xf>
    <xf numFmtId="164" fontId="3" fillId="6" borderId="47" xfId="0" applyNumberFormat="1" applyFont="1" applyFill="1" applyBorder="1" applyAlignment="1">
      <alignment horizontal="center" vertical="top"/>
    </xf>
    <xf numFmtId="164" fontId="3" fillId="5" borderId="36" xfId="0" applyNumberFormat="1" applyFont="1" applyFill="1" applyBorder="1" applyAlignment="1">
      <alignment horizontal="center" vertical="top"/>
    </xf>
    <xf numFmtId="164" fontId="3" fillId="5" borderId="66" xfId="0" applyNumberFormat="1" applyFont="1" applyFill="1" applyBorder="1" applyAlignment="1">
      <alignment horizontal="center" vertical="top"/>
    </xf>
    <xf numFmtId="0" fontId="8" fillId="6" borderId="14" xfId="0" applyFont="1" applyFill="1" applyBorder="1" applyAlignment="1">
      <alignment vertical="top" wrapText="1"/>
    </xf>
    <xf numFmtId="164" fontId="6" fillId="5" borderId="49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horizontal="center" vertical="center" textRotation="90" wrapText="1"/>
    </xf>
    <xf numFmtId="0" fontId="6" fillId="0" borderId="32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0" fontId="6" fillId="0" borderId="73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3" fillId="2" borderId="70" xfId="0" applyNumberFormat="1" applyFont="1" applyFill="1" applyBorder="1" applyAlignment="1">
      <alignment horizontal="right" vertical="top"/>
    </xf>
    <xf numFmtId="0" fontId="6" fillId="3" borderId="4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70" xfId="0" applyFont="1" applyFill="1" applyBorder="1" applyAlignment="1">
      <alignment horizontal="left" vertical="top" wrapText="1"/>
    </xf>
    <xf numFmtId="0" fontId="6" fillId="2" borderId="77" xfId="0" applyFont="1" applyFill="1" applyBorder="1" applyAlignment="1">
      <alignment horizontal="left" vertical="top" wrapText="1"/>
    </xf>
    <xf numFmtId="165" fontId="5" fillId="0" borderId="69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2" borderId="70" xfId="0" applyNumberFormat="1" applyFont="1" applyFill="1" applyBorder="1" applyAlignment="1">
      <alignment horizontal="center" vertical="top"/>
    </xf>
    <xf numFmtId="0" fontId="3" fillId="2" borderId="77" xfId="0" applyNumberFormat="1" applyFont="1" applyFill="1" applyBorder="1" applyAlignment="1">
      <alignment horizontal="center" vertical="top"/>
    </xf>
    <xf numFmtId="49" fontId="3" fillId="3" borderId="75" xfId="0" applyNumberFormat="1" applyFont="1" applyFill="1" applyBorder="1" applyAlignment="1">
      <alignment horizontal="right" vertical="top"/>
    </xf>
    <xf numFmtId="49" fontId="3" fillId="3" borderId="57" xfId="0" applyNumberFormat="1" applyFont="1" applyFill="1" applyBorder="1" applyAlignment="1">
      <alignment horizontal="right" vertical="top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70" xfId="0" applyNumberFormat="1" applyFont="1" applyFill="1" applyBorder="1" applyAlignment="1">
      <alignment horizontal="center" vertical="top"/>
    </xf>
    <xf numFmtId="164" fontId="3" fillId="3" borderId="77" xfId="0" applyNumberFormat="1" applyFont="1" applyFill="1" applyBorder="1" applyAlignment="1">
      <alignment horizontal="center" vertical="top"/>
    </xf>
    <xf numFmtId="0" fontId="5" fillId="6" borderId="0" xfId="0" applyNumberFormat="1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164" fontId="6" fillId="4" borderId="19" xfId="0" applyNumberFormat="1" applyFont="1" applyFill="1" applyBorder="1" applyAlignment="1">
      <alignment horizontal="center" vertical="top" wrapText="1"/>
    </xf>
    <xf numFmtId="164" fontId="6" fillId="4" borderId="3" xfId="0" applyNumberFormat="1" applyFont="1" applyFill="1" applyBorder="1" applyAlignment="1">
      <alignment horizontal="center" vertical="top" wrapText="1"/>
    </xf>
    <xf numFmtId="49" fontId="3" fillId="7" borderId="64" xfId="0" applyNumberFormat="1" applyFont="1" applyFill="1" applyBorder="1" applyAlignment="1">
      <alignment horizontal="center" vertical="top"/>
    </xf>
    <xf numFmtId="49" fontId="3" fillId="7" borderId="61" xfId="0" applyNumberFormat="1" applyFont="1" applyFill="1" applyBorder="1" applyAlignment="1">
      <alignment horizontal="center" vertical="top"/>
    </xf>
    <xf numFmtId="49" fontId="3" fillId="7" borderId="68" xfId="0" applyNumberFormat="1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6" fillId="3" borderId="12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6" fillId="6" borderId="49" xfId="0" applyNumberFormat="1" applyFont="1" applyFill="1" applyBorder="1" applyAlignment="1">
      <alignment horizontal="center" vertical="top"/>
    </xf>
    <xf numFmtId="49" fontId="6" fillId="6" borderId="75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0" fontId="13" fillId="6" borderId="0" xfId="0" applyNumberFormat="1" applyFont="1" applyFill="1" applyBorder="1" applyAlignment="1">
      <alignment horizontal="center" vertical="top" wrapText="1"/>
    </xf>
    <xf numFmtId="0" fontId="6" fillId="6" borderId="18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0" fontId="5" fillId="6" borderId="41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165" fontId="5" fillId="6" borderId="20" xfId="0" applyNumberFormat="1" applyFont="1" applyFill="1" applyBorder="1" applyAlignment="1">
      <alignment horizontal="left" vertical="top" wrapText="1"/>
    </xf>
    <xf numFmtId="0" fontId="6" fillId="6" borderId="26" xfId="0" applyNumberFormat="1" applyFont="1" applyFill="1" applyBorder="1" applyAlignment="1">
      <alignment horizontal="center" vertical="top"/>
    </xf>
    <xf numFmtId="0" fontId="6" fillId="6" borderId="48" xfId="0" applyNumberFormat="1" applyFont="1" applyFill="1" applyBorder="1" applyAlignment="1">
      <alignment horizontal="center" vertical="top"/>
    </xf>
    <xf numFmtId="164" fontId="5" fillId="0" borderId="53" xfId="0" applyNumberFormat="1" applyFont="1" applyBorder="1" applyAlignment="1">
      <alignment horizontal="center" vertical="top" wrapText="1"/>
    </xf>
    <xf numFmtId="164" fontId="5" fillId="0" borderId="38" xfId="0" applyNumberFormat="1" applyFont="1" applyBorder="1" applyAlignment="1">
      <alignment horizontal="center" vertical="top" wrapText="1"/>
    </xf>
    <xf numFmtId="164" fontId="5" fillId="0" borderId="25" xfId="0" applyNumberFormat="1" applyFont="1" applyBorder="1" applyAlignment="1">
      <alignment horizontal="left" vertical="top" wrapText="1"/>
    </xf>
    <xf numFmtId="164" fontId="5" fillId="0" borderId="23" xfId="0" applyNumberFormat="1" applyFont="1" applyBorder="1" applyAlignment="1">
      <alignment horizontal="left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  <xf numFmtId="0" fontId="5" fillId="6" borderId="0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164" fontId="6" fillId="4" borderId="13" xfId="0" applyNumberFormat="1" applyFont="1" applyFill="1" applyBorder="1" applyAlignment="1">
      <alignment horizontal="center" vertical="top" wrapText="1"/>
    </xf>
    <xf numFmtId="164" fontId="6" fillId="4" borderId="70" xfId="0" applyNumberFormat="1" applyFont="1" applyFill="1" applyBorder="1" applyAlignment="1">
      <alignment horizontal="center" vertical="top" wrapText="1"/>
    </xf>
    <xf numFmtId="0" fontId="6" fillId="6" borderId="0" xfId="0" applyNumberFormat="1" applyFont="1" applyFill="1" applyBorder="1" applyAlignment="1">
      <alignment horizontal="center" vertical="top"/>
    </xf>
    <xf numFmtId="0" fontId="6" fillId="6" borderId="0" xfId="0" applyNumberFormat="1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left" vertical="top" wrapText="1"/>
    </xf>
    <xf numFmtId="0" fontId="2" fillId="6" borderId="61" xfId="0" applyFont="1" applyFill="1" applyBorder="1" applyAlignment="1">
      <alignment horizontal="left" vertical="top" wrapText="1"/>
    </xf>
    <xf numFmtId="0" fontId="2" fillId="6" borderId="68" xfId="0" applyFont="1" applyFill="1" applyBorder="1" applyAlignment="1">
      <alignment horizontal="left" vertical="top" wrapText="1"/>
    </xf>
    <xf numFmtId="164" fontId="5" fillId="6" borderId="64" xfId="0" applyNumberFormat="1" applyFont="1" applyFill="1" applyBorder="1" applyAlignment="1">
      <alignment horizontal="center" vertical="top" wrapText="1"/>
    </xf>
    <xf numFmtId="164" fontId="5" fillId="6" borderId="61" xfId="0" applyNumberFormat="1" applyFont="1" applyFill="1" applyBorder="1" applyAlignment="1">
      <alignment horizontal="center" vertical="top" wrapText="1"/>
    </xf>
    <xf numFmtId="164" fontId="5" fillId="6" borderId="68" xfId="0" applyNumberFormat="1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right" vertical="top" wrapText="1"/>
    </xf>
    <xf numFmtId="0" fontId="3" fillId="5" borderId="70" xfId="0" applyFont="1" applyFill="1" applyBorder="1" applyAlignment="1">
      <alignment horizontal="right" vertical="top" wrapText="1"/>
    </xf>
    <xf numFmtId="0" fontId="3" fillId="5" borderId="77" xfId="0" applyFont="1" applyFill="1" applyBorder="1" applyAlignment="1">
      <alignment horizontal="right" vertical="top" wrapText="1"/>
    </xf>
    <xf numFmtId="164" fontId="6" fillId="5" borderId="13" xfId="0" applyNumberFormat="1" applyFont="1" applyFill="1" applyBorder="1" applyAlignment="1">
      <alignment horizontal="center" vertical="top" wrapText="1"/>
    </xf>
    <xf numFmtId="164" fontId="6" fillId="5" borderId="70" xfId="0" applyNumberFormat="1" applyFont="1" applyFill="1" applyBorder="1" applyAlignment="1">
      <alignment horizontal="center" vertical="top" wrapText="1"/>
    </xf>
    <xf numFmtId="0" fontId="6" fillId="6" borderId="0" xfId="0" applyNumberFormat="1" applyFont="1" applyFill="1" applyBorder="1" applyAlignment="1">
      <alignment horizontal="center" vertical="top" wrapText="1"/>
    </xf>
    <xf numFmtId="0" fontId="2" fillId="6" borderId="42" xfId="0" applyFont="1" applyFill="1" applyBorder="1" applyAlignment="1">
      <alignment horizontal="left" vertical="top" wrapText="1"/>
    </xf>
    <xf numFmtId="0" fontId="2" fillId="6" borderId="36" xfId="0" applyFont="1" applyFill="1" applyBorder="1" applyAlignment="1">
      <alignment horizontal="left" vertical="top" wrapText="1"/>
    </xf>
    <xf numFmtId="0" fontId="2" fillId="6" borderId="47" xfId="0" applyFont="1" applyFill="1" applyBorder="1" applyAlignment="1">
      <alignment horizontal="left" vertical="top" wrapText="1"/>
    </xf>
    <xf numFmtId="0" fontId="2" fillId="6" borderId="39" xfId="0" applyFont="1" applyFill="1" applyBorder="1" applyAlignment="1">
      <alignment horizontal="left" vertical="top" wrapText="1"/>
    </xf>
    <xf numFmtId="0" fontId="2" fillId="6" borderId="37" xfId="0" applyFont="1" applyFill="1" applyBorder="1" applyAlignment="1">
      <alignment horizontal="left" vertical="top" wrapText="1"/>
    </xf>
    <xf numFmtId="0" fontId="2" fillId="6" borderId="54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41" xfId="0" applyNumberFormat="1" applyFont="1" applyFill="1" applyBorder="1" applyAlignment="1">
      <alignment horizontal="center" vertical="top"/>
    </xf>
    <xf numFmtId="49" fontId="3" fillId="2" borderId="15" xfId="0" applyNumberFormat="1" applyFont="1" applyFill="1" applyBorder="1" applyAlignment="1">
      <alignment horizontal="right" vertical="top"/>
    </xf>
    <xf numFmtId="49" fontId="3" fillId="2" borderId="77" xfId="0" applyNumberFormat="1" applyFont="1" applyFill="1" applyBorder="1" applyAlignment="1">
      <alignment horizontal="right" vertical="top"/>
    </xf>
    <xf numFmtId="0" fontId="17" fillId="0" borderId="45" xfId="0" applyFont="1" applyFill="1" applyBorder="1" applyAlignment="1">
      <alignment horizontal="center" vertical="top" wrapText="1"/>
    </xf>
    <xf numFmtId="0" fontId="17" fillId="0" borderId="75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5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3" borderId="70" xfId="0" applyNumberFormat="1" applyFont="1" applyFill="1" applyBorder="1" applyAlignment="1">
      <alignment horizontal="right" vertical="top"/>
    </xf>
    <xf numFmtId="49" fontId="3" fillId="3" borderId="77" xfId="0" applyNumberFormat="1" applyFont="1" applyFill="1" applyBorder="1" applyAlignment="1">
      <alignment horizontal="right" vertical="top"/>
    </xf>
    <xf numFmtId="49" fontId="3" fillId="4" borderId="70" xfId="0" applyNumberFormat="1" applyFont="1" applyFill="1" applyBorder="1" applyAlignment="1">
      <alignment horizontal="right" vertical="top"/>
    </xf>
    <xf numFmtId="49" fontId="3" fillId="4" borderId="77" xfId="0" applyNumberFormat="1" applyFont="1" applyFill="1" applyBorder="1" applyAlignment="1">
      <alignment horizontal="right" vertical="top"/>
    </xf>
    <xf numFmtId="0" fontId="16" fillId="0" borderId="3" xfId="0" applyNumberFormat="1" applyFont="1" applyBorder="1" applyAlignment="1">
      <alignment vertical="top" wrapText="1"/>
    </xf>
    <xf numFmtId="0" fontId="6" fillId="0" borderId="48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164" fontId="2" fillId="0" borderId="25" xfId="0" applyNumberFormat="1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wrapText="1"/>
    </xf>
    <xf numFmtId="164" fontId="3" fillId="2" borderId="19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28" xfId="0" applyNumberFormat="1" applyFont="1" applyFill="1" applyBorder="1" applyAlignment="1">
      <alignment horizontal="center" vertical="top"/>
    </xf>
    <xf numFmtId="164" fontId="7" fillId="3" borderId="13" xfId="0" applyNumberFormat="1" applyFont="1" applyFill="1" applyBorder="1" applyAlignment="1">
      <alignment horizontal="center" vertical="top"/>
    </xf>
    <xf numFmtId="164" fontId="7" fillId="3" borderId="70" xfId="0" applyNumberFormat="1" applyFont="1" applyFill="1" applyBorder="1" applyAlignment="1">
      <alignment horizontal="center" vertical="top"/>
    </xf>
    <xf numFmtId="164" fontId="7" fillId="3" borderId="77" xfId="0" applyNumberFormat="1" applyFont="1" applyFill="1" applyBorder="1" applyAlignment="1">
      <alignment horizontal="center" vertical="top"/>
    </xf>
    <xf numFmtId="164" fontId="3" fillId="4" borderId="12" xfId="0" applyNumberFormat="1" applyFont="1" applyFill="1" applyBorder="1" applyAlignment="1">
      <alignment horizontal="center" vertical="top"/>
    </xf>
    <xf numFmtId="164" fontId="3" fillId="4" borderId="57" xfId="0" applyNumberFormat="1" applyFont="1" applyFill="1" applyBorder="1" applyAlignment="1">
      <alignment horizontal="center" vertical="top"/>
    </xf>
    <xf numFmtId="164" fontId="3" fillId="4" borderId="7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left" vertical="top" wrapText="1"/>
    </xf>
    <xf numFmtId="0" fontId="13" fillId="0" borderId="45" xfId="0" applyFont="1" applyFill="1" applyBorder="1" applyAlignment="1">
      <alignment horizontal="center" vertical="center" textRotation="90" wrapText="1"/>
    </xf>
    <xf numFmtId="0" fontId="13" fillId="0" borderId="75" xfId="0" applyFont="1" applyFill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top"/>
    </xf>
    <xf numFmtId="0" fontId="6" fillId="0" borderId="57" xfId="0" applyNumberFormat="1" applyFont="1" applyBorder="1" applyAlignment="1">
      <alignment horizontal="center" vertical="top"/>
    </xf>
    <xf numFmtId="49" fontId="3" fillId="2" borderId="70" xfId="0" applyNumberFormat="1" applyFont="1" applyFill="1" applyBorder="1" applyAlignment="1">
      <alignment horizontal="left" vertical="top" wrapText="1"/>
    </xf>
    <xf numFmtId="49" fontId="3" fillId="2" borderId="77" xfId="0" applyNumberFormat="1" applyFont="1" applyFill="1" applyBorder="1" applyAlignment="1">
      <alignment horizontal="left" vertical="top" wrapText="1"/>
    </xf>
    <xf numFmtId="49" fontId="6" fillId="0" borderId="45" xfId="0" applyNumberFormat="1" applyFont="1" applyFill="1" applyBorder="1" applyAlignment="1">
      <alignment horizontal="center" vertical="top"/>
    </xf>
    <xf numFmtId="49" fontId="6" fillId="0" borderId="75" xfId="0" applyNumberFormat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left" vertical="top" wrapText="1"/>
    </xf>
    <xf numFmtId="0" fontId="5" fillId="6" borderId="57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57" xfId="0" applyNumberFormat="1" applyFont="1" applyBorder="1" applyAlignment="1">
      <alignment horizontal="center" vertical="top" wrapText="1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21" xfId="0" applyFont="1" applyFill="1" applyBorder="1" applyAlignment="1">
      <alignment horizontal="left" vertical="top" wrapText="1"/>
    </xf>
    <xf numFmtId="49" fontId="6" fillId="3" borderId="25" xfId="0" applyNumberFormat="1" applyFont="1" applyFill="1" applyBorder="1" applyAlignment="1">
      <alignment horizontal="center" vertical="top"/>
    </xf>
    <xf numFmtId="49" fontId="6" fillId="3" borderId="23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164" fontId="6" fillId="2" borderId="13" xfId="0" applyNumberFormat="1" applyFont="1" applyFill="1" applyBorder="1" applyAlignment="1">
      <alignment horizontal="center" vertical="top"/>
    </xf>
    <xf numFmtId="164" fontId="6" fillId="2" borderId="70" xfId="0" applyNumberFormat="1" applyFont="1" applyFill="1" applyBorder="1" applyAlignment="1">
      <alignment horizontal="center" vertical="top"/>
    </xf>
    <xf numFmtId="164" fontId="6" fillId="2" borderId="77" xfId="0" applyNumberFormat="1" applyFont="1" applyFill="1" applyBorder="1" applyAlignment="1">
      <alignment horizontal="center" vertical="top"/>
    </xf>
    <xf numFmtId="49" fontId="3" fillId="2" borderId="70" xfId="0" applyNumberFormat="1" applyFont="1" applyFill="1" applyBorder="1" applyAlignment="1">
      <alignment horizontal="center" vertical="top"/>
    </xf>
    <xf numFmtId="49" fontId="3" fillId="2" borderId="77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center" vertical="top"/>
    </xf>
    <xf numFmtId="0" fontId="6" fillId="0" borderId="75" xfId="0" applyNumberFormat="1" applyFont="1" applyFill="1" applyBorder="1" applyAlignment="1">
      <alignment horizontal="center" vertical="top"/>
    </xf>
    <xf numFmtId="0" fontId="6" fillId="6" borderId="49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 wrapText="1"/>
    </xf>
    <xf numFmtId="0" fontId="6" fillId="6" borderId="52" xfId="0" applyNumberFormat="1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 textRotation="180" wrapText="1"/>
    </xf>
    <xf numFmtId="0" fontId="7" fillId="0" borderId="4" xfId="0" applyFont="1" applyFill="1" applyBorder="1" applyAlignment="1">
      <alignment horizontal="center" vertical="top" textRotation="180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top"/>
    </xf>
    <xf numFmtId="0" fontId="3" fillId="0" borderId="60" xfId="0" applyNumberFormat="1" applyFont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5" fillId="0" borderId="40" xfId="0" applyNumberFormat="1" applyFont="1" applyFill="1" applyBorder="1" applyAlignment="1">
      <alignment horizontal="left" vertical="top" wrapText="1"/>
    </xf>
    <xf numFmtId="164" fontId="5" fillId="0" borderId="17" xfId="0" applyNumberFormat="1" applyFont="1" applyFill="1" applyBorder="1" applyAlignment="1">
      <alignment horizontal="left" vertical="top" wrapText="1"/>
    </xf>
    <xf numFmtId="49" fontId="3" fillId="3" borderId="72" xfId="0" applyNumberFormat="1" applyFont="1" applyFill="1" applyBorder="1" applyAlignment="1">
      <alignment horizontal="center" vertical="top"/>
    </xf>
    <xf numFmtId="49" fontId="3" fillId="3" borderId="64" xfId="0" applyNumberFormat="1" applyFont="1" applyFill="1" applyBorder="1" applyAlignment="1">
      <alignment horizontal="center" vertical="top"/>
    </xf>
    <xf numFmtId="49" fontId="3" fillId="2" borderId="36" xfId="0" applyNumberFormat="1" applyFont="1" applyFill="1" applyBorder="1" applyAlignment="1">
      <alignment horizontal="center" vertical="top"/>
    </xf>
    <xf numFmtId="49" fontId="3" fillId="6" borderId="66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0" fontId="2" fillId="6" borderId="66" xfId="0" applyFont="1" applyFill="1" applyBorder="1" applyAlignment="1">
      <alignment horizontal="left" vertical="top" wrapText="1"/>
    </xf>
    <xf numFmtId="0" fontId="2" fillId="6" borderId="62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60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textRotation="180" wrapText="1"/>
    </xf>
    <xf numFmtId="0" fontId="7" fillId="0" borderId="41" xfId="0" applyFont="1" applyFill="1" applyBorder="1" applyAlignment="1">
      <alignment horizontal="center" vertical="top" textRotation="180" wrapText="1"/>
    </xf>
    <xf numFmtId="49" fontId="6" fillId="6" borderId="45" xfId="0" applyNumberFormat="1" applyFont="1" applyFill="1" applyBorder="1" applyAlignment="1">
      <alignment horizontal="center" vertical="top"/>
    </xf>
    <xf numFmtId="0" fontId="5" fillId="6" borderId="45" xfId="0" applyFont="1" applyFill="1" applyBorder="1" applyAlignment="1">
      <alignment horizontal="left" vertical="top" wrapText="1"/>
    </xf>
    <xf numFmtId="0" fontId="5" fillId="6" borderId="75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62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/>
    </xf>
    <xf numFmtId="49" fontId="3" fillId="6" borderId="75" xfId="0" applyNumberFormat="1" applyFont="1" applyFill="1" applyBorder="1" applyAlignment="1">
      <alignment horizontal="center" vertical="top"/>
    </xf>
    <xf numFmtId="49" fontId="3" fillId="3" borderId="78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49" fontId="3" fillId="6" borderId="55" xfId="0" applyNumberFormat="1" applyFont="1" applyFill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textRotation="90" wrapText="1"/>
    </xf>
    <xf numFmtId="0" fontId="13" fillId="0" borderId="21" xfId="0" applyFont="1" applyFill="1" applyBorder="1" applyAlignment="1">
      <alignment horizontal="center" vertical="top" textRotation="90" wrapText="1"/>
    </xf>
    <xf numFmtId="0" fontId="6" fillId="0" borderId="55" xfId="0" applyNumberFormat="1" applyFont="1" applyBorder="1" applyAlignment="1">
      <alignment horizontal="center" vertical="top"/>
    </xf>
    <xf numFmtId="0" fontId="6" fillId="0" borderId="62" xfId="0" applyNumberFormat="1" applyFont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164" fontId="3" fillId="2" borderId="77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6" fillId="0" borderId="66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3" fillId="2" borderId="18" xfId="0" applyNumberFormat="1" applyFont="1" applyFill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13" fillId="0" borderId="75" xfId="0" applyFont="1" applyFill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73" xfId="0" applyNumberFormat="1" applyFont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 textRotation="180" wrapText="1"/>
    </xf>
    <xf numFmtId="0" fontId="13" fillId="0" borderId="4" xfId="0" applyFont="1" applyFill="1" applyBorder="1" applyAlignment="1">
      <alignment horizontal="center" vertical="top" textRotation="180" wrapText="1"/>
    </xf>
    <xf numFmtId="0" fontId="2" fillId="0" borderId="4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164" fontId="2" fillId="6" borderId="40" xfId="0" applyNumberFormat="1" applyFont="1" applyFill="1" applyBorder="1" applyAlignment="1">
      <alignment horizontal="left" vertical="top" wrapText="1"/>
    </xf>
    <xf numFmtId="164" fontId="2" fillId="6" borderId="23" xfId="0" applyNumberFormat="1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9" fontId="6" fillId="3" borderId="20" xfId="0" applyNumberFormat="1" applyFont="1" applyFill="1" applyBorder="1" applyAlignment="1">
      <alignment horizontal="center" vertical="top"/>
    </xf>
    <xf numFmtId="49" fontId="6" fillId="2" borderId="18" xfId="0" applyNumberFormat="1" applyFont="1" applyFill="1" applyBorder="1" applyAlignment="1">
      <alignment horizontal="center" vertical="top"/>
    </xf>
    <xf numFmtId="0" fontId="2" fillId="6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49" fontId="6" fillId="6" borderId="3" xfId="0" applyNumberFormat="1" applyFont="1" applyFill="1" applyBorder="1" applyAlignment="1">
      <alignment horizontal="center" vertical="top"/>
    </xf>
    <xf numFmtId="49" fontId="6" fillId="6" borderId="0" xfId="0" applyNumberFormat="1" applyFont="1" applyFill="1" applyBorder="1" applyAlignment="1">
      <alignment horizontal="center" vertical="top"/>
    </xf>
    <xf numFmtId="49" fontId="6" fillId="6" borderId="57" xfId="0" applyNumberFormat="1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67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right" vertical="top" wrapText="1"/>
    </xf>
    <xf numFmtId="49" fontId="3" fillId="9" borderId="13" xfId="0" applyNumberFormat="1" applyFont="1" applyFill="1" applyBorder="1" applyAlignment="1">
      <alignment horizontal="left" vertical="top" wrapText="1"/>
    </xf>
    <xf numFmtId="49" fontId="3" fillId="9" borderId="70" xfId="0" applyNumberFormat="1" applyFont="1" applyFill="1" applyBorder="1" applyAlignment="1">
      <alignment horizontal="left" vertical="top" wrapText="1"/>
    </xf>
    <xf numFmtId="49" fontId="3" fillId="9" borderId="77" xfId="0" applyNumberFormat="1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70" xfId="0" applyFont="1" applyFill="1" applyBorder="1" applyAlignment="1">
      <alignment horizontal="left" vertical="top" wrapText="1"/>
    </xf>
    <xf numFmtId="0" fontId="8" fillId="4" borderId="77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horizontal="left" vertical="center"/>
    </xf>
    <xf numFmtId="0" fontId="6" fillId="3" borderId="77" xfId="0" applyFont="1" applyFill="1" applyBorder="1" applyAlignment="1">
      <alignment horizontal="left" vertical="center"/>
    </xf>
    <xf numFmtId="0" fontId="4" fillId="6" borderId="49" xfId="0" applyFont="1" applyFill="1" applyBorder="1" applyAlignment="1">
      <alignment horizontal="center" vertical="top"/>
    </xf>
    <xf numFmtId="0" fontId="4" fillId="6" borderId="75" xfId="0" applyFont="1" applyFill="1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top" wrapText="1"/>
    </xf>
    <xf numFmtId="49" fontId="5" fillId="0" borderId="75" xfId="0" applyNumberFormat="1" applyFont="1" applyBorder="1" applyAlignment="1">
      <alignment horizontal="center" vertical="top" wrapText="1"/>
    </xf>
    <xf numFmtId="164" fontId="2" fillId="6" borderId="25" xfId="0" applyNumberFormat="1" applyFont="1" applyFill="1" applyBorder="1" applyAlignment="1">
      <alignment horizontal="left" vertical="top" wrapText="1"/>
    </xf>
    <xf numFmtId="164" fontId="2" fillId="6" borderId="17" xfId="0" applyNumberFormat="1" applyFont="1" applyFill="1" applyBorder="1" applyAlignment="1">
      <alignment horizontal="left" vertical="top" wrapText="1"/>
    </xf>
    <xf numFmtId="0" fontId="2" fillId="6" borderId="14" xfId="0" applyNumberFormat="1" applyFont="1" applyFill="1" applyBorder="1" applyAlignment="1">
      <alignment horizontal="center" vertical="top" wrapText="1"/>
    </xf>
    <xf numFmtId="0" fontId="2" fillId="6" borderId="18" xfId="0" applyNumberFormat="1" applyFont="1" applyFill="1" applyBorder="1" applyAlignment="1">
      <alignment horizontal="center" vertical="top" wrapText="1"/>
    </xf>
    <xf numFmtId="0" fontId="2" fillId="6" borderId="21" xfId="0" applyNumberFormat="1" applyFont="1" applyFill="1" applyBorder="1" applyAlignment="1">
      <alignment horizontal="center" vertical="top" wrapText="1"/>
    </xf>
    <xf numFmtId="49" fontId="6" fillId="6" borderId="18" xfId="0" applyNumberFormat="1" applyFont="1" applyFill="1" applyBorder="1" applyAlignment="1">
      <alignment horizontal="center" vertical="top"/>
    </xf>
    <xf numFmtId="49" fontId="6" fillId="6" borderId="2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0" fontId="6" fillId="6" borderId="75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165" fontId="5" fillId="0" borderId="40" xfId="0" applyNumberFormat="1" applyFont="1" applyFill="1" applyBorder="1" applyAlignment="1">
      <alignment horizontal="left" vertical="top" wrapText="1"/>
    </xf>
    <xf numFmtId="165" fontId="5" fillId="0" borderId="42" xfId="0" applyNumberFormat="1" applyFont="1" applyFill="1" applyBorder="1" applyAlignment="1">
      <alignment horizontal="left" vertical="top" wrapText="1"/>
    </xf>
    <xf numFmtId="0" fontId="5" fillId="0" borderId="41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165" fontId="5" fillId="0" borderId="19" xfId="0" applyNumberFormat="1" applyFont="1" applyFill="1" applyBorder="1" applyAlignment="1">
      <alignment horizontal="left" vertical="top" wrapText="1"/>
    </xf>
    <xf numFmtId="165" fontId="5" fillId="6" borderId="40" xfId="0" applyNumberFormat="1" applyFont="1" applyFill="1" applyBorder="1" applyAlignment="1">
      <alignment horizontal="left" vertical="top" wrapText="1"/>
    </xf>
    <xf numFmtId="165" fontId="5" fillId="6" borderId="42" xfId="0" applyNumberFormat="1" applyFont="1" applyFill="1" applyBorder="1" applyAlignment="1">
      <alignment horizontal="left" vertical="top" wrapText="1"/>
    </xf>
    <xf numFmtId="165" fontId="5" fillId="6" borderId="17" xfId="0" applyNumberFormat="1" applyFont="1" applyFill="1" applyBorder="1" applyAlignment="1">
      <alignment horizontal="left" vertical="top" wrapText="1"/>
    </xf>
    <xf numFmtId="165" fontId="5" fillId="6" borderId="2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/>
    </xf>
    <xf numFmtId="0" fontId="6" fillId="6" borderId="3" xfId="0" applyFont="1" applyFill="1" applyBorder="1" applyAlignment="1">
      <alignment horizontal="left" vertical="top" wrapText="1"/>
    </xf>
    <xf numFmtId="0" fontId="6" fillId="6" borderId="57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top" wrapText="1"/>
    </xf>
    <xf numFmtId="49" fontId="6" fillId="7" borderId="69" xfId="0" applyNumberFormat="1" applyFont="1" applyFill="1" applyBorder="1" applyAlignment="1">
      <alignment horizontal="right" vertical="top"/>
    </xf>
    <xf numFmtId="49" fontId="6" fillId="7" borderId="31" xfId="0" applyNumberFormat="1" applyFont="1" applyFill="1" applyBorder="1" applyAlignment="1">
      <alignment horizontal="right" vertical="top"/>
    </xf>
    <xf numFmtId="49" fontId="6" fillId="7" borderId="0" xfId="0" applyNumberFormat="1" applyFont="1" applyFill="1" applyBorder="1" applyAlignment="1">
      <alignment horizontal="right" vertical="top"/>
    </xf>
    <xf numFmtId="49" fontId="3" fillId="2" borderId="13" xfId="0" applyNumberFormat="1" applyFont="1" applyFill="1" applyBorder="1" applyAlignment="1">
      <alignment horizontal="left" vertical="top" wrapText="1"/>
    </xf>
    <xf numFmtId="0" fontId="5" fillId="6" borderId="36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3" fillId="0" borderId="51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164" fontId="2" fillId="6" borderId="42" xfId="0" applyNumberFormat="1" applyFont="1" applyFill="1" applyBorder="1" applyAlignment="1">
      <alignment horizontal="left" vertical="top" wrapText="1"/>
    </xf>
    <xf numFmtId="49" fontId="5" fillId="0" borderId="45" xfId="0" applyNumberFormat="1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top"/>
    </xf>
    <xf numFmtId="49" fontId="5" fillId="6" borderId="45" xfId="0" applyNumberFormat="1" applyFont="1" applyFill="1" applyBorder="1" applyAlignment="1">
      <alignment horizontal="center" vertical="top" wrapText="1"/>
    </xf>
    <xf numFmtId="49" fontId="5" fillId="6" borderId="49" xfId="0" applyNumberFormat="1" applyFont="1" applyFill="1" applyBorder="1" applyAlignment="1">
      <alignment horizontal="center" vertical="top" wrapText="1"/>
    </xf>
    <xf numFmtId="49" fontId="5" fillId="6" borderId="75" xfId="0" applyNumberFormat="1" applyFont="1" applyFill="1" applyBorder="1" applyAlignment="1">
      <alignment horizontal="center" vertical="top" wrapText="1"/>
    </xf>
    <xf numFmtId="49" fontId="5" fillId="6" borderId="14" xfId="0" applyNumberFormat="1" applyFont="1" applyFill="1" applyBorder="1" applyAlignment="1">
      <alignment horizontal="center" vertical="top"/>
    </xf>
    <xf numFmtId="49" fontId="5" fillId="6" borderId="21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center" textRotation="90"/>
    </xf>
    <xf numFmtId="0" fontId="18" fillId="0" borderId="21" xfId="0" applyFont="1" applyBorder="1" applyAlignment="1">
      <alignment horizontal="center" vertical="center" textRotation="90"/>
    </xf>
    <xf numFmtId="0" fontId="13" fillId="6" borderId="41" xfId="0" applyFont="1" applyFill="1" applyBorder="1" applyAlignment="1">
      <alignment horizontal="center" vertical="top" wrapText="1"/>
    </xf>
    <xf numFmtId="0" fontId="13" fillId="6" borderId="21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13" fillId="6" borderId="14" xfId="0" applyFont="1" applyFill="1" applyBorder="1" applyAlignment="1">
      <alignment horizontal="center" vertical="top" wrapText="1"/>
    </xf>
    <xf numFmtId="0" fontId="13" fillId="6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2" fillId="6" borderId="53" xfId="0" applyFont="1" applyFill="1" applyBorder="1" applyAlignment="1">
      <alignment horizontal="left" vertical="top" wrapText="1"/>
    </xf>
    <xf numFmtId="0" fontId="2" fillId="6" borderId="38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/>
    </xf>
    <xf numFmtId="49" fontId="2" fillId="6" borderId="34" xfId="0" applyNumberFormat="1" applyFont="1" applyFill="1" applyBorder="1" applyAlignment="1">
      <alignment horizontal="center" vertical="top"/>
    </xf>
    <xf numFmtId="49" fontId="2" fillId="6" borderId="4" xfId="0" applyNumberFormat="1" applyFont="1" applyFill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2" fillId="0" borderId="64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left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164" fontId="5" fillId="0" borderId="64" xfId="0" applyNumberFormat="1" applyFont="1" applyFill="1" applyBorder="1" applyAlignment="1">
      <alignment horizontal="center" vertical="top" wrapText="1"/>
    </xf>
    <xf numFmtId="164" fontId="5" fillId="0" borderId="61" xfId="0" applyNumberFormat="1" applyFont="1" applyFill="1" applyBorder="1" applyAlignment="1">
      <alignment horizontal="center" vertical="top" wrapText="1"/>
    </xf>
    <xf numFmtId="164" fontId="5" fillId="0" borderId="68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Border="1" applyAlignment="1">
      <alignment horizontal="center" vertical="top" wrapText="1"/>
    </xf>
    <xf numFmtId="164" fontId="6" fillId="4" borderId="28" xfId="0" applyNumberFormat="1" applyFont="1" applyFill="1" applyBorder="1" applyAlignment="1">
      <alignment horizontal="center" vertical="top" wrapText="1"/>
    </xf>
    <xf numFmtId="0" fontId="6" fillId="6" borderId="45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 vertical="top"/>
    </xf>
    <xf numFmtId="49" fontId="2" fillId="0" borderId="75" xfId="0" applyNumberFormat="1" applyFont="1" applyBorder="1" applyAlignment="1">
      <alignment horizontal="center" vertical="top"/>
    </xf>
    <xf numFmtId="49" fontId="3" fillId="0" borderId="45" xfId="0" applyNumberFormat="1" applyFont="1" applyFill="1" applyBorder="1" applyAlignment="1">
      <alignment horizontal="center" vertical="top"/>
    </xf>
    <xf numFmtId="49" fontId="3" fillId="0" borderId="49" xfId="0" applyNumberFormat="1" applyFont="1" applyFill="1" applyBorder="1" applyAlignment="1">
      <alignment horizontal="center" vertical="top"/>
    </xf>
    <xf numFmtId="49" fontId="3" fillId="0" borderId="75" xfId="0" applyNumberFormat="1" applyFont="1" applyFill="1" applyBorder="1" applyAlignment="1">
      <alignment horizontal="center" vertical="top"/>
    </xf>
    <xf numFmtId="0" fontId="3" fillId="0" borderId="45" xfId="0" applyNumberFormat="1" applyFont="1" applyFill="1" applyBorder="1" applyAlignment="1">
      <alignment horizontal="center" vertical="top"/>
    </xf>
    <xf numFmtId="0" fontId="3" fillId="0" borderId="7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52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left" vertical="top" wrapText="1"/>
    </xf>
    <xf numFmtId="0" fontId="6" fillId="6" borderId="41" xfId="0" applyFont="1" applyFill="1" applyBorder="1" applyAlignment="1">
      <alignment horizontal="left" vertical="top" wrapText="1"/>
    </xf>
    <xf numFmtId="0" fontId="6" fillId="6" borderId="36" xfId="0" applyFont="1" applyFill="1" applyBorder="1" applyAlignment="1">
      <alignment horizontal="left" vertical="top" wrapText="1"/>
    </xf>
    <xf numFmtId="0" fontId="6" fillId="6" borderId="66" xfId="0" applyNumberFormat="1" applyFont="1" applyFill="1" applyBorder="1" applyAlignment="1">
      <alignment horizontal="center" vertical="top"/>
    </xf>
    <xf numFmtId="164" fontId="2" fillId="0" borderId="69" xfId="0" applyNumberFormat="1" applyFont="1" applyFill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center" vertical="top" wrapText="1"/>
    </xf>
    <xf numFmtId="0" fontId="6" fillId="6" borderId="45" xfId="0" applyFont="1" applyFill="1" applyBorder="1" applyAlignment="1">
      <alignment horizontal="left" vertical="top" wrapText="1"/>
    </xf>
    <xf numFmtId="0" fontId="6" fillId="6" borderId="49" xfId="0" applyFont="1" applyFill="1" applyBorder="1" applyAlignment="1">
      <alignment horizontal="left" vertical="top" wrapText="1"/>
    </xf>
    <xf numFmtId="49" fontId="3" fillId="6" borderId="18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>
      <alignment horizontal="center" vertical="top"/>
    </xf>
    <xf numFmtId="49" fontId="3" fillId="2" borderId="58" xfId="0" applyNumberFormat="1" applyFont="1" applyFill="1" applyBorder="1" applyAlignment="1">
      <alignment horizontal="center" vertical="top"/>
    </xf>
    <xf numFmtId="49" fontId="3" fillId="2" borderId="56" xfId="0" applyNumberFormat="1" applyFont="1" applyFill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49" fontId="6" fillId="3" borderId="17" xfId="0" applyNumberFormat="1" applyFont="1" applyFill="1" applyBorder="1" applyAlignment="1">
      <alignment horizontal="center" vertical="top"/>
    </xf>
    <xf numFmtId="49" fontId="6" fillId="6" borderId="56" xfId="0" applyNumberFormat="1" applyFont="1" applyFill="1" applyBorder="1" applyAlignment="1">
      <alignment horizontal="center" vertical="top"/>
    </xf>
    <xf numFmtId="49" fontId="5" fillId="0" borderId="37" xfId="0" applyNumberFormat="1" applyFont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6" fillId="0" borderId="55" xfId="0" applyNumberFormat="1" applyFont="1" applyBorder="1" applyAlignment="1">
      <alignment horizontal="center" vertical="top"/>
    </xf>
    <xf numFmtId="164" fontId="2" fillId="0" borderId="40" xfId="0" applyNumberFormat="1" applyFont="1" applyBorder="1" applyAlignment="1">
      <alignment horizontal="left" vertical="top" wrapText="1"/>
    </xf>
    <xf numFmtId="164" fontId="2" fillId="0" borderId="42" xfId="0" applyNumberFormat="1" applyFont="1" applyBorder="1" applyAlignment="1">
      <alignment horizontal="left" vertical="top" wrapText="1"/>
    </xf>
    <xf numFmtId="49" fontId="6" fillId="6" borderId="14" xfId="0" applyNumberFormat="1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6" fillId="0" borderId="51" xfId="0" applyNumberFormat="1" applyFont="1" applyBorder="1" applyAlignment="1">
      <alignment horizontal="center" vertical="top"/>
    </xf>
    <xf numFmtId="49" fontId="6" fillId="0" borderId="66" xfId="0" applyNumberFormat="1" applyFont="1" applyFill="1" applyBorder="1" applyAlignment="1">
      <alignment horizontal="center" vertical="top"/>
    </xf>
    <xf numFmtId="49" fontId="6" fillId="0" borderId="51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center" vertical="center" textRotation="90" wrapText="1"/>
    </xf>
    <xf numFmtId="49" fontId="2" fillId="0" borderId="37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top" textRotation="180" wrapText="1"/>
    </xf>
    <xf numFmtId="0" fontId="13" fillId="0" borderId="37" xfId="0" applyFont="1" applyFill="1" applyBorder="1" applyAlignment="1">
      <alignment horizontal="center" vertical="top" textRotation="180" wrapText="1"/>
    </xf>
    <xf numFmtId="0" fontId="17" fillId="0" borderId="36" xfId="0" applyFont="1" applyFill="1" applyBorder="1" applyAlignment="1">
      <alignment horizontal="center" vertical="top" wrapText="1"/>
    </xf>
    <xf numFmtId="0" fontId="17" fillId="0" borderId="37" xfId="0" applyFont="1" applyFill="1" applyBorder="1" applyAlignment="1">
      <alignment horizontal="center" vertical="top" wrapText="1"/>
    </xf>
    <xf numFmtId="49" fontId="6" fillId="0" borderId="66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 textRotation="90" wrapText="1"/>
    </xf>
    <xf numFmtId="0" fontId="4" fillId="0" borderId="72" xfId="0" applyFont="1" applyBorder="1" applyAlignment="1">
      <alignment horizontal="left" vertical="top" wrapText="1"/>
    </xf>
    <xf numFmtId="0" fontId="5" fillId="6" borderId="49" xfId="0" applyFont="1" applyFill="1" applyBorder="1" applyAlignment="1">
      <alignment horizontal="left" vertical="top" wrapText="1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41" xfId="0" applyNumberFormat="1" applyFont="1" applyFill="1" applyBorder="1" applyAlignment="1">
      <alignment horizontal="center" vertical="top"/>
    </xf>
    <xf numFmtId="0" fontId="2" fillId="0" borderId="66" xfId="0" applyFont="1" applyFill="1" applyBorder="1" applyAlignment="1">
      <alignment horizontal="left" vertical="top" wrapText="1"/>
    </xf>
    <xf numFmtId="165" fontId="5" fillId="0" borderId="23" xfId="0" applyNumberFormat="1" applyFont="1" applyFill="1" applyBorder="1" applyAlignment="1">
      <alignment horizontal="left" vertical="top" wrapText="1"/>
    </xf>
    <xf numFmtId="0" fontId="19" fillId="0" borderId="71" xfId="0" applyFont="1" applyBorder="1" applyAlignment="1">
      <alignment horizontal="center" vertical="center"/>
    </xf>
  </cellXfs>
  <cellStyles count="2">
    <cellStyle name="Įprastas 2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Normal="100" zoomScaleSheetLayoutView="90" workbookViewId="0">
      <selection sqref="A1:R1"/>
    </sheetView>
  </sheetViews>
  <sheetFormatPr defaultRowHeight="12.75"/>
  <cols>
    <col min="1" max="3" width="2.42578125" style="7" customWidth="1"/>
    <col min="4" max="4" width="39.85546875" style="7" customWidth="1"/>
    <col min="5" max="5" width="3.5703125" style="472" customWidth="1"/>
    <col min="6" max="6" width="2.85546875" style="7" customWidth="1"/>
    <col min="7" max="7" width="3" style="221" customWidth="1"/>
    <col min="8" max="8" width="8.140625" style="500" customWidth="1"/>
    <col min="9" max="11" width="8.140625" style="7" customWidth="1"/>
    <col min="12" max="12" width="7.42578125" style="7" customWidth="1"/>
    <col min="13" max="13" width="8.42578125" style="7" customWidth="1"/>
    <col min="14" max="14" width="8.28515625" style="7" customWidth="1"/>
    <col min="15" max="15" width="31.140625" style="7" customWidth="1"/>
    <col min="16" max="16" width="4.140625" style="25" customWidth="1"/>
    <col min="17" max="17" width="3.42578125" style="221" customWidth="1"/>
    <col min="18" max="18" width="3.42578125" style="220" customWidth="1"/>
    <col min="19" max="19" width="9.140625" style="2" hidden="1" customWidth="1"/>
    <col min="20" max="16384" width="9.140625" style="2"/>
  </cols>
  <sheetData>
    <row r="1" spans="1:18">
      <c r="A1" s="1046" t="s">
        <v>196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</row>
    <row r="2" spans="1:18">
      <c r="A2" s="1047" t="s">
        <v>42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</row>
    <row r="3" spans="1:18">
      <c r="A3" s="1048" t="s">
        <v>67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</row>
    <row r="4" spans="1:18" ht="13.5" thickBot="1">
      <c r="A4" s="614"/>
      <c r="B4" s="614"/>
      <c r="C4" s="1049" t="s">
        <v>10</v>
      </c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1049"/>
      <c r="Q4" s="1049"/>
      <c r="R4" s="1049"/>
    </row>
    <row r="5" spans="1:18" ht="12.75" customHeight="1">
      <c r="A5" s="1009" t="s">
        <v>14</v>
      </c>
      <c r="B5" s="1012" t="s">
        <v>16</v>
      </c>
      <c r="C5" s="1012" t="s">
        <v>17</v>
      </c>
      <c r="D5" s="1020" t="s">
        <v>34</v>
      </c>
      <c r="E5" s="1023" t="s">
        <v>18</v>
      </c>
      <c r="F5" s="1026" t="s">
        <v>151</v>
      </c>
      <c r="G5" s="1037" t="s">
        <v>19</v>
      </c>
      <c r="H5" s="1040" t="s">
        <v>20</v>
      </c>
      <c r="I5" s="843" t="s">
        <v>184</v>
      </c>
      <c r="J5" s="844"/>
      <c r="K5" s="844"/>
      <c r="L5" s="845"/>
      <c r="M5" s="1015" t="s">
        <v>65</v>
      </c>
      <c r="N5" s="1015" t="s">
        <v>118</v>
      </c>
      <c r="O5" s="1031" t="s">
        <v>199</v>
      </c>
      <c r="P5" s="1032"/>
      <c r="Q5" s="1032"/>
      <c r="R5" s="1033"/>
    </row>
    <row r="6" spans="1:18" ht="12.75" customHeight="1">
      <c r="A6" s="1010"/>
      <c r="B6" s="1013"/>
      <c r="C6" s="1013"/>
      <c r="D6" s="1021"/>
      <c r="E6" s="1024"/>
      <c r="F6" s="1027"/>
      <c r="G6" s="1038"/>
      <c r="H6" s="1041"/>
      <c r="I6" s="1018" t="s">
        <v>21</v>
      </c>
      <c r="J6" s="1043" t="s">
        <v>22</v>
      </c>
      <c r="K6" s="1043"/>
      <c r="L6" s="1044" t="s">
        <v>45</v>
      </c>
      <c r="M6" s="1016"/>
      <c r="N6" s="1016"/>
      <c r="O6" s="1029" t="s">
        <v>34</v>
      </c>
      <c r="P6" s="1034" t="s">
        <v>108</v>
      </c>
      <c r="Q6" s="1035"/>
      <c r="R6" s="1036"/>
    </row>
    <row r="7" spans="1:18" ht="119.25" customHeight="1" thickBot="1">
      <c r="A7" s="1011"/>
      <c r="B7" s="1014"/>
      <c r="C7" s="1014"/>
      <c r="D7" s="1022"/>
      <c r="E7" s="1025"/>
      <c r="F7" s="1028"/>
      <c r="G7" s="1039"/>
      <c r="H7" s="1042"/>
      <c r="I7" s="1019"/>
      <c r="J7" s="615" t="s">
        <v>21</v>
      </c>
      <c r="K7" s="9" t="s">
        <v>35</v>
      </c>
      <c r="L7" s="1045"/>
      <c r="M7" s="1017"/>
      <c r="N7" s="1017"/>
      <c r="O7" s="1030"/>
      <c r="P7" s="263" t="s">
        <v>110</v>
      </c>
      <c r="Q7" s="263" t="s">
        <v>111</v>
      </c>
      <c r="R7" s="264" t="s">
        <v>112</v>
      </c>
    </row>
    <row r="8" spans="1:18" ht="13.5" thickBot="1">
      <c r="A8" s="1050" t="s">
        <v>44</v>
      </c>
      <c r="B8" s="1051"/>
      <c r="C8" s="1051"/>
      <c r="D8" s="1051"/>
      <c r="E8" s="1051"/>
      <c r="F8" s="1051"/>
      <c r="G8" s="1051"/>
      <c r="H8" s="1051"/>
      <c r="I8" s="1051"/>
      <c r="J8" s="1051"/>
      <c r="K8" s="1051"/>
      <c r="L8" s="1051"/>
      <c r="M8" s="1051"/>
      <c r="N8" s="1051"/>
      <c r="O8" s="1051"/>
      <c r="P8" s="1051"/>
      <c r="Q8" s="1051"/>
      <c r="R8" s="1052"/>
    </row>
    <row r="9" spans="1:18" ht="13.5" thickBot="1">
      <c r="A9" s="1053" t="s">
        <v>43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5"/>
    </row>
    <row r="10" spans="1:18" ht="13.5" thickBot="1">
      <c r="A10" s="391" t="s">
        <v>23</v>
      </c>
      <c r="B10" s="1058" t="s">
        <v>59</v>
      </c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60"/>
    </row>
    <row r="11" spans="1:18" ht="13.5" thickBot="1">
      <c r="A11" s="574" t="s">
        <v>23</v>
      </c>
      <c r="B11" s="306" t="s">
        <v>23</v>
      </c>
      <c r="C11" s="1056" t="s">
        <v>197</v>
      </c>
      <c r="D11" s="1057"/>
      <c r="E11" s="1057"/>
      <c r="F11" s="1057"/>
      <c r="G11" s="1057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9"/>
    </row>
    <row r="12" spans="1:18" ht="15" customHeight="1">
      <c r="A12" s="778" t="s">
        <v>23</v>
      </c>
      <c r="B12" s="23" t="s">
        <v>23</v>
      </c>
      <c r="C12" s="1006" t="s">
        <v>23</v>
      </c>
      <c r="D12" s="978" t="s">
        <v>257</v>
      </c>
      <c r="E12" s="981"/>
      <c r="F12" s="786" t="s">
        <v>24</v>
      </c>
      <c r="G12" s="984" t="s">
        <v>47</v>
      </c>
      <c r="H12" s="686" t="s">
        <v>25</v>
      </c>
      <c r="I12" s="658">
        <f>J12+L12</f>
        <v>64587.9</v>
      </c>
      <c r="J12" s="571">
        <v>64587.9</v>
      </c>
      <c r="K12" s="657">
        <v>44066.2</v>
      </c>
      <c r="L12" s="571"/>
      <c r="M12" s="684">
        <v>64587.9</v>
      </c>
      <c r="N12" s="682">
        <v>64587.9</v>
      </c>
      <c r="O12" s="149"/>
      <c r="P12" s="265"/>
      <c r="Q12" s="266"/>
      <c r="R12" s="612"/>
    </row>
    <row r="13" spans="1:18" ht="15" customHeight="1">
      <c r="A13" s="998"/>
      <c r="B13" s="999"/>
      <c r="C13" s="1007"/>
      <c r="D13" s="979"/>
      <c r="E13" s="982"/>
      <c r="F13" s="751"/>
      <c r="G13" s="985"/>
      <c r="H13" s="687" t="s">
        <v>188</v>
      </c>
      <c r="I13" s="658">
        <f>J13+L13</f>
        <v>16316.5</v>
      </c>
      <c r="J13" s="657">
        <v>16157.5</v>
      </c>
      <c r="K13" s="658">
        <v>2772</v>
      </c>
      <c r="L13" s="571">
        <v>159</v>
      </c>
      <c r="M13" s="655">
        <v>16584.7</v>
      </c>
      <c r="N13" s="682">
        <v>16584.7</v>
      </c>
      <c r="O13" s="152" t="s">
        <v>81</v>
      </c>
      <c r="P13" s="267">
        <v>43</v>
      </c>
      <c r="Q13" s="220">
        <v>43</v>
      </c>
      <c r="R13" s="613">
        <v>43</v>
      </c>
    </row>
    <row r="14" spans="1:18" ht="25.5">
      <c r="A14" s="998"/>
      <c r="B14" s="999"/>
      <c r="C14" s="1007"/>
      <c r="D14" s="661" t="s">
        <v>154</v>
      </c>
      <c r="E14" s="982"/>
      <c r="F14" s="751"/>
      <c r="G14" s="985"/>
      <c r="H14" s="662" t="s">
        <v>28</v>
      </c>
      <c r="I14" s="688">
        <f>J14+L14</f>
        <v>100875.8</v>
      </c>
      <c r="J14" s="663">
        <v>100728.8</v>
      </c>
      <c r="K14" s="663">
        <v>75018.3</v>
      </c>
      <c r="L14" s="664">
        <v>147</v>
      </c>
      <c r="M14" s="656">
        <v>97931.3</v>
      </c>
      <c r="N14" s="683">
        <v>97931.3</v>
      </c>
      <c r="O14" s="665" t="s">
        <v>179</v>
      </c>
      <c r="P14" s="666">
        <v>7.48</v>
      </c>
      <c r="Q14" s="667">
        <v>7.5</v>
      </c>
      <c r="R14" s="409">
        <v>7.6</v>
      </c>
    </row>
    <row r="15" spans="1:18" ht="15.75" customHeight="1">
      <c r="A15" s="998"/>
      <c r="B15" s="999"/>
      <c r="C15" s="1007"/>
      <c r="D15" s="980" t="s">
        <v>155</v>
      </c>
      <c r="E15" s="982"/>
      <c r="F15" s="751"/>
      <c r="G15" s="985"/>
      <c r="H15" s="360" t="s">
        <v>6</v>
      </c>
      <c r="I15" s="660">
        <f>J15+L15</f>
        <v>2661.8</v>
      </c>
      <c r="J15" s="76">
        <v>2632.8</v>
      </c>
      <c r="K15" s="76">
        <v>1406</v>
      </c>
      <c r="L15" s="158">
        <v>29</v>
      </c>
      <c r="M15" s="17">
        <v>2647</v>
      </c>
      <c r="N15" s="13">
        <v>2647</v>
      </c>
      <c r="O15" s="152" t="s">
        <v>84</v>
      </c>
      <c r="P15" s="267">
        <v>8</v>
      </c>
      <c r="Q15" s="220">
        <v>8</v>
      </c>
      <c r="R15" s="310">
        <v>8</v>
      </c>
    </row>
    <row r="16" spans="1:18" ht="12.75" customHeight="1">
      <c r="A16" s="998"/>
      <c r="B16" s="999"/>
      <c r="C16" s="1007"/>
      <c r="D16" s="980"/>
      <c r="E16" s="982"/>
      <c r="F16" s="751"/>
      <c r="G16" s="985"/>
      <c r="H16" s="362" t="s">
        <v>15</v>
      </c>
      <c r="I16" s="84">
        <f>J16+L16</f>
        <v>160</v>
      </c>
      <c r="J16" s="80">
        <v>160</v>
      </c>
      <c r="K16" s="85"/>
      <c r="L16" s="205"/>
      <c r="M16" s="3"/>
      <c r="N16" s="681"/>
      <c r="O16" s="303" t="s">
        <v>85</v>
      </c>
      <c r="P16" s="267">
        <v>1</v>
      </c>
      <c r="Q16" s="270">
        <v>1</v>
      </c>
      <c r="R16" s="613">
        <v>1</v>
      </c>
    </row>
    <row r="17" spans="1:18">
      <c r="A17" s="998"/>
      <c r="B17" s="999"/>
      <c r="C17" s="1007"/>
      <c r="D17" s="1003" t="s">
        <v>156</v>
      </c>
      <c r="E17" s="982"/>
      <c r="F17" s="751"/>
      <c r="G17" s="985"/>
      <c r="H17" s="362"/>
      <c r="I17" s="79"/>
      <c r="J17" s="80"/>
      <c r="K17" s="80"/>
      <c r="L17" s="161"/>
      <c r="M17" s="54"/>
      <c r="N17" s="60"/>
      <c r="O17" s="668" t="s">
        <v>181</v>
      </c>
      <c r="P17" s="299">
        <v>17.64</v>
      </c>
      <c r="Q17" s="669">
        <v>17.14</v>
      </c>
      <c r="R17" s="307">
        <v>17</v>
      </c>
    </row>
    <row r="18" spans="1:18">
      <c r="A18" s="998"/>
      <c r="B18" s="999"/>
      <c r="C18" s="1007"/>
      <c r="D18" s="1003"/>
      <c r="E18" s="982"/>
      <c r="F18" s="751"/>
      <c r="G18" s="985"/>
      <c r="H18" s="476"/>
      <c r="I18" s="159"/>
      <c r="J18" s="72"/>
      <c r="K18" s="72"/>
      <c r="L18" s="160"/>
      <c r="M18" s="214"/>
      <c r="N18" s="373"/>
      <c r="O18" s="303" t="s">
        <v>131</v>
      </c>
      <c r="P18" s="267">
        <v>12</v>
      </c>
      <c r="Q18" s="267">
        <v>12</v>
      </c>
      <c r="R18" s="613">
        <v>12</v>
      </c>
    </row>
    <row r="19" spans="1:18" ht="15" customHeight="1">
      <c r="A19" s="998"/>
      <c r="B19" s="999"/>
      <c r="C19" s="1007"/>
      <c r="D19" s="1003"/>
      <c r="E19" s="982"/>
      <c r="F19" s="751"/>
      <c r="G19" s="985"/>
      <c r="H19" s="678"/>
      <c r="I19" s="659"/>
      <c r="J19" s="685"/>
      <c r="K19" s="685"/>
      <c r="L19" s="659"/>
      <c r="M19" s="678"/>
      <c r="N19" s="2"/>
      <c r="O19" s="303" t="s">
        <v>133</v>
      </c>
      <c r="P19" s="267">
        <v>4</v>
      </c>
      <c r="Q19" s="267">
        <v>4</v>
      </c>
      <c r="R19" s="613">
        <v>4</v>
      </c>
    </row>
    <row r="20" spans="1:18">
      <c r="A20" s="998"/>
      <c r="B20" s="999"/>
      <c r="C20" s="1007"/>
      <c r="D20" s="1003"/>
      <c r="E20" s="982"/>
      <c r="F20" s="751"/>
      <c r="G20" s="985"/>
      <c r="H20" s="34"/>
      <c r="I20" s="159"/>
      <c r="J20" s="72"/>
      <c r="K20" s="72"/>
      <c r="L20" s="160"/>
      <c r="M20" s="214"/>
      <c r="N20" s="59"/>
      <c r="O20" s="670" t="s">
        <v>87</v>
      </c>
      <c r="P20" s="671">
        <v>1</v>
      </c>
      <c r="Q20" s="671">
        <v>1</v>
      </c>
      <c r="R20" s="308">
        <v>1</v>
      </c>
    </row>
    <row r="21" spans="1:18" ht="13.5" customHeight="1">
      <c r="A21" s="998"/>
      <c r="B21" s="999"/>
      <c r="C21" s="1007"/>
      <c r="D21" s="1004" t="s">
        <v>157</v>
      </c>
      <c r="E21" s="982"/>
      <c r="F21" s="751"/>
      <c r="G21" s="985"/>
      <c r="H21" s="360"/>
      <c r="I21" s="150"/>
      <c r="J21" s="151"/>
      <c r="K21" s="151"/>
      <c r="L21" s="236"/>
      <c r="M21" s="167"/>
      <c r="N21" s="5"/>
      <c r="O21" s="303" t="s">
        <v>181</v>
      </c>
      <c r="P21" s="267">
        <v>3.74</v>
      </c>
      <c r="Q21" s="274">
        <v>3.75</v>
      </c>
      <c r="R21" s="613">
        <v>3.8</v>
      </c>
    </row>
    <row r="22" spans="1:18">
      <c r="A22" s="998"/>
      <c r="B22" s="999"/>
      <c r="C22" s="1007"/>
      <c r="D22" s="1005"/>
      <c r="E22" s="982"/>
      <c r="F22" s="751"/>
      <c r="G22" s="985"/>
      <c r="H22" s="354"/>
      <c r="I22" s="474"/>
      <c r="J22" s="86"/>
      <c r="K22" s="86"/>
      <c r="L22" s="170"/>
      <c r="M22" s="475"/>
      <c r="N22" s="674"/>
      <c r="O22" s="303" t="s">
        <v>81</v>
      </c>
      <c r="P22" s="267">
        <v>6</v>
      </c>
      <c r="Q22" s="274">
        <v>6</v>
      </c>
      <c r="R22" s="613">
        <v>6</v>
      </c>
    </row>
    <row r="23" spans="1:18" ht="12.75" customHeight="1">
      <c r="A23" s="998"/>
      <c r="B23" s="999"/>
      <c r="C23" s="1007"/>
      <c r="D23" s="1002" t="s">
        <v>161</v>
      </c>
      <c r="E23" s="982"/>
      <c r="F23" s="751"/>
      <c r="G23" s="985"/>
      <c r="H23" s="476"/>
      <c r="I23" s="169"/>
      <c r="J23" s="85"/>
      <c r="K23" s="85"/>
      <c r="L23" s="205"/>
      <c r="M23" s="475"/>
      <c r="N23" s="674"/>
      <c r="O23" s="1000" t="s">
        <v>127</v>
      </c>
      <c r="P23" s="989">
        <v>4</v>
      </c>
      <c r="Q23" s="989">
        <v>4.5</v>
      </c>
      <c r="R23" s="991">
        <v>5</v>
      </c>
    </row>
    <row r="24" spans="1:18">
      <c r="A24" s="998"/>
      <c r="B24" s="999"/>
      <c r="C24" s="1007"/>
      <c r="D24" s="1002"/>
      <c r="E24" s="982"/>
      <c r="F24" s="751"/>
      <c r="G24" s="985"/>
      <c r="H24" s="34"/>
      <c r="I24" s="169"/>
      <c r="J24" s="85"/>
      <c r="K24" s="85"/>
      <c r="L24" s="205"/>
      <c r="M24" s="3"/>
      <c r="N24" s="681"/>
      <c r="O24" s="826"/>
      <c r="P24" s="990"/>
      <c r="Q24" s="990"/>
      <c r="R24" s="992"/>
    </row>
    <row r="25" spans="1:18" ht="12.75" customHeight="1">
      <c r="A25" s="998"/>
      <c r="B25" s="999"/>
      <c r="C25" s="1007"/>
      <c r="D25" s="977" t="s">
        <v>162</v>
      </c>
      <c r="E25" s="982"/>
      <c r="F25" s="751"/>
      <c r="G25" s="985"/>
      <c r="H25" s="360"/>
      <c r="I25" s="150"/>
      <c r="J25" s="151"/>
      <c r="K25" s="151"/>
      <c r="L25" s="672"/>
      <c r="M25" s="167"/>
      <c r="N25" s="5"/>
      <c r="O25" s="673" t="s">
        <v>83</v>
      </c>
      <c r="P25" s="279">
        <v>180</v>
      </c>
      <c r="Q25" s="592">
        <v>180</v>
      </c>
      <c r="R25" s="993">
        <v>180</v>
      </c>
    </row>
    <row r="26" spans="1:18">
      <c r="A26" s="998"/>
      <c r="B26" s="999"/>
      <c r="C26" s="1007"/>
      <c r="D26" s="1001"/>
      <c r="E26" s="982"/>
      <c r="F26" s="751"/>
      <c r="G26" s="985"/>
      <c r="H26" s="362"/>
      <c r="I26" s="677"/>
      <c r="J26" s="178"/>
      <c r="K26" s="178"/>
      <c r="L26" s="171"/>
      <c r="M26" s="475"/>
      <c r="N26" s="674"/>
      <c r="O26" s="141"/>
      <c r="P26" s="279"/>
      <c r="Q26" s="592"/>
      <c r="R26" s="993"/>
    </row>
    <row r="27" spans="1:18" ht="17.25" customHeight="1">
      <c r="A27" s="998"/>
      <c r="B27" s="999"/>
      <c r="C27" s="1007"/>
      <c r="D27" s="996" t="s">
        <v>163</v>
      </c>
      <c r="E27" s="982"/>
      <c r="F27" s="751"/>
      <c r="G27" s="985"/>
      <c r="H27" s="476"/>
      <c r="I27" s="169"/>
      <c r="J27" s="85"/>
      <c r="K27" s="85"/>
      <c r="L27" s="205"/>
      <c r="M27" s="475"/>
      <c r="N27" s="674"/>
      <c r="O27" s="994" t="s">
        <v>189</v>
      </c>
      <c r="P27" s="675">
        <v>145</v>
      </c>
      <c r="Q27" s="676">
        <v>150</v>
      </c>
      <c r="R27" s="307">
        <v>110</v>
      </c>
    </row>
    <row r="28" spans="1:18" ht="13.5" thickBot="1">
      <c r="A28" s="779"/>
      <c r="B28" s="781"/>
      <c r="C28" s="1008"/>
      <c r="D28" s="997"/>
      <c r="E28" s="983"/>
      <c r="F28" s="752"/>
      <c r="G28" s="986"/>
      <c r="H28" s="539" t="s">
        <v>26</v>
      </c>
      <c r="I28" s="680">
        <f t="shared" ref="I28:N28" si="0">SUM(I12:I27)</f>
        <v>184602</v>
      </c>
      <c r="J28" s="680">
        <f t="shared" si="0"/>
        <v>184267</v>
      </c>
      <c r="K28" s="680">
        <f t="shared" si="0"/>
        <v>123262.5</v>
      </c>
      <c r="L28" s="541">
        <f t="shared" si="0"/>
        <v>335</v>
      </c>
      <c r="M28" s="543">
        <f t="shared" si="0"/>
        <v>181750.90000000002</v>
      </c>
      <c r="N28" s="541">
        <f t="shared" si="0"/>
        <v>181750.90000000002</v>
      </c>
      <c r="O28" s="995"/>
      <c r="P28" s="276"/>
      <c r="Q28" s="276"/>
      <c r="R28" s="491"/>
    </row>
    <row r="29" spans="1:18" ht="30" customHeight="1">
      <c r="A29" s="584" t="s">
        <v>23</v>
      </c>
      <c r="B29" s="597" t="s">
        <v>23</v>
      </c>
      <c r="C29" s="605" t="s">
        <v>9</v>
      </c>
      <c r="D29" s="972" t="s">
        <v>158</v>
      </c>
      <c r="E29" s="987"/>
      <c r="F29" s="944" t="s">
        <v>24</v>
      </c>
      <c r="G29" s="957">
        <v>2</v>
      </c>
      <c r="H29" s="358" t="s">
        <v>28</v>
      </c>
      <c r="I29" s="164">
        <f>J29+L29</f>
        <v>51.9</v>
      </c>
      <c r="J29" s="147">
        <v>51.9</v>
      </c>
      <c r="K29" s="147">
        <v>39.6</v>
      </c>
      <c r="L29" s="173"/>
      <c r="M29" s="235">
        <v>51.9</v>
      </c>
      <c r="N29" s="231">
        <v>51.9</v>
      </c>
      <c r="O29" s="856" t="s">
        <v>125</v>
      </c>
      <c r="P29" s="265">
        <v>1</v>
      </c>
      <c r="Q29" s="273">
        <v>1</v>
      </c>
      <c r="R29" s="612">
        <v>1</v>
      </c>
    </row>
    <row r="30" spans="1:18" ht="13.5" thickBot="1">
      <c r="A30" s="585"/>
      <c r="B30" s="38"/>
      <c r="C30" s="563"/>
      <c r="D30" s="973"/>
      <c r="E30" s="988"/>
      <c r="F30" s="945"/>
      <c r="G30" s="958"/>
      <c r="H30" s="398" t="s">
        <v>26</v>
      </c>
      <c r="I30" s="478">
        <f t="shared" ref="I30:I35" si="1">J30+L30</f>
        <v>51.9</v>
      </c>
      <c r="J30" s="480">
        <f>SUM(J29:J29)</f>
        <v>51.9</v>
      </c>
      <c r="K30" s="480">
        <f>SUM(K29:K29)</f>
        <v>39.6</v>
      </c>
      <c r="L30" s="479">
        <f>SUM(L29:L29)</f>
        <v>0</v>
      </c>
      <c r="M30" s="482">
        <f>SUM(M29:M29)</f>
        <v>51.9</v>
      </c>
      <c r="N30" s="483">
        <f>SUM(N29:N29)</f>
        <v>51.9</v>
      </c>
      <c r="O30" s="857"/>
      <c r="P30" s="276"/>
      <c r="Q30" s="586"/>
      <c r="R30" s="619"/>
    </row>
    <row r="31" spans="1:18" ht="17.25" customHeight="1">
      <c r="A31" s="584" t="s">
        <v>23</v>
      </c>
      <c r="B31" s="597" t="s">
        <v>23</v>
      </c>
      <c r="C31" s="605" t="s">
        <v>24</v>
      </c>
      <c r="D31" s="972" t="s">
        <v>159</v>
      </c>
      <c r="E31" s="955"/>
      <c r="F31" s="944" t="s">
        <v>24</v>
      </c>
      <c r="G31" s="957">
        <v>2</v>
      </c>
      <c r="H31" s="358" t="s">
        <v>28</v>
      </c>
      <c r="I31" s="164">
        <f t="shared" si="1"/>
        <v>172.1</v>
      </c>
      <c r="J31" s="147">
        <v>172.1</v>
      </c>
      <c r="K31" s="147">
        <v>124.6</v>
      </c>
      <c r="L31" s="173"/>
      <c r="M31" s="235">
        <v>169.7</v>
      </c>
      <c r="N31" s="231">
        <v>169.7</v>
      </c>
      <c r="O31" s="856" t="s">
        <v>126</v>
      </c>
      <c r="P31" s="960">
        <v>2.83</v>
      </c>
      <c r="Q31" s="960">
        <v>2.83</v>
      </c>
      <c r="R31" s="962">
        <v>2.83</v>
      </c>
    </row>
    <row r="32" spans="1:18" ht="14.25" customHeight="1" thickBot="1">
      <c r="A32" s="585"/>
      <c r="B32" s="38"/>
      <c r="C32" s="563"/>
      <c r="D32" s="973"/>
      <c r="E32" s="956"/>
      <c r="F32" s="945"/>
      <c r="G32" s="958"/>
      <c r="H32" s="398" t="s">
        <v>26</v>
      </c>
      <c r="I32" s="478">
        <f t="shared" si="1"/>
        <v>172.1</v>
      </c>
      <c r="J32" s="480">
        <f>SUM(J31:J31)</f>
        <v>172.1</v>
      </c>
      <c r="K32" s="480">
        <f>SUM(K31:K31)</f>
        <v>124.6</v>
      </c>
      <c r="L32" s="479">
        <f>SUM(L31:L31)</f>
        <v>0</v>
      </c>
      <c r="M32" s="482">
        <f>SUM(M31:M31)</f>
        <v>169.7</v>
      </c>
      <c r="N32" s="483">
        <f>SUM(N31:N31)</f>
        <v>169.7</v>
      </c>
      <c r="O32" s="857"/>
      <c r="P32" s="961"/>
      <c r="Q32" s="961"/>
      <c r="R32" s="963"/>
    </row>
    <row r="33" spans="1:18" ht="25.5" customHeight="1">
      <c r="A33" s="950" t="s">
        <v>23</v>
      </c>
      <c r="B33" s="832" t="s">
        <v>23</v>
      </c>
      <c r="C33" s="948" t="s">
        <v>11</v>
      </c>
      <c r="D33" s="976" t="s">
        <v>160</v>
      </c>
      <c r="E33" s="745"/>
      <c r="F33" s="944" t="s">
        <v>24</v>
      </c>
      <c r="G33" s="957">
        <v>2</v>
      </c>
      <c r="H33" s="358" t="s">
        <v>28</v>
      </c>
      <c r="I33" s="164">
        <f t="shared" si="1"/>
        <v>8.5</v>
      </c>
      <c r="J33" s="147">
        <v>8.5</v>
      </c>
      <c r="K33" s="147">
        <v>6.2</v>
      </c>
      <c r="L33" s="173"/>
      <c r="M33" s="235">
        <v>8.5</v>
      </c>
      <c r="N33" s="231">
        <v>8.5</v>
      </c>
      <c r="O33" s="856" t="s">
        <v>126</v>
      </c>
      <c r="P33" s="960">
        <v>2.83</v>
      </c>
      <c r="Q33" s="960">
        <v>2.83</v>
      </c>
      <c r="R33" s="962">
        <v>2.83</v>
      </c>
    </row>
    <row r="34" spans="1:18" ht="25.5" customHeight="1">
      <c r="A34" s="868"/>
      <c r="B34" s="974"/>
      <c r="C34" s="975"/>
      <c r="D34" s="977"/>
      <c r="E34" s="746"/>
      <c r="F34" s="967"/>
      <c r="G34" s="968"/>
      <c r="H34" s="360"/>
      <c r="I34" s="165">
        <f t="shared" si="1"/>
        <v>0</v>
      </c>
      <c r="J34" s="151"/>
      <c r="K34" s="151"/>
      <c r="L34" s="184"/>
      <c r="M34" s="3"/>
      <c r="N34" s="63"/>
      <c r="O34" s="969"/>
      <c r="P34" s="970"/>
      <c r="Q34" s="970"/>
      <c r="R34" s="971"/>
    </row>
    <row r="35" spans="1:18" ht="15.75" customHeight="1" thickBot="1">
      <c r="A35" s="585"/>
      <c r="B35" s="38"/>
      <c r="C35" s="563"/>
      <c r="D35" s="973"/>
      <c r="E35" s="747"/>
      <c r="F35" s="945"/>
      <c r="G35" s="958"/>
      <c r="H35" s="398" t="s">
        <v>26</v>
      </c>
      <c r="I35" s="478">
        <f t="shared" si="1"/>
        <v>8.5</v>
      </c>
      <c r="J35" s="480">
        <f>SUM(J33:J34)</f>
        <v>8.5</v>
      </c>
      <c r="K35" s="480">
        <f>SUM(K33:K34)</f>
        <v>6.2</v>
      </c>
      <c r="L35" s="479">
        <f>SUM(L33:L34)</f>
        <v>0</v>
      </c>
      <c r="M35" s="482">
        <f>SUM(M33:M34)</f>
        <v>8.5</v>
      </c>
      <c r="N35" s="483">
        <f>SUM(N33:N34)</f>
        <v>8.5</v>
      </c>
      <c r="O35" s="857"/>
      <c r="P35" s="961"/>
      <c r="Q35" s="961"/>
      <c r="R35" s="963"/>
    </row>
    <row r="36" spans="1:18" ht="13.5" thickBot="1">
      <c r="A36" s="585" t="s">
        <v>23</v>
      </c>
      <c r="B36" s="598" t="s">
        <v>23</v>
      </c>
      <c r="C36" s="959" t="s">
        <v>30</v>
      </c>
      <c r="D36" s="959"/>
      <c r="E36" s="959"/>
      <c r="F36" s="959"/>
      <c r="G36" s="959"/>
      <c r="H36" s="834"/>
      <c r="I36" s="606">
        <f t="shared" ref="I36:N36" si="2">I35+I32+I30+I28</f>
        <v>184834.5</v>
      </c>
      <c r="J36" s="516">
        <f t="shared" si="2"/>
        <v>184499.5</v>
      </c>
      <c r="K36" s="607">
        <f t="shared" si="2"/>
        <v>123432.9</v>
      </c>
      <c r="L36" s="515">
        <f t="shared" si="2"/>
        <v>335</v>
      </c>
      <c r="M36" s="1">
        <f t="shared" si="2"/>
        <v>181981.00000000003</v>
      </c>
      <c r="N36" s="1">
        <f t="shared" si="2"/>
        <v>181981.00000000003</v>
      </c>
      <c r="O36" s="964"/>
      <c r="P36" s="965"/>
      <c r="Q36" s="965"/>
      <c r="R36" s="966"/>
    </row>
    <row r="37" spans="1:18" ht="13.5" thickBot="1">
      <c r="A37" s="22" t="s">
        <v>23</v>
      </c>
      <c r="B37" s="20" t="s">
        <v>27</v>
      </c>
      <c r="C37" s="874" t="s">
        <v>198</v>
      </c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5"/>
    </row>
    <row r="38" spans="1:18" ht="14.25" customHeight="1">
      <c r="A38" s="574" t="s">
        <v>23</v>
      </c>
      <c r="B38" s="832" t="s">
        <v>27</v>
      </c>
      <c r="C38" s="939" t="s">
        <v>23</v>
      </c>
      <c r="D38" s="940" t="s">
        <v>185</v>
      </c>
      <c r="E38" s="942"/>
      <c r="F38" s="944" t="s">
        <v>24</v>
      </c>
      <c r="G38" s="946">
        <v>2</v>
      </c>
      <c r="H38" s="19" t="s">
        <v>25</v>
      </c>
      <c r="I38" s="180">
        <f t="shared" ref="I38:I45" si="3">J38+L38</f>
        <v>65.400000000000006</v>
      </c>
      <c r="J38" s="181">
        <v>65.400000000000006</v>
      </c>
      <c r="K38" s="181"/>
      <c r="L38" s="182"/>
      <c r="M38" s="26">
        <v>65.400000000000006</v>
      </c>
      <c r="N38" s="32">
        <v>65.400000000000006</v>
      </c>
      <c r="O38" s="251" t="s">
        <v>88</v>
      </c>
      <c r="P38" s="281">
        <v>20</v>
      </c>
      <c r="Q38" s="210">
        <v>20</v>
      </c>
      <c r="R38" s="612">
        <v>20</v>
      </c>
    </row>
    <row r="39" spans="1:18" ht="14.25" customHeight="1" thickBot="1">
      <c r="A39" s="575"/>
      <c r="B39" s="848"/>
      <c r="C39" s="783"/>
      <c r="D39" s="941"/>
      <c r="E39" s="943"/>
      <c r="F39" s="945"/>
      <c r="G39" s="947"/>
      <c r="H39" s="398" t="s">
        <v>26</v>
      </c>
      <c r="I39" s="484">
        <f t="shared" si="3"/>
        <v>65.400000000000006</v>
      </c>
      <c r="J39" s="480">
        <f>SUM(J38)</f>
        <v>65.400000000000006</v>
      </c>
      <c r="K39" s="479"/>
      <c r="L39" s="485"/>
      <c r="M39" s="484">
        <f>SUM(M38)</f>
        <v>65.400000000000006</v>
      </c>
      <c r="N39" s="482">
        <f>SUM(N38)</f>
        <v>65.400000000000006</v>
      </c>
      <c r="O39" s="503"/>
      <c r="P39" s="504"/>
      <c r="Q39" s="505"/>
      <c r="R39" s="619"/>
    </row>
    <row r="40" spans="1:18" ht="25.5" customHeight="1">
      <c r="A40" s="950" t="s">
        <v>23</v>
      </c>
      <c r="B40" s="832" t="s">
        <v>27</v>
      </c>
      <c r="C40" s="952" t="s">
        <v>27</v>
      </c>
      <c r="D40" s="927" t="s">
        <v>49</v>
      </c>
      <c r="E40" s="937"/>
      <c r="F40" s="929" t="s">
        <v>24</v>
      </c>
      <c r="G40" s="931">
        <v>2</v>
      </c>
      <c r="H40" s="363" t="s">
        <v>28</v>
      </c>
      <c r="I40" s="183">
        <f t="shared" si="3"/>
        <v>143.9</v>
      </c>
      <c r="J40" s="86">
        <v>143.9</v>
      </c>
      <c r="K40" s="184"/>
      <c r="L40" s="228"/>
      <c r="M40" s="235">
        <v>179.8</v>
      </c>
      <c r="N40" s="5">
        <v>179.8</v>
      </c>
      <c r="O40" s="317" t="s">
        <v>129</v>
      </c>
      <c r="P40" s="265">
        <v>17</v>
      </c>
      <c r="Q40" s="265">
        <v>17</v>
      </c>
      <c r="R40" s="612">
        <v>17</v>
      </c>
    </row>
    <row r="41" spans="1:18" ht="13.5" thickBot="1">
      <c r="A41" s="951"/>
      <c r="B41" s="833"/>
      <c r="C41" s="953"/>
      <c r="D41" s="954"/>
      <c r="E41" s="938"/>
      <c r="F41" s="930"/>
      <c r="G41" s="932"/>
      <c r="H41" s="398" t="s">
        <v>26</v>
      </c>
      <c r="I41" s="411">
        <f>I40</f>
        <v>143.9</v>
      </c>
      <c r="J41" s="411">
        <f>J40</f>
        <v>143.9</v>
      </c>
      <c r="K41" s="411">
        <f>K40</f>
        <v>0</v>
      </c>
      <c r="L41" s="411">
        <f>L40</f>
        <v>0</v>
      </c>
      <c r="M41" s="401">
        <f>M40</f>
        <v>179.8</v>
      </c>
      <c r="N41" s="410">
        <f>SUM(N40)</f>
        <v>179.8</v>
      </c>
      <c r="O41" s="318" t="s">
        <v>128</v>
      </c>
      <c r="P41" s="319">
        <v>11</v>
      </c>
      <c r="Q41" s="319">
        <v>11</v>
      </c>
      <c r="R41" s="320">
        <v>10</v>
      </c>
    </row>
    <row r="42" spans="1:18" ht="29.25" customHeight="1">
      <c r="A42" s="846" t="s">
        <v>23</v>
      </c>
      <c r="B42" s="597" t="s">
        <v>27</v>
      </c>
      <c r="C42" s="948" t="s">
        <v>29</v>
      </c>
      <c r="D42" s="927" t="s">
        <v>51</v>
      </c>
      <c r="E42" s="933"/>
      <c r="F42" s="929" t="s">
        <v>24</v>
      </c>
      <c r="G42" s="935">
        <v>2</v>
      </c>
      <c r="H42" s="19" t="s">
        <v>25</v>
      </c>
      <c r="I42" s="146">
        <f t="shared" si="3"/>
        <v>136.69999999999999</v>
      </c>
      <c r="J42" s="147">
        <v>136.69999999999999</v>
      </c>
      <c r="K42" s="147"/>
      <c r="L42" s="88"/>
      <c r="M42" s="235">
        <v>140</v>
      </c>
      <c r="N42" s="8">
        <v>140</v>
      </c>
      <c r="O42" s="315" t="s">
        <v>89</v>
      </c>
      <c r="P42" s="314">
        <v>180</v>
      </c>
      <c r="Q42" s="280">
        <v>180</v>
      </c>
      <c r="R42" s="613">
        <v>180</v>
      </c>
    </row>
    <row r="43" spans="1:18" ht="13.5" thickBot="1">
      <c r="A43" s="847"/>
      <c r="B43" s="598"/>
      <c r="C43" s="949"/>
      <c r="D43" s="928"/>
      <c r="E43" s="934"/>
      <c r="F43" s="914"/>
      <c r="G43" s="936"/>
      <c r="H43" s="398" t="s">
        <v>26</v>
      </c>
      <c r="I43" s="410">
        <f t="shared" si="3"/>
        <v>136.69999999999999</v>
      </c>
      <c r="J43" s="399">
        <f>SUM(J42)</f>
        <v>136.69999999999999</v>
      </c>
      <c r="K43" s="410"/>
      <c r="L43" s="411"/>
      <c r="M43" s="401">
        <f>SUM(M42)</f>
        <v>140</v>
      </c>
      <c r="N43" s="402">
        <f>SUM(N42)</f>
        <v>140</v>
      </c>
      <c r="O43" s="242"/>
      <c r="P43" s="277"/>
      <c r="Q43" s="278"/>
      <c r="R43" s="619"/>
    </row>
    <row r="44" spans="1:18" ht="27.75" customHeight="1">
      <c r="A44" s="920" t="s">
        <v>23</v>
      </c>
      <c r="B44" s="922" t="s">
        <v>27</v>
      </c>
      <c r="C44" s="923" t="s">
        <v>31</v>
      </c>
      <c r="D44" s="925" t="s">
        <v>186</v>
      </c>
      <c r="E44" s="911"/>
      <c r="F44" s="913" t="s">
        <v>24</v>
      </c>
      <c r="G44" s="915">
        <v>2</v>
      </c>
      <c r="H44" s="363" t="s">
        <v>25</v>
      </c>
      <c r="I44" s="183">
        <f t="shared" si="3"/>
        <v>0</v>
      </c>
      <c r="J44" s="86"/>
      <c r="K44" s="184"/>
      <c r="L44" s="153"/>
      <c r="M44" s="65">
        <v>20</v>
      </c>
      <c r="N44" s="5"/>
      <c r="O44" s="317" t="s">
        <v>100</v>
      </c>
      <c r="P44" s="265"/>
      <c r="Q44" s="265">
        <v>1</v>
      </c>
      <c r="R44" s="612"/>
    </row>
    <row r="45" spans="1:18" ht="13.5" thickBot="1">
      <c r="A45" s="921"/>
      <c r="B45" s="848"/>
      <c r="C45" s="924"/>
      <c r="D45" s="926"/>
      <c r="E45" s="912"/>
      <c r="F45" s="914"/>
      <c r="G45" s="916"/>
      <c r="H45" s="398" t="s">
        <v>26</v>
      </c>
      <c r="I45" s="411">
        <f t="shared" si="3"/>
        <v>0</v>
      </c>
      <c r="J45" s="399"/>
      <c r="K45" s="410"/>
      <c r="L45" s="400"/>
      <c r="M45" s="401">
        <f>SUM(M44)</f>
        <v>20</v>
      </c>
      <c r="N45" s="410">
        <f>SUM(N44)</f>
        <v>0</v>
      </c>
      <c r="O45" s="594"/>
      <c r="P45" s="489"/>
      <c r="Q45" s="489"/>
      <c r="R45" s="490"/>
    </row>
    <row r="46" spans="1:18" ht="13.5" thickBot="1">
      <c r="A46" s="22" t="s">
        <v>23</v>
      </c>
      <c r="B46" s="20" t="s">
        <v>27</v>
      </c>
      <c r="C46" s="753" t="s">
        <v>30</v>
      </c>
      <c r="D46" s="753"/>
      <c r="E46" s="753"/>
      <c r="F46" s="753"/>
      <c r="G46" s="753"/>
      <c r="H46" s="753"/>
      <c r="I46" s="606">
        <f t="shared" ref="I46:N46" si="4">I43+I41+I39+I45</f>
        <v>346</v>
      </c>
      <c r="J46" s="606">
        <f t="shared" si="4"/>
        <v>346</v>
      </c>
      <c r="K46" s="606">
        <f t="shared" si="4"/>
        <v>0</v>
      </c>
      <c r="L46" s="606">
        <f t="shared" si="4"/>
        <v>0</v>
      </c>
      <c r="M46" s="606">
        <f t="shared" si="4"/>
        <v>405.20000000000005</v>
      </c>
      <c r="N46" s="606">
        <f t="shared" si="4"/>
        <v>385.20000000000005</v>
      </c>
      <c r="O46" s="606"/>
      <c r="P46" s="762"/>
      <c r="Q46" s="762"/>
      <c r="R46" s="763"/>
    </row>
    <row r="47" spans="1:18" ht="13.5" thickBot="1">
      <c r="A47" s="585" t="s">
        <v>23</v>
      </c>
      <c r="B47" s="764" t="s">
        <v>12</v>
      </c>
      <c r="C47" s="765"/>
      <c r="D47" s="765"/>
      <c r="E47" s="765"/>
      <c r="F47" s="765"/>
      <c r="G47" s="765"/>
      <c r="H47" s="765"/>
      <c r="I47" s="603">
        <f t="shared" ref="I47:N47" si="5">I46+I36</f>
        <v>185180.5</v>
      </c>
      <c r="J47" s="518">
        <f t="shared" si="5"/>
        <v>184845.5</v>
      </c>
      <c r="K47" s="604">
        <f t="shared" si="5"/>
        <v>123432.9</v>
      </c>
      <c r="L47" s="517">
        <f t="shared" si="5"/>
        <v>335</v>
      </c>
      <c r="M47" s="27">
        <f t="shared" si="5"/>
        <v>182386.20000000004</v>
      </c>
      <c r="N47" s="27">
        <f t="shared" si="5"/>
        <v>182366.20000000004</v>
      </c>
      <c r="O47" s="766"/>
      <c r="P47" s="767"/>
      <c r="Q47" s="767"/>
      <c r="R47" s="768"/>
    </row>
    <row r="48" spans="1:18" ht="13.5" thickBot="1">
      <c r="A48" s="584" t="s">
        <v>27</v>
      </c>
      <c r="B48" s="754" t="s">
        <v>68</v>
      </c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6"/>
    </row>
    <row r="49" spans="1:18" ht="13.5" thickBot="1">
      <c r="A49" s="33" t="s">
        <v>27</v>
      </c>
      <c r="B49" s="24" t="s">
        <v>23</v>
      </c>
      <c r="C49" s="757" t="s">
        <v>54</v>
      </c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8"/>
      <c r="O49" s="758"/>
      <c r="P49" s="758"/>
      <c r="Q49" s="758"/>
      <c r="R49" s="759"/>
    </row>
    <row r="50" spans="1:18" ht="25.5">
      <c r="A50" s="595" t="s">
        <v>27</v>
      </c>
      <c r="B50" s="597" t="s">
        <v>23</v>
      </c>
      <c r="C50" s="565" t="s">
        <v>23</v>
      </c>
      <c r="D50" s="436" t="s">
        <v>69</v>
      </c>
      <c r="E50" s="464"/>
      <c r="F50" s="580"/>
      <c r="G50" s="420"/>
      <c r="H50" s="19"/>
      <c r="I50" s="180"/>
      <c r="J50" s="181"/>
      <c r="K50" s="181"/>
      <c r="L50" s="182"/>
      <c r="M50" s="66"/>
      <c r="N50" s="66"/>
      <c r="O50" s="243"/>
      <c r="P50" s="616"/>
      <c r="Q50" s="282"/>
      <c r="R50" s="612"/>
    </row>
    <row r="51" spans="1:18" ht="28.5" customHeight="1">
      <c r="A51" s="611"/>
      <c r="B51" s="610"/>
      <c r="C51" s="562"/>
      <c r="D51" s="440" t="s">
        <v>235</v>
      </c>
      <c r="E51" s="625" t="s">
        <v>5</v>
      </c>
      <c r="F51" s="679" t="s">
        <v>24</v>
      </c>
      <c r="G51" s="748">
        <v>5</v>
      </c>
      <c r="H51" s="15" t="s">
        <v>63</v>
      </c>
      <c r="I51" s="74">
        <f>J51+L51</f>
        <v>1486.2</v>
      </c>
      <c r="J51" s="72"/>
      <c r="K51" s="72"/>
      <c r="L51" s="162">
        <v>1486.2</v>
      </c>
      <c r="M51" s="61">
        <v>100</v>
      </c>
      <c r="N51" s="61"/>
      <c r="O51" s="760" t="s">
        <v>234</v>
      </c>
      <c r="P51" s="620">
        <v>3</v>
      </c>
      <c r="Q51" s="283">
        <v>4</v>
      </c>
      <c r="R51" s="307">
        <v>0.5</v>
      </c>
    </row>
    <row r="52" spans="1:18" ht="42.75" customHeight="1">
      <c r="A52" s="611"/>
      <c r="B52" s="610"/>
      <c r="C52" s="562"/>
      <c r="D52" s="440" t="s">
        <v>236</v>
      </c>
      <c r="E52" s="599"/>
      <c r="F52" s="371"/>
      <c r="G52" s="749"/>
      <c r="H52" s="31" t="s">
        <v>6</v>
      </c>
      <c r="I52" s="81">
        <f>J52+L52</f>
        <v>925.3</v>
      </c>
      <c r="J52" s="71">
        <v>7.8</v>
      </c>
      <c r="K52" s="71">
        <v>5.8</v>
      </c>
      <c r="L52" s="185">
        <v>917.5</v>
      </c>
      <c r="M52" s="214">
        <v>690</v>
      </c>
      <c r="N52" s="59"/>
      <c r="O52" s="761"/>
      <c r="P52" s="617"/>
      <c r="Q52" s="284"/>
      <c r="R52" s="613"/>
    </row>
    <row r="53" spans="1:18" ht="30.75" customHeight="1">
      <c r="A53" s="611"/>
      <c r="B53" s="610"/>
      <c r="C53" s="562"/>
      <c r="D53" s="440" t="s">
        <v>237</v>
      </c>
      <c r="E53" s="599"/>
      <c r="F53" s="371"/>
      <c r="G53" s="749"/>
      <c r="H53" s="31" t="s">
        <v>7</v>
      </c>
      <c r="I53" s="81">
        <f>J53+L53</f>
        <v>5361.3</v>
      </c>
      <c r="J53" s="71">
        <v>43.6</v>
      </c>
      <c r="K53" s="71">
        <v>33.4</v>
      </c>
      <c r="L53" s="185">
        <v>5317.7</v>
      </c>
      <c r="M53" s="28">
        <v>3910</v>
      </c>
      <c r="N53" s="28"/>
      <c r="O53" s="761"/>
      <c r="P53" s="617"/>
      <c r="Q53" s="284"/>
      <c r="R53" s="613"/>
    </row>
    <row r="54" spans="1:18" ht="44.25" customHeight="1">
      <c r="A54" s="611"/>
      <c r="B54" s="610"/>
      <c r="C54" s="562"/>
      <c r="D54" s="440" t="s">
        <v>238</v>
      </c>
      <c r="E54" s="599"/>
      <c r="F54" s="371"/>
      <c r="G54" s="749"/>
      <c r="H54" s="14" t="s">
        <v>25</v>
      </c>
      <c r="I54" s="82"/>
      <c r="J54" s="76"/>
      <c r="K54" s="76"/>
      <c r="L54" s="191"/>
      <c r="M54" s="12">
        <v>2346.8000000000002</v>
      </c>
      <c r="N54" s="12"/>
      <c r="O54" s="602"/>
      <c r="P54" s="617"/>
      <c r="Q54" s="284"/>
      <c r="R54" s="613"/>
    </row>
    <row r="55" spans="1:18" ht="28.5" customHeight="1">
      <c r="A55" s="611"/>
      <c r="B55" s="610"/>
      <c r="C55" s="562"/>
      <c r="D55" s="440" t="s">
        <v>239</v>
      </c>
      <c r="E55" s="599"/>
      <c r="F55" s="371"/>
      <c r="G55" s="749"/>
      <c r="H55" s="15" t="s">
        <v>28</v>
      </c>
      <c r="I55" s="74"/>
      <c r="J55" s="72"/>
      <c r="K55" s="72"/>
      <c r="L55" s="162"/>
      <c r="M55" s="59">
        <v>1926.6</v>
      </c>
      <c r="N55" s="59">
        <v>1926.6</v>
      </c>
      <c r="O55" s="602"/>
      <c r="P55" s="617"/>
      <c r="Q55" s="284"/>
      <c r="R55" s="613"/>
    </row>
    <row r="56" spans="1:18" ht="54" customHeight="1">
      <c r="A56" s="611"/>
      <c r="B56" s="610"/>
      <c r="C56" s="566"/>
      <c r="D56" s="441" t="s">
        <v>240</v>
      </c>
      <c r="E56" s="599"/>
      <c r="F56" s="371"/>
      <c r="G56" s="749"/>
      <c r="H56" s="569"/>
      <c r="I56" s="512"/>
      <c r="J56" s="513"/>
      <c r="K56" s="513"/>
      <c r="L56" s="514"/>
      <c r="M56" s="570"/>
      <c r="N56" s="570"/>
      <c r="O56" s="523"/>
      <c r="P56" s="621"/>
      <c r="Q56" s="290"/>
      <c r="R56" s="308"/>
    </row>
    <row r="57" spans="1:18" ht="28.5" customHeight="1">
      <c r="A57" s="611"/>
      <c r="B57" s="610"/>
      <c r="C57" s="708"/>
      <c r="D57" s="440" t="s">
        <v>241</v>
      </c>
      <c r="E57" s="599"/>
      <c r="F57" s="371"/>
      <c r="G57" s="749"/>
      <c r="H57" s="15"/>
      <c r="I57" s="74"/>
      <c r="J57" s="72"/>
      <c r="K57" s="72"/>
      <c r="L57" s="534"/>
      <c r="M57" s="61"/>
      <c r="N57" s="61"/>
      <c r="O57" s="918"/>
      <c r="P57" s="620"/>
      <c r="Q57" s="283"/>
      <c r="R57" s="307"/>
    </row>
    <row r="58" spans="1:18" ht="41.25" customHeight="1">
      <c r="A58" s="611"/>
      <c r="B58" s="610"/>
      <c r="C58" s="708"/>
      <c r="D58" s="794" t="s">
        <v>242</v>
      </c>
      <c r="E58" s="903"/>
      <c r="F58" s="751"/>
      <c r="G58" s="749"/>
      <c r="H58" s="31"/>
      <c r="I58" s="81"/>
      <c r="J58" s="406"/>
      <c r="K58" s="406"/>
      <c r="L58" s="533"/>
      <c r="M58" s="214"/>
      <c r="N58" s="59"/>
      <c r="O58" s="919"/>
      <c r="P58" s="617"/>
      <c r="Q58" s="284"/>
      <c r="R58" s="613"/>
    </row>
    <row r="59" spans="1:18" ht="13.5" thickBot="1">
      <c r="A59" s="596"/>
      <c r="B59" s="598"/>
      <c r="C59" s="563"/>
      <c r="D59" s="796"/>
      <c r="E59" s="805"/>
      <c r="F59" s="752"/>
      <c r="G59" s="750"/>
      <c r="H59" s="712" t="s">
        <v>26</v>
      </c>
      <c r="I59" s="713">
        <f t="shared" ref="I59:N59" si="6">SUM(I51:I58)</f>
        <v>7772.8</v>
      </c>
      <c r="J59" s="713">
        <f t="shared" si="6"/>
        <v>51.4</v>
      </c>
      <c r="K59" s="713">
        <f t="shared" si="6"/>
        <v>39.199999999999996</v>
      </c>
      <c r="L59" s="713">
        <f t="shared" si="6"/>
        <v>7721.4</v>
      </c>
      <c r="M59" s="713">
        <f t="shared" si="6"/>
        <v>8973.4</v>
      </c>
      <c r="N59" s="713">
        <f t="shared" si="6"/>
        <v>1926.6</v>
      </c>
      <c r="O59" s="245"/>
      <c r="P59" s="268"/>
      <c r="Q59" s="269"/>
      <c r="R59" s="619"/>
    </row>
    <row r="60" spans="1:18" ht="30.75" customHeight="1">
      <c r="A60" s="595" t="s">
        <v>27</v>
      </c>
      <c r="B60" s="597" t="s">
        <v>23</v>
      </c>
      <c r="C60" s="561" t="s">
        <v>27</v>
      </c>
      <c r="D60" s="436" t="s">
        <v>53</v>
      </c>
      <c r="E60" s="624"/>
      <c r="F60" s="580" t="s">
        <v>24</v>
      </c>
      <c r="G60" s="579">
        <v>5</v>
      </c>
      <c r="H60" s="19"/>
      <c r="I60" s="506"/>
      <c r="J60" s="181"/>
      <c r="K60" s="181"/>
      <c r="L60" s="404"/>
      <c r="M60" s="32"/>
      <c r="N60" s="32"/>
      <c r="O60" s="634"/>
      <c r="P60" s="616"/>
      <c r="Q60" s="282"/>
      <c r="R60" s="612"/>
    </row>
    <row r="61" spans="1:18" s="4" customFormat="1" ht="15" customHeight="1">
      <c r="A61" s="611"/>
      <c r="B61" s="610"/>
      <c r="C61" s="708"/>
      <c r="D61" s="904" t="s">
        <v>244</v>
      </c>
      <c r="E61" s="600"/>
      <c r="F61" s="581"/>
      <c r="G61" s="422"/>
      <c r="H61" s="15" t="s">
        <v>63</v>
      </c>
      <c r="I61" s="159">
        <f>J61+L61</f>
        <v>528.70000000000005</v>
      </c>
      <c r="J61" s="72"/>
      <c r="K61" s="72"/>
      <c r="L61" s="534">
        <v>528.70000000000005</v>
      </c>
      <c r="M61" s="390">
        <v>2417.6999999999998</v>
      </c>
      <c r="N61" s="54"/>
      <c r="O61" s="917" t="s">
        <v>243</v>
      </c>
      <c r="P61" s="617"/>
      <c r="Q61" s="284">
        <v>1</v>
      </c>
      <c r="R61" s="613">
        <v>0.5</v>
      </c>
    </row>
    <row r="62" spans="1:18" s="4" customFormat="1" ht="15" customHeight="1">
      <c r="A62" s="611"/>
      <c r="B62" s="610"/>
      <c r="C62" s="708"/>
      <c r="D62" s="905"/>
      <c r="E62" s="599"/>
      <c r="F62" s="581"/>
      <c r="G62" s="422"/>
      <c r="H62" s="11" t="s">
        <v>6</v>
      </c>
      <c r="I62" s="159">
        <f>J62+L62</f>
        <v>307</v>
      </c>
      <c r="J62" s="80"/>
      <c r="K62" s="80"/>
      <c r="L62" s="573">
        <v>307</v>
      </c>
      <c r="M62" s="54"/>
      <c r="N62" s="54"/>
      <c r="O62" s="917"/>
      <c r="P62" s="617"/>
      <c r="Q62" s="284"/>
      <c r="R62" s="613"/>
    </row>
    <row r="63" spans="1:18" s="4" customFormat="1" ht="15" customHeight="1">
      <c r="A63" s="611"/>
      <c r="B63" s="610"/>
      <c r="C63" s="708"/>
      <c r="D63" s="905" t="s">
        <v>245</v>
      </c>
      <c r="E63" s="599"/>
      <c r="F63" s="581"/>
      <c r="G63" s="422"/>
      <c r="H63" s="11" t="s">
        <v>7</v>
      </c>
      <c r="I63" s="159">
        <f>J63+L63</f>
        <v>1739.7</v>
      </c>
      <c r="J63" s="80"/>
      <c r="K63" s="80"/>
      <c r="L63" s="573">
        <v>1739.7</v>
      </c>
      <c r="M63" s="214"/>
      <c r="N63" s="214">
        <v>2125</v>
      </c>
      <c r="O63" s="917"/>
      <c r="P63" s="617"/>
      <c r="Q63" s="284"/>
      <c r="R63" s="613"/>
    </row>
    <row r="64" spans="1:18" s="4" customFormat="1" ht="15" customHeight="1">
      <c r="A64" s="611"/>
      <c r="B64" s="610"/>
      <c r="C64" s="708"/>
      <c r="D64" s="905"/>
      <c r="E64" s="599"/>
      <c r="F64" s="581"/>
      <c r="G64" s="422"/>
      <c r="H64" s="11" t="s">
        <v>25</v>
      </c>
      <c r="I64" s="79"/>
      <c r="J64" s="80"/>
      <c r="K64" s="80"/>
      <c r="L64" s="571"/>
      <c r="M64" s="54">
        <v>50</v>
      </c>
      <c r="N64" s="54"/>
      <c r="O64" s="917"/>
      <c r="P64" s="617"/>
      <c r="Q64" s="284"/>
      <c r="R64" s="613"/>
    </row>
    <row r="65" spans="1:18" s="4" customFormat="1" ht="15" customHeight="1" thickBot="1">
      <c r="A65" s="611"/>
      <c r="B65" s="610"/>
      <c r="C65" s="708"/>
      <c r="D65" s="906"/>
      <c r="E65" s="601"/>
      <c r="F65" s="581"/>
      <c r="G65" s="422"/>
      <c r="H65" s="188" t="s">
        <v>26</v>
      </c>
      <c r="I65" s="416">
        <f>I63+I62+I61+I60</f>
        <v>2575.4</v>
      </c>
      <c r="J65" s="144">
        <f>J63+J62+J61+J60</f>
        <v>0</v>
      </c>
      <c r="K65" s="144">
        <f>K63+K62+K61+K60</f>
        <v>0</v>
      </c>
      <c r="L65" s="416">
        <f>L63+L62+L61+L60</f>
        <v>2575.4</v>
      </c>
      <c r="M65" s="329">
        <f>SUM(M61:M64)</f>
        <v>2467.6999999999998</v>
      </c>
      <c r="N65" s="329">
        <f>SUM(N61:N64)</f>
        <v>2125</v>
      </c>
      <c r="O65" s="917"/>
      <c r="P65" s="617"/>
      <c r="Q65" s="284"/>
      <c r="R65" s="613"/>
    </row>
    <row r="66" spans="1:18" ht="25.5">
      <c r="A66" s="595" t="s">
        <v>27</v>
      </c>
      <c r="B66" s="597" t="s">
        <v>23</v>
      </c>
      <c r="C66" s="709" t="s">
        <v>29</v>
      </c>
      <c r="D66" s="436" t="s">
        <v>62</v>
      </c>
      <c r="E66" s="466" t="s">
        <v>75</v>
      </c>
      <c r="F66" s="322" t="s">
        <v>24</v>
      </c>
      <c r="G66" s="626"/>
      <c r="H66" s="19"/>
      <c r="I66" s="203"/>
      <c r="J66" s="87"/>
      <c r="K66" s="87"/>
      <c r="L66" s="204"/>
      <c r="M66" s="231"/>
      <c r="N66" s="231"/>
      <c r="O66" s="247"/>
      <c r="P66" s="616"/>
      <c r="Q66" s="282"/>
      <c r="R66" s="612"/>
    </row>
    <row r="67" spans="1:18" ht="12.75" customHeight="1">
      <c r="A67" s="611"/>
      <c r="B67" s="610"/>
      <c r="C67" s="562"/>
      <c r="D67" s="795" t="s">
        <v>138</v>
      </c>
      <c r="E67" s="908"/>
      <c r="F67" s="909"/>
      <c r="G67" s="910">
        <v>2</v>
      </c>
      <c r="H67" s="15" t="s">
        <v>25</v>
      </c>
      <c r="I67" s="174">
        <v>75</v>
      </c>
      <c r="J67" s="205">
        <v>75</v>
      </c>
      <c r="K67" s="205"/>
      <c r="L67" s="206"/>
      <c r="M67" s="3"/>
      <c r="N67" s="63"/>
      <c r="O67" s="336" t="s">
        <v>139</v>
      </c>
      <c r="P67" s="620">
        <v>2</v>
      </c>
      <c r="Q67" s="283"/>
      <c r="R67" s="307"/>
    </row>
    <row r="68" spans="1:18">
      <c r="A68" s="611"/>
      <c r="B68" s="610"/>
      <c r="C68" s="566"/>
      <c r="D68" s="794"/>
      <c r="E68" s="907"/>
      <c r="F68" s="751"/>
      <c r="G68" s="902"/>
      <c r="H68" s="188" t="s">
        <v>26</v>
      </c>
      <c r="I68" s="143">
        <f>J68+L68</f>
        <v>75</v>
      </c>
      <c r="J68" s="144">
        <f>SUM(J67)</f>
        <v>75</v>
      </c>
      <c r="K68" s="144"/>
      <c r="L68" s="328"/>
      <c r="M68" s="329"/>
      <c r="N68" s="145"/>
      <c r="O68" s="248"/>
      <c r="P68" s="252"/>
      <c r="Q68" s="67"/>
      <c r="R68" s="613"/>
    </row>
    <row r="69" spans="1:18" ht="16.5" customHeight="1">
      <c r="A69" s="611"/>
      <c r="B69" s="610"/>
      <c r="C69" s="710"/>
      <c r="D69" s="795" t="s">
        <v>164</v>
      </c>
      <c r="E69" s="907"/>
      <c r="F69" s="751"/>
      <c r="G69" s="902"/>
      <c r="H69" s="15" t="s">
        <v>25</v>
      </c>
      <c r="I69" s="174">
        <f>J69+L69</f>
        <v>0</v>
      </c>
      <c r="J69" s="205"/>
      <c r="K69" s="205"/>
      <c r="L69" s="206"/>
      <c r="M69" s="3">
        <v>100</v>
      </c>
      <c r="N69" s="63">
        <v>100</v>
      </c>
      <c r="O69" s="248"/>
      <c r="P69" s="617">
        <v>6704.4</v>
      </c>
      <c r="Q69" s="284"/>
      <c r="R69" s="613"/>
    </row>
    <row r="70" spans="1:18">
      <c r="A70" s="611"/>
      <c r="B70" s="610"/>
      <c r="C70" s="710"/>
      <c r="D70" s="794"/>
      <c r="E70" s="907"/>
      <c r="F70" s="751"/>
      <c r="G70" s="902"/>
      <c r="H70" s="188" t="s">
        <v>26</v>
      </c>
      <c r="I70" s="143">
        <f>J70+L70</f>
        <v>0</v>
      </c>
      <c r="J70" s="144">
        <f>J69</f>
        <v>0</v>
      </c>
      <c r="K70" s="144">
        <f>K69</f>
        <v>0</v>
      </c>
      <c r="L70" s="144">
        <f>L69</f>
        <v>0</v>
      </c>
      <c r="M70" s="329">
        <f>SUM(M69)</f>
        <v>100</v>
      </c>
      <c r="N70" s="145">
        <f>SUM(N69)</f>
        <v>100</v>
      </c>
      <c r="O70" s="248"/>
      <c r="P70" s="252"/>
      <c r="Q70" s="67"/>
      <c r="R70" s="613"/>
    </row>
    <row r="71" spans="1:18" ht="27" customHeight="1">
      <c r="A71" s="611"/>
      <c r="B71" s="610"/>
      <c r="C71" s="710"/>
      <c r="D71" s="795" t="s">
        <v>145</v>
      </c>
      <c r="E71" s="908"/>
      <c r="F71" s="909"/>
      <c r="G71" s="910">
        <v>5</v>
      </c>
      <c r="H71" s="15" t="s">
        <v>25</v>
      </c>
      <c r="I71" s="174">
        <f>J71+L71</f>
        <v>0</v>
      </c>
      <c r="J71" s="205"/>
      <c r="K71" s="205"/>
      <c r="L71" s="206"/>
      <c r="M71" s="3">
        <v>50</v>
      </c>
      <c r="N71" s="63"/>
      <c r="O71" s="336" t="s">
        <v>146</v>
      </c>
      <c r="P71" s="620">
        <v>1</v>
      </c>
      <c r="Q71" s="283"/>
      <c r="R71" s="307"/>
    </row>
    <row r="72" spans="1:18">
      <c r="A72" s="611"/>
      <c r="B72" s="610"/>
      <c r="C72" s="710"/>
      <c r="D72" s="794"/>
      <c r="E72" s="907"/>
      <c r="F72" s="751"/>
      <c r="G72" s="902"/>
      <c r="H72" s="337" t="s">
        <v>26</v>
      </c>
      <c r="I72" s="338">
        <f>J72+L72</f>
        <v>0</v>
      </c>
      <c r="J72" s="339">
        <f>SUM(J71)</f>
        <v>0</v>
      </c>
      <c r="K72" s="339">
        <f>SUM(K71)</f>
        <v>0</v>
      </c>
      <c r="L72" s="339">
        <f>SUM(L71)</f>
        <v>0</v>
      </c>
      <c r="M72" s="341">
        <f>SUM(M71)</f>
        <v>50</v>
      </c>
      <c r="N72" s="342"/>
      <c r="O72" s="248"/>
      <c r="P72" s="252"/>
      <c r="Q72" s="67"/>
      <c r="R72" s="613"/>
    </row>
    <row r="73" spans="1:18" ht="13.5" thickBot="1">
      <c r="A73" s="775"/>
      <c r="B73" s="776"/>
      <c r="C73" s="776"/>
      <c r="D73" s="776"/>
      <c r="E73" s="776"/>
      <c r="F73" s="776"/>
      <c r="G73" s="777"/>
      <c r="H73" s="154" t="s">
        <v>26</v>
      </c>
      <c r="I73" s="179">
        <f t="shared" ref="I73:N73" si="7">I72+I70+I68</f>
        <v>75</v>
      </c>
      <c r="J73" s="179">
        <f t="shared" si="7"/>
        <v>75</v>
      </c>
      <c r="K73" s="179">
        <f t="shared" si="7"/>
        <v>0</v>
      </c>
      <c r="L73" s="179">
        <f t="shared" si="7"/>
        <v>0</v>
      </c>
      <c r="M73" s="179">
        <f t="shared" si="7"/>
        <v>150</v>
      </c>
      <c r="N73" s="179">
        <f t="shared" si="7"/>
        <v>100</v>
      </c>
      <c r="O73" s="501"/>
      <c r="P73" s="268"/>
      <c r="Q73" s="269"/>
      <c r="R73" s="619"/>
    </row>
    <row r="74" spans="1:18" ht="28.5" customHeight="1">
      <c r="A74" s="595" t="s">
        <v>27</v>
      </c>
      <c r="B74" s="597" t="s">
        <v>23</v>
      </c>
      <c r="C74" s="561" t="s">
        <v>31</v>
      </c>
      <c r="D74" s="627" t="s">
        <v>192</v>
      </c>
      <c r="E74" s="745"/>
      <c r="F74" s="424" t="s">
        <v>24</v>
      </c>
      <c r="G74" s="462">
        <v>6</v>
      </c>
      <c r="H74" s="19" t="s">
        <v>25</v>
      </c>
      <c r="I74" s="203">
        <f>J74+L74</f>
        <v>400</v>
      </c>
      <c r="J74" s="87">
        <v>400</v>
      </c>
      <c r="K74" s="87"/>
      <c r="L74" s="204"/>
      <c r="M74" s="231">
        <v>400</v>
      </c>
      <c r="N74" s="231">
        <v>400</v>
      </c>
      <c r="O74" s="583" t="s">
        <v>122</v>
      </c>
      <c r="P74" s="617">
        <v>2</v>
      </c>
      <c r="Q74" s="284">
        <v>2</v>
      </c>
      <c r="R74" s="613">
        <v>2</v>
      </c>
    </row>
    <row r="75" spans="1:18" ht="14.25" customHeight="1">
      <c r="A75" s="611"/>
      <c r="B75" s="610"/>
      <c r="C75" s="562"/>
      <c r="D75" s="511" t="s">
        <v>193</v>
      </c>
      <c r="E75" s="746"/>
      <c r="F75" s="425"/>
      <c r="G75" s="590"/>
      <c r="H75" s="15"/>
      <c r="I75" s="174"/>
      <c r="J75" s="205"/>
      <c r="K75" s="205"/>
      <c r="L75" s="206"/>
      <c r="M75" s="63"/>
      <c r="N75" s="63"/>
      <c r="O75" s="248"/>
      <c r="P75" s="617"/>
      <c r="Q75" s="284"/>
      <c r="R75" s="613"/>
    </row>
    <row r="76" spans="1:18" ht="14.25" customHeight="1" thickBot="1">
      <c r="A76" s="596"/>
      <c r="B76" s="598"/>
      <c r="C76" s="563"/>
      <c r="D76" s="511" t="s">
        <v>194</v>
      </c>
      <c r="E76" s="747"/>
      <c r="F76" s="582"/>
      <c r="G76" s="507"/>
      <c r="H76" s="539" t="s">
        <v>26</v>
      </c>
      <c r="I76" s="540">
        <f>SUM(I74:I75)</f>
        <v>400</v>
      </c>
      <c r="J76" s="542">
        <f>SUM(J74:J75)</f>
        <v>400</v>
      </c>
      <c r="K76" s="545"/>
      <c r="L76" s="546"/>
      <c r="M76" s="547">
        <f>SUM(M74:M75)</f>
        <v>400</v>
      </c>
      <c r="N76" s="548">
        <f>SUM(N74:N75)</f>
        <v>400</v>
      </c>
      <c r="O76" s="249"/>
      <c r="P76" s="268"/>
      <c r="Q76" s="269"/>
      <c r="R76" s="619"/>
    </row>
    <row r="77" spans="1:18" ht="17.25" customHeight="1">
      <c r="A77" s="778" t="s">
        <v>27</v>
      </c>
      <c r="B77" s="780" t="s">
        <v>23</v>
      </c>
      <c r="C77" s="782" t="s">
        <v>32</v>
      </c>
      <c r="D77" s="784" t="s">
        <v>176</v>
      </c>
      <c r="E77" s="624"/>
      <c r="F77" s="426" t="s">
        <v>24</v>
      </c>
      <c r="G77" s="590">
        <v>5</v>
      </c>
      <c r="H77" s="19" t="s">
        <v>25</v>
      </c>
      <c r="I77" s="180">
        <f>J77+L77</f>
        <v>10</v>
      </c>
      <c r="J77" s="202">
        <v>10</v>
      </c>
      <c r="K77" s="181"/>
      <c r="L77" s="202"/>
      <c r="M77" s="32">
        <v>15</v>
      </c>
      <c r="N77" s="66"/>
      <c r="O77" s="521" t="s">
        <v>177</v>
      </c>
      <c r="P77" s="520">
        <v>2</v>
      </c>
      <c r="Q77" s="266">
        <v>3</v>
      </c>
      <c r="R77" s="612"/>
    </row>
    <row r="78" spans="1:18" ht="13.5" thickBot="1">
      <c r="A78" s="779"/>
      <c r="B78" s="781"/>
      <c r="C78" s="783"/>
      <c r="D78" s="785"/>
      <c r="E78" s="622"/>
      <c r="F78" s="473"/>
      <c r="G78" s="623"/>
      <c r="H78" s="539" t="s">
        <v>26</v>
      </c>
      <c r="I78" s="540">
        <f>J78+L78</f>
        <v>10</v>
      </c>
      <c r="J78" s="541">
        <f>SUM(J77:J77)</f>
        <v>10</v>
      </c>
      <c r="K78" s="542"/>
      <c r="L78" s="541"/>
      <c r="M78" s="543">
        <f>M77</f>
        <v>15</v>
      </c>
      <c r="N78" s="544"/>
      <c r="O78" s="245"/>
      <c r="P78" s="268"/>
      <c r="Q78" s="269"/>
      <c r="R78" s="619"/>
    </row>
    <row r="79" spans="1:18" ht="27.75" customHeight="1">
      <c r="A79" s="595" t="s">
        <v>27</v>
      </c>
      <c r="B79" s="597" t="s">
        <v>23</v>
      </c>
      <c r="C79" s="565" t="s">
        <v>33</v>
      </c>
      <c r="D79" s="743" t="s">
        <v>262</v>
      </c>
      <c r="E79" s="745"/>
      <c r="F79" s="786" t="s">
        <v>24</v>
      </c>
      <c r="G79" s="798">
        <v>2</v>
      </c>
      <c r="H79" s="19" t="s">
        <v>25</v>
      </c>
      <c r="I79" s="203"/>
      <c r="J79" s="87"/>
      <c r="K79" s="87"/>
      <c r="L79" s="88"/>
      <c r="M79" s="235">
        <v>270</v>
      </c>
      <c r="N79" s="231">
        <v>200</v>
      </c>
      <c r="O79" s="728"/>
      <c r="P79" s="616"/>
      <c r="Q79" s="282"/>
      <c r="R79" s="612"/>
    </row>
    <row r="80" spans="1:18" ht="14.25" customHeight="1">
      <c r="A80" s="611"/>
      <c r="B80" s="610"/>
      <c r="C80" s="566"/>
      <c r="D80" s="793" t="s">
        <v>261</v>
      </c>
      <c r="E80" s="746"/>
      <c r="F80" s="751"/>
      <c r="G80" s="799"/>
      <c r="H80" s="14"/>
      <c r="I80" s="166"/>
      <c r="J80" s="228"/>
      <c r="K80" s="228"/>
      <c r="L80" s="228"/>
      <c r="M80" s="167"/>
      <c r="N80" s="65"/>
      <c r="O80" s="797" t="s">
        <v>137</v>
      </c>
      <c r="P80" s="279"/>
      <c r="Q80" s="284"/>
      <c r="R80" s="613"/>
    </row>
    <row r="81" spans="1:18" ht="15" customHeight="1">
      <c r="A81" s="611"/>
      <c r="B81" s="610"/>
      <c r="C81" s="567"/>
      <c r="D81" s="794"/>
      <c r="E81" s="746"/>
      <c r="F81" s="751"/>
      <c r="G81" s="799"/>
      <c r="H81" s="569"/>
      <c r="I81" s="512"/>
      <c r="J81" s="513"/>
      <c r="K81" s="513"/>
      <c r="L81" s="744"/>
      <c r="M81" s="736"/>
      <c r="N81" s="737"/>
      <c r="O81" s="797"/>
      <c r="P81" s="252"/>
      <c r="Q81" s="67"/>
      <c r="R81" s="613"/>
    </row>
    <row r="82" spans="1:18" ht="29.25" customHeight="1">
      <c r="A82" s="611"/>
      <c r="B82" s="610"/>
      <c r="C82" s="562"/>
      <c r="D82" s="795" t="s">
        <v>263</v>
      </c>
      <c r="E82" s="804" t="s">
        <v>5</v>
      </c>
      <c r="F82" s="751"/>
      <c r="G82" s="724">
        <v>5</v>
      </c>
      <c r="H82" s="31"/>
      <c r="I82" s="81"/>
      <c r="J82" s="71"/>
      <c r="K82" s="71"/>
      <c r="L82" s="185"/>
      <c r="M82" s="415"/>
      <c r="N82" s="28"/>
      <c r="O82" s="386" t="s">
        <v>227</v>
      </c>
      <c r="P82" s="617"/>
      <c r="Q82" s="284"/>
      <c r="R82" s="613">
        <v>1</v>
      </c>
    </row>
    <row r="83" spans="1:18" ht="15" customHeight="1" thickBot="1">
      <c r="A83" s="596"/>
      <c r="B83" s="598"/>
      <c r="C83" s="563"/>
      <c r="D83" s="796"/>
      <c r="E83" s="805"/>
      <c r="F83" s="752"/>
      <c r="G83" s="723"/>
      <c r="H83" s="539" t="s">
        <v>26</v>
      </c>
      <c r="I83" s="564"/>
      <c r="J83" s="545"/>
      <c r="K83" s="545"/>
      <c r="L83" s="546"/>
      <c r="M83" s="547">
        <f>SUM(M79:M82)</f>
        <v>270</v>
      </c>
      <c r="N83" s="548">
        <f>SUM(N79:N82)</f>
        <v>200</v>
      </c>
      <c r="O83" s="246"/>
      <c r="P83" s="618"/>
      <c r="Q83" s="271"/>
      <c r="R83" s="619"/>
    </row>
    <row r="84" spans="1:18" ht="16.5" customHeight="1">
      <c r="A84" s="778" t="s">
        <v>27</v>
      </c>
      <c r="B84" s="780" t="s">
        <v>23</v>
      </c>
      <c r="C84" s="782" t="s">
        <v>66</v>
      </c>
      <c r="D84" s="784" t="s">
        <v>254</v>
      </c>
      <c r="E84" s="624"/>
      <c r="F84" s="426" t="s">
        <v>24</v>
      </c>
      <c r="G84" s="590">
        <v>5</v>
      </c>
      <c r="H84" s="19" t="s">
        <v>8</v>
      </c>
      <c r="I84" s="180">
        <f>J84+L84</f>
        <v>8</v>
      </c>
      <c r="J84" s="202"/>
      <c r="K84" s="181"/>
      <c r="L84" s="202">
        <v>8</v>
      </c>
      <c r="M84" s="32"/>
      <c r="N84" s="66"/>
      <c r="O84" s="521" t="s">
        <v>222</v>
      </c>
      <c r="P84" s="520">
        <v>1</v>
      </c>
      <c r="Q84" s="266"/>
      <c r="R84" s="612"/>
    </row>
    <row r="85" spans="1:18" ht="15.75" customHeight="1" thickBot="1">
      <c r="A85" s="779"/>
      <c r="B85" s="781"/>
      <c r="C85" s="783"/>
      <c r="D85" s="785"/>
      <c r="E85" s="622"/>
      <c r="F85" s="473"/>
      <c r="G85" s="623"/>
      <c r="H85" s="539" t="s">
        <v>26</v>
      </c>
      <c r="I85" s="540">
        <f>J85+L85</f>
        <v>8</v>
      </c>
      <c r="J85" s="541">
        <f>SUM(J84:J84)</f>
        <v>0</v>
      </c>
      <c r="K85" s="542"/>
      <c r="L85" s="541">
        <f>L84</f>
        <v>8</v>
      </c>
      <c r="M85" s="543">
        <f>M84</f>
        <v>0</v>
      </c>
      <c r="N85" s="544"/>
      <c r="O85" s="245"/>
      <c r="P85" s="268"/>
      <c r="Q85" s="269"/>
      <c r="R85" s="619"/>
    </row>
    <row r="86" spans="1:18" ht="42" customHeight="1">
      <c r="A86" s="778" t="s">
        <v>27</v>
      </c>
      <c r="B86" s="780" t="s">
        <v>23</v>
      </c>
      <c r="C86" s="782" t="s">
        <v>9</v>
      </c>
      <c r="D86" s="784" t="s">
        <v>224</v>
      </c>
      <c r="E86" s="624"/>
      <c r="F86" s="426" t="s">
        <v>24</v>
      </c>
      <c r="G86" s="590">
        <v>5</v>
      </c>
      <c r="H86" s="19" t="s">
        <v>8</v>
      </c>
      <c r="I86" s="180">
        <f>J86+L86</f>
        <v>101.6</v>
      </c>
      <c r="J86" s="202"/>
      <c r="K86" s="181"/>
      <c r="L86" s="202">
        <v>101.6</v>
      </c>
      <c r="M86" s="32"/>
      <c r="N86" s="66"/>
      <c r="O86" s="802" t="s">
        <v>225</v>
      </c>
      <c r="P86" s="520">
        <v>100</v>
      </c>
      <c r="Q86" s="266"/>
      <c r="R86" s="612"/>
    </row>
    <row r="87" spans="1:18" ht="14.25" customHeight="1" thickBot="1">
      <c r="A87" s="779"/>
      <c r="B87" s="781"/>
      <c r="C87" s="783"/>
      <c r="D87" s="785"/>
      <c r="E87" s="622"/>
      <c r="F87" s="473"/>
      <c r="G87" s="623"/>
      <c r="H87" s="539" t="s">
        <v>26</v>
      </c>
      <c r="I87" s="540">
        <f>J87+L87</f>
        <v>101.6</v>
      </c>
      <c r="J87" s="541">
        <f>SUM(J86:J86)</f>
        <v>0</v>
      </c>
      <c r="K87" s="542"/>
      <c r="L87" s="541">
        <f>L86</f>
        <v>101.6</v>
      </c>
      <c r="M87" s="543">
        <f>M86</f>
        <v>0</v>
      </c>
      <c r="N87" s="544"/>
      <c r="O87" s="803"/>
      <c r="P87" s="268"/>
      <c r="Q87" s="269"/>
      <c r="R87" s="619"/>
    </row>
    <row r="88" spans="1:18" ht="13.5" thickBot="1">
      <c r="A88" s="585" t="s">
        <v>27</v>
      </c>
      <c r="B88" s="20" t="s">
        <v>23</v>
      </c>
      <c r="C88" s="834" t="s">
        <v>30</v>
      </c>
      <c r="D88" s="753"/>
      <c r="E88" s="753"/>
      <c r="F88" s="753"/>
      <c r="G88" s="753"/>
      <c r="H88" s="753"/>
      <c r="I88" s="40">
        <f t="shared" ref="I88:N88" si="8">I87+I85+I83+I81+I78+I76+I73+I59+I65</f>
        <v>10942.8</v>
      </c>
      <c r="J88" s="40">
        <f t="shared" si="8"/>
        <v>536.4</v>
      </c>
      <c r="K88" s="40">
        <f t="shared" si="8"/>
        <v>39.199999999999996</v>
      </c>
      <c r="L88" s="40">
        <f t="shared" si="8"/>
        <v>10406.4</v>
      </c>
      <c r="M88" s="40">
        <f t="shared" si="8"/>
        <v>12276.099999999999</v>
      </c>
      <c r="N88" s="40">
        <f t="shared" si="8"/>
        <v>4751.6000000000004</v>
      </c>
      <c r="O88" s="893"/>
      <c r="P88" s="894"/>
      <c r="Q88" s="894"/>
      <c r="R88" s="895"/>
    </row>
    <row r="89" spans="1:18" ht="13.5" thickBot="1">
      <c r="A89" s="589" t="s">
        <v>27</v>
      </c>
      <c r="B89" s="20" t="s">
        <v>27</v>
      </c>
      <c r="C89" s="230" t="s">
        <v>56</v>
      </c>
      <c r="D89" s="230"/>
      <c r="E89" s="468"/>
      <c r="F89" s="230"/>
      <c r="G89" s="230"/>
      <c r="H89" s="347"/>
      <c r="I89" s="230"/>
      <c r="J89" s="230"/>
      <c r="K89" s="230"/>
      <c r="L89" s="230"/>
      <c r="M89" s="230"/>
      <c r="N89" s="230"/>
      <c r="O89" s="230"/>
      <c r="P89" s="230"/>
      <c r="Q89" s="896"/>
      <c r="R89" s="897"/>
    </row>
    <row r="90" spans="1:18" ht="40.5" customHeight="1">
      <c r="A90" s="882" t="s">
        <v>27</v>
      </c>
      <c r="B90" s="884" t="s">
        <v>27</v>
      </c>
      <c r="C90" s="605" t="s">
        <v>23</v>
      </c>
      <c r="D90" s="887" t="s">
        <v>168</v>
      </c>
      <c r="E90" s="745"/>
      <c r="F90" s="886" t="s">
        <v>24</v>
      </c>
      <c r="G90" s="900">
        <v>2</v>
      </c>
      <c r="H90" s="345" t="s">
        <v>25</v>
      </c>
      <c r="I90" s="203">
        <f>J90+L90</f>
        <v>100</v>
      </c>
      <c r="J90" s="87">
        <v>100</v>
      </c>
      <c r="K90" s="87"/>
      <c r="L90" s="204"/>
      <c r="M90" s="231">
        <v>170</v>
      </c>
      <c r="N90" s="231">
        <v>170</v>
      </c>
      <c r="O90" s="898" t="s">
        <v>141</v>
      </c>
      <c r="P90" s="608">
        <v>330</v>
      </c>
      <c r="Q90" s="608">
        <v>350</v>
      </c>
      <c r="R90" s="609">
        <v>350</v>
      </c>
    </row>
    <row r="91" spans="1:18" ht="13.5" thickBot="1">
      <c r="A91" s="883"/>
      <c r="B91" s="885"/>
      <c r="C91" s="563"/>
      <c r="D91" s="888"/>
      <c r="E91" s="747"/>
      <c r="F91" s="881"/>
      <c r="G91" s="901"/>
      <c r="H91" s="539" t="s">
        <v>26</v>
      </c>
      <c r="I91" s="560">
        <f>J91+L91</f>
        <v>100</v>
      </c>
      <c r="J91" s="545">
        <f>SUM(J90)</f>
        <v>100</v>
      </c>
      <c r="K91" s="545"/>
      <c r="L91" s="546"/>
      <c r="M91" s="547">
        <f>SUM(M90)</f>
        <v>170</v>
      </c>
      <c r="N91" s="548">
        <f>SUM(N90)</f>
        <v>170</v>
      </c>
      <c r="O91" s="899"/>
      <c r="P91" s="331"/>
      <c r="Q91" s="331"/>
      <c r="R91" s="332"/>
    </row>
    <row r="92" spans="1:18" ht="28.5" customHeight="1">
      <c r="A92" s="889" t="s">
        <v>27</v>
      </c>
      <c r="B92" s="576" t="s">
        <v>27</v>
      </c>
      <c r="C92" s="561" t="s">
        <v>27</v>
      </c>
      <c r="D92" s="887" t="s">
        <v>167</v>
      </c>
      <c r="E92" s="745"/>
      <c r="F92" s="886" t="s">
        <v>24</v>
      </c>
      <c r="G92" s="876" t="s">
        <v>47</v>
      </c>
      <c r="H92" s="369" t="s">
        <v>25</v>
      </c>
      <c r="I92" s="183"/>
      <c r="J92" s="86"/>
      <c r="K92" s="184"/>
      <c r="L92" s="153"/>
      <c r="M92" s="65">
        <v>300</v>
      </c>
      <c r="N92" s="65">
        <v>300</v>
      </c>
      <c r="O92" s="498" t="s">
        <v>135</v>
      </c>
      <c r="P92" s="297">
        <v>4</v>
      </c>
      <c r="Q92" s="298">
        <v>3</v>
      </c>
      <c r="R92" s="612">
        <v>3</v>
      </c>
    </row>
    <row r="93" spans="1:18" ht="13.5" thickBot="1">
      <c r="A93" s="890"/>
      <c r="B93" s="577"/>
      <c r="C93" s="578"/>
      <c r="D93" s="888"/>
      <c r="E93" s="747"/>
      <c r="F93" s="881"/>
      <c r="G93" s="877"/>
      <c r="H93" s="558" t="s">
        <v>26</v>
      </c>
      <c r="I93" s="559"/>
      <c r="J93" s="545"/>
      <c r="K93" s="545"/>
      <c r="L93" s="546"/>
      <c r="M93" s="547">
        <f>SUM(M92)</f>
        <v>300</v>
      </c>
      <c r="N93" s="548">
        <f>SUM(N92)</f>
        <v>300</v>
      </c>
      <c r="O93" s="323" t="s">
        <v>136</v>
      </c>
      <c r="P93" s="324">
        <v>60</v>
      </c>
      <c r="Q93" s="324">
        <v>45</v>
      </c>
      <c r="R93" s="325">
        <v>45</v>
      </c>
    </row>
    <row r="94" spans="1:18" ht="17.25" customHeight="1">
      <c r="A94" s="889" t="s">
        <v>27</v>
      </c>
      <c r="B94" s="576" t="s">
        <v>27</v>
      </c>
      <c r="C94" s="561" t="s">
        <v>29</v>
      </c>
      <c r="D94" s="869" t="s">
        <v>57</v>
      </c>
      <c r="E94" s="745"/>
      <c r="F94" s="886" t="s">
        <v>24</v>
      </c>
      <c r="G94" s="876" t="s">
        <v>46</v>
      </c>
      <c r="H94" s="369" t="s">
        <v>28</v>
      </c>
      <c r="I94" s="183">
        <f>J94+L94</f>
        <v>9.8000000000000007</v>
      </c>
      <c r="J94" s="86"/>
      <c r="K94" s="184"/>
      <c r="L94" s="153">
        <v>9.8000000000000007</v>
      </c>
      <c r="M94" s="65"/>
      <c r="N94" s="65"/>
      <c r="O94" s="891" t="s">
        <v>255</v>
      </c>
      <c r="P94" s="297">
        <v>1</v>
      </c>
      <c r="Q94" s="298"/>
      <c r="R94" s="612"/>
    </row>
    <row r="95" spans="1:18" ht="13.5" thickBot="1">
      <c r="A95" s="890"/>
      <c r="B95" s="577"/>
      <c r="C95" s="578"/>
      <c r="D95" s="796"/>
      <c r="E95" s="747"/>
      <c r="F95" s="881"/>
      <c r="G95" s="877"/>
      <c r="H95" s="558" t="s">
        <v>26</v>
      </c>
      <c r="I95" s="559">
        <f>J95+L95</f>
        <v>9.8000000000000007</v>
      </c>
      <c r="J95" s="545">
        <f>J94</f>
        <v>0</v>
      </c>
      <c r="K95" s="545"/>
      <c r="L95" s="546">
        <f>L94</f>
        <v>9.8000000000000007</v>
      </c>
      <c r="M95" s="547">
        <f>SUM(M94)</f>
        <v>0</v>
      </c>
      <c r="N95" s="547">
        <f>SUM(N94)</f>
        <v>0</v>
      </c>
      <c r="O95" s="892"/>
      <c r="P95" s="268"/>
      <c r="Q95" s="269"/>
      <c r="R95" s="619"/>
    </row>
    <row r="96" spans="1:18" ht="13.5" thickBot="1">
      <c r="A96" s="22" t="s">
        <v>27</v>
      </c>
      <c r="B96" s="20" t="s">
        <v>27</v>
      </c>
      <c r="C96" s="834" t="s">
        <v>30</v>
      </c>
      <c r="D96" s="753"/>
      <c r="E96" s="753"/>
      <c r="F96" s="753"/>
      <c r="G96" s="753"/>
      <c r="H96" s="753"/>
      <c r="I96" s="40">
        <f>J96+L96</f>
        <v>109.8</v>
      </c>
      <c r="J96" s="41">
        <f>J91+J95+J93</f>
        <v>100</v>
      </c>
      <c r="K96" s="41"/>
      <c r="L96" s="42">
        <f>L95+L93+L91</f>
        <v>9.8000000000000007</v>
      </c>
      <c r="M96" s="52">
        <f>M91+M95+M93</f>
        <v>470</v>
      </c>
      <c r="N96" s="593">
        <f>N91+N95+N93</f>
        <v>470</v>
      </c>
      <c r="O96" s="893"/>
      <c r="P96" s="894"/>
      <c r="Q96" s="894"/>
      <c r="R96" s="895"/>
    </row>
    <row r="97" spans="1:18" ht="13.5" thickBot="1">
      <c r="A97" s="584" t="s">
        <v>27</v>
      </c>
      <c r="B97" s="460" t="s">
        <v>29</v>
      </c>
      <c r="C97" s="874" t="s">
        <v>55</v>
      </c>
      <c r="D97" s="874"/>
      <c r="E97" s="874"/>
      <c r="F97" s="874"/>
      <c r="G97" s="874"/>
      <c r="H97" s="874"/>
      <c r="I97" s="874"/>
      <c r="J97" s="874"/>
      <c r="K97" s="874"/>
      <c r="L97" s="874"/>
      <c r="M97" s="874"/>
      <c r="N97" s="874"/>
      <c r="O97" s="874"/>
      <c r="P97" s="874"/>
      <c r="Q97" s="874"/>
      <c r="R97" s="875"/>
    </row>
    <row r="98" spans="1:18" ht="30.75" customHeight="1">
      <c r="A98" s="595" t="s">
        <v>27</v>
      </c>
      <c r="B98" s="597" t="s">
        <v>29</v>
      </c>
      <c r="C98" s="562" t="s">
        <v>23</v>
      </c>
      <c r="D98" s="436" t="s">
        <v>58</v>
      </c>
      <c r="E98" s="469"/>
      <c r="F98" s="580" t="s">
        <v>24</v>
      </c>
      <c r="G98" s="370">
        <v>6</v>
      </c>
      <c r="H98" s="19"/>
      <c r="I98" s="75"/>
      <c r="J98" s="76"/>
      <c r="K98" s="211"/>
      <c r="L98" s="158"/>
      <c r="M98" s="17"/>
      <c r="N98" s="12"/>
      <c r="O98" s="302"/>
      <c r="P98" s="279"/>
      <c r="Q98" s="592"/>
      <c r="R98" s="613"/>
    </row>
    <row r="99" spans="1:18" ht="25.5">
      <c r="A99" s="611"/>
      <c r="B99" s="610"/>
      <c r="C99" s="562"/>
      <c r="D99" s="440" t="s">
        <v>246</v>
      </c>
      <c r="E99" s="746"/>
      <c r="F99" s="371"/>
      <c r="G99" s="372"/>
      <c r="H99" s="15" t="s">
        <v>25</v>
      </c>
      <c r="I99" s="73">
        <f>J99+L99</f>
        <v>3278.9</v>
      </c>
      <c r="J99" s="72">
        <v>3278.9</v>
      </c>
      <c r="K99" s="73"/>
      <c r="L99" s="160"/>
      <c r="M99" s="214">
        <v>4624.8999999999996</v>
      </c>
      <c r="N99" s="373">
        <v>4636.8999999999996</v>
      </c>
      <c r="O99" s="374" t="s">
        <v>113</v>
      </c>
      <c r="P99" s="375">
        <v>11</v>
      </c>
      <c r="Q99" s="376">
        <v>12</v>
      </c>
      <c r="R99" s="377">
        <v>14</v>
      </c>
    </row>
    <row r="100" spans="1:18" ht="25.5">
      <c r="A100" s="611"/>
      <c r="B100" s="610"/>
      <c r="C100" s="708"/>
      <c r="D100" s="440" t="s">
        <v>247</v>
      </c>
      <c r="E100" s="746"/>
      <c r="F100" s="371"/>
      <c r="G100" s="372"/>
      <c r="H100" s="14"/>
      <c r="I100" s="73"/>
      <c r="J100" s="76"/>
      <c r="K100" s="75"/>
      <c r="L100" s="158"/>
      <c r="M100" s="17"/>
      <c r="N100" s="13"/>
      <c r="O100" s="499" t="s">
        <v>114</v>
      </c>
      <c r="P100" s="620">
        <v>95</v>
      </c>
      <c r="Q100" s="284">
        <v>95</v>
      </c>
      <c r="R100" s="378">
        <v>95</v>
      </c>
    </row>
    <row r="101" spans="1:18" s="4" customFormat="1" ht="25.5">
      <c r="A101" s="611"/>
      <c r="B101" s="610"/>
      <c r="C101" s="708"/>
      <c r="D101" s="440" t="s">
        <v>248</v>
      </c>
      <c r="E101" s="746"/>
      <c r="F101" s="371"/>
      <c r="G101" s="372"/>
      <c r="H101" s="15"/>
      <c r="I101" s="73"/>
      <c r="J101" s="72"/>
      <c r="K101" s="73"/>
      <c r="L101" s="160"/>
      <c r="M101" s="214"/>
      <c r="N101" s="59"/>
      <c r="O101" s="379" t="s">
        <v>102</v>
      </c>
      <c r="P101" s="380">
        <v>30</v>
      </c>
      <c r="Q101" s="381">
        <v>30</v>
      </c>
      <c r="R101" s="382">
        <v>30</v>
      </c>
    </row>
    <row r="102" spans="1:18" ht="29.25" customHeight="1">
      <c r="A102" s="611"/>
      <c r="B102" s="610"/>
      <c r="C102" s="708"/>
      <c r="D102" s="440" t="s">
        <v>249</v>
      </c>
      <c r="E102" s="746"/>
      <c r="F102" s="371"/>
      <c r="G102" s="372"/>
      <c r="H102" s="15"/>
      <c r="I102" s="73"/>
      <c r="J102" s="72"/>
      <c r="K102" s="73"/>
      <c r="L102" s="160"/>
      <c r="M102" s="214"/>
      <c r="N102" s="373"/>
      <c r="O102" s="383" t="s">
        <v>116</v>
      </c>
      <c r="P102" s="621">
        <v>1</v>
      </c>
      <c r="Q102" s="290">
        <v>3</v>
      </c>
      <c r="R102" s="613">
        <v>3</v>
      </c>
    </row>
    <row r="103" spans="1:18" ht="38.25">
      <c r="A103" s="611"/>
      <c r="B103" s="610"/>
      <c r="C103" s="708"/>
      <c r="D103" s="440" t="s">
        <v>250</v>
      </c>
      <c r="E103" s="746"/>
      <c r="F103" s="371"/>
      <c r="G103" s="372"/>
      <c r="H103" s="15"/>
      <c r="I103" s="73"/>
      <c r="J103" s="80"/>
      <c r="K103" s="79"/>
      <c r="L103" s="161"/>
      <c r="M103" s="214"/>
      <c r="N103" s="59"/>
      <c r="O103" s="386" t="s">
        <v>117</v>
      </c>
      <c r="P103" s="617"/>
      <c r="Q103" s="284">
        <v>2</v>
      </c>
      <c r="R103" s="377">
        <v>2</v>
      </c>
    </row>
    <row r="104" spans="1:18" s="4" customFormat="1">
      <c r="A104" s="611"/>
      <c r="B104" s="610"/>
      <c r="C104" s="708"/>
      <c r="D104" s="440" t="s">
        <v>251</v>
      </c>
      <c r="E104" s="470"/>
      <c r="F104" s="371"/>
      <c r="G104" s="372"/>
      <c r="H104" s="15"/>
      <c r="I104" s="73"/>
      <c r="J104" s="72"/>
      <c r="K104" s="73"/>
      <c r="L104" s="160"/>
      <c r="M104" s="214"/>
      <c r="N104" s="373"/>
      <c r="O104" s="379" t="s">
        <v>123</v>
      </c>
      <c r="P104" s="380">
        <v>38.1</v>
      </c>
      <c r="Q104" s="381">
        <v>38.1</v>
      </c>
      <c r="R104" s="382">
        <v>38.1</v>
      </c>
    </row>
    <row r="105" spans="1:18" ht="18" customHeight="1">
      <c r="A105" s="611"/>
      <c r="B105" s="610"/>
      <c r="C105" s="708"/>
      <c r="D105" s="440" t="s">
        <v>252</v>
      </c>
      <c r="E105" s="470"/>
      <c r="F105" s="371"/>
      <c r="G105" s="372"/>
      <c r="H105" s="15"/>
      <c r="I105" s="73"/>
      <c r="J105" s="72"/>
      <c r="K105" s="216"/>
      <c r="L105" s="196"/>
      <c r="M105" s="214"/>
      <c r="N105" s="373"/>
      <c r="O105" s="379" t="s">
        <v>115</v>
      </c>
      <c r="P105" s="385">
        <v>101</v>
      </c>
      <c r="Q105" s="376">
        <v>101</v>
      </c>
      <c r="R105" s="377">
        <v>101</v>
      </c>
    </row>
    <row r="106" spans="1:18" ht="42" customHeight="1">
      <c r="A106" s="611"/>
      <c r="B106" s="610"/>
      <c r="C106" s="567"/>
      <c r="D106" s="878" t="s">
        <v>253</v>
      </c>
      <c r="E106" s="746"/>
      <c r="F106" s="880"/>
      <c r="G106" s="854"/>
      <c r="H106" s="15"/>
      <c r="I106" s="73"/>
      <c r="J106" s="80"/>
      <c r="K106" s="79"/>
      <c r="L106" s="161"/>
      <c r="M106" s="54"/>
      <c r="N106" s="61"/>
      <c r="O106" s="508" t="s">
        <v>144</v>
      </c>
      <c r="P106" s="620"/>
      <c r="Q106" s="283">
        <v>7</v>
      </c>
      <c r="R106" s="509">
        <v>6</v>
      </c>
    </row>
    <row r="107" spans="1:18" ht="14.25" customHeight="1" thickBot="1">
      <c r="A107" s="596"/>
      <c r="B107" s="598"/>
      <c r="C107" s="719"/>
      <c r="D107" s="879"/>
      <c r="E107" s="747"/>
      <c r="F107" s="881"/>
      <c r="G107" s="855"/>
      <c r="H107" s="539" t="s">
        <v>26</v>
      </c>
      <c r="I107" s="555">
        <f>J107+L107</f>
        <v>3278.9</v>
      </c>
      <c r="J107" s="545">
        <f>SUM(J99:J106)</f>
        <v>3278.9</v>
      </c>
      <c r="K107" s="545"/>
      <c r="L107" s="718"/>
      <c r="M107" s="547">
        <f>SUM(M99:M106)</f>
        <v>4624.8999999999996</v>
      </c>
      <c r="N107" s="548">
        <f>SUM(N99:N106)</f>
        <v>4636.8999999999996</v>
      </c>
      <c r="O107" s="389"/>
      <c r="P107" s="268"/>
      <c r="Q107" s="269"/>
      <c r="R107" s="619"/>
    </row>
    <row r="108" spans="1:18" ht="28.5" customHeight="1">
      <c r="A108" s="595" t="s">
        <v>27</v>
      </c>
      <c r="B108" s="597" t="s">
        <v>29</v>
      </c>
      <c r="C108" s="605" t="s">
        <v>27</v>
      </c>
      <c r="D108" s="869" t="s">
        <v>259</v>
      </c>
      <c r="E108" s="870"/>
      <c r="F108" s="458" t="s">
        <v>24</v>
      </c>
      <c r="G108" s="872">
        <v>6</v>
      </c>
      <c r="H108" s="18" t="s">
        <v>25</v>
      </c>
      <c r="I108" s="202">
        <f>J108+L108</f>
        <v>50.5</v>
      </c>
      <c r="J108" s="181">
        <v>50.5</v>
      </c>
      <c r="K108" s="202"/>
      <c r="L108" s="404"/>
      <c r="M108" s="32">
        <v>450</v>
      </c>
      <c r="N108" s="66">
        <v>450</v>
      </c>
      <c r="O108" s="407" t="s">
        <v>142</v>
      </c>
      <c r="P108" s="616">
        <v>1</v>
      </c>
      <c r="Q108" s="282">
        <v>3</v>
      </c>
      <c r="R108" s="510">
        <v>3</v>
      </c>
    </row>
    <row r="109" spans="1:18" ht="13.5" thickBot="1">
      <c r="A109" s="596"/>
      <c r="B109" s="598"/>
      <c r="C109" s="563"/>
      <c r="D109" s="796"/>
      <c r="E109" s="871"/>
      <c r="F109" s="459"/>
      <c r="G109" s="873"/>
      <c r="H109" s="539" t="s">
        <v>26</v>
      </c>
      <c r="I109" s="555">
        <f>J109+L109</f>
        <v>50.5</v>
      </c>
      <c r="J109" s="545">
        <f>J108</f>
        <v>50.5</v>
      </c>
      <c r="K109" s="545">
        <f>K108</f>
        <v>0</v>
      </c>
      <c r="L109" s="545">
        <f>L108</f>
        <v>0</v>
      </c>
      <c r="M109" s="547">
        <f>SUM(M108)</f>
        <v>450</v>
      </c>
      <c r="N109" s="548">
        <f>SUM(N108)</f>
        <v>450</v>
      </c>
      <c r="O109" s="389"/>
      <c r="P109" s="268"/>
      <c r="Q109" s="269"/>
      <c r="R109" s="619"/>
    </row>
    <row r="110" spans="1:18" ht="17.25" customHeight="1">
      <c r="A110" s="846" t="s">
        <v>27</v>
      </c>
      <c r="B110" s="832" t="s">
        <v>29</v>
      </c>
      <c r="C110" s="457" t="s">
        <v>29</v>
      </c>
      <c r="D110" s="784" t="s">
        <v>73</v>
      </c>
      <c r="E110" s="836"/>
      <c r="F110" s="458" t="s">
        <v>24</v>
      </c>
      <c r="G110" s="838">
        <v>2</v>
      </c>
      <c r="H110" s="358" t="s">
        <v>25</v>
      </c>
      <c r="I110" s="146">
        <f>J110+L110</f>
        <v>108</v>
      </c>
      <c r="J110" s="147">
        <v>108</v>
      </c>
      <c r="K110" s="147"/>
      <c r="L110" s="148"/>
      <c r="M110" s="231">
        <v>110</v>
      </c>
      <c r="N110" s="231">
        <v>110</v>
      </c>
      <c r="O110" s="856" t="s">
        <v>147</v>
      </c>
      <c r="P110" s="253">
        <v>400</v>
      </c>
      <c r="Q110" s="300">
        <v>350</v>
      </c>
      <c r="R110" s="612">
        <v>300</v>
      </c>
    </row>
    <row r="111" spans="1:18" ht="13.5" thickBot="1">
      <c r="A111" s="847"/>
      <c r="B111" s="848"/>
      <c r="C111" s="455"/>
      <c r="D111" s="785"/>
      <c r="E111" s="837"/>
      <c r="F111" s="459"/>
      <c r="G111" s="839"/>
      <c r="H111" s="539" t="s">
        <v>26</v>
      </c>
      <c r="I111" s="553">
        <f>J111+L111</f>
        <v>108</v>
      </c>
      <c r="J111" s="554">
        <f>SUM(J110)</f>
        <v>108</v>
      </c>
      <c r="K111" s="554"/>
      <c r="L111" s="546"/>
      <c r="M111" s="547">
        <f>SUM(M110)</f>
        <v>110</v>
      </c>
      <c r="N111" s="548">
        <f>SUM(N110)</f>
        <v>110</v>
      </c>
      <c r="O111" s="857"/>
      <c r="P111" s="268"/>
      <c r="Q111" s="269"/>
      <c r="R111" s="619"/>
    </row>
    <row r="112" spans="1:18" ht="79.5" customHeight="1">
      <c r="A112" s="846" t="s">
        <v>27</v>
      </c>
      <c r="B112" s="832" t="s">
        <v>29</v>
      </c>
      <c r="C112" s="457" t="s">
        <v>31</v>
      </c>
      <c r="D112" s="784" t="s">
        <v>170</v>
      </c>
      <c r="E112" s="836"/>
      <c r="F112" s="458" t="s">
        <v>24</v>
      </c>
      <c r="G112" s="838">
        <v>2</v>
      </c>
      <c r="H112" s="358" t="s">
        <v>25</v>
      </c>
      <c r="I112" s="146"/>
      <c r="J112" s="147"/>
      <c r="K112" s="147"/>
      <c r="L112" s="148"/>
      <c r="M112" s="231">
        <v>50</v>
      </c>
      <c r="N112" s="231">
        <v>50</v>
      </c>
      <c r="O112" s="250" t="s">
        <v>140</v>
      </c>
      <c r="P112" s="253"/>
      <c r="Q112" s="300">
        <v>7</v>
      </c>
      <c r="R112" s="612">
        <v>6</v>
      </c>
    </row>
    <row r="113" spans="1:19" ht="13.5" thickBot="1">
      <c r="A113" s="847"/>
      <c r="B113" s="848"/>
      <c r="C113" s="455"/>
      <c r="D113" s="785"/>
      <c r="E113" s="837"/>
      <c r="F113" s="459"/>
      <c r="G113" s="839"/>
      <c r="H113" s="539" t="s">
        <v>26</v>
      </c>
      <c r="I113" s="553">
        <f>J113+L113</f>
        <v>0</v>
      </c>
      <c r="J113" s="554">
        <f>J112</f>
        <v>0</v>
      </c>
      <c r="K113" s="554">
        <f>K112</f>
        <v>0</v>
      </c>
      <c r="L113" s="554">
        <f>L112</f>
        <v>0</v>
      </c>
      <c r="M113" s="547">
        <f>SUM(M112)</f>
        <v>50</v>
      </c>
      <c r="N113" s="548">
        <f>SUM(N112)</f>
        <v>50</v>
      </c>
      <c r="O113" s="240"/>
      <c r="P113" s="268"/>
      <c r="Q113" s="269"/>
      <c r="R113" s="619"/>
    </row>
    <row r="114" spans="1:19" ht="41.25" customHeight="1">
      <c r="A114" s="846" t="s">
        <v>27</v>
      </c>
      <c r="B114" s="832" t="s">
        <v>29</v>
      </c>
      <c r="C114" s="457" t="s">
        <v>32</v>
      </c>
      <c r="D114" s="784" t="s">
        <v>60</v>
      </c>
      <c r="E114" s="836"/>
      <c r="F114" s="458" t="s">
        <v>24</v>
      </c>
      <c r="G114" s="838">
        <v>2</v>
      </c>
      <c r="H114" s="358" t="s">
        <v>25</v>
      </c>
      <c r="I114" s="146"/>
      <c r="J114" s="147"/>
      <c r="K114" s="147"/>
      <c r="L114" s="148"/>
      <c r="M114" s="231">
        <v>140</v>
      </c>
      <c r="N114" s="231"/>
      <c r="O114" s="250" t="s">
        <v>195</v>
      </c>
      <c r="P114" s="253"/>
      <c r="Q114" s="300">
        <v>1</v>
      </c>
      <c r="R114" s="612"/>
    </row>
    <row r="115" spans="1:19" ht="13.5" thickBot="1">
      <c r="A115" s="868"/>
      <c r="B115" s="833"/>
      <c r="C115" s="456"/>
      <c r="D115" s="785"/>
      <c r="E115" s="837"/>
      <c r="F115" s="459"/>
      <c r="G115" s="839"/>
      <c r="H115" s="539" t="s">
        <v>26</v>
      </c>
      <c r="I115" s="553">
        <f>J115+L115</f>
        <v>0</v>
      </c>
      <c r="J115" s="554">
        <f>J114</f>
        <v>0</v>
      </c>
      <c r="K115" s="554">
        <f>K114</f>
        <v>0</v>
      </c>
      <c r="L115" s="554">
        <f>L114</f>
        <v>0</v>
      </c>
      <c r="M115" s="556">
        <f>SUM(M114)</f>
        <v>140</v>
      </c>
      <c r="N115" s="557">
        <f>SUM(N114)</f>
        <v>0</v>
      </c>
      <c r="O115" s="419"/>
      <c r="P115" s="252"/>
      <c r="Q115" s="67"/>
      <c r="R115" s="613"/>
    </row>
    <row r="116" spans="1:19" ht="15" customHeight="1" thickBot="1">
      <c r="A116" s="53" t="s">
        <v>27</v>
      </c>
      <c r="B116" s="56" t="s">
        <v>29</v>
      </c>
      <c r="C116" s="834" t="s">
        <v>30</v>
      </c>
      <c r="D116" s="753"/>
      <c r="E116" s="753"/>
      <c r="F116" s="753"/>
      <c r="G116" s="753"/>
      <c r="H116" s="835"/>
      <c r="I116" s="49">
        <f>J116+L116</f>
        <v>3437.4</v>
      </c>
      <c r="J116" s="50">
        <f>J115+J113+J111+J109+J107</f>
        <v>3437.4</v>
      </c>
      <c r="K116" s="50">
        <f>K115+K113+K111+K109+K107</f>
        <v>0</v>
      </c>
      <c r="L116" s="50">
        <f>L115+L113+L111+L109+L107</f>
        <v>0</v>
      </c>
      <c r="M116" s="237">
        <f>M111+M107+M115+M113+M109</f>
        <v>5374.9</v>
      </c>
      <c r="N116" s="587">
        <f>N111+N107+N115+N113+N109</f>
        <v>5246.9</v>
      </c>
      <c r="O116" s="859"/>
      <c r="P116" s="860"/>
      <c r="Q116" s="860"/>
      <c r="R116" s="861"/>
    </row>
    <row r="117" spans="1:19" ht="15.75" customHeight="1" thickBot="1">
      <c r="A117" s="53" t="s">
        <v>27</v>
      </c>
      <c r="B117" s="849" t="s">
        <v>12</v>
      </c>
      <c r="C117" s="849"/>
      <c r="D117" s="849"/>
      <c r="E117" s="849"/>
      <c r="F117" s="849"/>
      <c r="G117" s="849"/>
      <c r="H117" s="850"/>
      <c r="I117" s="44">
        <f>J117+L117</f>
        <v>14490</v>
      </c>
      <c r="J117" s="45">
        <f>J116+J96+J88</f>
        <v>4073.8</v>
      </c>
      <c r="K117" s="45">
        <f>K116+K96+K88</f>
        <v>39.199999999999996</v>
      </c>
      <c r="L117" s="45">
        <f>L116+L96+L88</f>
        <v>10416.199999999999</v>
      </c>
      <c r="M117" s="238">
        <f>M116+M96+M88</f>
        <v>18121</v>
      </c>
      <c r="N117" s="588">
        <f>N116+N96+N88</f>
        <v>10468.5</v>
      </c>
      <c r="O117" s="862"/>
      <c r="P117" s="863"/>
      <c r="Q117" s="863"/>
      <c r="R117" s="864"/>
    </row>
    <row r="118" spans="1:19" ht="14.25" customHeight="1" thickBot="1">
      <c r="A118" s="57" t="s">
        <v>11</v>
      </c>
      <c r="B118" s="851" t="s">
        <v>13</v>
      </c>
      <c r="C118" s="851"/>
      <c r="D118" s="851"/>
      <c r="E118" s="851"/>
      <c r="F118" s="851"/>
      <c r="G118" s="851"/>
      <c r="H118" s="852"/>
      <c r="I118" s="47">
        <f>J118+L118</f>
        <v>199670.5</v>
      </c>
      <c r="J118" s="43">
        <f>J117+J47</f>
        <v>188919.3</v>
      </c>
      <c r="K118" s="43">
        <f>K117+K47</f>
        <v>123472.09999999999</v>
      </c>
      <c r="L118" s="43">
        <f>L117+L47</f>
        <v>10751.199999999999</v>
      </c>
      <c r="M118" s="239">
        <f>M117+M47</f>
        <v>200507.20000000004</v>
      </c>
      <c r="N118" s="142">
        <f>N117+N47</f>
        <v>192834.70000000004</v>
      </c>
      <c r="O118" s="865"/>
      <c r="P118" s="866"/>
      <c r="Q118" s="866"/>
      <c r="R118" s="867"/>
    </row>
    <row r="119" spans="1:19" s="350" customFormat="1" ht="30" customHeight="1">
      <c r="A119" s="853" t="s">
        <v>230</v>
      </c>
      <c r="B119" s="853"/>
      <c r="C119" s="853"/>
      <c r="D119" s="853"/>
      <c r="E119" s="853"/>
      <c r="F119" s="853"/>
      <c r="G119" s="853"/>
      <c r="H119" s="853"/>
      <c r="I119" s="853"/>
      <c r="J119" s="853"/>
      <c r="K119" s="853"/>
      <c r="L119" s="853"/>
      <c r="M119" s="853"/>
      <c r="N119" s="853"/>
      <c r="O119" s="853"/>
      <c r="P119" s="853"/>
      <c r="Q119" s="853"/>
      <c r="R119" s="853"/>
      <c r="S119" s="349"/>
    </row>
    <row r="120" spans="1:19" s="6" customFormat="1" ht="14.25" customHeight="1" thickBot="1">
      <c r="A120" s="858" t="s">
        <v>3</v>
      </c>
      <c r="B120" s="858"/>
      <c r="C120" s="858"/>
      <c r="D120" s="858"/>
      <c r="E120" s="858"/>
      <c r="F120" s="858"/>
      <c r="G120" s="858"/>
      <c r="H120" s="858"/>
      <c r="I120" s="858"/>
      <c r="J120" s="858"/>
      <c r="K120" s="858"/>
      <c r="L120" s="858"/>
      <c r="M120" s="858"/>
      <c r="N120" s="858"/>
      <c r="O120" s="858"/>
      <c r="P120" s="858"/>
      <c r="Q120" s="858"/>
      <c r="R120" s="301"/>
    </row>
    <row r="121" spans="1:19" s="7" customFormat="1" ht="40.5" customHeight="1" thickBot="1">
      <c r="A121" s="840" t="s">
        <v>4</v>
      </c>
      <c r="B121" s="841"/>
      <c r="C121" s="841"/>
      <c r="D121" s="841"/>
      <c r="E121" s="841"/>
      <c r="F121" s="841"/>
      <c r="G121" s="841"/>
      <c r="H121" s="842"/>
      <c r="I121" s="843" t="s">
        <v>184</v>
      </c>
      <c r="J121" s="844"/>
      <c r="K121" s="844"/>
      <c r="L121" s="845"/>
      <c r="M121" s="257" t="s">
        <v>190</v>
      </c>
      <c r="N121" s="257" t="s">
        <v>191</v>
      </c>
      <c r="O121" s="255"/>
      <c r="P121" s="813"/>
      <c r="Q121" s="813"/>
      <c r="R121" s="221"/>
    </row>
    <row r="122" spans="1:19" s="7" customFormat="1" ht="14.25" customHeight="1">
      <c r="A122" s="770" t="s">
        <v>36</v>
      </c>
      <c r="B122" s="771"/>
      <c r="C122" s="771"/>
      <c r="D122" s="771"/>
      <c r="E122" s="771"/>
      <c r="F122" s="771"/>
      <c r="G122" s="771"/>
      <c r="H122" s="772"/>
      <c r="I122" s="773">
        <f>SUM(I123:L128)</f>
        <v>188675.4</v>
      </c>
      <c r="J122" s="774"/>
      <c r="K122" s="774"/>
      <c r="L122" s="774"/>
      <c r="M122" s="258">
        <f>SUM(M123:M128)</f>
        <v>193260.2</v>
      </c>
      <c r="N122" s="258">
        <f>SUM(N123:N128)</f>
        <v>188062.7</v>
      </c>
      <c r="O122" s="256"/>
      <c r="P122" s="792"/>
      <c r="Q122" s="792"/>
      <c r="R122" s="221"/>
    </row>
    <row r="123" spans="1:19" s="7" customFormat="1" ht="12" customHeight="1">
      <c r="A123" s="787" t="s">
        <v>39</v>
      </c>
      <c r="B123" s="788"/>
      <c r="C123" s="788"/>
      <c r="D123" s="788"/>
      <c r="E123" s="788"/>
      <c r="F123" s="788"/>
      <c r="G123" s="788"/>
      <c r="H123" s="789"/>
      <c r="I123" s="790">
        <f>SUMIF(H12:H111,"sb",I12:I111)</f>
        <v>68812.399999999994</v>
      </c>
      <c r="J123" s="791"/>
      <c r="K123" s="791"/>
      <c r="L123" s="791"/>
      <c r="M123" s="215">
        <f>SUMIF(H12:H114,"sb",M12:M114)</f>
        <v>73890</v>
      </c>
      <c r="N123" s="215">
        <f>SUMIF(H12:H114,"sb",N12:N114)</f>
        <v>71210.2</v>
      </c>
      <c r="O123" s="254"/>
      <c r="P123" s="769"/>
      <c r="Q123" s="769"/>
      <c r="R123" s="221"/>
    </row>
    <row r="124" spans="1:19" s="7" customFormat="1" ht="14.25" customHeight="1">
      <c r="A124" s="787" t="s">
        <v>48</v>
      </c>
      <c r="B124" s="788"/>
      <c r="C124" s="788"/>
      <c r="D124" s="788"/>
      <c r="E124" s="788"/>
      <c r="F124" s="788"/>
      <c r="G124" s="788"/>
      <c r="H124" s="789"/>
      <c r="I124" s="790">
        <f>SUMIF(H10:H111,"sb(sp)",I10:I111)</f>
        <v>16316.5</v>
      </c>
      <c r="J124" s="791"/>
      <c r="K124" s="791"/>
      <c r="L124" s="791"/>
      <c r="M124" s="215">
        <f>SUMIF(H12:H114,H13,M12:M115)</f>
        <v>16584.7</v>
      </c>
      <c r="N124" s="215">
        <f>SUMIF(H12:H114,"sb(sp)",N12:N114)</f>
        <v>16584.7</v>
      </c>
      <c r="O124" s="254"/>
      <c r="P124" s="769"/>
      <c r="Q124" s="769"/>
      <c r="R124" s="221"/>
    </row>
    <row r="125" spans="1:19" s="7" customFormat="1" ht="14.25" customHeight="1">
      <c r="A125" s="787" t="s">
        <v>40</v>
      </c>
      <c r="B125" s="788"/>
      <c r="C125" s="788"/>
      <c r="D125" s="788"/>
      <c r="E125" s="788"/>
      <c r="F125" s="788"/>
      <c r="G125" s="788"/>
      <c r="H125" s="789"/>
      <c r="I125" s="790">
        <f>SUMIF(H12:H111,"sb(vb)",I12:I111)</f>
        <v>101262</v>
      </c>
      <c r="J125" s="791"/>
      <c r="K125" s="791"/>
      <c r="L125" s="791"/>
      <c r="M125" s="217">
        <f>SUMIF(H12:H114,H14,M12:M114)</f>
        <v>100267.8</v>
      </c>
      <c r="N125" s="217">
        <f>SUMIF(H12:H114,H14,N12:N114)</f>
        <v>100267.8</v>
      </c>
      <c r="O125" s="254"/>
      <c r="P125" s="769"/>
      <c r="Q125" s="769"/>
      <c r="R125" s="221"/>
    </row>
    <row r="126" spans="1:19" s="7" customFormat="1" ht="15.75" customHeight="1">
      <c r="A126" s="787" t="s">
        <v>0</v>
      </c>
      <c r="B126" s="788"/>
      <c r="C126" s="788"/>
      <c r="D126" s="788"/>
      <c r="E126" s="788"/>
      <c r="F126" s="788"/>
      <c r="G126" s="788"/>
      <c r="H126" s="789"/>
      <c r="I126" s="790">
        <f>SUMIF(H16:H111,"sb(mk)",I16:I111)</f>
        <v>160</v>
      </c>
      <c r="J126" s="791"/>
      <c r="K126" s="791"/>
      <c r="L126" s="791"/>
      <c r="M126" s="212">
        <f>SUMIF(H12:H110,H16,M12:M110)</f>
        <v>0</v>
      </c>
      <c r="N126" s="212">
        <f>SUMIF(H16:H114,H16,N16:N114)</f>
        <v>0</v>
      </c>
      <c r="O126" s="254"/>
      <c r="P126" s="769"/>
      <c r="Q126" s="769"/>
      <c r="R126" s="221"/>
    </row>
    <row r="127" spans="1:19" s="7" customFormat="1" ht="12.75" customHeight="1">
      <c r="A127" s="787" t="s">
        <v>64</v>
      </c>
      <c r="B127" s="788"/>
      <c r="C127" s="788"/>
      <c r="D127" s="788"/>
      <c r="E127" s="788"/>
      <c r="F127" s="788"/>
      <c r="G127" s="788"/>
      <c r="H127" s="789"/>
      <c r="I127" s="800">
        <f>SUMIF(H16:H111,"sb(p)",I16:I111)</f>
        <v>2014.9</v>
      </c>
      <c r="J127" s="801"/>
      <c r="K127" s="801"/>
      <c r="L127" s="801"/>
      <c r="M127" s="64">
        <f>SUMIF(H12:H114,H51,M12:M114)</f>
        <v>2517.6999999999998</v>
      </c>
      <c r="N127" s="64">
        <f>SUMIF(H16:H114,H51,N16:N114)</f>
        <v>0</v>
      </c>
      <c r="O127" s="254"/>
      <c r="P127" s="769"/>
      <c r="Q127" s="769"/>
      <c r="R127" s="221"/>
    </row>
    <row r="128" spans="1:19" s="7" customFormat="1" ht="12.75" customHeight="1" thickBot="1">
      <c r="A128" s="814" t="s">
        <v>231</v>
      </c>
      <c r="B128" s="815"/>
      <c r="C128" s="815"/>
      <c r="D128" s="815"/>
      <c r="E128" s="815"/>
      <c r="F128" s="815"/>
      <c r="G128" s="815"/>
      <c r="H128" s="816"/>
      <c r="I128" s="817">
        <f>SUMIF(H16:H114,"pf",I16:I114)</f>
        <v>109.6</v>
      </c>
      <c r="J128" s="818"/>
      <c r="K128" s="818"/>
      <c r="L128" s="819"/>
      <c r="M128" s="568">
        <f>SUMIF(H12:H114,"pf",M12:M114)</f>
        <v>0</v>
      </c>
      <c r="N128" s="568">
        <f>SUMIF(H14:H114,"pf",N14:N114)</f>
        <v>0</v>
      </c>
      <c r="O128" s="254"/>
      <c r="P128" s="591"/>
      <c r="Q128" s="591"/>
      <c r="R128" s="221"/>
    </row>
    <row r="129" spans="1:18" s="7" customFormat="1" ht="12.75" customHeight="1" thickBot="1">
      <c r="A129" s="807" t="s">
        <v>37</v>
      </c>
      <c r="B129" s="808"/>
      <c r="C129" s="808"/>
      <c r="D129" s="808"/>
      <c r="E129" s="808"/>
      <c r="F129" s="808"/>
      <c r="G129" s="808"/>
      <c r="H129" s="809"/>
      <c r="I129" s="810">
        <f>SUM(I130:L131)</f>
        <v>10995.1</v>
      </c>
      <c r="J129" s="811"/>
      <c r="K129" s="811"/>
      <c r="L129" s="811"/>
      <c r="M129" s="58">
        <f>SUM(M130:M131)</f>
        <v>7247</v>
      </c>
      <c r="N129" s="58">
        <f>SUM(N130:N131)</f>
        <v>4772</v>
      </c>
      <c r="O129" s="139"/>
      <c r="P129" s="812"/>
      <c r="Q129" s="812"/>
      <c r="R129" s="221"/>
    </row>
    <row r="130" spans="1:18" s="7" customFormat="1">
      <c r="A130" s="826" t="s">
        <v>41</v>
      </c>
      <c r="B130" s="827"/>
      <c r="C130" s="827"/>
      <c r="D130" s="827"/>
      <c r="E130" s="827"/>
      <c r="F130" s="827"/>
      <c r="G130" s="827"/>
      <c r="H130" s="828"/>
      <c r="I130" s="800">
        <f>SUMIF(H10:H111,"es",I10:I111)</f>
        <v>7101</v>
      </c>
      <c r="J130" s="801"/>
      <c r="K130" s="801"/>
      <c r="L130" s="801"/>
      <c r="M130" s="10">
        <f>SUMIF(H12:H110,H53,M12:M110)</f>
        <v>3910</v>
      </c>
      <c r="N130" s="10">
        <f>SUMIF(H16:H114,"es",N16:N114)</f>
        <v>2125</v>
      </c>
      <c r="O130" s="96"/>
      <c r="P130" s="806"/>
      <c r="Q130" s="806"/>
      <c r="R130" s="221"/>
    </row>
    <row r="131" spans="1:18" s="7" customFormat="1" ht="13.5" thickBot="1">
      <c r="A131" s="829" t="s">
        <v>2</v>
      </c>
      <c r="B131" s="830"/>
      <c r="C131" s="830"/>
      <c r="D131" s="830"/>
      <c r="E131" s="830"/>
      <c r="F131" s="830"/>
      <c r="G131" s="830"/>
      <c r="H131" s="831"/>
      <c r="I131" s="790">
        <f>SUMIF(H10:H111,"lrvb",I10:I111)</f>
        <v>3894.1000000000004</v>
      </c>
      <c r="J131" s="791"/>
      <c r="K131" s="791"/>
      <c r="L131" s="791"/>
      <c r="M131" s="218">
        <f>SUMIF(H12:H110,H52,M12:M110)</f>
        <v>3337</v>
      </c>
      <c r="N131" s="218">
        <f>SUMIF(H12:H114,"lrvb",N12:N114)</f>
        <v>2647</v>
      </c>
      <c r="O131" s="96"/>
      <c r="P131" s="806"/>
      <c r="Q131" s="806"/>
      <c r="R131" s="221"/>
    </row>
    <row r="132" spans="1:18" ht="13.5" thickBot="1">
      <c r="A132" s="820" t="s">
        <v>38</v>
      </c>
      <c r="B132" s="821"/>
      <c r="C132" s="821"/>
      <c r="D132" s="821"/>
      <c r="E132" s="821"/>
      <c r="F132" s="821"/>
      <c r="G132" s="821"/>
      <c r="H132" s="822"/>
      <c r="I132" s="823">
        <f>I129+I122</f>
        <v>199670.5</v>
      </c>
      <c r="J132" s="824"/>
      <c r="K132" s="824"/>
      <c r="L132" s="824"/>
      <c r="M132" s="219">
        <f>M122+M129</f>
        <v>200507.2</v>
      </c>
      <c r="N132" s="219">
        <f>N129+N122</f>
        <v>192834.7</v>
      </c>
      <c r="O132" s="256"/>
      <c r="P132" s="825"/>
      <c r="Q132" s="825"/>
    </row>
    <row r="134" spans="1:18">
      <c r="D134" s="2"/>
      <c r="E134" s="471"/>
      <c r="F134" s="2"/>
      <c r="G134" s="220"/>
      <c r="H134" s="348"/>
      <c r="I134" s="2"/>
      <c r="J134" s="2"/>
      <c r="K134" s="2"/>
      <c r="L134" s="2"/>
      <c r="M134" s="2"/>
      <c r="N134" s="2"/>
    </row>
    <row r="135" spans="1:18">
      <c r="D135" s="2"/>
      <c r="E135" s="471"/>
      <c r="F135" s="2"/>
      <c r="G135" s="220"/>
      <c r="H135" s="348"/>
      <c r="I135" s="2"/>
      <c r="J135" s="2"/>
      <c r="K135" s="2"/>
      <c r="L135" s="2"/>
      <c r="M135" s="2"/>
      <c r="N135" s="2"/>
    </row>
    <row r="136" spans="1:18">
      <c r="D136" s="2"/>
      <c r="E136" s="471"/>
      <c r="F136" s="2"/>
      <c r="G136" s="220"/>
      <c r="H136" s="348"/>
      <c r="I136" s="2"/>
      <c r="J136" s="2"/>
      <c r="K136" s="2"/>
      <c r="L136" s="2"/>
      <c r="M136" s="2"/>
      <c r="N136" s="2"/>
    </row>
    <row r="137" spans="1:18">
      <c r="D137" s="2"/>
      <c r="E137" s="471"/>
      <c r="F137" s="2"/>
      <c r="G137" s="220"/>
      <c r="H137" s="348"/>
      <c r="I137" s="2"/>
      <c r="J137" s="2"/>
      <c r="K137" s="2"/>
      <c r="L137" s="2"/>
      <c r="M137" s="2"/>
      <c r="N137" s="2"/>
    </row>
    <row r="138" spans="1:18">
      <c r="D138" s="2"/>
      <c r="E138" s="471"/>
      <c r="F138" s="2"/>
      <c r="G138" s="220"/>
      <c r="H138" s="348"/>
      <c r="I138" s="2"/>
      <c r="J138" s="2"/>
      <c r="K138" s="2"/>
      <c r="L138" s="2"/>
      <c r="M138" s="2"/>
      <c r="N138" s="2"/>
    </row>
    <row r="139" spans="1:18">
      <c r="D139" s="2"/>
      <c r="E139" s="471"/>
      <c r="F139" s="2"/>
      <c r="G139" s="220"/>
      <c r="H139" s="348"/>
      <c r="I139" s="2"/>
      <c r="J139" s="2"/>
      <c r="K139" s="2"/>
      <c r="L139" s="2"/>
      <c r="M139" s="2"/>
      <c r="N139" s="2"/>
    </row>
    <row r="140" spans="1:18">
      <c r="D140" s="2"/>
      <c r="E140" s="471"/>
      <c r="F140" s="2"/>
      <c r="G140" s="220"/>
      <c r="H140" s="348"/>
      <c r="I140" s="2"/>
      <c r="J140" s="2"/>
      <c r="K140" s="2"/>
      <c r="L140" s="2"/>
      <c r="M140" s="2"/>
      <c r="N140" s="2"/>
    </row>
    <row r="141" spans="1:18">
      <c r="D141" s="2"/>
      <c r="E141" s="471"/>
      <c r="F141" s="2"/>
      <c r="G141" s="220"/>
      <c r="H141" s="348"/>
      <c r="I141" s="2"/>
      <c r="J141" s="2"/>
      <c r="K141" s="2"/>
      <c r="L141" s="2"/>
      <c r="M141" s="2"/>
      <c r="N141" s="2"/>
    </row>
    <row r="142" spans="1:18">
      <c r="D142" s="2"/>
      <c r="E142" s="471"/>
      <c r="F142" s="2"/>
      <c r="G142" s="220"/>
      <c r="H142" s="348"/>
      <c r="I142" s="2"/>
      <c r="J142" s="2"/>
      <c r="K142" s="2"/>
      <c r="L142" s="2"/>
      <c r="M142" s="2"/>
      <c r="N142" s="2"/>
    </row>
    <row r="143" spans="1:18">
      <c r="D143" s="2"/>
      <c r="E143" s="471"/>
      <c r="F143" s="2"/>
      <c r="G143" s="220"/>
      <c r="H143" s="348"/>
      <c r="I143" s="2"/>
      <c r="J143" s="2"/>
      <c r="K143" s="2"/>
      <c r="L143" s="2"/>
      <c r="M143" s="2"/>
      <c r="N143" s="2"/>
    </row>
    <row r="144" spans="1:18">
      <c r="D144" s="2"/>
      <c r="E144" s="471"/>
      <c r="F144" s="2"/>
      <c r="G144" s="220"/>
      <c r="H144" s="348"/>
      <c r="I144" s="2"/>
      <c r="J144" s="2"/>
      <c r="K144" s="2"/>
      <c r="L144" s="2"/>
      <c r="M144" s="2"/>
      <c r="N144" s="2"/>
    </row>
    <row r="145" spans="1:18">
      <c r="A145" s="2"/>
      <c r="B145" s="2"/>
      <c r="C145" s="2"/>
      <c r="D145" s="2"/>
      <c r="E145" s="471"/>
      <c r="F145" s="2"/>
      <c r="G145" s="220"/>
      <c r="H145" s="348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>
      <c r="A146" s="2"/>
      <c r="B146" s="2"/>
      <c r="C146" s="2"/>
      <c r="D146" s="2"/>
      <c r="E146" s="471"/>
      <c r="F146" s="2"/>
      <c r="G146" s="220"/>
      <c r="H146" s="348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/>
      <c r="D147" s="2"/>
      <c r="E147" s="471"/>
      <c r="F147" s="2"/>
      <c r="G147" s="220"/>
      <c r="H147" s="348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/>
      <c r="D148" s="2"/>
      <c r="E148" s="471"/>
      <c r="F148" s="2"/>
      <c r="G148" s="220"/>
      <c r="H148" s="348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/>
      <c r="D149" s="2"/>
      <c r="E149" s="471"/>
      <c r="F149" s="2"/>
      <c r="G149" s="220"/>
      <c r="H149" s="348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/>
      <c r="D150" s="2"/>
      <c r="E150" s="471"/>
      <c r="F150" s="2"/>
      <c r="G150" s="220"/>
      <c r="H150" s="348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/>
      <c r="D151" s="2"/>
      <c r="E151" s="471"/>
      <c r="F151" s="2"/>
      <c r="G151" s="220"/>
      <c r="H151" s="348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2"/>
      <c r="C152" s="2"/>
      <c r="D152" s="2"/>
      <c r="E152" s="471"/>
      <c r="F152" s="2"/>
      <c r="G152" s="220"/>
      <c r="H152" s="348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/>
      <c r="D153" s="2"/>
      <c r="E153" s="471"/>
      <c r="F153" s="2"/>
      <c r="G153" s="220"/>
      <c r="H153" s="348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/>
      <c r="D154" s="2"/>
      <c r="E154" s="471"/>
      <c r="F154" s="2"/>
      <c r="G154" s="220"/>
      <c r="H154" s="348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/>
      <c r="D155" s="2"/>
      <c r="E155" s="471"/>
      <c r="F155" s="2"/>
      <c r="G155" s="220"/>
      <c r="H155" s="348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/>
      <c r="D156" s="2"/>
      <c r="E156" s="471"/>
      <c r="F156" s="2"/>
      <c r="G156" s="220"/>
      <c r="H156" s="348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/>
      <c r="D157" s="2"/>
      <c r="E157" s="471"/>
      <c r="F157" s="2"/>
      <c r="G157" s="220"/>
      <c r="H157" s="348"/>
      <c r="I157" s="2"/>
      <c r="J157" s="2"/>
      <c r="K157" s="2"/>
      <c r="L157" s="2"/>
      <c r="M157" s="2"/>
      <c r="N157" s="2"/>
      <c r="O157" s="2"/>
      <c r="P157" s="2"/>
      <c r="Q157" s="2"/>
      <c r="R157" s="2"/>
    </row>
  </sheetData>
  <mergeCells count="238">
    <mergeCell ref="C11:R11"/>
    <mergeCell ref="B10:R10"/>
    <mergeCell ref="A1:R1"/>
    <mergeCell ref="A2:R2"/>
    <mergeCell ref="A3:R3"/>
    <mergeCell ref="C4:R4"/>
    <mergeCell ref="A8:R8"/>
    <mergeCell ref="A9:R9"/>
    <mergeCell ref="O6:O7"/>
    <mergeCell ref="N5:N7"/>
    <mergeCell ref="O5:R5"/>
    <mergeCell ref="P6:R6"/>
    <mergeCell ref="G5:G7"/>
    <mergeCell ref="H5:H7"/>
    <mergeCell ref="I5:L5"/>
    <mergeCell ref="J6:K6"/>
    <mergeCell ref="L6:L7"/>
    <mergeCell ref="A5:A7"/>
    <mergeCell ref="B5:B7"/>
    <mergeCell ref="C5:C7"/>
    <mergeCell ref="M5:M7"/>
    <mergeCell ref="I6:I7"/>
    <mergeCell ref="D5:D7"/>
    <mergeCell ref="E5:E7"/>
    <mergeCell ref="F5:F7"/>
    <mergeCell ref="A12:A28"/>
    <mergeCell ref="B13:B28"/>
    <mergeCell ref="O23:O24"/>
    <mergeCell ref="D25:D26"/>
    <mergeCell ref="D23:D24"/>
    <mergeCell ref="D17:D20"/>
    <mergeCell ref="D21:D22"/>
    <mergeCell ref="C12:C28"/>
    <mergeCell ref="P23:P24"/>
    <mergeCell ref="Q23:Q24"/>
    <mergeCell ref="O29:O30"/>
    <mergeCell ref="R23:R24"/>
    <mergeCell ref="R25:R26"/>
    <mergeCell ref="O27:O28"/>
    <mergeCell ref="F29:F30"/>
    <mergeCell ref="G29:G30"/>
    <mergeCell ref="D12:D13"/>
    <mergeCell ref="D15:D16"/>
    <mergeCell ref="E12:E28"/>
    <mergeCell ref="F12:F28"/>
    <mergeCell ref="G12:G28"/>
    <mergeCell ref="D29:D30"/>
    <mergeCell ref="E29:E30"/>
    <mergeCell ref="D27:D28"/>
    <mergeCell ref="Q33:Q35"/>
    <mergeCell ref="R33:R35"/>
    <mergeCell ref="D31:D32"/>
    <mergeCell ref="A33:A34"/>
    <mergeCell ref="B33:B34"/>
    <mergeCell ref="C33:C34"/>
    <mergeCell ref="D33:D35"/>
    <mergeCell ref="Q31:Q32"/>
    <mergeCell ref="R31:R32"/>
    <mergeCell ref="O31:O32"/>
    <mergeCell ref="P31:P32"/>
    <mergeCell ref="O36:R36"/>
    <mergeCell ref="E33:E35"/>
    <mergeCell ref="F33:F35"/>
    <mergeCell ref="G33:G35"/>
    <mergeCell ref="O33:O35"/>
    <mergeCell ref="P33:P35"/>
    <mergeCell ref="B40:B41"/>
    <mergeCell ref="C40:C41"/>
    <mergeCell ref="D40:D41"/>
    <mergeCell ref="E31:E32"/>
    <mergeCell ref="F31:F32"/>
    <mergeCell ref="G31:G32"/>
    <mergeCell ref="C36:H36"/>
    <mergeCell ref="A42:A43"/>
    <mergeCell ref="C37:R37"/>
    <mergeCell ref="B38:B39"/>
    <mergeCell ref="C38:C39"/>
    <mergeCell ref="D38:D39"/>
    <mergeCell ref="E38:E39"/>
    <mergeCell ref="F38:F39"/>
    <mergeCell ref="G38:G39"/>
    <mergeCell ref="C42:C43"/>
    <mergeCell ref="A40:A41"/>
    <mergeCell ref="D42:D43"/>
    <mergeCell ref="F40:F41"/>
    <mergeCell ref="G40:G41"/>
    <mergeCell ref="E42:E43"/>
    <mergeCell ref="F42:F43"/>
    <mergeCell ref="G42:G43"/>
    <mergeCell ref="E40:E41"/>
    <mergeCell ref="E44:E45"/>
    <mergeCell ref="F44:F45"/>
    <mergeCell ref="G44:G45"/>
    <mergeCell ref="O61:O65"/>
    <mergeCell ref="O57:O58"/>
    <mergeCell ref="A44:A45"/>
    <mergeCell ref="B44:B45"/>
    <mergeCell ref="C44:C45"/>
    <mergeCell ref="D44:D45"/>
    <mergeCell ref="F67:F68"/>
    <mergeCell ref="G67:G68"/>
    <mergeCell ref="G71:G72"/>
    <mergeCell ref="D71:D72"/>
    <mergeCell ref="E71:E72"/>
    <mergeCell ref="F71:F72"/>
    <mergeCell ref="F69:F70"/>
    <mergeCell ref="G69:G70"/>
    <mergeCell ref="D58:D59"/>
    <mergeCell ref="E58:E59"/>
    <mergeCell ref="D61:D62"/>
    <mergeCell ref="D63:D65"/>
    <mergeCell ref="D69:D70"/>
    <mergeCell ref="E69:E70"/>
    <mergeCell ref="D67:D68"/>
    <mergeCell ref="E67:E68"/>
    <mergeCell ref="O88:R88"/>
    <mergeCell ref="Q89:R89"/>
    <mergeCell ref="E90:E91"/>
    <mergeCell ref="O90:O91"/>
    <mergeCell ref="G90:G91"/>
    <mergeCell ref="C88:H88"/>
    <mergeCell ref="G92:G93"/>
    <mergeCell ref="O94:O95"/>
    <mergeCell ref="C96:H96"/>
    <mergeCell ref="O96:R96"/>
    <mergeCell ref="A94:A95"/>
    <mergeCell ref="D94:D95"/>
    <mergeCell ref="F92:F93"/>
    <mergeCell ref="A90:A91"/>
    <mergeCell ref="B90:B91"/>
    <mergeCell ref="F94:F95"/>
    <mergeCell ref="F90:F91"/>
    <mergeCell ref="D90:D91"/>
    <mergeCell ref="A92:A93"/>
    <mergeCell ref="D92:D93"/>
    <mergeCell ref="E92:E93"/>
    <mergeCell ref="D108:D109"/>
    <mergeCell ref="E108:E109"/>
    <mergeCell ref="G108:G109"/>
    <mergeCell ref="E94:E95"/>
    <mergeCell ref="C97:R97"/>
    <mergeCell ref="E99:E103"/>
    <mergeCell ref="G94:G95"/>
    <mergeCell ref="D106:D107"/>
    <mergeCell ref="E106:E107"/>
    <mergeCell ref="F106:F107"/>
    <mergeCell ref="G106:G107"/>
    <mergeCell ref="G114:G115"/>
    <mergeCell ref="O110:O111"/>
    <mergeCell ref="A120:Q120"/>
    <mergeCell ref="O116:R116"/>
    <mergeCell ref="O117:R117"/>
    <mergeCell ref="O118:R118"/>
    <mergeCell ref="A114:A115"/>
    <mergeCell ref="A110:A111"/>
    <mergeCell ref="B110:B111"/>
    <mergeCell ref="A121:H121"/>
    <mergeCell ref="I121:L121"/>
    <mergeCell ref="A112:A113"/>
    <mergeCell ref="B112:B113"/>
    <mergeCell ref="D112:D113"/>
    <mergeCell ref="E112:E113"/>
    <mergeCell ref="G112:G113"/>
    <mergeCell ref="B117:H117"/>
    <mergeCell ref="B118:H118"/>
    <mergeCell ref="A119:R119"/>
    <mergeCell ref="B114:B115"/>
    <mergeCell ref="D114:D115"/>
    <mergeCell ref="C116:H116"/>
    <mergeCell ref="E110:E111"/>
    <mergeCell ref="G110:G111"/>
    <mergeCell ref="E114:E115"/>
    <mergeCell ref="A132:H132"/>
    <mergeCell ref="I132:L132"/>
    <mergeCell ref="P132:Q132"/>
    <mergeCell ref="A130:H130"/>
    <mergeCell ref="I130:L130"/>
    <mergeCell ref="P130:Q130"/>
    <mergeCell ref="A131:H131"/>
    <mergeCell ref="F82:F83"/>
    <mergeCell ref="I131:L131"/>
    <mergeCell ref="P131:Q131"/>
    <mergeCell ref="A129:H129"/>
    <mergeCell ref="I129:L129"/>
    <mergeCell ref="P129:Q129"/>
    <mergeCell ref="P121:Q121"/>
    <mergeCell ref="A128:H128"/>
    <mergeCell ref="I128:L128"/>
    <mergeCell ref="D110:D111"/>
    <mergeCell ref="G79:G81"/>
    <mergeCell ref="A127:H127"/>
    <mergeCell ref="I127:L127"/>
    <mergeCell ref="P127:Q127"/>
    <mergeCell ref="A77:A78"/>
    <mergeCell ref="B77:B78"/>
    <mergeCell ref="C86:C87"/>
    <mergeCell ref="D86:D87"/>
    <mergeCell ref="O86:O87"/>
    <mergeCell ref="E82:E83"/>
    <mergeCell ref="A126:H126"/>
    <mergeCell ref="I126:L126"/>
    <mergeCell ref="P126:Q126"/>
    <mergeCell ref="D80:D81"/>
    <mergeCell ref="D82:D83"/>
    <mergeCell ref="O80:O81"/>
    <mergeCell ref="A84:A85"/>
    <mergeCell ref="B84:B85"/>
    <mergeCell ref="C84:C85"/>
    <mergeCell ref="D84:D85"/>
    <mergeCell ref="A124:H124"/>
    <mergeCell ref="I124:L124"/>
    <mergeCell ref="A125:H125"/>
    <mergeCell ref="I125:L125"/>
    <mergeCell ref="P122:Q122"/>
    <mergeCell ref="A123:H123"/>
    <mergeCell ref="I123:L123"/>
    <mergeCell ref="P123:Q123"/>
    <mergeCell ref="P125:Q125"/>
    <mergeCell ref="P124:Q124"/>
    <mergeCell ref="A122:H122"/>
    <mergeCell ref="I122:L122"/>
    <mergeCell ref="A73:G73"/>
    <mergeCell ref="A86:A87"/>
    <mergeCell ref="B86:B87"/>
    <mergeCell ref="C77:C78"/>
    <mergeCell ref="D77:D78"/>
    <mergeCell ref="E79:E81"/>
    <mergeCell ref="F79:F81"/>
    <mergeCell ref="E74:E76"/>
    <mergeCell ref="G51:G59"/>
    <mergeCell ref="F58:F59"/>
    <mergeCell ref="C46:H46"/>
    <mergeCell ref="B48:R48"/>
    <mergeCell ref="C49:R49"/>
    <mergeCell ref="O51:O53"/>
    <mergeCell ref="P46:R46"/>
    <mergeCell ref="B47:H47"/>
    <mergeCell ref="O47:R47"/>
  </mergeCells>
  <phoneticPr fontId="0" type="noConversion"/>
  <printOptions horizontalCentered="1"/>
  <pageMargins left="0" right="0" top="0.74803149606299213" bottom="0.55118110236220474" header="0.31496062992125984" footer="0.31496062992125984"/>
  <pageSetup paperSize="9" scale="95" orientation="landscape" r:id="rId1"/>
  <rowBreaks count="5" manualBreakCount="5">
    <brk id="30" max="18" man="1"/>
    <brk id="47" max="18" man="1"/>
    <brk id="59" max="18" man="1"/>
    <brk id="78" max="18" man="1"/>
    <brk id="96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6"/>
  <sheetViews>
    <sheetView zoomScaleNormal="100" zoomScaleSheetLayoutView="80" workbookViewId="0">
      <selection sqref="A1:AA1"/>
    </sheetView>
  </sheetViews>
  <sheetFormatPr defaultRowHeight="12.75"/>
  <cols>
    <col min="1" max="4" width="2.42578125" style="7" customWidth="1"/>
    <col min="5" max="5" width="34.7109375" style="7" customWidth="1"/>
    <col min="6" max="6" width="3.5703125" style="472" customWidth="1"/>
    <col min="7" max="7" width="2.85546875" style="7" customWidth="1"/>
    <col min="8" max="8" width="3" style="221" customWidth="1"/>
    <col min="9" max="9" width="8.140625" style="500" customWidth="1"/>
    <col min="10" max="10" width="8.28515625" style="7" customWidth="1"/>
    <col min="11" max="11" width="8.42578125" style="7" customWidth="1"/>
    <col min="12" max="12" width="8.28515625" style="7" customWidth="1"/>
    <col min="13" max="13" width="7.28515625" style="7" customWidth="1"/>
    <col min="14" max="14" width="8.140625" style="7" customWidth="1"/>
    <col min="15" max="15" width="8.28515625" style="7" customWidth="1"/>
    <col min="16" max="16" width="8.5703125" style="7" customWidth="1"/>
    <col min="17" max="17" width="7.42578125" style="7" customWidth="1"/>
    <col min="18" max="20" width="8.140625" style="7" customWidth="1"/>
    <col min="21" max="21" width="7.42578125" style="7" customWidth="1"/>
    <col min="22" max="22" width="8.42578125" style="7" customWidth="1"/>
    <col min="23" max="23" width="8.28515625" style="7" customWidth="1"/>
    <col min="24" max="24" width="19" style="7" customWidth="1"/>
    <col min="25" max="25" width="4.140625" style="25" customWidth="1"/>
    <col min="26" max="26" width="3.42578125" style="221" customWidth="1"/>
    <col min="27" max="27" width="3.42578125" style="220" customWidth="1"/>
    <col min="28" max="28" width="9.140625" style="2" hidden="1" customWidth="1"/>
    <col min="29" max="16384" width="9.140625" style="2"/>
  </cols>
  <sheetData>
    <row r="1" spans="1:27" ht="17.25" customHeight="1">
      <c r="A1" s="1046" t="s">
        <v>175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</row>
    <row r="2" spans="1:27" ht="18" customHeight="1">
      <c r="A2" s="1047" t="s">
        <v>42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1047"/>
      <c r="Y2" s="1047"/>
      <c r="Z2" s="1047"/>
      <c r="AA2" s="1047"/>
    </row>
    <row r="3" spans="1:27" ht="15" customHeight="1">
      <c r="A3" s="1048" t="s">
        <v>67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</row>
    <row r="4" spans="1:27" ht="15" customHeight="1" thickBot="1">
      <c r="A4" s="614"/>
      <c r="B4" s="614"/>
      <c r="C4" s="1049" t="s">
        <v>10</v>
      </c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1049"/>
      <c r="Q4" s="1049"/>
      <c r="R4" s="1049"/>
      <c r="S4" s="1049"/>
      <c r="T4" s="1049"/>
      <c r="U4" s="1049"/>
      <c r="V4" s="1049"/>
      <c r="W4" s="1049"/>
      <c r="X4" s="1049"/>
      <c r="Y4" s="1049"/>
      <c r="Z4" s="1049"/>
      <c r="AA4" s="1049"/>
    </row>
    <row r="5" spans="1:27" ht="36.75" customHeight="1">
      <c r="A5" s="1009" t="s">
        <v>14</v>
      </c>
      <c r="B5" s="1012" t="s">
        <v>16</v>
      </c>
      <c r="C5" s="1012" t="s">
        <v>17</v>
      </c>
      <c r="D5" s="1208" t="s">
        <v>80</v>
      </c>
      <c r="E5" s="1020" t="s">
        <v>34</v>
      </c>
      <c r="F5" s="1023" t="s">
        <v>18</v>
      </c>
      <c r="G5" s="1026" t="s">
        <v>151</v>
      </c>
      <c r="H5" s="1037" t="s">
        <v>19</v>
      </c>
      <c r="I5" s="1040" t="s">
        <v>20</v>
      </c>
      <c r="J5" s="843" t="s">
        <v>152</v>
      </c>
      <c r="K5" s="844"/>
      <c r="L5" s="844"/>
      <c r="M5" s="845"/>
      <c r="N5" s="843" t="s">
        <v>109</v>
      </c>
      <c r="O5" s="844"/>
      <c r="P5" s="844"/>
      <c r="Q5" s="845"/>
      <c r="R5" s="843" t="s">
        <v>184</v>
      </c>
      <c r="S5" s="844"/>
      <c r="T5" s="844"/>
      <c r="U5" s="845"/>
      <c r="V5" s="1015" t="s">
        <v>65</v>
      </c>
      <c r="W5" s="1015" t="s">
        <v>118</v>
      </c>
      <c r="X5" s="1031" t="s">
        <v>107</v>
      </c>
      <c r="Y5" s="1032"/>
      <c r="Z5" s="1032"/>
      <c r="AA5" s="1033"/>
    </row>
    <row r="6" spans="1:27" ht="15" customHeight="1">
      <c r="A6" s="1010"/>
      <c r="B6" s="1013"/>
      <c r="C6" s="1013"/>
      <c r="D6" s="1209"/>
      <c r="E6" s="1021"/>
      <c r="F6" s="1024"/>
      <c r="G6" s="1027"/>
      <c r="H6" s="1038"/>
      <c r="I6" s="1041"/>
      <c r="J6" s="1018" t="s">
        <v>21</v>
      </c>
      <c r="K6" s="1043" t="s">
        <v>22</v>
      </c>
      <c r="L6" s="1043"/>
      <c r="M6" s="1044" t="s">
        <v>45</v>
      </c>
      <c r="N6" s="1018" t="s">
        <v>21</v>
      </c>
      <c r="O6" s="1043" t="s">
        <v>22</v>
      </c>
      <c r="P6" s="1043"/>
      <c r="Q6" s="1044" t="s">
        <v>45</v>
      </c>
      <c r="R6" s="1018" t="s">
        <v>21</v>
      </c>
      <c r="S6" s="1043" t="s">
        <v>22</v>
      </c>
      <c r="T6" s="1043"/>
      <c r="U6" s="1044" t="s">
        <v>45</v>
      </c>
      <c r="V6" s="1016"/>
      <c r="W6" s="1016"/>
      <c r="X6" s="1029" t="s">
        <v>34</v>
      </c>
      <c r="Y6" s="1034" t="s">
        <v>108</v>
      </c>
      <c r="Z6" s="1035"/>
      <c r="AA6" s="1036"/>
    </row>
    <row r="7" spans="1:27" ht="94.5" customHeight="1" thickBot="1">
      <c r="A7" s="1011"/>
      <c r="B7" s="1014"/>
      <c r="C7" s="1014"/>
      <c r="D7" s="1210"/>
      <c r="E7" s="1022"/>
      <c r="F7" s="1025"/>
      <c r="G7" s="1028"/>
      <c r="H7" s="1039"/>
      <c r="I7" s="1042"/>
      <c r="J7" s="1019"/>
      <c r="K7" s="615" t="s">
        <v>21</v>
      </c>
      <c r="L7" s="9" t="s">
        <v>35</v>
      </c>
      <c r="M7" s="1045"/>
      <c r="N7" s="1019"/>
      <c r="O7" s="615" t="s">
        <v>21</v>
      </c>
      <c r="P7" s="9" t="s">
        <v>35</v>
      </c>
      <c r="Q7" s="1045"/>
      <c r="R7" s="1019"/>
      <c r="S7" s="615" t="s">
        <v>21</v>
      </c>
      <c r="T7" s="9" t="s">
        <v>35</v>
      </c>
      <c r="U7" s="1045"/>
      <c r="V7" s="1017"/>
      <c r="W7" s="1017"/>
      <c r="X7" s="1030"/>
      <c r="Y7" s="263" t="s">
        <v>110</v>
      </c>
      <c r="Z7" s="263" t="s">
        <v>111</v>
      </c>
      <c r="AA7" s="264" t="s">
        <v>112</v>
      </c>
    </row>
    <row r="8" spans="1:27" ht="15.75" customHeight="1" thickBot="1">
      <c r="A8" s="1050" t="s">
        <v>44</v>
      </c>
      <c r="B8" s="1051"/>
      <c r="C8" s="1051"/>
      <c r="D8" s="1051"/>
      <c r="E8" s="1051"/>
      <c r="F8" s="1051"/>
      <c r="G8" s="1051"/>
      <c r="H8" s="1051"/>
      <c r="I8" s="1051"/>
      <c r="J8" s="1051"/>
      <c r="K8" s="1051"/>
      <c r="L8" s="1051"/>
      <c r="M8" s="1051"/>
      <c r="N8" s="1051"/>
      <c r="O8" s="1051"/>
      <c r="P8" s="1051"/>
      <c r="Q8" s="1051"/>
      <c r="R8" s="1051"/>
      <c r="S8" s="1051"/>
      <c r="T8" s="1051"/>
      <c r="U8" s="1051"/>
      <c r="V8" s="1051"/>
      <c r="W8" s="1051"/>
      <c r="X8" s="1051"/>
      <c r="Y8" s="1051"/>
      <c r="Z8" s="1051"/>
      <c r="AA8" s="1052"/>
    </row>
    <row r="9" spans="1:27" ht="14.25" customHeight="1" thickBot="1">
      <c r="A9" s="1053" t="s">
        <v>43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5"/>
    </row>
    <row r="10" spans="1:27" ht="15.75" customHeight="1" thickBot="1">
      <c r="A10" s="391" t="s">
        <v>23</v>
      </c>
      <c r="B10" s="1058" t="s">
        <v>59</v>
      </c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59"/>
      <c r="S10" s="1059"/>
      <c r="T10" s="1059"/>
      <c r="U10" s="1059"/>
      <c r="V10" s="1059"/>
      <c r="W10" s="1059"/>
      <c r="X10" s="1059"/>
      <c r="Y10" s="1059"/>
      <c r="Z10" s="1059"/>
      <c r="AA10" s="1060"/>
    </row>
    <row r="11" spans="1:27" ht="18" customHeight="1" thickBot="1">
      <c r="A11" s="574" t="s">
        <v>23</v>
      </c>
      <c r="B11" s="306" t="s">
        <v>23</v>
      </c>
      <c r="C11" s="1056" t="s">
        <v>183</v>
      </c>
      <c r="D11" s="1057"/>
      <c r="E11" s="1057"/>
      <c r="F11" s="1057"/>
      <c r="G11" s="1057"/>
      <c r="H11" s="1057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9"/>
    </row>
    <row r="12" spans="1:27" ht="13.5" customHeight="1">
      <c r="A12" s="35" t="s">
        <v>23</v>
      </c>
      <c r="B12" s="23" t="s">
        <v>23</v>
      </c>
      <c r="C12" s="1205" t="s">
        <v>23</v>
      </c>
      <c r="D12" s="1091"/>
      <c r="E12" s="1206" t="s">
        <v>257</v>
      </c>
      <c r="F12" s="942"/>
      <c r="G12" s="1201"/>
      <c r="H12" s="1202"/>
      <c r="I12" s="358"/>
      <c r="J12" s="359"/>
      <c r="K12" s="120"/>
      <c r="L12" s="120"/>
      <c r="M12" s="121"/>
      <c r="N12" s="359"/>
      <c r="O12" s="120"/>
      <c r="P12" s="120"/>
      <c r="Q12" s="121"/>
      <c r="R12" s="146"/>
      <c r="S12" s="147"/>
      <c r="T12" s="147"/>
      <c r="U12" s="168"/>
      <c r="V12" s="235"/>
      <c r="W12" s="235"/>
      <c r="X12" s="304"/>
      <c r="Y12" s="265"/>
      <c r="Z12" s="266"/>
      <c r="AA12" s="612"/>
    </row>
    <row r="13" spans="1:27" ht="13.5" customHeight="1">
      <c r="A13" s="36"/>
      <c r="B13" s="37"/>
      <c r="C13" s="1070"/>
      <c r="D13" s="1072"/>
      <c r="E13" s="1207"/>
      <c r="F13" s="1200"/>
      <c r="G13" s="1199"/>
      <c r="H13" s="1196"/>
      <c r="I13" s="360"/>
      <c r="J13" s="361"/>
      <c r="K13" s="128"/>
      <c r="L13" s="128"/>
      <c r="M13" s="129"/>
      <c r="N13" s="361"/>
      <c r="O13" s="128"/>
      <c r="P13" s="128"/>
      <c r="Q13" s="129"/>
      <c r="R13" s="150"/>
      <c r="S13" s="151"/>
      <c r="T13" s="151"/>
      <c r="U13" s="236"/>
      <c r="V13" s="3"/>
      <c r="W13" s="3"/>
      <c r="X13" s="633"/>
      <c r="Y13" s="299"/>
      <c r="Z13" s="305"/>
      <c r="AA13" s="307"/>
    </row>
    <row r="14" spans="1:27" ht="13.5" customHeight="1">
      <c r="A14" s="36"/>
      <c r="B14" s="37"/>
      <c r="C14" s="1070"/>
      <c r="D14" s="1182" t="s">
        <v>23</v>
      </c>
      <c r="E14" s="1003" t="s">
        <v>154</v>
      </c>
      <c r="F14" s="1200"/>
      <c r="G14" s="1199" t="s">
        <v>24</v>
      </c>
      <c r="H14" s="1196" t="s">
        <v>47</v>
      </c>
      <c r="I14" s="476"/>
      <c r="J14" s="100"/>
      <c r="K14" s="101"/>
      <c r="L14" s="101"/>
      <c r="M14" s="107"/>
      <c r="N14" s="100"/>
      <c r="O14" s="101"/>
      <c r="P14" s="101"/>
      <c r="Q14" s="107"/>
      <c r="R14" s="169"/>
      <c r="S14" s="85"/>
      <c r="T14" s="85"/>
      <c r="U14" s="205"/>
      <c r="V14" s="475"/>
      <c r="W14" s="475"/>
      <c r="X14" s="689" t="s">
        <v>81</v>
      </c>
      <c r="Y14" s="299">
        <v>43</v>
      </c>
      <c r="Z14" s="305">
        <v>43</v>
      </c>
      <c r="AA14" s="307">
        <v>43</v>
      </c>
    </row>
    <row r="15" spans="1:27" ht="13.5" customHeight="1">
      <c r="A15" s="36"/>
      <c r="B15" s="37"/>
      <c r="C15" s="1070"/>
      <c r="D15" s="1072"/>
      <c r="E15" s="1003"/>
      <c r="F15" s="1200"/>
      <c r="G15" s="1199"/>
      <c r="H15" s="1196"/>
      <c r="I15" s="360" t="s">
        <v>28</v>
      </c>
      <c r="J15" s="361">
        <f>K15+M15</f>
        <v>17284.8</v>
      </c>
      <c r="K15" s="128">
        <v>17236</v>
      </c>
      <c r="L15" s="128">
        <v>12620.5</v>
      </c>
      <c r="M15" s="129">
        <v>48.8</v>
      </c>
      <c r="N15" s="361">
        <f>O15+Q15</f>
        <v>17573.900000000001</v>
      </c>
      <c r="O15" s="128">
        <v>17573.900000000001</v>
      </c>
      <c r="P15" s="128">
        <v>12778.2</v>
      </c>
      <c r="Q15" s="129"/>
      <c r="R15" s="150">
        <f>S15+U15</f>
        <v>17738.900000000001</v>
      </c>
      <c r="S15" s="151">
        <v>17640.400000000001</v>
      </c>
      <c r="T15" s="151">
        <v>12925</v>
      </c>
      <c r="U15" s="236">
        <v>98.5</v>
      </c>
      <c r="V15" s="3">
        <v>17573.900000000001</v>
      </c>
      <c r="W15" s="3">
        <v>17573.900000000001</v>
      </c>
      <c r="X15" s="1203" t="s">
        <v>179</v>
      </c>
      <c r="Y15" s="299">
        <v>7.48</v>
      </c>
      <c r="Z15" s="305">
        <v>7.5</v>
      </c>
      <c r="AA15" s="307">
        <v>7.6</v>
      </c>
    </row>
    <row r="16" spans="1:27" ht="13.5" customHeight="1">
      <c r="A16" s="36"/>
      <c r="B16" s="37"/>
      <c r="C16" s="1070"/>
      <c r="D16" s="1072"/>
      <c r="E16" s="1003"/>
      <c r="F16" s="1200"/>
      <c r="G16" s="1199"/>
      <c r="H16" s="1196"/>
      <c r="I16" s="362"/>
      <c r="J16" s="134"/>
      <c r="K16" s="98"/>
      <c r="L16" s="98"/>
      <c r="M16" s="126"/>
      <c r="N16" s="134"/>
      <c r="O16" s="98"/>
      <c r="P16" s="98"/>
      <c r="Q16" s="126"/>
      <c r="R16" s="150"/>
      <c r="S16" s="86"/>
      <c r="T16" s="86"/>
      <c r="U16" s="228"/>
      <c r="V16" s="167"/>
      <c r="W16" s="167"/>
      <c r="X16" s="969"/>
      <c r="Y16" s="267"/>
      <c r="Z16" s="220"/>
      <c r="AA16" s="613"/>
    </row>
    <row r="17" spans="1:28" ht="13.5" customHeight="1">
      <c r="A17" s="36"/>
      <c r="B17" s="37"/>
      <c r="C17" s="1070"/>
      <c r="D17" s="967"/>
      <c r="E17" s="1003"/>
      <c r="F17" s="1200"/>
      <c r="G17" s="1199"/>
      <c r="H17" s="1196"/>
      <c r="I17" s="690" t="s">
        <v>124</v>
      </c>
      <c r="J17" s="122"/>
      <c r="K17" s="101"/>
      <c r="L17" s="101"/>
      <c r="M17" s="107"/>
      <c r="N17" s="100"/>
      <c r="O17" s="101"/>
      <c r="P17" s="101"/>
      <c r="Q17" s="107"/>
      <c r="R17" s="150">
        <f>S17+U17</f>
        <v>0</v>
      </c>
      <c r="S17" s="85"/>
      <c r="T17" s="85"/>
      <c r="U17" s="205"/>
      <c r="V17" s="3"/>
      <c r="W17" s="3"/>
      <c r="X17" s="1204"/>
      <c r="Y17" s="671"/>
      <c r="Z17" s="691"/>
      <c r="AA17" s="308"/>
    </row>
    <row r="18" spans="1:28" ht="15" customHeight="1">
      <c r="A18" s="1197"/>
      <c r="B18" s="37"/>
      <c r="C18" s="1198"/>
      <c r="D18" s="967" t="s">
        <v>27</v>
      </c>
      <c r="E18" s="1004" t="s">
        <v>155</v>
      </c>
      <c r="F18" s="1108"/>
      <c r="G18" s="1188" t="s">
        <v>24</v>
      </c>
      <c r="H18" s="1222" t="s">
        <v>47</v>
      </c>
      <c r="I18" s="360"/>
      <c r="J18" s="361"/>
      <c r="K18" s="128"/>
      <c r="L18" s="128"/>
      <c r="M18" s="129"/>
      <c r="N18" s="361"/>
      <c r="O18" s="128"/>
      <c r="P18" s="128"/>
      <c r="Q18" s="129"/>
      <c r="R18" s="150"/>
      <c r="S18" s="151"/>
      <c r="T18" s="151"/>
      <c r="U18" s="236"/>
      <c r="V18" s="167"/>
      <c r="W18" s="5"/>
      <c r="X18" s="152" t="s">
        <v>84</v>
      </c>
      <c r="Y18" s="267">
        <v>8</v>
      </c>
      <c r="Z18" s="220">
        <v>8</v>
      </c>
      <c r="AA18" s="310">
        <v>8</v>
      </c>
    </row>
    <row r="19" spans="1:28" ht="13.5" customHeight="1">
      <c r="A19" s="1197"/>
      <c r="B19" s="37"/>
      <c r="C19" s="1070"/>
      <c r="D19" s="1217"/>
      <c r="E19" s="1003"/>
      <c r="F19" s="1200"/>
      <c r="G19" s="1199"/>
      <c r="H19" s="1196"/>
      <c r="I19" s="360" t="s">
        <v>28</v>
      </c>
      <c r="J19" s="361">
        <f>K19+M19</f>
        <v>6268</v>
      </c>
      <c r="K19" s="128">
        <v>6261.4</v>
      </c>
      <c r="L19" s="128">
        <v>4619.8999999999996</v>
      </c>
      <c r="M19" s="129">
        <v>6.6</v>
      </c>
      <c r="N19" s="361">
        <f>O19+Q19</f>
        <v>6226.5</v>
      </c>
      <c r="O19" s="128">
        <v>6226.5</v>
      </c>
      <c r="P19" s="128">
        <v>4562.7</v>
      </c>
      <c r="Q19" s="129"/>
      <c r="R19" s="150">
        <f>S19+U19</f>
        <v>6312.3</v>
      </c>
      <c r="S19" s="151">
        <v>6282.8</v>
      </c>
      <c r="T19" s="151">
        <v>4660</v>
      </c>
      <c r="U19" s="236">
        <v>29.5</v>
      </c>
      <c r="V19" s="3">
        <v>6226.5</v>
      </c>
      <c r="W19" s="63">
        <v>6226.5</v>
      </c>
      <c r="X19" s="303" t="s">
        <v>85</v>
      </c>
      <c r="Y19" s="267">
        <v>1</v>
      </c>
      <c r="Z19" s="270">
        <v>1</v>
      </c>
      <c r="AA19" s="613">
        <v>1</v>
      </c>
    </row>
    <row r="20" spans="1:28" ht="13.5" customHeight="1">
      <c r="A20" s="1197"/>
      <c r="B20" s="37"/>
      <c r="C20" s="1070"/>
      <c r="D20" s="1217"/>
      <c r="E20" s="1003"/>
      <c r="F20" s="1200"/>
      <c r="G20" s="1199"/>
      <c r="H20" s="1196"/>
      <c r="I20" s="363"/>
      <c r="J20" s="134"/>
      <c r="K20" s="98"/>
      <c r="L20" s="98"/>
      <c r="M20" s="126"/>
      <c r="N20" s="134"/>
      <c r="O20" s="98"/>
      <c r="P20" s="98"/>
      <c r="Q20" s="126"/>
      <c r="R20" s="150"/>
      <c r="S20" s="86"/>
      <c r="T20" s="86"/>
      <c r="U20" s="228"/>
      <c r="V20" s="167"/>
      <c r="W20" s="5"/>
      <c r="X20" s="152" t="s">
        <v>180</v>
      </c>
      <c r="Y20" s="267">
        <v>2.11</v>
      </c>
      <c r="Z20" s="220">
        <v>2.12</v>
      </c>
      <c r="AA20" s="613">
        <v>2.13</v>
      </c>
    </row>
    <row r="21" spans="1:28" ht="13.5" customHeight="1">
      <c r="A21" s="1197"/>
      <c r="B21" s="37"/>
      <c r="C21" s="1070"/>
      <c r="D21" s="1182"/>
      <c r="E21" s="1005"/>
      <c r="F21" s="908"/>
      <c r="G21" s="909"/>
      <c r="H21" s="1223"/>
      <c r="I21" s="463" t="s">
        <v>124</v>
      </c>
      <c r="J21" s="222"/>
      <c r="K21" s="97"/>
      <c r="L21" s="222"/>
      <c r="M21" s="124"/>
      <c r="N21" s="222"/>
      <c r="O21" s="97"/>
      <c r="P21" s="222"/>
      <c r="Q21" s="124"/>
      <c r="R21" s="474">
        <f>S21+U21</f>
        <v>0</v>
      </c>
      <c r="S21" s="178"/>
      <c r="T21" s="171"/>
      <c r="U21" s="170"/>
      <c r="V21" s="475"/>
      <c r="W21" s="62"/>
      <c r="X21" s="312" t="s">
        <v>86</v>
      </c>
      <c r="Y21" s="267">
        <v>1.0900000000000001</v>
      </c>
      <c r="Z21" s="220">
        <v>1.05</v>
      </c>
      <c r="AA21" s="613">
        <v>1.01</v>
      </c>
    </row>
    <row r="22" spans="1:28" ht="27.75" customHeight="1">
      <c r="A22" s="998"/>
      <c r="B22" s="639"/>
      <c r="C22" s="782"/>
      <c r="D22" s="1217" t="s">
        <v>29</v>
      </c>
      <c r="E22" s="1003" t="s">
        <v>156</v>
      </c>
      <c r="F22" s="1200"/>
      <c r="G22" s="1217" t="s">
        <v>24</v>
      </c>
      <c r="H22" s="1213" t="s">
        <v>47</v>
      </c>
      <c r="I22" s="362"/>
      <c r="J22" s="226"/>
      <c r="K22" s="97"/>
      <c r="L22" s="97"/>
      <c r="M22" s="104"/>
      <c r="N22" s="226"/>
      <c r="O22" s="97"/>
      <c r="P22" s="97"/>
      <c r="Q22" s="124"/>
      <c r="R22" s="79"/>
      <c r="S22" s="80"/>
      <c r="T22" s="80"/>
      <c r="U22" s="161"/>
      <c r="V22" s="54"/>
      <c r="W22" s="61"/>
      <c r="X22" s="668" t="s">
        <v>181</v>
      </c>
      <c r="Y22" s="299">
        <v>17.64</v>
      </c>
      <c r="Z22" s="669">
        <v>17.14</v>
      </c>
      <c r="AA22" s="307">
        <v>17</v>
      </c>
    </row>
    <row r="23" spans="1:28" ht="17.25" customHeight="1">
      <c r="A23" s="998"/>
      <c r="B23" s="639"/>
      <c r="C23" s="782"/>
      <c r="D23" s="1217"/>
      <c r="E23" s="1003"/>
      <c r="F23" s="1200"/>
      <c r="G23" s="1217"/>
      <c r="H23" s="1213"/>
      <c r="I23" s="476" t="s">
        <v>28</v>
      </c>
      <c r="J23" s="122">
        <f>K23+M23</f>
        <v>82079.8</v>
      </c>
      <c r="K23" s="101">
        <f>79391.8+2647</f>
        <v>82038.8</v>
      </c>
      <c r="L23" s="101">
        <f>59326.8+1401</f>
        <v>60727.8</v>
      </c>
      <c r="M23" s="102">
        <v>41</v>
      </c>
      <c r="N23" s="122">
        <f>O23+Q23</f>
        <v>73121.8</v>
      </c>
      <c r="O23" s="101">
        <v>73121.8</v>
      </c>
      <c r="P23" s="101">
        <v>54127.7</v>
      </c>
      <c r="Q23" s="107"/>
      <c r="R23" s="159">
        <f>S23+U23</f>
        <v>75770.100000000006</v>
      </c>
      <c r="S23" s="72">
        <v>75751.100000000006</v>
      </c>
      <c r="T23" s="72">
        <v>56644.7</v>
      </c>
      <c r="U23" s="160">
        <v>19</v>
      </c>
      <c r="V23" s="214">
        <f>73121.8</f>
        <v>73121.8</v>
      </c>
      <c r="W23" s="59">
        <v>73121.8</v>
      </c>
      <c r="X23" s="303" t="s">
        <v>131</v>
      </c>
      <c r="Y23" s="267">
        <v>12</v>
      </c>
      <c r="Z23" s="267">
        <v>12</v>
      </c>
      <c r="AA23" s="613">
        <v>12</v>
      </c>
    </row>
    <row r="24" spans="1:28" ht="17.25" customHeight="1">
      <c r="A24" s="998"/>
      <c r="B24" s="639"/>
      <c r="C24" s="782"/>
      <c r="D24" s="1217"/>
      <c r="E24" s="1003"/>
      <c r="F24" s="1200"/>
      <c r="G24" s="1217"/>
      <c r="H24" s="1213"/>
      <c r="I24" s="476" t="s">
        <v>6</v>
      </c>
      <c r="J24" s="123"/>
      <c r="K24" s="97"/>
      <c r="L24" s="97"/>
      <c r="M24" s="104"/>
      <c r="N24" s="123">
        <f>O24+Q24</f>
        <v>2647</v>
      </c>
      <c r="O24" s="97">
        <v>2647</v>
      </c>
      <c r="P24" s="97">
        <v>1401</v>
      </c>
      <c r="Q24" s="124"/>
      <c r="R24" s="159">
        <f>S24+U24</f>
        <v>2661.8</v>
      </c>
      <c r="S24" s="80">
        <v>2632.8</v>
      </c>
      <c r="T24" s="80">
        <v>1406</v>
      </c>
      <c r="U24" s="161">
        <v>29</v>
      </c>
      <c r="V24" s="214">
        <v>2647</v>
      </c>
      <c r="W24" s="59">
        <v>2647</v>
      </c>
      <c r="X24" s="303" t="s">
        <v>133</v>
      </c>
      <c r="Y24" s="267">
        <v>4</v>
      </c>
      <c r="Z24" s="267">
        <v>4</v>
      </c>
      <c r="AA24" s="613">
        <v>4</v>
      </c>
    </row>
    <row r="25" spans="1:28" ht="17.25" customHeight="1">
      <c r="A25" s="998"/>
      <c r="B25" s="639"/>
      <c r="C25" s="782"/>
      <c r="D25" s="1217"/>
      <c r="E25" s="1003"/>
      <c r="F25" s="1200"/>
      <c r="G25" s="1217"/>
      <c r="H25" s="1213"/>
      <c r="I25" s="34"/>
      <c r="J25" s="123"/>
      <c r="K25" s="97"/>
      <c r="L25" s="97"/>
      <c r="M25" s="104"/>
      <c r="N25" s="123"/>
      <c r="O25" s="97"/>
      <c r="P25" s="97"/>
      <c r="Q25" s="124"/>
      <c r="R25" s="159"/>
      <c r="S25" s="80"/>
      <c r="T25" s="80"/>
      <c r="U25" s="161"/>
      <c r="V25" s="17"/>
      <c r="W25" s="12"/>
      <c r="X25" s="303" t="s">
        <v>87</v>
      </c>
      <c r="Y25" s="267">
        <v>1</v>
      </c>
      <c r="Z25" s="267">
        <v>1</v>
      </c>
      <c r="AA25" s="613">
        <v>1</v>
      </c>
    </row>
    <row r="26" spans="1:28" ht="17.25" customHeight="1">
      <c r="A26" s="998"/>
      <c r="B26" s="639"/>
      <c r="C26" s="782"/>
      <c r="D26" s="1217"/>
      <c r="E26" s="1003"/>
      <c r="F26" s="1200"/>
      <c r="G26" s="1217"/>
      <c r="H26" s="1213"/>
      <c r="I26" s="476" t="s">
        <v>15</v>
      </c>
      <c r="J26" s="105">
        <f>K26+M26</f>
        <v>200</v>
      </c>
      <c r="K26" s="101">
        <v>200</v>
      </c>
      <c r="L26" s="106"/>
      <c r="M26" s="102"/>
      <c r="N26" s="105"/>
      <c r="O26" s="101"/>
      <c r="P26" s="106"/>
      <c r="Q26" s="107"/>
      <c r="R26" s="159">
        <f>S26+U26</f>
        <v>160</v>
      </c>
      <c r="S26" s="72">
        <v>160</v>
      </c>
      <c r="T26" s="73"/>
      <c r="U26" s="160"/>
      <c r="V26" s="214"/>
      <c r="W26" s="59"/>
      <c r="X26" s="303" t="s">
        <v>132</v>
      </c>
      <c r="Y26" s="267">
        <v>9</v>
      </c>
      <c r="Z26" s="267">
        <v>9</v>
      </c>
      <c r="AA26" s="613">
        <v>9</v>
      </c>
    </row>
    <row r="27" spans="1:28" ht="17.25" customHeight="1">
      <c r="A27" s="632"/>
      <c r="B27" s="639"/>
      <c r="C27" s="566"/>
      <c r="D27" s="1217"/>
      <c r="E27" s="1003"/>
      <c r="F27" s="1200"/>
      <c r="G27" s="1217"/>
      <c r="H27" s="1213"/>
      <c r="I27" s="690" t="s">
        <v>124</v>
      </c>
      <c r="J27" s="105"/>
      <c r="K27" s="101"/>
      <c r="L27" s="106"/>
      <c r="M27" s="102"/>
      <c r="N27" s="105"/>
      <c r="O27" s="101"/>
      <c r="P27" s="106"/>
      <c r="Q27" s="107"/>
      <c r="R27" s="159">
        <f>S27+U27</f>
        <v>0</v>
      </c>
      <c r="S27" s="72"/>
      <c r="T27" s="73"/>
      <c r="U27" s="160"/>
      <c r="V27" s="415"/>
      <c r="W27" s="28"/>
      <c r="X27" s="670" t="s">
        <v>130</v>
      </c>
      <c r="Y27" s="671">
        <v>3</v>
      </c>
      <c r="Z27" s="671">
        <v>3</v>
      </c>
      <c r="AA27" s="308">
        <v>3</v>
      </c>
    </row>
    <row r="28" spans="1:28" ht="27.75" customHeight="1">
      <c r="A28" s="920"/>
      <c r="B28" s="922"/>
      <c r="C28" s="1191"/>
      <c r="D28" s="1149" t="s">
        <v>31</v>
      </c>
      <c r="E28" s="1004" t="s">
        <v>157</v>
      </c>
      <c r="F28" s="1218"/>
      <c r="G28" s="967" t="s">
        <v>24</v>
      </c>
      <c r="H28" s="968">
        <v>2</v>
      </c>
      <c r="I28" s="360"/>
      <c r="J28" s="127"/>
      <c r="K28" s="128"/>
      <c r="L28" s="128"/>
      <c r="M28" s="129"/>
      <c r="N28" s="127"/>
      <c r="O28" s="128"/>
      <c r="P28" s="128"/>
      <c r="Q28" s="129"/>
      <c r="R28" s="165"/>
      <c r="S28" s="151"/>
      <c r="T28" s="151"/>
      <c r="U28" s="236"/>
      <c r="V28" s="167"/>
      <c r="W28" s="65"/>
      <c r="X28" s="303" t="s">
        <v>181</v>
      </c>
      <c r="Y28" s="267">
        <v>3.74</v>
      </c>
      <c r="Z28" s="274">
        <v>3.75</v>
      </c>
      <c r="AA28" s="613">
        <v>3.8</v>
      </c>
    </row>
    <row r="29" spans="1:28" ht="13.5" customHeight="1">
      <c r="A29" s="951"/>
      <c r="B29" s="833"/>
      <c r="C29" s="1191"/>
      <c r="D29" s="1150"/>
      <c r="E29" s="1003"/>
      <c r="F29" s="1219"/>
      <c r="G29" s="1217"/>
      <c r="H29" s="1211"/>
      <c r="I29" s="34" t="s">
        <v>28</v>
      </c>
      <c r="J29" s="127">
        <f>K29+M29</f>
        <v>595.6</v>
      </c>
      <c r="K29" s="128">
        <v>595.6</v>
      </c>
      <c r="L29" s="128">
        <v>438.4</v>
      </c>
      <c r="M29" s="124"/>
      <c r="N29" s="127">
        <f>O29+Q29</f>
        <v>224.6</v>
      </c>
      <c r="O29" s="128">
        <v>224.6</v>
      </c>
      <c r="P29" s="128">
        <v>162.6</v>
      </c>
      <c r="Q29" s="124"/>
      <c r="R29" s="165">
        <f>S29+U29</f>
        <v>228.1</v>
      </c>
      <c r="S29" s="151">
        <v>228.1</v>
      </c>
      <c r="T29" s="151">
        <v>165</v>
      </c>
      <c r="U29" s="170"/>
      <c r="V29" s="3">
        <v>224.6</v>
      </c>
      <c r="W29" s="63">
        <v>224.6</v>
      </c>
      <c r="X29" s="303" t="s">
        <v>81</v>
      </c>
      <c r="Y29" s="267">
        <v>6</v>
      </c>
      <c r="Z29" s="274">
        <v>6</v>
      </c>
      <c r="AA29" s="613">
        <v>6</v>
      </c>
    </row>
    <row r="30" spans="1:28" ht="14.25" customHeight="1">
      <c r="A30" s="868"/>
      <c r="B30" s="974"/>
      <c r="C30" s="1191"/>
      <c r="D30" s="1150" t="s">
        <v>32</v>
      </c>
      <c r="E30" s="1214" t="s">
        <v>161</v>
      </c>
      <c r="F30" s="1215"/>
      <c r="G30" s="1216" t="s">
        <v>24</v>
      </c>
      <c r="H30" s="1115">
        <v>2</v>
      </c>
      <c r="I30" s="476"/>
      <c r="J30" s="364"/>
      <c r="K30" s="365"/>
      <c r="L30" s="365"/>
      <c r="M30" s="224"/>
      <c r="N30" s="113"/>
      <c r="O30" s="365"/>
      <c r="P30" s="365"/>
      <c r="Q30" s="225"/>
      <c r="R30" s="169"/>
      <c r="S30" s="85"/>
      <c r="T30" s="85"/>
      <c r="U30" s="205"/>
      <c r="V30" s="475"/>
      <c r="W30" s="674"/>
      <c r="X30" s="1000" t="s">
        <v>127</v>
      </c>
      <c r="Y30" s="989">
        <v>4</v>
      </c>
      <c r="Z30" s="989">
        <v>4.5</v>
      </c>
      <c r="AA30" s="991">
        <v>5</v>
      </c>
      <c r="AB30" s="692"/>
    </row>
    <row r="31" spans="1:28" ht="14.25" customHeight="1">
      <c r="A31" s="868"/>
      <c r="B31" s="974"/>
      <c r="C31" s="1191"/>
      <c r="D31" s="1150"/>
      <c r="E31" s="1214"/>
      <c r="F31" s="1215"/>
      <c r="G31" s="1216"/>
      <c r="H31" s="1115"/>
      <c r="I31" s="34" t="s">
        <v>28</v>
      </c>
      <c r="J31" s="364">
        <f>K31+M31</f>
        <v>606</v>
      </c>
      <c r="K31" s="365">
        <v>606</v>
      </c>
      <c r="L31" s="365">
        <v>462.8</v>
      </c>
      <c r="M31" s="112"/>
      <c r="N31" s="115">
        <f>O31+Q31</f>
        <v>585.6</v>
      </c>
      <c r="O31" s="94">
        <v>585.6</v>
      </c>
      <c r="P31" s="94">
        <v>447.1</v>
      </c>
      <c r="Q31" s="95"/>
      <c r="R31" s="677">
        <f>S31+U31</f>
        <v>585.6</v>
      </c>
      <c r="S31" s="178">
        <v>585.6</v>
      </c>
      <c r="T31" s="178">
        <v>447.1</v>
      </c>
      <c r="U31" s="170"/>
      <c r="V31" s="475">
        <v>585.6</v>
      </c>
      <c r="W31" s="62">
        <v>585.6</v>
      </c>
      <c r="X31" s="1100"/>
      <c r="Y31" s="1111"/>
      <c r="Z31" s="1111"/>
      <c r="AA31" s="1112"/>
    </row>
    <row r="32" spans="1:28" ht="13.5" customHeight="1">
      <c r="A32" s="29"/>
      <c r="B32" s="30"/>
      <c r="C32" s="456"/>
      <c r="D32" s="1149" t="s">
        <v>33</v>
      </c>
      <c r="E32" s="1113" t="s">
        <v>162</v>
      </c>
      <c r="F32" s="1220"/>
      <c r="G32" s="1188" t="s">
        <v>24</v>
      </c>
      <c r="H32" s="1212" t="s">
        <v>47</v>
      </c>
      <c r="I32" s="360"/>
      <c r="J32" s="127"/>
      <c r="K32" s="128"/>
      <c r="L32" s="128"/>
      <c r="M32" s="102"/>
      <c r="N32" s="122"/>
      <c r="O32" s="101"/>
      <c r="P32" s="101"/>
      <c r="Q32" s="114"/>
      <c r="R32" s="174"/>
      <c r="S32" s="85"/>
      <c r="T32" s="85"/>
      <c r="U32" s="175"/>
      <c r="V32" s="475"/>
      <c r="W32" s="674"/>
      <c r="X32" s="703" t="s">
        <v>83</v>
      </c>
      <c r="Y32" s="495">
        <v>180</v>
      </c>
      <c r="Z32" s="704">
        <v>180</v>
      </c>
      <c r="AA32" s="1116">
        <v>180</v>
      </c>
    </row>
    <row r="33" spans="1:27" ht="13.5" customHeight="1">
      <c r="A33" s="29"/>
      <c r="B33" s="30"/>
      <c r="C33" s="456"/>
      <c r="D33" s="1150"/>
      <c r="E33" s="1114"/>
      <c r="F33" s="1221"/>
      <c r="G33" s="1199"/>
      <c r="H33" s="1213"/>
      <c r="I33" s="476" t="s">
        <v>28</v>
      </c>
      <c r="J33" s="122">
        <f>K33+M33</f>
        <v>251.1</v>
      </c>
      <c r="K33" s="101">
        <v>251.1</v>
      </c>
      <c r="L33" s="101">
        <v>187.4</v>
      </c>
      <c r="M33" s="102"/>
      <c r="N33" s="122">
        <f>O33+Q33</f>
        <v>198.9</v>
      </c>
      <c r="O33" s="101">
        <v>198.9</v>
      </c>
      <c r="P33" s="101">
        <v>144.5</v>
      </c>
      <c r="Q33" s="114"/>
      <c r="R33" s="174">
        <f>S33+U33</f>
        <v>240.8</v>
      </c>
      <c r="S33" s="85">
        <v>240.8</v>
      </c>
      <c r="T33" s="85">
        <v>176.5</v>
      </c>
      <c r="U33" s="175"/>
      <c r="V33" s="3">
        <v>198.9</v>
      </c>
      <c r="W33" s="63">
        <v>198.9</v>
      </c>
      <c r="X33" s="705"/>
      <c r="Y33" s="706"/>
      <c r="Z33" s="707"/>
      <c r="AA33" s="1117"/>
    </row>
    <row r="34" spans="1:27" ht="14.25" customHeight="1">
      <c r="A34" s="1192"/>
      <c r="B34" s="1194"/>
      <c r="C34" s="923"/>
      <c r="D34" s="1150" t="s">
        <v>66</v>
      </c>
      <c r="E34" s="1214" t="s">
        <v>163</v>
      </c>
      <c r="F34" s="1215"/>
      <c r="G34" s="1216" t="s">
        <v>24</v>
      </c>
      <c r="H34" s="1115">
        <v>2</v>
      </c>
      <c r="I34" s="476"/>
      <c r="J34" s="113"/>
      <c r="K34" s="365"/>
      <c r="L34" s="365"/>
      <c r="M34" s="224"/>
      <c r="N34" s="113"/>
      <c r="O34" s="365"/>
      <c r="P34" s="365"/>
      <c r="Q34" s="225"/>
      <c r="R34" s="174"/>
      <c r="S34" s="85"/>
      <c r="T34" s="85"/>
      <c r="U34" s="206"/>
      <c r="V34" s="62"/>
      <c r="W34" s="62"/>
      <c r="X34" s="994" t="s">
        <v>258</v>
      </c>
      <c r="Y34" s="675">
        <v>145</v>
      </c>
      <c r="Z34" s="676">
        <v>150</v>
      </c>
      <c r="AA34" s="307">
        <v>110</v>
      </c>
    </row>
    <row r="35" spans="1:27" ht="14.25" customHeight="1">
      <c r="A35" s="1193"/>
      <c r="B35" s="1195"/>
      <c r="C35" s="975"/>
      <c r="D35" s="1150"/>
      <c r="E35" s="1214"/>
      <c r="F35" s="1215"/>
      <c r="G35" s="1216"/>
      <c r="H35" s="1115"/>
      <c r="I35" s="476"/>
      <c r="J35" s="113"/>
      <c r="K35" s="365"/>
      <c r="L35" s="365"/>
      <c r="M35" s="224"/>
      <c r="N35" s="113"/>
      <c r="O35" s="365"/>
      <c r="P35" s="365"/>
      <c r="Q35" s="225"/>
      <c r="R35" s="174"/>
      <c r="S35" s="85"/>
      <c r="T35" s="85"/>
      <c r="U35" s="206"/>
      <c r="V35" s="3"/>
      <c r="W35" s="63"/>
      <c r="X35" s="1118"/>
      <c r="Y35" s="701"/>
      <c r="Z35" s="702"/>
      <c r="AA35" s="308"/>
    </row>
    <row r="36" spans="1:27" ht="13.5" customHeight="1">
      <c r="A36" s="1101" t="s">
        <v>182</v>
      </c>
      <c r="B36" s="1102"/>
      <c r="C36" s="1102"/>
      <c r="D36" s="1103"/>
      <c r="E36" s="1103"/>
      <c r="F36" s="1103"/>
      <c r="G36" s="1103"/>
      <c r="H36" s="1103"/>
      <c r="I36" s="693" t="s">
        <v>25</v>
      </c>
      <c r="J36" s="694">
        <f>K36+M36</f>
        <v>62969.1</v>
      </c>
      <c r="K36" s="695">
        <v>62969.1</v>
      </c>
      <c r="L36" s="696">
        <v>42910.1</v>
      </c>
      <c r="M36" s="695"/>
      <c r="N36" s="697">
        <f>+O36+Q36</f>
        <v>74702.099999999991</v>
      </c>
      <c r="O36" s="698">
        <f>32059+6637.7+14366.3+19449.9+516.5+1286.8+385.9</f>
        <v>74702.099999999991</v>
      </c>
      <c r="P36" s="698">
        <v>51857.599999999999</v>
      </c>
      <c r="Q36" s="699"/>
      <c r="R36" s="694">
        <f>S36+U36</f>
        <v>64587.9</v>
      </c>
      <c r="S36" s="695">
        <v>64587.9</v>
      </c>
      <c r="T36" s="696">
        <v>44066.2</v>
      </c>
      <c r="U36" s="695"/>
      <c r="V36" s="700">
        <v>64587.9</v>
      </c>
      <c r="W36" s="700">
        <v>64587.9</v>
      </c>
      <c r="X36" s="497"/>
      <c r="Y36" s="493"/>
      <c r="Z36" s="494"/>
      <c r="AA36" s="613"/>
    </row>
    <row r="37" spans="1:27" ht="13.5" customHeight="1">
      <c r="A37" s="644"/>
      <c r="B37" s="645"/>
      <c r="C37" s="645"/>
      <c r="D37" s="645"/>
      <c r="E37" s="645"/>
      <c r="F37" s="645"/>
      <c r="G37" s="645"/>
      <c r="H37" s="645"/>
      <c r="I37" s="640" t="s">
        <v>188</v>
      </c>
      <c r="J37" s="641">
        <f>K37+M37</f>
        <v>16280.199999999999</v>
      </c>
      <c r="K37" s="642">
        <v>16152.8</v>
      </c>
      <c r="L37" s="643">
        <v>2820.5</v>
      </c>
      <c r="M37" s="642">
        <v>127.4</v>
      </c>
      <c r="N37" s="646">
        <f>+O37+Q37</f>
        <v>16449.2</v>
      </c>
      <c r="O37" s="647">
        <v>16290.2</v>
      </c>
      <c r="P37" s="647">
        <v>2794.8</v>
      </c>
      <c r="Q37" s="648">
        <v>159</v>
      </c>
      <c r="R37" s="641">
        <f>S37+U37</f>
        <v>16316.5</v>
      </c>
      <c r="S37" s="643">
        <v>16157.5</v>
      </c>
      <c r="T37" s="649">
        <v>2772</v>
      </c>
      <c r="U37" s="642">
        <v>159</v>
      </c>
      <c r="V37" s="650">
        <v>16584.7</v>
      </c>
      <c r="W37" s="650">
        <v>16584.7</v>
      </c>
      <c r="X37" s="492"/>
      <c r="Y37" s="493"/>
      <c r="Z37" s="493"/>
      <c r="AA37" s="496"/>
    </row>
    <row r="38" spans="1:27" ht="13.5" customHeight="1" thickBot="1">
      <c r="A38" s="651"/>
      <c r="B38" s="652"/>
      <c r="C38" s="652"/>
      <c r="D38" s="652"/>
      <c r="E38" s="652"/>
      <c r="F38" s="652"/>
      <c r="G38" s="652"/>
      <c r="H38" s="652"/>
      <c r="I38" s="572" t="s">
        <v>26</v>
      </c>
      <c r="J38" s="653">
        <f t="shared" ref="J38:W38" si="0">SUM(J15:J37)</f>
        <v>186534.60000000003</v>
      </c>
      <c r="K38" s="653">
        <f t="shared" si="0"/>
        <v>186310.80000000002</v>
      </c>
      <c r="L38" s="653">
        <f t="shared" si="0"/>
        <v>124787.4</v>
      </c>
      <c r="M38" s="653">
        <f t="shared" si="0"/>
        <v>223.8</v>
      </c>
      <c r="N38" s="653">
        <f t="shared" si="0"/>
        <v>191729.60000000003</v>
      </c>
      <c r="O38" s="653">
        <f t="shared" si="0"/>
        <v>191570.60000000003</v>
      </c>
      <c r="P38" s="653">
        <f t="shared" si="0"/>
        <v>128276.20000000003</v>
      </c>
      <c r="Q38" s="653">
        <f t="shared" si="0"/>
        <v>159</v>
      </c>
      <c r="R38" s="653">
        <f t="shared" si="0"/>
        <v>184602.00000000003</v>
      </c>
      <c r="S38" s="653">
        <f t="shared" si="0"/>
        <v>184267.00000000003</v>
      </c>
      <c r="T38" s="653">
        <f t="shared" si="0"/>
        <v>123262.5</v>
      </c>
      <c r="U38" s="653">
        <f t="shared" si="0"/>
        <v>335</v>
      </c>
      <c r="V38" s="653">
        <f t="shared" si="0"/>
        <v>181750.90000000002</v>
      </c>
      <c r="W38" s="654">
        <f t="shared" si="0"/>
        <v>181750.90000000002</v>
      </c>
      <c r="X38" s="241"/>
      <c r="Y38" s="276"/>
      <c r="Z38" s="276"/>
      <c r="AA38" s="491"/>
    </row>
    <row r="39" spans="1:27" ht="18.75" customHeight="1">
      <c r="A39" s="950" t="s">
        <v>23</v>
      </c>
      <c r="B39" s="832" t="s">
        <v>23</v>
      </c>
      <c r="C39" s="948" t="s">
        <v>27</v>
      </c>
      <c r="D39" s="1148"/>
      <c r="E39" s="972" t="s">
        <v>158</v>
      </c>
      <c r="F39" s="987"/>
      <c r="G39" s="944" t="s">
        <v>24</v>
      </c>
      <c r="H39" s="957">
        <v>2</v>
      </c>
      <c r="I39" s="358" t="s">
        <v>28</v>
      </c>
      <c r="J39" s="119">
        <f>K39+M39</f>
        <v>0</v>
      </c>
      <c r="K39" s="120">
        <v>0</v>
      </c>
      <c r="L39" s="120">
        <v>0</v>
      </c>
      <c r="M39" s="121"/>
      <c r="N39" s="119">
        <f>O39+Q39</f>
        <v>51.9</v>
      </c>
      <c r="O39" s="120">
        <v>51.9</v>
      </c>
      <c r="P39" s="120">
        <v>39.6</v>
      </c>
      <c r="Q39" s="121"/>
      <c r="R39" s="164">
        <f t="shared" ref="R39:R48" si="1">S39+U39</f>
        <v>51.9</v>
      </c>
      <c r="S39" s="147">
        <v>51.9</v>
      </c>
      <c r="T39" s="147">
        <v>39.6</v>
      </c>
      <c r="U39" s="173"/>
      <c r="V39" s="235">
        <v>51.9</v>
      </c>
      <c r="W39" s="231">
        <v>51.9</v>
      </c>
      <c r="X39" s="856" t="s">
        <v>125</v>
      </c>
      <c r="Y39" s="265">
        <v>1</v>
      </c>
      <c r="Z39" s="273">
        <v>1</v>
      </c>
      <c r="AA39" s="612">
        <v>1</v>
      </c>
    </row>
    <row r="40" spans="1:27" ht="18.75" customHeight="1">
      <c r="A40" s="951"/>
      <c r="B40" s="833"/>
      <c r="C40" s="975"/>
      <c r="D40" s="1150"/>
      <c r="E40" s="1003"/>
      <c r="F40" s="1219"/>
      <c r="G40" s="1217"/>
      <c r="H40" s="1211"/>
      <c r="I40" s="34"/>
      <c r="J40" s="127"/>
      <c r="K40" s="128"/>
      <c r="L40" s="128"/>
      <c r="M40" s="124"/>
      <c r="N40" s="127"/>
      <c r="O40" s="128"/>
      <c r="P40" s="128"/>
      <c r="Q40" s="124"/>
      <c r="R40" s="165">
        <f t="shared" si="1"/>
        <v>0</v>
      </c>
      <c r="S40" s="151"/>
      <c r="T40" s="151"/>
      <c r="U40" s="171"/>
      <c r="V40" s="3"/>
      <c r="W40" s="63"/>
      <c r="X40" s="969"/>
      <c r="Y40" s="267"/>
      <c r="Z40" s="274"/>
      <c r="AA40" s="613"/>
    </row>
    <row r="41" spans="1:27" ht="18.75" customHeight="1" thickBot="1">
      <c r="A41" s="585"/>
      <c r="B41" s="38"/>
      <c r="C41" s="563"/>
      <c r="D41" s="1151"/>
      <c r="E41" s="973"/>
      <c r="F41" s="988"/>
      <c r="G41" s="945"/>
      <c r="H41" s="958"/>
      <c r="I41" s="398" t="s">
        <v>26</v>
      </c>
      <c r="J41" s="478">
        <f>K41+M41</f>
        <v>0</v>
      </c>
      <c r="K41" s="479">
        <f>SUM(K39:K40)</f>
        <v>0</v>
      </c>
      <c r="L41" s="480">
        <f>SUM(L39:L40)</f>
        <v>0</v>
      </c>
      <c r="M41" s="481"/>
      <c r="N41" s="478">
        <f>SUM(N39:N40)</f>
        <v>51.9</v>
      </c>
      <c r="O41" s="479">
        <f>SUM(O39:O40)</f>
        <v>51.9</v>
      </c>
      <c r="P41" s="480">
        <f>SUM(P39:P40)</f>
        <v>39.6</v>
      </c>
      <c r="Q41" s="481"/>
      <c r="R41" s="478">
        <f t="shared" si="1"/>
        <v>51.9</v>
      </c>
      <c r="S41" s="480">
        <f>SUM(S39:S40)</f>
        <v>51.9</v>
      </c>
      <c r="T41" s="480">
        <f>SUM(T39:T40)</f>
        <v>39.6</v>
      </c>
      <c r="U41" s="479">
        <f>SUM(U39:U40)</f>
        <v>0</v>
      </c>
      <c r="V41" s="482">
        <f>SUM(V39:V40)</f>
        <v>51.9</v>
      </c>
      <c r="W41" s="483">
        <f>SUM(W39:W40)</f>
        <v>51.9</v>
      </c>
      <c r="X41" s="857"/>
      <c r="Y41" s="276"/>
      <c r="Z41" s="586"/>
      <c r="AA41" s="619"/>
    </row>
    <row r="42" spans="1:27" ht="13.5" customHeight="1">
      <c r="A42" s="950" t="s">
        <v>23</v>
      </c>
      <c r="B42" s="832" t="s">
        <v>23</v>
      </c>
      <c r="C42" s="948" t="s">
        <v>29</v>
      </c>
      <c r="D42" s="1148"/>
      <c r="E42" s="972" t="s">
        <v>159</v>
      </c>
      <c r="F42" s="955"/>
      <c r="G42" s="944" t="s">
        <v>24</v>
      </c>
      <c r="H42" s="957">
        <v>2</v>
      </c>
      <c r="I42" s="358" t="s">
        <v>28</v>
      </c>
      <c r="J42" s="119">
        <f>K42+M42</f>
        <v>0</v>
      </c>
      <c r="K42" s="120">
        <v>0</v>
      </c>
      <c r="L42" s="120">
        <v>0</v>
      </c>
      <c r="M42" s="121"/>
      <c r="N42" s="119">
        <f>O42+Q42</f>
        <v>169.7</v>
      </c>
      <c r="O42" s="120">
        <v>169.7</v>
      </c>
      <c r="P42" s="120">
        <v>122.8</v>
      </c>
      <c r="Q42" s="121"/>
      <c r="R42" s="164">
        <f t="shared" si="1"/>
        <v>172.1</v>
      </c>
      <c r="S42" s="147">
        <v>172.1</v>
      </c>
      <c r="T42" s="147">
        <v>124.6</v>
      </c>
      <c r="U42" s="173"/>
      <c r="V42" s="235">
        <v>169.7</v>
      </c>
      <c r="W42" s="231">
        <v>169.7</v>
      </c>
      <c r="X42" s="856" t="s">
        <v>126</v>
      </c>
      <c r="Y42" s="960">
        <v>2.83</v>
      </c>
      <c r="Z42" s="960">
        <v>2.83</v>
      </c>
      <c r="AA42" s="962">
        <v>2.83</v>
      </c>
    </row>
    <row r="43" spans="1:27" ht="13.5" customHeight="1">
      <c r="A43" s="951"/>
      <c r="B43" s="833"/>
      <c r="C43" s="975"/>
      <c r="D43" s="1150"/>
      <c r="E43" s="1003"/>
      <c r="F43" s="1224"/>
      <c r="G43" s="1217"/>
      <c r="H43" s="1211"/>
      <c r="I43" s="34"/>
      <c r="J43" s="127"/>
      <c r="K43" s="128"/>
      <c r="L43" s="128"/>
      <c r="M43" s="124"/>
      <c r="N43" s="127"/>
      <c r="O43" s="128"/>
      <c r="P43" s="128"/>
      <c r="Q43" s="124"/>
      <c r="R43" s="165">
        <f t="shared" si="1"/>
        <v>0</v>
      </c>
      <c r="S43" s="151"/>
      <c r="T43" s="151"/>
      <c r="U43" s="171"/>
      <c r="V43" s="3"/>
      <c r="W43" s="63"/>
      <c r="X43" s="969"/>
      <c r="Y43" s="970"/>
      <c r="Z43" s="970"/>
      <c r="AA43" s="971"/>
    </row>
    <row r="44" spans="1:27" ht="13.5" customHeight="1" thickBot="1">
      <c r="A44" s="585"/>
      <c r="B44" s="38"/>
      <c r="C44" s="563"/>
      <c r="D44" s="1151"/>
      <c r="E44" s="973"/>
      <c r="F44" s="956"/>
      <c r="G44" s="945"/>
      <c r="H44" s="958"/>
      <c r="I44" s="398" t="s">
        <v>26</v>
      </c>
      <c r="J44" s="478">
        <f>K44+M44</f>
        <v>0</v>
      </c>
      <c r="K44" s="479">
        <f>SUM(K42:K43)</f>
        <v>0</v>
      </c>
      <c r="L44" s="480">
        <f>SUM(L42:L43)</f>
        <v>0</v>
      </c>
      <c r="M44" s="481"/>
      <c r="N44" s="478">
        <f>SUM(N42:N43)</f>
        <v>169.7</v>
      </c>
      <c r="O44" s="479">
        <f>SUM(O42:O43)</f>
        <v>169.7</v>
      </c>
      <c r="P44" s="480">
        <f>SUM(P42:P43)</f>
        <v>122.8</v>
      </c>
      <c r="Q44" s="481"/>
      <c r="R44" s="478">
        <f t="shared" si="1"/>
        <v>172.1</v>
      </c>
      <c r="S44" s="480">
        <f>SUM(S42:S43)</f>
        <v>172.1</v>
      </c>
      <c r="T44" s="480">
        <f>SUM(T42:T43)</f>
        <v>124.6</v>
      </c>
      <c r="U44" s="479">
        <f>SUM(U42:U43)</f>
        <v>0</v>
      </c>
      <c r="V44" s="482">
        <f>SUM(V42:V43)</f>
        <v>169.7</v>
      </c>
      <c r="W44" s="483">
        <f>SUM(W42:W43)</f>
        <v>169.7</v>
      </c>
      <c r="X44" s="857"/>
      <c r="Y44" s="961"/>
      <c r="Z44" s="961"/>
      <c r="AA44" s="963"/>
    </row>
    <row r="45" spans="1:27" ht="24.75" customHeight="1">
      <c r="A45" s="950" t="s">
        <v>23</v>
      </c>
      <c r="B45" s="832" t="s">
        <v>23</v>
      </c>
      <c r="C45" s="948" t="s">
        <v>31</v>
      </c>
      <c r="D45" s="1148"/>
      <c r="E45" s="976" t="s">
        <v>160</v>
      </c>
      <c r="F45" s="745"/>
      <c r="G45" s="944" t="s">
        <v>24</v>
      </c>
      <c r="H45" s="957">
        <v>2</v>
      </c>
      <c r="I45" s="358" t="s">
        <v>28</v>
      </c>
      <c r="J45" s="119">
        <f>K45+M45</f>
        <v>0</v>
      </c>
      <c r="K45" s="120">
        <v>0</v>
      </c>
      <c r="L45" s="120">
        <v>0</v>
      </c>
      <c r="M45" s="121"/>
      <c r="N45" s="119">
        <f>O45+Q45</f>
        <v>8.5</v>
      </c>
      <c r="O45" s="120">
        <v>8.5</v>
      </c>
      <c r="P45" s="120">
        <v>6.2</v>
      </c>
      <c r="Q45" s="121"/>
      <c r="R45" s="164">
        <f t="shared" si="1"/>
        <v>8.5</v>
      </c>
      <c r="S45" s="147">
        <v>8.5</v>
      </c>
      <c r="T45" s="147">
        <v>6.2</v>
      </c>
      <c r="U45" s="173"/>
      <c r="V45" s="235">
        <v>8.5</v>
      </c>
      <c r="W45" s="231">
        <v>8.5</v>
      </c>
      <c r="X45" s="856" t="s">
        <v>126</v>
      </c>
      <c r="Y45" s="960">
        <v>2.83</v>
      </c>
      <c r="Z45" s="960">
        <v>2.83</v>
      </c>
      <c r="AA45" s="962">
        <v>2.83</v>
      </c>
    </row>
    <row r="46" spans="1:27" ht="24.75" customHeight="1">
      <c r="A46" s="868"/>
      <c r="B46" s="974"/>
      <c r="C46" s="975"/>
      <c r="D46" s="1149"/>
      <c r="E46" s="977"/>
      <c r="F46" s="746"/>
      <c r="G46" s="967"/>
      <c r="H46" s="968"/>
      <c r="I46" s="360"/>
      <c r="J46" s="127"/>
      <c r="K46" s="128"/>
      <c r="L46" s="128"/>
      <c r="M46" s="126"/>
      <c r="N46" s="127"/>
      <c r="O46" s="128"/>
      <c r="P46" s="128"/>
      <c r="Q46" s="126"/>
      <c r="R46" s="165">
        <f t="shared" si="1"/>
        <v>0</v>
      </c>
      <c r="S46" s="151"/>
      <c r="T46" s="151"/>
      <c r="U46" s="184"/>
      <c r="V46" s="3"/>
      <c r="W46" s="63"/>
      <c r="X46" s="969"/>
      <c r="Y46" s="970"/>
      <c r="Z46" s="970"/>
      <c r="AA46" s="971"/>
    </row>
    <row r="47" spans="1:27" ht="24.75" customHeight="1">
      <c r="A47" s="951"/>
      <c r="B47" s="833"/>
      <c r="C47" s="975"/>
      <c r="D47" s="1150"/>
      <c r="E47" s="1003"/>
      <c r="F47" s="746"/>
      <c r="G47" s="1217"/>
      <c r="H47" s="1211"/>
      <c r="I47" s="34"/>
      <c r="J47" s="127"/>
      <c r="K47" s="128"/>
      <c r="L47" s="128"/>
      <c r="M47" s="124"/>
      <c r="N47" s="127"/>
      <c r="O47" s="128"/>
      <c r="P47" s="128"/>
      <c r="Q47" s="124"/>
      <c r="R47" s="165">
        <f t="shared" si="1"/>
        <v>0</v>
      </c>
      <c r="S47" s="151"/>
      <c r="T47" s="151"/>
      <c r="U47" s="171"/>
      <c r="V47" s="3"/>
      <c r="W47" s="63"/>
      <c r="X47" s="969"/>
      <c r="Y47" s="970"/>
      <c r="Z47" s="970"/>
      <c r="AA47" s="971"/>
    </row>
    <row r="48" spans="1:27" ht="19.5" customHeight="1" thickBot="1">
      <c r="A48" s="585"/>
      <c r="B48" s="38"/>
      <c r="C48" s="563"/>
      <c r="D48" s="1151"/>
      <c r="E48" s="973"/>
      <c r="F48" s="747"/>
      <c r="G48" s="945"/>
      <c r="H48" s="958"/>
      <c r="I48" s="398" t="s">
        <v>26</v>
      </c>
      <c r="J48" s="478">
        <f>K48+M48</f>
        <v>0</v>
      </c>
      <c r="K48" s="479">
        <f>SUM(K45:K47)</f>
        <v>0</v>
      </c>
      <c r="L48" s="480">
        <f>SUM(L45:L47)</f>
        <v>0</v>
      </c>
      <c r="M48" s="481"/>
      <c r="N48" s="478">
        <f>SUM(N45:N47)</f>
        <v>8.5</v>
      </c>
      <c r="O48" s="479">
        <f>SUM(O45:O47)</f>
        <v>8.5</v>
      </c>
      <c r="P48" s="480">
        <f>SUM(P45:P47)</f>
        <v>6.2</v>
      </c>
      <c r="Q48" s="481"/>
      <c r="R48" s="478">
        <f t="shared" si="1"/>
        <v>8.5</v>
      </c>
      <c r="S48" s="480">
        <f>SUM(S45:S47)</f>
        <v>8.5</v>
      </c>
      <c r="T48" s="480">
        <f>SUM(T45:T47)</f>
        <v>6.2</v>
      </c>
      <c r="U48" s="479">
        <f>SUM(U45:U47)</f>
        <v>0</v>
      </c>
      <c r="V48" s="482">
        <f>SUM(V45:V47)</f>
        <v>8.5</v>
      </c>
      <c r="W48" s="483">
        <f>SUM(W45:W47)</f>
        <v>8.5</v>
      </c>
      <c r="X48" s="857"/>
      <c r="Y48" s="961"/>
      <c r="Z48" s="961"/>
      <c r="AA48" s="963"/>
    </row>
    <row r="49" spans="1:27" ht="15" customHeight="1" thickBot="1">
      <c r="A49" s="585" t="s">
        <v>23</v>
      </c>
      <c r="B49" s="598" t="s">
        <v>23</v>
      </c>
      <c r="C49" s="959" t="s">
        <v>30</v>
      </c>
      <c r="D49" s="959"/>
      <c r="E49" s="959"/>
      <c r="F49" s="959"/>
      <c r="G49" s="959"/>
      <c r="H49" s="959"/>
      <c r="I49" s="834"/>
      <c r="J49" s="1">
        <f>J48+J44+J41+J38</f>
        <v>186534.60000000003</v>
      </c>
      <c r="K49" s="1">
        <f t="shared" ref="K49:W49" si="2">K48+K44+K41+K38</f>
        <v>186310.80000000002</v>
      </c>
      <c r="L49" s="1">
        <f t="shared" si="2"/>
        <v>124787.4</v>
      </c>
      <c r="M49" s="1">
        <f t="shared" si="2"/>
        <v>223.8</v>
      </c>
      <c r="N49" s="1">
        <f t="shared" si="2"/>
        <v>191959.70000000004</v>
      </c>
      <c r="O49" s="1">
        <f t="shared" si="2"/>
        <v>191800.70000000004</v>
      </c>
      <c r="P49" s="1">
        <f t="shared" si="2"/>
        <v>128444.80000000003</v>
      </c>
      <c r="Q49" s="1">
        <f t="shared" si="2"/>
        <v>159</v>
      </c>
      <c r="R49" s="1">
        <f>R48+R44+R41+R38</f>
        <v>184834.50000000003</v>
      </c>
      <c r="S49" s="1">
        <f t="shared" si="2"/>
        <v>184499.50000000003</v>
      </c>
      <c r="T49" s="1">
        <f t="shared" si="2"/>
        <v>123432.9</v>
      </c>
      <c r="U49" s="1">
        <f t="shared" si="2"/>
        <v>335</v>
      </c>
      <c r="V49" s="1">
        <f t="shared" si="2"/>
        <v>181981.00000000003</v>
      </c>
      <c r="W49" s="1">
        <f t="shared" si="2"/>
        <v>181981.00000000003</v>
      </c>
      <c r="X49" s="964"/>
      <c r="Y49" s="965"/>
      <c r="Z49" s="965"/>
      <c r="AA49" s="966"/>
    </row>
    <row r="50" spans="1:27" ht="15" customHeight="1" thickBot="1">
      <c r="A50" s="22" t="s">
        <v>23</v>
      </c>
      <c r="B50" s="24" t="s">
        <v>27</v>
      </c>
      <c r="C50" s="1104" t="s">
        <v>187</v>
      </c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4"/>
      <c r="S50" s="874"/>
      <c r="T50" s="874"/>
      <c r="U50" s="874"/>
      <c r="V50" s="874"/>
      <c r="W50" s="874"/>
      <c r="X50" s="874"/>
      <c r="Y50" s="874"/>
      <c r="Z50" s="874"/>
      <c r="AA50" s="875"/>
    </row>
    <row r="51" spans="1:27" ht="31.5" customHeight="1">
      <c r="A51" s="574" t="s">
        <v>23</v>
      </c>
      <c r="B51" s="832" t="s">
        <v>27</v>
      </c>
      <c r="C51" s="939" t="s">
        <v>23</v>
      </c>
      <c r="D51" s="1227"/>
      <c r="E51" s="940" t="s">
        <v>185</v>
      </c>
      <c r="F51" s="942"/>
      <c r="G51" s="944" t="s">
        <v>24</v>
      </c>
      <c r="H51" s="946">
        <v>2</v>
      </c>
      <c r="I51" s="19" t="s">
        <v>25</v>
      </c>
      <c r="J51" s="116">
        <f>K51+M51</f>
        <v>65.400000000000006</v>
      </c>
      <c r="K51" s="117">
        <v>65.400000000000006</v>
      </c>
      <c r="L51" s="117"/>
      <c r="M51" s="118"/>
      <c r="N51" s="116">
        <f>O51+Q51</f>
        <v>65.400000000000006</v>
      </c>
      <c r="O51" s="117">
        <v>65.400000000000006</v>
      </c>
      <c r="P51" s="117"/>
      <c r="Q51" s="118"/>
      <c r="R51" s="180">
        <f t="shared" ref="R51:R56" si="3">S51+U51</f>
        <v>65.400000000000006</v>
      </c>
      <c r="S51" s="181">
        <v>65.400000000000006</v>
      </c>
      <c r="T51" s="181"/>
      <c r="U51" s="182"/>
      <c r="V51" s="26">
        <v>65.400000000000006</v>
      </c>
      <c r="W51" s="32">
        <v>65.400000000000006</v>
      </c>
      <c r="X51" s="251" t="s">
        <v>88</v>
      </c>
      <c r="Y51" s="281">
        <v>20</v>
      </c>
      <c r="Z51" s="210">
        <v>20</v>
      </c>
      <c r="AA51" s="612">
        <v>20</v>
      </c>
    </row>
    <row r="52" spans="1:27" ht="13.5" customHeight="1" thickBot="1">
      <c r="A52" s="632"/>
      <c r="B52" s="833"/>
      <c r="C52" s="782"/>
      <c r="D52" s="1228"/>
      <c r="E52" s="1226"/>
      <c r="F52" s="908"/>
      <c r="G52" s="1182"/>
      <c r="H52" s="1181"/>
      <c r="I52" s="398" t="s">
        <v>26</v>
      </c>
      <c r="J52" s="484">
        <f>K52+M52</f>
        <v>65.400000000000006</v>
      </c>
      <c r="K52" s="480">
        <f>SUM(K51)</f>
        <v>65.400000000000006</v>
      </c>
      <c r="L52" s="479"/>
      <c r="M52" s="485"/>
      <c r="N52" s="484">
        <f>SUM(N51)</f>
        <v>65.400000000000006</v>
      </c>
      <c r="O52" s="480">
        <f>SUM(O51)</f>
        <v>65.400000000000006</v>
      </c>
      <c r="P52" s="479"/>
      <c r="Q52" s="485"/>
      <c r="R52" s="484">
        <f t="shared" si="3"/>
        <v>65.400000000000006</v>
      </c>
      <c r="S52" s="480">
        <f>SUM(S51)</f>
        <v>65.400000000000006</v>
      </c>
      <c r="T52" s="479"/>
      <c r="U52" s="485"/>
      <c r="V52" s="484">
        <f>SUM(V51)</f>
        <v>65.400000000000006</v>
      </c>
      <c r="W52" s="482">
        <f>SUM(W51)</f>
        <v>65.400000000000006</v>
      </c>
      <c r="X52" s="316"/>
      <c r="Y52" s="313"/>
      <c r="Z52" s="590"/>
      <c r="AA52" s="613"/>
    </row>
    <row r="53" spans="1:27" ht="27.75" customHeight="1">
      <c r="A53" s="950" t="s">
        <v>23</v>
      </c>
      <c r="B53" s="832" t="s">
        <v>27</v>
      </c>
      <c r="C53" s="952" t="s">
        <v>27</v>
      </c>
      <c r="D53" s="1148"/>
      <c r="E53" s="927" t="s">
        <v>49</v>
      </c>
      <c r="F53" s="937"/>
      <c r="G53" s="929" t="s">
        <v>24</v>
      </c>
      <c r="H53" s="931">
        <v>2</v>
      </c>
      <c r="I53" s="363" t="s">
        <v>28</v>
      </c>
      <c r="J53" s="366">
        <f>K53+M53</f>
        <v>149.69999999999999</v>
      </c>
      <c r="K53" s="367">
        <v>149.69999999999999</v>
      </c>
      <c r="L53" s="368"/>
      <c r="M53" s="93"/>
      <c r="N53" s="366">
        <f>O53+Q53</f>
        <v>179.8</v>
      </c>
      <c r="O53" s="367">
        <v>179.8</v>
      </c>
      <c r="P53" s="368"/>
      <c r="Q53" s="93"/>
      <c r="R53" s="183">
        <f t="shared" si="3"/>
        <v>143.9</v>
      </c>
      <c r="S53" s="86">
        <v>143.9</v>
      </c>
      <c r="T53" s="184"/>
      <c r="U53" s="153"/>
      <c r="V53" s="65">
        <v>179.8</v>
      </c>
      <c r="W53" s="5">
        <v>179.8</v>
      </c>
      <c r="X53" s="317" t="s">
        <v>129</v>
      </c>
      <c r="Y53" s="265">
        <v>17</v>
      </c>
      <c r="Z53" s="265">
        <v>17</v>
      </c>
      <c r="AA53" s="612">
        <v>17</v>
      </c>
    </row>
    <row r="54" spans="1:27" ht="13.5" customHeight="1" thickBot="1">
      <c r="A54" s="951"/>
      <c r="B54" s="833"/>
      <c r="C54" s="953"/>
      <c r="D54" s="1152"/>
      <c r="E54" s="954"/>
      <c r="F54" s="938"/>
      <c r="G54" s="930"/>
      <c r="H54" s="932"/>
      <c r="I54" s="398" t="s">
        <v>26</v>
      </c>
      <c r="J54" s="411">
        <f>SUM(K54+M54)</f>
        <v>149.69999999999999</v>
      </c>
      <c r="K54" s="399">
        <f>SUM(K53)</f>
        <v>149.69999999999999</v>
      </c>
      <c r="L54" s="410"/>
      <c r="M54" s="400"/>
      <c r="N54" s="411">
        <f>SUM(N53)</f>
        <v>179.8</v>
      </c>
      <c r="O54" s="399">
        <f>SUM(O53)</f>
        <v>179.8</v>
      </c>
      <c r="P54" s="410"/>
      <c r="Q54" s="400"/>
      <c r="R54" s="411">
        <f>R53</f>
        <v>143.9</v>
      </c>
      <c r="S54" s="411">
        <f>S53</f>
        <v>143.9</v>
      </c>
      <c r="T54" s="399"/>
      <c r="U54" s="400"/>
      <c r="V54" s="401">
        <f>SUM(V53)</f>
        <v>179.8</v>
      </c>
      <c r="W54" s="410">
        <f>SUM(W53)</f>
        <v>179.8</v>
      </c>
      <c r="X54" s="318" t="s">
        <v>128</v>
      </c>
      <c r="Y54" s="319">
        <v>11</v>
      </c>
      <c r="Z54" s="319">
        <v>11</v>
      </c>
      <c r="AA54" s="320">
        <v>10</v>
      </c>
    </row>
    <row r="55" spans="1:27" ht="32.25" customHeight="1">
      <c r="A55" s="846" t="s">
        <v>23</v>
      </c>
      <c r="B55" s="597" t="s">
        <v>27</v>
      </c>
      <c r="C55" s="948" t="s">
        <v>29</v>
      </c>
      <c r="D55" s="1153"/>
      <c r="E55" s="927" t="s">
        <v>51</v>
      </c>
      <c r="F55" s="933"/>
      <c r="G55" s="929" t="s">
        <v>24</v>
      </c>
      <c r="H55" s="935">
        <v>2</v>
      </c>
      <c r="I55" s="344" t="s">
        <v>25</v>
      </c>
      <c r="J55" s="89">
        <f>K55+M55</f>
        <v>136.69999999999999</v>
      </c>
      <c r="K55" s="90">
        <v>136.69999999999999</v>
      </c>
      <c r="L55" s="90"/>
      <c r="M55" s="111"/>
      <c r="N55" s="108">
        <f>O55+Q55</f>
        <v>136.69999999999999</v>
      </c>
      <c r="O55" s="90">
        <v>136.69999999999999</v>
      </c>
      <c r="P55" s="90"/>
      <c r="Q55" s="91"/>
      <c r="R55" s="146">
        <f t="shared" si="3"/>
        <v>136.69999999999999</v>
      </c>
      <c r="S55" s="147">
        <v>136.69999999999999</v>
      </c>
      <c r="T55" s="147"/>
      <c r="U55" s="88"/>
      <c r="V55" s="235">
        <v>140</v>
      </c>
      <c r="W55" s="8">
        <v>140</v>
      </c>
      <c r="X55" s="315" t="s">
        <v>89</v>
      </c>
      <c r="Y55" s="314">
        <v>180</v>
      </c>
      <c r="Z55" s="280">
        <v>180</v>
      </c>
      <c r="AA55" s="613">
        <v>180</v>
      </c>
    </row>
    <row r="56" spans="1:27" ht="13.5" customHeight="1" thickBot="1">
      <c r="A56" s="847"/>
      <c r="B56" s="598"/>
      <c r="C56" s="949"/>
      <c r="D56" s="1154"/>
      <c r="E56" s="928"/>
      <c r="F56" s="934"/>
      <c r="G56" s="914"/>
      <c r="H56" s="936"/>
      <c r="I56" s="477" t="s">
        <v>26</v>
      </c>
      <c r="J56" s="410">
        <f>K56+M56</f>
        <v>136.69999999999999</v>
      </c>
      <c r="K56" s="399">
        <f>SUM(K55)</f>
        <v>136.69999999999999</v>
      </c>
      <c r="L56" s="410"/>
      <c r="M56" s="411"/>
      <c r="N56" s="412">
        <f>SUM(N55)</f>
        <v>136.69999999999999</v>
      </c>
      <c r="O56" s="399">
        <f>SUM(O55)</f>
        <v>136.69999999999999</v>
      </c>
      <c r="P56" s="410"/>
      <c r="Q56" s="400"/>
      <c r="R56" s="410">
        <f t="shared" si="3"/>
        <v>136.69999999999999</v>
      </c>
      <c r="S56" s="399">
        <f>SUM(S55)</f>
        <v>136.69999999999999</v>
      </c>
      <c r="T56" s="410"/>
      <c r="U56" s="411"/>
      <c r="V56" s="401">
        <f>SUM(V55)</f>
        <v>140</v>
      </c>
      <c r="W56" s="402">
        <f>SUM(W55)</f>
        <v>140</v>
      </c>
      <c r="X56" s="242"/>
      <c r="Y56" s="277"/>
      <c r="Z56" s="278"/>
      <c r="AA56" s="619"/>
    </row>
    <row r="57" spans="1:27" ht="17.25" customHeight="1">
      <c r="A57" s="920" t="s">
        <v>23</v>
      </c>
      <c r="B57" s="922" t="s">
        <v>27</v>
      </c>
      <c r="C57" s="923" t="s">
        <v>31</v>
      </c>
      <c r="D57" s="1149"/>
      <c r="E57" s="1229" t="s">
        <v>186</v>
      </c>
      <c r="F57" s="911"/>
      <c r="G57" s="913" t="s">
        <v>24</v>
      </c>
      <c r="H57" s="915">
        <v>2</v>
      </c>
      <c r="I57" s="363" t="s">
        <v>25</v>
      </c>
      <c r="J57" s="366"/>
      <c r="K57" s="367"/>
      <c r="L57" s="368"/>
      <c r="M57" s="93"/>
      <c r="N57" s="366">
        <f>O57+Q57</f>
        <v>20</v>
      </c>
      <c r="O57" s="367">
        <v>20</v>
      </c>
      <c r="P57" s="368"/>
      <c r="Q57" s="93"/>
      <c r="R57" s="183">
        <f>S57+U57</f>
        <v>0</v>
      </c>
      <c r="S57" s="86"/>
      <c r="T57" s="184"/>
      <c r="U57" s="153"/>
      <c r="V57" s="65">
        <v>20</v>
      </c>
      <c r="W57" s="5"/>
      <c r="X57" s="898" t="s">
        <v>100</v>
      </c>
      <c r="Y57" s="265">
        <v>1</v>
      </c>
      <c r="Z57" s="265"/>
      <c r="AA57" s="612"/>
    </row>
    <row r="58" spans="1:27" ht="13.5" customHeight="1" thickBot="1">
      <c r="A58" s="921"/>
      <c r="B58" s="848"/>
      <c r="C58" s="924"/>
      <c r="D58" s="1151"/>
      <c r="E58" s="928"/>
      <c r="F58" s="912"/>
      <c r="G58" s="914"/>
      <c r="H58" s="916"/>
      <c r="I58" s="398" t="s">
        <v>26</v>
      </c>
      <c r="J58" s="411">
        <f>SUM(K58+M58)</f>
        <v>0</v>
      </c>
      <c r="K58" s="399">
        <f>SUM(K57)</f>
        <v>0</v>
      </c>
      <c r="L58" s="410"/>
      <c r="M58" s="400"/>
      <c r="N58" s="411">
        <f>SUM(N57)</f>
        <v>20</v>
      </c>
      <c r="O58" s="399">
        <f>SUM(O57)</f>
        <v>20</v>
      </c>
      <c r="P58" s="410"/>
      <c r="Q58" s="400"/>
      <c r="R58" s="411">
        <f>S58+U58</f>
        <v>0</v>
      </c>
      <c r="S58" s="399"/>
      <c r="T58" s="410"/>
      <c r="U58" s="400"/>
      <c r="V58" s="401">
        <f>SUM(V57)</f>
        <v>20</v>
      </c>
      <c r="W58" s="410">
        <f>SUM(W57)</f>
        <v>0</v>
      </c>
      <c r="X58" s="899"/>
      <c r="Y58" s="489"/>
      <c r="Z58" s="489"/>
      <c r="AA58" s="490"/>
    </row>
    <row r="59" spans="1:27" ht="15" customHeight="1" thickBot="1">
      <c r="A59" s="22" t="s">
        <v>23</v>
      </c>
      <c r="B59" s="20" t="s">
        <v>27</v>
      </c>
      <c r="C59" s="753" t="s">
        <v>30</v>
      </c>
      <c r="D59" s="753"/>
      <c r="E59" s="753"/>
      <c r="F59" s="753"/>
      <c r="G59" s="753"/>
      <c r="H59" s="753"/>
      <c r="I59" s="753"/>
      <c r="J59" s="1">
        <f>J58+J56+J54+J52</f>
        <v>351.79999999999995</v>
      </c>
      <c r="K59" s="1">
        <f t="shared" ref="K59:W59" si="4">K58+K56+K54+K52</f>
        <v>351.79999999999995</v>
      </c>
      <c r="L59" s="1">
        <f t="shared" si="4"/>
        <v>0</v>
      </c>
      <c r="M59" s="1">
        <f t="shared" si="4"/>
        <v>0</v>
      </c>
      <c r="N59" s="1">
        <f t="shared" si="4"/>
        <v>401.9</v>
      </c>
      <c r="O59" s="1">
        <f t="shared" si="4"/>
        <v>401.9</v>
      </c>
      <c r="P59" s="1">
        <f t="shared" si="4"/>
        <v>0</v>
      </c>
      <c r="Q59" s="1">
        <f t="shared" si="4"/>
        <v>0</v>
      </c>
      <c r="R59" s="1">
        <f t="shared" si="4"/>
        <v>346</v>
      </c>
      <c r="S59" s="1">
        <f t="shared" si="4"/>
        <v>346</v>
      </c>
      <c r="T59" s="1">
        <f t="shared" si="4"/>
        <v>0</v>
      </c>
      <c r="U59" s="1">
        <f t="shared" si="4"/>
        <v>0</v>
      </c>
      <c r="V59" s="1">
        <f t="shared" si="4"/>
        <v>405.20000000000005</v>
      </c>
      <c r="W59" s="1">
        <f t="shared" si="4"/>
        <v>385.20000000000005</v>
      </c>
      <c r="X59" s="606"/>
      <c r="Y59" s="762"/>
      <c r="Z59" s="762"/>
      <c r="AA59" s="763"/>
    </row>
    <row r="60" spans="1:27" ht="14.25" customHeight="1" thickBot="1">
      <c r="A60" s="585" t="s">
        <v>23</v>
      </c>
      <c r="B60" s="764" t="s">
        <v>12</v>
      </c>
      <c r="C60" s="765"/>
      <c r="D60" s="765"/>
      <c r="E60" s="765"/>
      <c r="F60" s="765"/>
      <c r="G60" s="765"/>
      <c r="H60" s="765"/>
      <c r="I60" s="765"/>
      <c r="J60" s="27">
        <f t="shared" ref="J60:W60" si="5">J59+J49</f>
        <v>186886.40000000002</v>
      </c>
      <c r="K60" s="27">
        <f t="shared" si="5"/>
        <v>186662.6</v>
      </c>
      <c r="L60" s="27">
        <f t="shared" si="5"/>
        <v>124787.4</v>
      </c>
      <c r="M60" s="27">
        <f t="shared" si="5"/>
        <v>223.8</v>
      </c>
      <c r="N60" s="27">
        <f t="shared" si="5"/>
        <v>192361.60000000003</v>
      </c>
      <c r="O60" s="27">
        <f t="shared" si="5"/>
        <v>192202.60000000003</v>
      </c>
      <c r="P60" s="27">
        <f t="shared" si="5"/>
        <v>128444.80000000003</v>
      </c>
      <c r="Q60" s="27">
        <f t="shared" si="5"/>
        <v>159</v>
      </c>
      <c r="R60" s="27">
        <f t="shared" si="5"/>
        <v>185180.50000000003</v>
      </c>
      <c r="S60" s="27">
        <f t="shared" si="5"/>
        <v>184845.50000000003</v>
      </c>
      <c r="T60" s="27">
        <f t="shared" si="5"/>
        <v>123432.9</v>
      </c>
      <c r="U60" s="27">
        <f t="shared" si="5"/>
        <v>335</v>
      </c>
      <c r="V60" s="27">
        <f t="shared" si="5"/>
        <v>182386.20000000004</v>
      </c>
      <c r="W60" s="27">
        <f t="shared" si="5"/>
        <v>182366.20000000004</v>
      </c>
      <c r="X60" s="766"/>
      <c r="Y60" s="767"/>
      <c r="Z60" s="767"/>
      <c r="AA60" s="768"/>
    </row>
    <row r="61" spans="1:27" ht="15.75" customHeight="1" thickBot="1">
      <c r="A61" s="584" t="s">
        <v>27</v>
      </c>
      <c r="B61" s="754" t="s">
        <v>68</v>
      </c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755"/>
      <c r="Y61" s="755"/>
      <c r="Z61" s="755"/>
      <c r="AA61" s="756"/>
    </row>
    <row r="62" spans="1:27" ht="17.25" customHeight="1" thickBot="1">
      <c r="A62" s="33" t="s">
        <v>27</v>
      </c>
      <c r="B62" s="24" t="s">
        <v>23</v>
      </c>
      <c r="C62" s="757" t="s">
        <v>54</v>
      </c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758"/>
      <c r="Y62" s="758"/>
      <c r="Z62" s="758"/>
      <c r="AA62" s="759"/>
    </row>
    <row r="63" spans="1:27" ht="26.25" customHeight="1">
      <c r="A63" s="595" t="s">
        <v>27</v>
      </c>
      <c r="B63" s="597" t="s">
        <v>23</v>
      </c>
      <c r="C63" s="565" t="s">
        <v>23</v>
      </c>
      <c r="D63" s="430"/>
      <c r="E63" s="436" t="s">
        <v>69</v>
      </c>
      <c r="F63" s="464"/>
      <c r="G63" s="580"/>
      <c r="H63" s="420"/>
      <c r="I63" s="19"/>
      <c r="J63" s="116"/>
      <c r="K63" s="117"/>
      <c r="L63" s="117"/>
      <c r="M63" s="118"/>
      <c r="N63" s="116"/>
      <c r="O63" s="117"/>
      <c r="P63" s="117"/>
      <c r="Q63" s="118"/>
      <c r="R63" s="180"/>
      <c r="S63" s="181"/>
      <c r="T63" s="181"/>
      <c r="U63" s="182"/>
      <c r="V63" s="66"/>
      <c r="W63" s="66"/>
      <c r="X63" s="243"/>
      <c r="Y63" s="616"/>
      <c r="Z63" s="282"/>
      <c r="AA63" s="612"/>
    </row>
    <row r="64" spans="1:27" ht="42.75" customHeight="1">
      <c r="A64" s="611"/>
      <c r="B64" s="610"/>
      <c r="C64" s="562"/>
      <c r="D64" s="636" t="s">
        <v>23</v>
      </c>
      <c r="E64" s="795" t="s">
        <v>90</v>
      </c>
      <c r="F64" s="625" t="s">
        <v>5</v>
      </c>
      <c r="G64" s="631" t="s">
        <v>24</v>
      </c>
      <c r="H64" s="421">
        <v>5</v>
      </c>
      <c r="I64" s="15" t="s">
        <v>63</v>
      </c>
      <c r="J64" s="122">
        <f>K64+M64</f>
        <v>570.79999999999995</v>
      </c>
      <c r="K64" s="101"/>
      <c r="L64" s="101"/>
      <c r="M64" s="107">
        <v>570.79999999999995</v>
      </c>
      <c r="N64" s="122">
        <f>O64+Q64</f>
        <v>464.1</v>
      </c>
      <c r="O64" s="101"/>
      <c r="P64" s="101"/>
      <c r="Q64" s="524">
        <v>464.1</v>
      </c>
      <c r="R64" s="74">
        <f>S64+U64</f>
        <v>653.20000000000005</v>
      </c>
      <c r="S64" s="72"/>
      <c r="T64" s="72"/>
      <c r="U64" s="162">
        <v>653.20000000000005</v>
      </c>
      <c r="V64" s="61"/>
      <c r="W64" s="61"/>
      <c r="X64" s="760" t="s">
        <v>201</v>
      </c>
      <c r="Y64" s="620"/>
      <c r="Z64" s="283"/>
      <c r="AA64" s="307"/>
    </row>
    <row r="65" spans="1:27" ht="42.75" customHeight="1">
      <c r="A65" s="611"/>
      <c r="B65" s="610"/>
      <c r="C65" s="562"/>
      <c r="D65" s="637"/>
      <c r="E65" s="794"/>
      <c r="F65" s="599"/>
      <c r="G65" s="581"/>
      <c r="H65" s="422"/>
      <c r="I65" s="31" t="s">
        <v>6</v>
      </c>
      <c r="J65" s="127">
        <f>K65+M65</f>
        <v>468</v>
      </c>
      <c r="K65" s="128"/>
      <c r="L65" s="128"/>
      <c r="M65" s="129">
        <v>468</v>
      </c>
      <c r="N65" s="127">
        <f>O65+Q65</f>
        <v>193.6</v>
      </c>
      <c r="O65" s="128"/>
      <c r="P65" s="128"/>
      <c r="Q65" s="525">
        <v>193.6</v>
      </c>
      <c r="R65" s="81">
        <f>S65+U65</f>
        <v>193.6</v>
      </c>
      <c r="S65" s="71"/>
      <c r="T65" s="71"/>
      <c r="U65" s="185">
        <v>193.6</v>
      </c>
      <c r="V65" s="214"/>
      <c r="W65" s="59"/>
      <c r="X65" s="761"/>
      <c r="Y65" s="617"/>
      <c r="Z65" s="284"/>
      <c r="AA65" s="613"/>
    </row>
    <row r="66" spans="1:27" ht="42.75" customHeight="1">
      <c r="A66" s="611"/>
      <c r="B66" s="610"/>
      <c r="C66" s="562"/>
      <c r="D66" s="637"/>
      <c r="E66" s="437"/>
      <c r="F66" s="599"/>
      <c r="G66" s="581"/>
      <c r="H66" s="422"/>
      <c r="I66" s="31" t="s">
        <v>7</v>
      </c>
      <c r="J66" s="127">
        <f>K66+M66</f>
        <v>2651.9</v>
      </c>
      <c r="K66" s="128"/>
      <c r="L66" s="128"/>
      <c r="M66" s="129">
        <v>2651.9</v>
      </c>
      <c r="N66" s="127">
        <f>O66+Q66</f>
        <v>1097.2</v>
      </c>
      <c r="O66" s="128"/>
      <c r="P66" s="128"/>
      <c r="Q66" s="525">
        <v>1097.2</v>
      </c>
      <c r="R66" s="81">
        <f>S66+U66</f>
        <v>1097.2</v>
      </c>
      <c r="S66" s="71"/>
      <c r="T66" s="71"/>
      <c r="U66" s="185">
        <v>1097.2</v>
      </c>
      <c r="V66" s="28"/>
      <c r="W66" s="28"/>
      <c r="X66" s="1225"/>
      <c r="Y66" s="621"/>
      <c r="Z66" s="290"/>
      <c r="AA66" s="308"/>
    </row>
    <row r="67" spans="1:27" ht="17.25" customHeight="1" thickBot="1">
      <c r="A67" s="596"/>
      <c r="B67" s="598"/>
      <c r="C67" s="714"/>
      <c r="D67" s="431"/>
      <c r="E67" s="438"/>
      <c r="F67" s="465"/>
      <c r="G67" s="582"/>
      <c r="H67" s="423"/>
      <c r="I67" s="392" t="s">
        <v>26</v>
      </c>
      <c r="J67" s="393">
        <f>K67+M67</f>
        <v>3690.7</v>
      </c>
      <c r="K67" s="394"/>
      <c r="L67" s="394"/>
      <c r="M67" s="395">
        <f>SUM(M64:M66)</f>
        <v>3690.7</v>
      </c>
      <c r="N67" s="393">
        <f>SUM(N64:N66)</f>
        <v>1754.9</v>
      </c>
      <c r="O67" s="394"/>
      <c r="P67" s="394"/>
      <c r="Q67" s="395">
        <f>SUM(Q64:Q66)</f>
        <v>1754.9</v>
      </c>
      <c r="R67" s="393">
        <f>S67+U67</f>
        <v>1944</v>
      </c>
      <c r="S67" s="394"/>
      <c r="T67" s="394"/>
      <c r="U67" s="395">
        <f>SUM(U64:U66)</f>
        <v>1944</v>
      </c>
      <c r="V67" s="396"/>
      <c r="W67" s="396"/>
      <c r="X67" s="526" t="s">
        <v>202</v>
      </c>
      <c r="Y67" s="618">
        <v>100</v>
      </c>
      <c r="Z67" s="271"/>
      <c r="AA67" s="619"/>
    </row>
    <row r="68" spans="1:27" ht="21" customHeight="1">
      <c r="A68" s="595"/>
      <c r="B68" s="597"/>
      <c r="C68" s="715"/>
      <c r="D68" s="432" t="s">
        <v>27</v>
      </c>
      <c r="E68" s="869" t="s">
        <v>92</v>
      </c>
      <c r="F68" s="466" t="s">
        <v>5</v>
      </c>
      <c r="G68" s="580"/>
      <c r="H68" s="420"/>
      <c r="I68" s="18" t="s">
        <v>63</v>
      </c>
      <c r="J68" s="119">
        <f>K68+M68</f>
        <v>90.3</v>
      </c>
      <c r="K68" s="120"/>
      <c r="L68" s="120"/>
      <c r="M68" s="121">
        <v>90.3</v>
      </c>
      <c r="N68" s="119">
        <f>O68+Q68</f>
        <v>601.9</v>
      </c>
      <c r="O68" s="120"/>
      <c r="P68" s="120"/>
      <c r="Q68" s="121">
        <v>601.9</v>
      </c>
      <c r="R68" s="68">
        <f>S68+U68</f>
        <v>591.9</v>
      </c>
      <c r="S68" s="69"/>
      <c r="T68" s="69"/>
      <c r="U68" s="532">
        <v>591.9</v>
      </c>
      <c r="V68" s="66"/>
      <c r="W68" s="66"/>
      <c r="X68" s="891" t="s">
        <v>233</v>
      </c>
      <c r="Y68" s="616"/>
      <c r="Z68" s="282">
        <v>100</v>
      </c>
      <c r="AA68" s="612"/>
    </row>
    <row r="69" spans="1:27" ht="21" customHeight="1">
      <c r="A69" s="611"/>
      <c r="B69" s="610"/>
      <c r="C69" s="708"/>
      <c r="D69" s="433"/>
      <c r="E69" s="794"/>
      <c r="F69" s="599"/>
      <c r="G69" s="581"/>
      <c r="H69" s="422"/>
      <c r="I69" s="31" t="s">
        <v>25</v>
      </c>
      <c r="J69" s="127"/>
      <c r="K69" s="405"/>
      <c r="L69" s="405"/>
      <c r="M69" s="129"/>
      <c r="N69" s="127"/>
      <c r="O69" s="405"/>
      <c r="P69" s="405"/>
      <c r="Q69" s="129"/>
      <c r="R69" s="81"/>
      <c r="S69" s="406"/>
      <c r="T69" s="406"/>
      <c r="U69" s="533"/>
      <c r="V69" s="214">
        <v>2001.6</v>
      </c>
      <c r="W69" s="59"/>
      <c r="X69" s="919"/>
      <c r="Y69" s="617"/>
      <c r="Z69" s="284"/>
      <c r="AA69" s="613"/>
    </row>
    <row r="70" spans="1:27" ht="21" customHeight="1">
      <c r="A70" s="611"/>
      <c r="B70" s="610"/>
      <c r="C70" s="708"/>
      <c r="D70" s="433"/>
      <c r="E70" s="794"/>
      <c r="F70" s="599"/>
      <c r="G70" s="581"/>
      <c r="H70" s="422"/>
      <c r="I70" s="15" t="s">
        <v>6</v>
      </c>
      <c r="J70" s="122"/>
      <c r="K70" s="102"/>
      <c r="L70" s="102"/>
      <c r="M70" s="107"/>
      <c r="N70" s="122">
        <f>O70+Q70</f>
        <v>236.2</v>
      </c>
      <c r="O70" s="102"/>
      <c r="P70" s="102"/>
      <c r="Q70" s="107">
        <v>236.2</v>
      </c>
      <c r="R70" s="74">
        <f t="shared" ref="R70:R83" si="6">S70+U70</f>
        <v>236.2</v>
      </c>
      <c r="S70" s="160"/>
      <c r="T70" s="160"/>
      <c r="U70" s="534">
        <v>236.2</v>
      </c>
      <c r="V70" s="61"/>
      <c r="W70" s="61"/>
      <c r="X70" s="919"/>
      <c r="Y70" s="617"/>
      <c r="Z70" s="284"/>
      <c r="AA70" s="613"/>
    </row>
    <row r="71" spans="1:27" ht="21" customHeight="1">
      <c r="A71" s="611"/>
      <c r="B71" s="610"/>
      <c r="C71" s="708"/>
      <c r="D71" s="433"/>
      <c r="E71" s="794"/>
      <c r="F71" s="599"/>
      <c r="G71" s="581"/>
      <c r="H71" s="422"/>
      <c r="I71" s="14" t="s">
        <v>7</v>
      </c>
      <c r="J71" s="125">
        <f>K71+M71</f>
        <v>2300</v>
      </c>
      <c r="K71" s="99"/>
      <c r="L71" s="99"/>
      <c r="M71" s="126">
        <v>2300</v>
      </c>
      <c r="N71" s="125">
        <f>O71+Q71</f>
        <v>1338.8</v>
      </c>
      <c r="O71" s="99"/>
      <c r="P71" s="99"/>
      <c r="Q71" s="126">
        <v>1338.8</v>
      </c>
      <c r="R71" s="82">
        <f t="shared" si="6"/>
        <v>1338.8</v>
      </c>
      <c r="S71" s="158"/>
      <c r="T71" s="158"/>
      <c r="U71" s="535">
        <v>1338.8</v>
      </c>
      <c r="V71" s="214"/>
      <c r="W71" s="59"/>
      <c r="X71" s="919"/>
      <c r="Y71" s="617"/>
      <c r="Z71" s="284"/>
      <c r="AA71" s="613"/>
    </row>
    <row r="72" spans="1:27" ht="21" customHeight="1">
      <c r="A72" s="611"/>
      <c r="B72" s="610"/>
      <c r="C72" s="567"/>
      <c r="D72" s="433"/>
      <c r="E72" s="794"/>
      <c r="F72" s="599"/>
      <c r="G72" s="581"/>
      <c r="H72" s="422"/>
      <c r="I72" s="188" t="s">
        <v>26</v>
      </c>
      <c r="J72" s="189">
        <f>SUM(J68:J71)</f>
        <v>2390.3000000000002</v>
      </c>
      <c r="K72" s="351"/>
      <c r="L72" s="351"/>
      <c r="M72" s="190">
        <f>SUM(M68:M71)</f>
        <v>2390.3000000000002</v>
      </c>
      <c r="N72" s="189">
        <f>SUM(N68:N71)</f>
        <v>2176.8999999999996</v>
      </c>
      <c r="O72" s="351"/>
      <c r="P72" s="351"/>
      <c r="Q72" s="190">
        <f>SUM(Q68:Q71)</f>
        <v>2176.8999999999996</v>
      </c>
      <c r="R72" s="189">
        <f t="shared" si="6"/>
        <v>2166.8999999999996</v>
      </c>
      <c r="S72" s="351"/>
      <c r="T72" s="351"/>
      <c r="U72" s="190">
        <f>SUM(U68:U71)</f>
        <v>2166.8999999999996</v>
      </c>
      <c r="V72" s="262">
        <f>SUM(V68:V71)</f>
        <v>2001.6</v>
      </c>
      <c r="W72" s="262"/>
      <c r="X72" s="1183"/>
      <c r="Y72" s="617"/>
      <c r="Z72" s="284"/>
      <c r="AA72" s="613"/>
    </row>
    <row r="73" spans="1:27" s="4" customFormat="1" ht="14.25" customHeight="1">
      <c r="A73" s="611"/>
      <c r="B73" s="610"/>
      <c r="C73" s="708"/>
      <c r="D73" s="434" t="s">
        <v>29</v>
      </c>
      <c r="E73" s="795" t="s">
        <v>93</v>
      </c>
      <c r="F73" s="600" t="s">
        <v>5</v>
      </c>
      <c r="G73" s="631"/>
      <c r="H73" s="421"/>
      <c r="I73" s="354" t="s">
        <v>63</v>
      </c>
      <c r="J73" s="123">
        <f>K73+M73</f>
        <v>60</v>
      </c>
      <c r="K73" s="104"/>
      <c r="L73" s="104"/>
      <c r="M73" s="124">
        <v>60</v>
      </c>
      <c r="N73" s="123">
        <f>O73+Q73</f>
        <v>164.4</v>
      </c>
      <c r="O73" s="104"/>
      <c r="P73" s="104"/>
      <c r="Q73" s="524">
        <v>164.4</v>
      </c>
      <c r="R73" s="78">
        <f t="shared" si="6"/>
        <v>141.1</v>
      </c>
      <c r="S73" s="161"/>
      <c r="T73" s="161"/>
      <c r="U73" s="162">
        <v>141.1</v>
      </c>
      <c r="V73" s="61"/>
      <c r="W73" s="61"/>
      <c r="X73" s="355" t="s">
        <v>203</v>
      </c>
      <c r="Y73" s="356">
        <v>1</v>
      </c>
      <c r="Z73" s="357"/>
      <c r="AA73" s="309"/>
    </row>
    <row r="74" spans="1:27" s="4" customFormat="1" ht="14.25" customHeight="1">
      <c r="A74" s="611"/>
      <c r="B74" s="610"/>
      <c r="C74" s="708"/>
      <c r="D74" s="433"/>
      <c r="E74" s="794"/>
      <c r="F74" s="599"/>
      <c r="G74" s="581"/>
      <c r="H74" s="422"/>
      <c r="I74" s="34" t="s">
        <v>6</v>
      </c>
      <c r="J74" s="122"/>
      <c r="K74" s="102"/>
      <c r="L74" s="102"/>
      <c r="M74" s="107"/>
      <c r="N74" s="122">
        <f>O74+Q74</f>
        <v>315.5</v>
      </c>
      <c r="O74" s="102"/>
      <c r="P74" s="102"/>
      <c r="Q74" s="524">
        <v>315.5</v>
      </c>
      <c r="R74" s="74">
        <f t="shared" si="6"/>
        <v>315.5</v>
      </c>
      <c r="S74" s="160"/>
      <c r="T74" s="160"/>
      <c r="U74" s="162">
        <v>315.5</v>
      </c>
      <c r="V74" s="59"/>
      <c r="W74" s="59"/>
      <c r="X74" s="919"/>
      <c r="Y74" s="275"/>
      <c r="Z74" s="274"/>
      <c r="AA74" s="310"/>
    </row>
    <row r="75" spans="1:27" s="4" customFormat="1" ht="14.25" customHeight="1">
      <c r="A75" s="611"/>
      <c r="B75" s="610"/>
      <c r="C75" s="708"/>
      <c r="D75" s="433"/>
      <c r="E75" s="794"/>
      <c r="F75" s="599"/>
      <c r="G75" s="581"/>
      <c r="H75" s="422"/>
      <c r="I75" s="34" t="s">
        <v>7</v>
      </c>
      <c r="J75" s="122">
        <f>K75+M75</f>
        <v>2270.5</v>
      </c>
      <c r="K75" s="102"/>
      <c r="L75" s="102"/>
      <c r="M75" s="107">
        <v>2270.5</v>
      </c>
      <c r="N75" s="122">
        <f>O75+Q75</f>
        <v>1788.2</v>
      </c>
      <c r="O75" s="102"/>
      <c r="P75" s="102"/>
      <c r="Q75" s="524">
        <v>1788.2</v>
      </c>
      <c r="R75" s="74">
        <f t="shared" si="6"/>
        <v>1788.2</v>
      </c>
      <c r="S75" s="160"/>
      <c r="T75" s="160"/>
      <c r="U75" s="162">
        <v>1788.2</v>
      </c>
      <c r="V75" s="214"/>
      <c r="W75" s="59"/>
      <c r="X75" s="919"/>
      <c r="Y75" s="617"/>
      <c r="Z75" s="284"/>
      <c r="AA75" s="310"/>
    </row>
    <row r="76" spans="1:27" s="4" customFormat="1" ht="14.25" customHeight="1">
      <c r="A76" s="611"/>
      <c r="B76" s="610"/>
      <c r="C76" s="708"/>
      <c r="D76" s="435"/>
      <c r="E76" s="439"/>
      <c r="F76" s="599"/>
      <c r="G76" s="581"/>
      <c r="H76" s="422"/>
      <c r="I76" s="192" t="s">
        <v>26</v>
      </c>
      <c r="J76" s="186">
        <f>K76+M76</f>
        <v>2330.5</v>
      </c>
      <c r="K76" s="194"/>
      <c r="L76" s="194"/>
      <c r="M76" s="187">
        <f>SUM(M73:M75)</f>
        <v>2330.5</v>
      </c>
      <c r="N76" s="186">
        <f>SUM(N73:N75)</f>
        <v>2268.1</v>
      </c>
      <c r="O76" s="194"/>
      <c r="P76" s="194"/>
      <c r="Q76" s="187">
        <f>SUM(Q73:Q75)</f>
        <v>2268.1</v>
      </c>
      <c r="R76" s="186">
        <f t="shared" si="6"/>
        <v>2244.8000000000002</v>
      </c>
      <c r="S76" s="194"/>
      <c r="T76" s="194"/>
      <c r="U76" s="187">
        <f>SUM(U73:U75)</f>
        <v>2244.8000000000002</v>
      </c>
      <c r="V76" s="352"/>
      <c r="W76" s="353"/>
      <c r="X76" s="244"/>
      <c r="Y76" s="285"/>
      <c r="Z76" s="286"/>
      <c r="AA76" s="311"/>
    </row>
    <row r="77" spans="1:27" s="4" customFormat="1" ht="17.25" customHeight="1">
      <c r="A77" s="611"/>
      <c r="B77" s="610"/>
      <c r="C77" s="708"/>
      <c r="D77" s="434" t="s">
        <v>31</v>
      </c>
      <c r="E77" s="795" t="s">
        <v>119</v>
      </c>
      <c r="F77" s="600" t="s">
        <v>5</v>
      </c>
      <c r="G77" s="581"/>
      <c r="H77" s="422"/>
      <c r="I77" s="34" t="s">
        <v>63</v>
      </c>
      <c r="J77" s="122"/>
      <c r="K77" s="102"/>
      <c r="L77" s="102"/>
      <c r="M77" s="107"/>
      <c r="N77" s="551">
        <f>O77+Q77</f>
        <v>50</v>
      </c>
      <c r="O77" s="552"/>
      <c r="P77" s="552"/>
      <c r="Q77" s="524">
        <v>50</v>
      </c>
      <c r="R77" s="74">
        <f t="shared" si="6"/>
        <v>50</v>
      </c>
      <c r="S77" s="160"/>
      <c r="T77" s="160"/>
      <c r="U77" s="162">
        <v>50</v>
      </c>
      <c r="V77" s="413">
        <v>50</v>
      </c>
      <c r="W77" s="61"/>
      <c r="X77" s="760" t="s">
        <v>226</v>
      </c>
      <c r="Y77" s="620">
        <v>20</v>
      </c>
      <c r="Z77" s="283">
        <v>100</v>
      </c>
      <c r="AA77" s="310"/>
    </row>
    <row r="78" spans="1:27" s="4" customFormat="1" ht="17.25" customHeight="1">
      <c r="A78" s="611"/>
      <c r="B78" s="610"/>
      <c r="C78" s="708"/>
      <c r="D78" s="433"/>
      <c r="E78" s="794"/>
      <c r="F78" s="599"/>
      <c r="G78" s="581"/>
      <c r="H78" s="422"/>
      <c r="I78" s="34" t="s">
        <v>6</v>
      </c>
      <c r="J78" s="122"/>
      <c r="K78" s="102"/>
      <c r="L78" s="102"/>
      <c r="M78" s="107"/>
      <c r="N78" s="551">
        <f>O78+Q78</f>
        <v>90</v>
      </c>
      <c r="O78" s="552">
        <v>3.9</v>
      </c>
      <c r="P78" s="552">
        <v>2.9</v>
      </c>
      <c r="Q78" s="524">
        <v>86.1</v>
      </c>
      <c r="R78" s="74">
        <f t="shared" si="6"/>
        <v>90</v>
      </c>
      <c r="S78" s="160">
        <v>3.9</v>
      </c>
      <c r="T78" s="160">
        <v>2.9</v>
      </c>
      <c r="U78" s="162">
        <v>86.1</v>
      </c>
      <c r="V78" s="414">
        <v>345</v>
      </c>
      <c r="W78" s="59"/>
      <c r="X78" s="761"/>
      <c r="Y78" s="617"/>
      <c r="Z78" s="284"/>
      <c r="AA78" s="310"/>
    </row>
    <row r="79" spans="1:27" s="4" customFormat="1" ht="17.25" customHeight="1">
      <c r="A79" s="611"/>
      <c r="B79" s="610"/>
      <c r="C79" s="708"/>
      <c r="D79" s="433"/>
      <c r="E79" s="794"/>
      <c r="F79" s="599"/>
      <c r="G79" s="581"/>
      <c r="H79" s="422"/>
      <c r="I79" s="34" t="s">
        <v>7</v>
      </c>
      <c r="J79" s="122"/>
      <c r="K79" s="102"/>
      <c r="L79" s="102"/>
      <c r="M79" s="107"/>
      <c r="N79" s="551">
        <f>O79+Q79</f>
        <v>510</v>
      </c>
      <c r="O79" s="552">
        <v>21.8</v>
      </c>
      <c r="P79" s="552">
        <v>16.7</v>
      </c>
      <c r="Q79" s="524">
        <v>488.2</v>
      </c>
      <c r="R79" s="74">
        <f t="shared" si="6"/>
        <v>510</v>
      </c>
      <c r="S79" s="160">
        <v>21.8</v>
      </c>
      <c r="T79" s="160">
        <v>16.7</v>
      </c>
      <c r="U79" s="162">
        <v>488.2</v>
      </c>
      <c r="V79" s="135">
        <v>1955</v>
      </c>
      <c r="W79" s="12"/>
      <c r="X79" s="761"/>
      <c r="Y79" s="287"/>
      <c r="Z79" s="288"/>
      <c r="AA79" s="310"/>
    </row>
    <row r="80" spans="1:27" s="4" customFormat="1" ht="15.75" customHeight="1">
      <c r="A80" s="611"/>
      <c r="B80" s="610"/>
      <c r="C80" s="708"/>
      <c r="D80" s="435"/>
      <c r="E80" s="1105"/>
      <c r="F80" s="601"/>
      <c r="G80" s="581"/>
      <c r="H80" s="422"/>
      <c r="I80" s="195" t="s">
        <v>26</v>
      </c>
      <c r="J80" s="193"/>
      <c r="K80" s="196"/>
      <c r="L80" s="196"/>
      <c r="M80" s="197"/>
      <c r="N80" s="549">
        <f t="shared" ref="N80:V80" si="7">SUM(N77:N79)</f>
        <v>650</v>
      </c>
      <c r="O80" s="444">
        <f t="shared" si="7"/>
        <v>25.7</v>
      </c>
      <c r="P80" s="444">
        <f t="shared" si="7"/>
        <v>19.599999999999998</v>
      </c>
      <c r="Q80" s="550">
        <f t="shared" si="7"/>
        <v>624.29999999999995</v>
      </c>
      <c r="R80" s="549">
        <f t="shared" si="7"/>
        <v>650</v>
      </c>
      <c r="S80" s="444">
        <f t="shared" si="7"/>
        <v>25.7</v>
      </c>
      <c r="T80" s="444">
        <f t="shared" si="7"/>
        <v>19.599999999999998</v>
      </c>
      <c r="U80" s="261">
        <f t="shared" si="7"/>
        <v>624.29999999999995</v>
      </c>
      <c r="V80" s="260">
        <f t="shared" si="7"/>
        <v>2350</v>
      </c>
      <c r="W80" s="261"/>
      <c r="X80" s="244"/>
      <c r="Y80" s="285"/>
      <c r="Z80" s="286"/>
      <c r="AA80" s="310"/>
    </row>
    <row r="81" spans="1:27" s="4" customFormat="1" ht="14.25" customHeight="1">
      <c r="A81" s="611"/>
      <c r="B81" s="610"/>
      <c r="C81" s="708"/>
      <c r="D81" s="434" t="s">
        <v>32</v>
      </c>
      <c r="E81" s="795" t="s">
        <v>120</v>
      </c>
      <c r="F81" s="599" t="s">
        <v>5</v>
      </c>
      <c r="G81" s="581"/>
      <c r="H81" s="422"/>
      <c r="I81" s="34" t="s">
        <v>63</v>
      </c>
      <c r="J81" s="122"/>
      <c r="K81" s="102"/>
      <c r="L81" s="102"/>
      <c r="M81" s="107"/>
      <c r="N81" s="122">
        <f>O81+Q81</f>
        <v>50</v>
      </c>
      <c r="O81" s="102"/>
      <c r="P81" s="102"/>
      <c r="Q81" s="107">
        <v>50</v>
      </c>
      <c r="R81" s="74">
        <f t="shared" si="6"/>
        <v>50</v>
      </c>
      <c r="S81" s="160"/>
      <c r="T81" s="160"/>
      <c r="U81" s="162">
        <v>50</v>
      </c>
      <c r="V81" s="413">
        <v>50</v>
      </c>
      <c r="W81" s="61"/>
      <c r="X81" s="760" t="s">
        <v>226</v>
      </c>
      <c r="Y81" s="620">
        <v>20</v>
      </c>
      <c r="Z81" s="283">
        <v>100</v>
      </c>
      <c r="AA81" s="309"/>
    </row>
    <row r="82" spans="1:27" s="4" customFormat="1" ht="14.25" customHeight="1">
      <c r="A82" s="611"/>
      <c r="B82" s="610"/>
      <c r="C82" s="708"/>
      <c r="D82" s="433"/>
      <c r="E82" s="794"/>
      <c r="F82" s="599"/>
      <c r="G82" s="581"/>
      <c r="H82" s="422"/>
      <c r="I82" s="34" t="s">
        <v>6</v>
      </c>
      <c r="J82" s="122"/>
      <c r="K82" s="102"/>
      <c r="L82" s="102"/>
      <c r="M82" s="107"/>
      <c r="N82" s="122">
        <f>O82+Q82</f>
        <v>90</v>
      </c>
      <c r="O82" s="102">
        <v>3.9</v>
      </c>
      <c r="P82" s="102">
        <v>2.9</v>
      </c>
      <c r="Q82" s="107">
        <v>86.1</v>
      </c>
      <c r="R82" s="74">
        <f t="shared" si="6"/>
        <v>90</v>
      </c>
      <c r="S82" s="160">
        <v>3.9</v>
      </c>
      <c r="T82" s="160">
        <v>2.9</v>
      </c>
      <c r="U82" s="162">
        <v>86.1</v>
      </c>
      <c r="V82" s="414">
        <v>345</v>
      </c>
      <c r="W82" s="59"/>
      <c r="X82" s="761"/>
      <c r="Y82" s="617"/>
      <c r="Z82" s="284"/>
      <c r="AA82" s="310"/>
    </row>
    <row r="83" spans="1:27" s="4" customFormat="1" ht="14.25" customHeight="1">
      <c r="A83" s="611"/>
      <c r="B83" s="610"/>
      <c r="C83" s="708"/>
      <c r="D83" s="433"/>
      <c r="E83" s="794"/>
      <c r="F83" s="599"/>
      <c r="G83" s="581"/>
      <c r="H83" s="422"/>
      <c r="I83" s="34" t="s">
        <v>7</v>
      </c>
      <c r="J83" s="122"/>
      <c r="K83" s="102"/>
      <c r="L83" s="102"/>
      <c r="M83" s="107"/>
      <c r="N83" s="122">
        <f>O83+Q83</f>
        <v>510</v>
      </c>
      <c r="O83" s="102">
        <v>21.8</v>
      </c>
      <c r="P83" s="102">
        <v>16.7</v>
      </c>
      <c r="Q83" s="107">
        <v>488.2</v>
      </c>
      <c r="R83" s="74">
        <f t="shared" si="6"/>
        <v>510</v>
      </c>
      <c r="S83" s="160">
        <v>21.8</v>
      </c>
      <c r="T83" s="160">
        <v>16.7</v>
      </c>
      <c r="U83" s="162">
        <v>488.2</v>
      </c>
      <c r="V83" s="135">
        <v>1955</v>
      </c>
      <c r="W83" s="12"/>
      <c r="X83" s="761"/>
      <c r="Y83" s="287"/>
      <c r="Z83" s="288"/>
      <c r="AA83" s="310"/>
    </row>
    <row r="84" spans="1:27" s="4" customFormat="1" ht="14.25" customHeight="1">
      <c r="A84" s="611"/>
      <c r="B84" s="610"/>
      <c r="C84" s="708"/>
      <c r="D84" s="435"/>
      <c r="E84" s="439"/>
      <c r="F84" s="599"/>
      <c r="G84" s="581"/>
      <c r="H84" s="422"/>
      <c r="I84" s="195" t="s">
        <v>26</v>
      </c>
      <c r="J84" s="193"/>
      <c r="K84" s="196"/>
      <c r="L84" s="196"/>
      <c r="M84" s="197"/>
      <c r="N84" s="193">
        <f t="shared" ref="N84:V84" si="8">SUM(N81:N83)</f>
        <v>650</v>
      </c>
      <c r="O84" s="196">
        <f t="shared" si="8"/>
        <v>25.7</v>
      </c>
      <c r="P84" s="196">
        <f t="shared" si="8"/>
        <v>19.599999999999998</v>
      </c>
      <c r="Q84" s="197">
        <f t="shared" si="8"/>
        <v>624.29999999999995</v>
      </c>
      <c r="R84" s="549">
        <f t="shared" si="8"/>
        <v>650</v>
      </c>
      <c r="S84" s="444">
        <f t="shared" si="8"/>
        <v>25.7</v>
      </c>
      <c r="T84" s="444">
        <f t="shared" si="8"/>
        <v>19.599999999999998</v>
      </c>
      <c r="U84" s="550">
        <f t="shared" si="8"/>
        <v>624.29999999999995</v>
      </c>
      <c r="V84" s="260">
        <f t="shared" si="8"/>
        <v>2350</v>
      </c>
      <c r="W84" s="261"/>
      <c r="X84" s="244"/>
      <c r="Y84" s="285"/>
      <c r="Z84" s="286"/>
      <c r="AA84" s="311"/>
    </row>
    <row r="85" spans="1:27" s="4" customFormat="1" ht="16.5" customHeight="1">
      <c r="A85" s="611"/>
      <c r="B85" s="610"/>
      <c r="C85" s="708"/>
      <c r="D85" s="434" t="s">
        <v>33</v>
      </c>
      <c r="E85" s="795" t="s">
        <v>173</v>
      </c>
      <c r="F85" s="600" t="s">
        <v>5</v>
      </c>
      <c r="G85" s="581"/>
      <c r="H85" s="422"/>
      <c r="I85" s="34" t="s">
        <v>25</v>
      </c>
      <c r="J85" s="122"/>
      <c r="K85" s="102"/>
      <c r="L85" s="102"/>
      <c r="M85" s="107"/>
      <c r="N85" s="122"/>
      <c r="O85" s="102"/>
      <c r="P85" s="102"/>
      <c r="Q85" s="107"/>
      <c r="R85" s="74">
        <f>S85+U85</f>
        <v>0</v>
      </c>
      <c r="S85" s="160"/>
      <c r="T85" s="160"/>
      <c r="U85" s="162"/>
      <c r="V85" s="413">
        <v>345.2</v>
      </c>
      <c r="W85" s="61"/>
      <c r="X85" s="1082" t="s">
        <v>229</v>
      </c>
      <c r="Y85" s="1084">
        <v>100</v>
      </c>
      <c r="Z85" s="1084"/>
      <c r="AA85" s="310"/>
    </row>
    <row r="86" spans="1:27" s="4" customFormat="1" ht="16.5" customHeight="1">
      <c r="A86" s="611"/>
      <c r="B86" s="610"/>
      <c r="C86" s="708"/>
      <c r="D86" s="433"/>
      <c r="E86" s="794"/>
      <c r="F86" s="599"/>
      <c r="G86" s="581"/>
      <c r="H86" s="422"/>
      <c r="I86" s="34" t="s">
        <v>6</v>
      </c>
      <c r="J86" s="122"/>
      <c r="K86" s="102"/>
      <c r="L86" s="102"/>
      <c r="M86" s="107"/>
      <c r="N86" s="122"/>
      <c r="O86" s="102"/>
      <c r="P86" s="102"/>
      <c r="Q86" s="107"/>
      <c r="R86" s="74">
        <f>S86+U86</f>
        <v>0</v>
      </c>
      <c r="S86" s="160"/>
      <c r="T86" s="160"/>
      <c r="U86" s="162"/>
      <c r="V86" s="414"/>
      <c r="W86" s="59"/>
      <c r="X86" s="917"/>
      <c r="Y86" s="1078"/>
      <c r="Z86" s="1078"/>
      <c r="AA86" s="310"/>
    </row>
    <row r="87" spans="1:27" s="4" customFormat="1" ht="16.5" customHeight="1">
      <c r="A87" s="611"/>
      <c r="B87" s="610"/>
      <c r="C87" s="708"/>
      <c r="D87" s="433"/>
      <c r="E87" s="794"/>
      <c r="F87" s="599"/>
      <c r="G87" s="581"/>
      <c r="H87" s="422"/>
      <c r="I87" s="34" t="s">
        <v>7</v>
      </c>
      <c r="J87" s="122"/>
      <c r="K87" s="102"/>
      <c r="L87" s="102"/>
      <c r="M87" s="107"/>
      <c r="N87" s="122"/>
      <c r="O87" s="102"/>
      <c r="P87" s="102"/>
      <c r="Q87" s="107"/>
      <c r="R87" s="74">
        <f>S87+U87</f>
        <v>0</v>
      </c>
      <c r="S87" s="160"/>
      <c r="T87" s="160"/>
      <c r="U87" s="162"/>
      <c r="V87" s="135"/>
      <c r="W87" s="12"/>
      <c r="X87" s="917"/>
      <c r="Y87" s="1078"/>
      <c r="Z87" s="1078"/>
      <c r="AA87" s="310"/>
    </row>
    <row r="88" spans="1:27" s="4" customFormat="1" ht="16.5" customHeight="1">
      <c r="A88" s="611"/>
      <c r="B88" s="610"/>
      <c r="C88" s="708"/>
      <c r="D88" s="435"/>
      <c r="E88" s="1105"/>
      <c r="F88" s="601"/>
      <c r="G88" s="581"/>
      <c r="H88" s="422"/>
      <c r="I88" s="195" t="s">
        <v>26</v>
      </c>
      <c r="J88" s="193"/>
      <c r="K88" s="196"/>
      <c r="L88" s="196"/>
      <c r="M88" s="197"/>
      <c r="N88" s="193">
        <f>SUM(N85:N87)</f>
        <v>0</v>
      </c>
      <c r="O88" s="196">
        <f>SUM(O85:O87)</f>
        <v>0</v>
      </c>
      <c r="P88" s="196"/>
      <c r="Q88" s="197">
        <f>SUM(Q85:Q87)</f>
        <v>0</v>
      </c>
      <c r="R88" s="193">
        <f>SUM(R85:R87)</f>
        <v>0</v>
      </c>
      <c r="S88" s="196"/>
      <c r="T88" s="196"/>
      <c r="U88" s="197">
        <f>SUM(U85:U87)</f>
        <v>0</v>
      </c>
      <c r="V88" s="260">
        <f>SUM(V85:V87)</f>
        <v>345.2</v>
      </c>
      <c r="W88" s="261"/>
      <c r="X88" s="1083"/>
      <c r="Y88" s="1085"/>
      <c r="Z88" s="1085"/>
      <c r="AA88" s="310"/>
    </row>
    <row r="89" spans="1:27" s="4" customFormat="1" ht="13.5" customHeight="1">
      <c r="A89" s="611"/>
      <c r="B89" s="610"/>
      <c r="C89" s="708"/>
      <c r="D89" s="434" t="s">
        <v>66</v>
      </c>
      <c r="E89" s="795" t="s">
        <v>121</v>
      </c>
      <c r="F89" s="599" t="s">
        <v>5</v>
      </c>
      <c r="G89" s="581"/>
      <c r="H89" s="422"/>
      <c r="I89" s="34" t="s">
        <v>28</v>
      </c>
      <c r="J89" s="122"/>
      <c r="K89" s="102"/>
      <c r="L89" s="102"/>
      <c r="M89" s="107"/>
      <c r="N89" s="122"/>
      <c r="O89" s="102"/>
      <c r="P89" s="102"/>
      <c r="Q89" s="107"/>
      <c r="R89" s="74"/>
      <c r="S89" s="160"/>
      <c r="T89" s="160"/>
      <c r="U89" s="162"/>
      <c r="V89" s="413">
        <v>1926.6</v>
      </c>
      <c r="W89" s="61">
        <v>1926.6</v>
      </c>
      <c r="X89" s="1082" t="s">
        <v>232</v>
      </c>
      <c r="Y89" s="620"/>
      <c r="Z89" s="283">
        <v>50</v>
      </c>
      <c r="AA89" s="309">
        <v>50</v>
      </c>
    </row>
    <row r="90" spans="1:27" s="4" customFormat="1" ht="13.5" customHeight="1">
      <c r="A90" s="611"/>
      <c r="B90" s="610"/>
      <c r="C90" s="708"/>
      <c r="D90" s="433"/>
      <c r="E90" s="794"/>
      <c r="F90" s="599"/>
      <c r="G90" s="581"/>
      <c r="H90" s="422"/>
      <c r="I90" s="34" t="s">
        <v>6</v>
      </c>
      <c r="J90" s="122"/>
      <c r="K90" s="102"/>
      <c r="L90" s="102"/>
      <c r="M90" s="107"/>
      <c r="N90" s="122"/>
      <c r="O90" s="102"/>
      <c r="P90" s="102"/>
      <c r="Q90" s="107"/>
      <c r="R90" s="74"/>
      <c r="S90" s="160"/>
      <c r="T90" s="160"/>
      <c r="U90" s="162"/>
      <c r="V90" s="214"/>
      <c r="W90" s="59"/>
      <c r="X90" s="917"/>
      <c r="Y90" s="617"/>
      <c r="Z90" s="284"/>
      <c r="AA90" s="310"/>
    </row>
    <row r="91" spans="1:27" s="4" customFormat="1" ht="13.5" customHeight="1">
      <c r="A91" s="611"/>
      <c r="B91" s="610"/>
      <c r="C91" s="708"/>
      <c r="D91" s="433"/>
      <c r="E91" s="794"/>
      <c r="F91" s="599"/>
      <c r="G91" s="581"/>
      <c r="H91" s="422"/>
      <c r="I91" s="34" t="s">
        <v>7</v>
      </c>
      <c r="J91" s="122"/>
      <c r="K91" s="102"/>
      <c r="L91" s="102"/>
      <c r="M91" s="107"/>
      <c r="N91" s="122"/>
      <c r="O91" s="102"/>
      <c r="P91" s="102"/>
      <c r="Q91" s="107"/>
      <c r="R91" s="74"/>
      <c r="S91" s="160"/>
      <c r="T91" s="160"/>
      <c r="U91" s="162"/>
      <c r="V91" s="12"/>
      <c r="W91" s="12"/>
      <c r="X91" s="917"/>
      <c r="Y91" s="287"/>
      <c r="Z91" s="288"/>
      <c r="AA91" s="310"/>
    </row>
    <row r="92" spans="1:27" s="4" customFormat="1" ht="13.5" customHeight="1">
      <c r="A92" s="611"/>
      <c r="B92" s="610"/>
      <c r="C92" s="708"/>
      <c r="D92" s="435"/>
      <c r="E92" s="439"/>
      <c r="F92" s="599"/>
      <c r="G92" s="581"/>
      <c r="H92" s="422"/>
      <c r="I92" s="195" t="s">
        <v>26</v>
      </c>
      <c r="J92" s="193"/>
      <c r="K92" s="196"/>
      <c r="L92" s="196"/>
      <c r="M92" s="197"/>
      <c r="N92" s="193"/>
      <c r="O92" s="196"/>
      <c r="P92" s="196"/>
      <c r="Q92" s="197"/>
      <c r="R92" s="193"/>
      <c r="S92" s="196"/>
      <c r="T92" s="196"/>
      <c r="U92" s="197"/>
      <c r="V92" s="260">
        <f>SUM(V89:V91)</f>
        <v>1926.6</v>
      </c>
      <c r="W92" s="261">
        <f>SUM(W89:W91)</f>
        <v>1926.6</v>
      </c>
      <c r="X92" s="1083"/>
      <c r="Y92" s="285"/>
      <c r="Z92" s="286"/>
      <c r="AA92" s="311"/>
    </row>
    <row r="93" spans="1:27" ht="22.5" customHeight="1">
      <c r="A93" s="611"/>
      <c r="B93" s="610"/>
      <c r="C93" s="562"/>
      <c r="D93" s="636" t="s">
        <v>9</v>
      </c>
      <c r="E93" s="795" t="s">
        <v>91</v>
      </c>
      <c r="F93" s="467" t="s">
        <v>5</v>
      </c>
      <c r="G93" s="581"/>
      <c r="H93" s="422"/>
      <c r="I93" s="527" t="s">
        <v>63</v>
      </c>
      <c r="J93" s="123">
        <f t="shared" ref="J93:J104" si="9">K93+M93</f>
        <v>414.1</v>
      </c>
      <c r="K93" s="97"/>
      <c r="L93" s="97"/>
      <c r="M93" s="124">
        <v>414.1</v>
      </c>
      <c r="N93" s="123">
        <f>O93+Q93</f>
        <v>24.8</v>
      </c>
      <c r="O93" s="97"/>
      <c r="P93" s="97"/>
      <c r="Q93" s="524">
        <v>24.8</v>
      </c>
      <c r="R93" s="78">
        <f>S93+U93</f>
        <v>0</v>
      </c>
      <c r="S93" s="80"/>
      <c r="T93" s="80"/>
      <c r="U93" s="83"/>
      <c r="V93" s="214"/>
      <c r="W93" s="59"/>
      <c r="X93" s="760"/>
      <c r="Y93" s="620"/>
      <c r="Z93" s="283"/>
      <c r="AA93" s="307"/>
    </row>
    <row r="94" spans="1:27" ht="22.5" customHeight="1">
      <c r="A94" s="611"/>
      <c r="B94" s="610"/>
      <c r="C94" s="562"/>
      <c r="D94" s="637"/>
      <c r="E94" s="794"/>
      <c r="F94" s="600" t="s">
        <v>70</v>
      </c>
      <c r="G94" s="581"/>
      <c r="H94" s="422"/>
      <c r="I94" s="527" t="s">
        <v>7</v>
      </c>
      <c r="J94" s="123">
        <f t="shared" si="9"/>
        <v>1192.5999999999999</v>
      </c>
      <c r="K94" s="97"/>
      <c r="L94" s="97"/>
      <c r="M94" s="124">
        <v>1192.5999999999999</v>
      </c>
      <c r="N94" s="123">
        <f>O94+Q94</f>
        <v>117.1</v>
      </c>
      <c r="O94" s="97"/>
      <c r="P94" s="97"/>
      <c r="Q94" s="524">
        <v>117.1</v>
      </c>
      <c r="R94" s="78">
        <f>S94+U94</f>
        <v>117.1</v>
      </c>
      <c r="S94" s="80"/>
      <c r="T94" s="80"/>
      <c r="U94" s="83">
        <v>117.1</v>
      </c>
      <c r="V94" s="12"/>
      <c r="W94" s="12"/>
      <c r="X94" s="761"/>
      <c r="Y94" s="289"/>
      <c r="Z94" s="284"/>
      <c r="AA94" s="613"/>
    </row>
    <row r="95" spans="1:27" ht="22.5" customHeight="1" thickBot="1">
      <c r="A95" s="596"/>
      <c r="B95" s="598"/>
      <c r="C95" s="714"/>
      <c r="D95" s="486"/>
      <c r="E95" s="796"/>
      <c r="F95" s="465"/>
      <c r="G95" s="582"/>
      <c r="H95" s="423"/>
      <c r="I95" s="398" t="s">
        <v>26</v>
      </c>
      <c r="J95" s="478">
        <f t="shared" si="9"/>
        <v>1606.6999999999998</v>
      </c>
      <c r="K95" s="480"/>
      <c r="L95" s="480"/>
      <c r="M95" s="485">
        <f>SUM(M93:M94)</f>
        <v>1606.6999999999998</v>
      </c>
      <c r="N95" s="484">
        <f>SUM(N93:N94)</f>
        <v>141.9</v>
      </c>
      <c r="O95" s="480">
        <f t="shared" ref="O95:U95" si="10">SUM(O93:O94)</f>
        <v>0</v>
      </c>
      <c r="P95" s="480">
        <f t="shared" si="10"/>
        <v>0</v>
      </c>
      <c r="Q95" s="481">
        <f t="shared" si="10"/>
        <v>141.9</v>
      </c>
      <c r="R95" s="484">
        <f t="shared" si="10"/>
        <v>117.1</v>
      </c>
      <c r="S95" s="480">
        <f t="shared" si="10"/>
        <v>0</v>
      </c>
      <c r="T95" s="480">
        <f t="shared" si="10"/>
        <v>0</v>
      </c>
      <c r="U95" s="483">
        <f t="shared" si="10"/>
        <v>117.1</v>
      </c>
      <c r="V95" s="482"/>
      <c r="W95" s="483"/>
      <c r="X95" s="397"/>
      <c r="Y95" s="618"/>
      <c r="Z95" s="271"/>
      <c r="AA95" s="619"/>
    </row>
    <row r="96" spans="1:27" s="4" customFormat="1" ht="18" customHeight="1">
      <c r="A96" s="595"/>
      <c r="B96" s="597"/>
      <c r="C96" s="715"/>
      <c r="D96" s="432" t="s">
        <v>24</v>
      </c>
      <c r="E96" s="869" t="s">
        <v>94</v>
      </c>
      <c r="F96" s="466" t="s">
        <v>5</v>
      </c>
      <c r="G96" s="580"/>
      <c r="H96" s="420"/>
      <c r="I96" s="487" t="s">
        <v>63</v>
      </c>
      <c r="J96" s="119">
        <f t="shared" si="9"/>
        <v>455.3</v>
      </c>
      <c r="K96" s="488"/>
      <c r="L96" s="488"/>
      <c r="M96" s="121">
        <v>455.3</v>
      </c>
      <c r="N96" s="127"/>
      <c r="O96" s="405"/>
      <c r="P96" s="405"/>
      <c r="Q96" s="129"/>
      <c r="R96" s="81"/>
      <c r="S96" s="406"/>
      <c r="T96" s="406"/>
      <c r="U96" s="185"/>
      <c r="V96" s="66"/>
      <c r="W96" s="66"/>
      <c r="X96" s="1086"/>
      <c r="Y96" s="616"/>
      <c r="Z96" s="282"/>
      <c r="AA96" s="321"/>
    </row>
    <row r="97" spans="1:27" s="4" customFormat="1" ht="18" customHeight="1">
      <c r="A97" s="611"/>
      <c r="B97" s="610"/>
      <c r="C97" s="708"/>
      <c r="D97" s="433"/>
      <c r="E97" s="794"/>
      <c r="F97" s="599"/>
      <c r="G97" s="581"/>
      <c r="H97" s="422"/>
      <c r="I97" s="34" t="s">
        <v>6</v>
      </c>
      <c r="J97" s="122">
        <f t="shared" si="9"/>
        <v>205.4</v>
      </c>
      <c r="K97" s="102"/>
      <c r="L97" s="102"/>
      <c r="M97" s="107">
        <v>205.4</v>
      </c>
      <c r="N97" s="122"/>
      <c r="O97" s="102"/>
      <c r="P97" s="102"/>
      <c r="Q97" s="107"/>
      <c r="R97" s="74"/>
      <c r="S97" s="160"/>
      <c r="T97" s="160"/>
      <c r="U97" s="162"/>
      <c r="V97" s="214"/>
      <c r="W97" s="59"/>
      <c r="X97" s="761"/>
      <c r="Y97" s="617"/>
      <c r="Z97" s="284"/>
      <c r="AA97" s="310"/>
    </row>
    <row r="98" spans="1:27" s="4" customFormat="1" ht="18" customHeight="1">
      <c r="A98" s="611"/>
      <c r="B98" s="610"/>
      <c r="C98" s="708"/>
      <c r="D98" s="433"/>
      <c r="E98" s="440"/>
      <c r="F98" s="599"/>
      <c r="G98" s="581"/>
      <c r="H98" s="422"/>
      <c r="I98" s="34" t="s">
        <v>7</v>
      </c>
      <c r="J98" s="122">
        <f t="shared" si="9"/>
        <v>1165.7</v>
      </c>
      <c r="K98" s="102"/>
      <c r="L98" s="102"/>
      <c r="M98" s="107">
        <v>1165.7</v>
      </c>
      <c r="N98" s="122"/>
      <c r="O98" s="102"/>
      <c r="P98" s="102"/>
      <c r="Q98" s="107"/>
      <c r="R98" s="74"/>
      <c r="S98" s="160"/>
      <c r="T98" s="160"/>
      <c r="U98" s="162"/>
      <c r="V98" s="12"/>
      <c r="W98" s="12"/>
      <c r="X98" s="761"/>
      <c r="Y98" s="287"/>
      <c r="Z98" s="288"/>
      <c r="AA98" s="310"/>
    </row>
    <row r="99" spans="1:27" s="4" customFormat="1" ht="18" customHeight="1">
      <c r="A99" s="611"/>
      <c r="B99" s="610"/>
      <c r="C99" s="708"/>
      <c r="D99" s="435"/>
      <c r="E99" s="439"/>
      <c r="F99" s="599"/>
      <c r="G99" s="581"/>
      <c r="H99" s="422"/>
      <c r="I99" s="195" t="s">
        <v>26</v>
      </c>
      <c r="J99" s="193">
        <f t="shared" si="9"/>
        <v>1826.4</v>
      </c>
      <c r="K99" s="196"/>
      <c r="L99" s="196"/>
      <c r="M99" s="197">
        <f>SUM(M96:M98)</f>
        <v>1826.4</v>
      </c>
      <c r="N99" s="193"/>
      <c r="O99" s="196"/>
      <c r="P99" s="196"/>
      <c r="Q99" s="197"/>
      <c r="R99" s="193"/>
      <c r="S99" s="196"/>
      <c r="T99" s="196"/>
      <c r="U99" s="197"/>
      <c r="V99" s="260"/>
      <c r="W99" s="261"/>
      <c r="X99" s="244"/>
      <c r="Y99" s="285"/>
      <c r="Z99" s="286"/>
      <c r="AA99" s="310"/>
    </row>
    <row r="100" spans="1:27" s="4" customFormat="1" ht="18" customHeight="1">
      <c r="A100" s="611"/>
      <c r="B100" s="610"/>
      <c r="C100" s="708"/>
      <c r="D100" s="434" t="s">
        <v>11</v>
      </c>
      <c r="E100" s="904" t="s">
        <v>95</v>
      </c>
      <c r="F100" s="600" t="s">
        <v>5</v>
      </c>
      <c r="G100" s="581"/>
      <c r="H100" s="422"/>
      <c r="I100" s="34" t="s">
        <v>63</v>
      </c>
      <c r="J100" s="122">
        <f t="shared" si="9"/>
        <v>129.69999999999999</v>
      </c>
      <c r="K100" s="102"/>
      <c r="L100" s="102"/>
      <c r="M100" s="107">
        <v>129.69999999999999</v>
      </c>
      <c r="N100" s="122"/>
      <c r="O100" s="102"/>
      <c r="P100" s="102"/>
      <c r="Q100" s="107"/>
      <c r="R100" s="74"/>
      <c r="S100" s="160"/>
      <c r="T100" s="160"/>
      <c r="U100" s="162"/>
      <c r="V100" s="214"/>
      <c r="W100" s="59"/>
      <c r="X100" s="1187"/>
      <c r="Y100" s="291"/>
      <c r="Z100" s="292"/>
      <c r="AA100" s="309"/>
    </row>
    <row r="101" spans="1:27" s="4" customFormat="1" ht="18" customHeight="1">
      <c r="A101" s="611"/>
      <c r="B101" s="610"/>
      <c r="C101" s="708"/>
      <c r="D101" s="433"/>
      <c r="E101" s="905"/>
      <c r="F101" s="599"/>
      <c r="G101" s="581"/>
      <c r="H101" s="422"/>
      <c r="I101" s="16" t="s">
        <v>7</v>
      </c>
      <c r="J101" s="125">
        <f t="shared" si="9"/>
        <v>309</v>
      </c>
      <c r="K101" s="99"/>
      <c r="L101" s="99"/>
      <c r="M101" s="126">
        <v>309</v>
      </c>
      <c r="N101" s="125"/>
      <c r="O101" s="99"/>
      <c r="P101" s="99"/>
      <c r="Q101" s="126"/>
      <c r="R101" s="82"/>
      <c r="S101" s="158"/>
      <c r="T101" s="158"/>
      <c r="U101" s="191"/>
      <c r="V101" s="12"/>
      <c r="W101" s="12"/>
      <c r="X101" s="761"/>
      <c r="Y101" s="287"/>
      <c r="Z101" s="288"/>
      <c r="AA101" s="310"/>
    </row>
    <row r="102" spans="1:27" s="4" customFormat="1" ht="18" customHeight="1">
      <c r="A102" s="611"/>
      <c r="B102" s="610"/>
      <c r="C102" s="708"/>
      <c r="D102" s="433"/>
      <c r="E102" s="441"/>
      <c r="F102" s="599"/>
      <c r="G102" s="581"/>
      <c r="H102" s="422"/>
      <c r="I102" s="34" t="s">
        <v>6</v>
      </c>
      <c r="J102" s="122">
        <f t="shared" si="9"/>
        <v>54.5</v>
      </c>
      <c r="K102" s="102"/>
      <c r="L102" s="102"/>
      <c r="M102" s="107">
        <v>54.5</v>
      </c>
      <c r="N102" s="122"/>
      <c r="O102" s="102"/>
      <c r="P102" s="102"/>
      <c r="Q102" s="107"/>
      <c r="R102" s="74"/>
      <c r="S102" s="160"/>
      <c r="T102" s="160"/>
      <c r="U102" s="162"/>
      <c r="V102" s="214"/>
      <c r="W102" s="59"/>
      <c r="X102" s="761"/>
      <c r="Y102" s="287"/>
      <c r="Z102" s="288"/>
      <c r="AA102" s="310"/>
    </row>
    <row r="103" spans="1:27" s="4" customFormat="1" ht="18" customHeight="1">
      <c r="A103" s="611"/>
      <c r="B103" s="610"/>
      <c r="C103" s="708"/>
      <c r="D103" s="433"/>
      <c r="E103" s="441"/>
      <c r="F103" s="599"/>
      <c r="G103" s="581"/>
      <c r="H103" s="422"/>
      <c r="I103" s="192" t="s">
        <v>26</v>
      </c>
      <c r="J103" s="186">
        <f t="shared" si="9"/>
        <v>493.2</v>
      </c>
      <c r="K103" s="194"/>
      <c r="L103" s="194"/>
      <c r="M103" s="187">
        <f>SUM(M100:M102)</f>
        <v>493.2</v>
      </c>
      <c r="N103" s="186"/>
      <c r="O103" s="194"/>
      <c r="P103" s="194"/>
      <c r="Q103" s="187"/>
      <c r="R103" s="186"/>
      <c r="S103" s="194"/>
      <c r="T103" s="194"/>
      <c r="U103" s="187"/>
      <c r="V103" s="262"/>
      <c r="W103" s="262"/>
      <c r="X103" s="761"/>
      <c r="Y103" s="287"/>
      <c r="Z103" s="288"/>
      <c r="AA103" s="310"/>
    </row>
    <row r="104" spans="1:27" ht="15" customHeight="1" thickBot="1">
      <c r="A104" s="775"/>
      <c r="B104" s="776"/>
      <c r="C104" s="776"/>
      <c r="D104" s="776"/>
      <c r="E104" s="776"/>
      <c r="F104" s="776"/>
      <c r="G104" s="776"/>
      <c r="H104" s="777"/>
      <c r="I104" s="198" t="s">
        <v>26</v>
      </c>
      <c r="J104" s="199">
        <f t="shared" si="9"/>
        <v>12337.8</v>
      </c>
      <c r="K104" s="200"/>
      <c r="L104" s="200"/>
      <c r="M104" s="201">
        <f>+M103+M99+M76+M72+M95+M67</f>
        <v>12337.8</v>
      </c>
      <c r="N104" s="199">
        <f>O104+Q104</f>
        <v>7641.7999999999993</v>
      </c>
      <c r="O104" s="200">
        <f>O103+O99+O95+O92+O88+O84+O80+O76+O72+O67</f>
        <v>51.4</v>
      </c>
      <c r="P104" s="200"/>
      <c r="Q104" s="201">
        <f>Q103+Q99+Q95+Q92+Q88+Q84++Q80+Q76+Q72+Q67</f>
        <v>7590.4</v>
      </c>
      <c r="R104" s="199">
        <f>S104+U104</f>
        <v>7772.7999999999993</v>
      </c>
      <c r="S104" s="200">
        <f>S103+S99+S95+S92+S88+S84+S80+S76+S72+S67</f>
        <v>51.4</v>
      </c>
      <c r="T104" s="200">
        <f>T103+T99+T95+T92+T88+T84+T80+T76+T72+T67</f>
        <v>39.199999999999996</v>
      </c>
      <c r="U104" s="200">
        <f>U103+U99+U95+U92+U88+U84+U80+U76+U72+U67</f>
        <v>7721.4</v>
      </c>
      <c r="V104" s="233">
        <f>V103+V99+V92+V84+V80+V76+V72+V95+V67+V88</f>
        <v>8973.4000000000015</v>
      </c>
      <c r="W104" s="234">
        <f>W103+W99+W95+W92+W84+W80+W76+W72+W67</f>
        <v>1926.6</v>
      </c>
      <c r="X104" s="245"/>
      <c r="Y104" s="268"/>
      <c r="Z104" s="269"/>
      <c r="AA104" s="619"/>
    </row>
    <row r="105" spans="1:27" ht="27.75" customHeight="1">
      <c r="A105" s="611" t="s">
        <v>27</v>
      </c>
      <c r="B105" s="610" t="s">
        <v>23</v>
      </c>
      <c r="C105" s="562" t="s">
        <v>27</v>
      </c>
      <c r="D105" s="716"/>
      <c r="E105" s="437" t="s">
        <v>53</v>
      </c>
      <c r="F105" s="638"/>
      <c r="G105" s="581" t="s">
        <v>24</v>
      </c>
      <c r="H105" s="628">
        <v>5</v>
      </c>
      <c r="I105" s="19"/>
      <c r="J105" s="103"/>
      <c r="K105" s="97"/>
      <c r="L105" s="97"/>
      <c r="M105" s="104"/>
      <c r="N105" s="116"/>
      <c r="O105" s="117"/>
      <c r="P105" s="117"/>
      <c r="Q105" s="118"/>
      <c r="R105" s="84"/>
      <c r="S105" s="80"/>
      <c r="T105" s="80"/>
      <c r="U105" s="161"/>
      <c r="V105" s="32"/>
      <c r="W105" s="13"/>
      <c r="X105" s="537"/>
      <c r="Y105" s="293"/>
      <c r="Z105" s="294"/>
      <c r="AA105" s="612"/>
    </row>
    <row r="106" spans="1:27" s="4" customFormat="1" ht="20.25" customHeight="1">
      <c r="A106" s="611"/>
      <c r="B106" s="610"/>
      <c r="C106" s="708"/>
      <c r="D106" s="434" t="s">
        <v>23</v>
      </c>
      <c r="E106" s="904" t="s">
        <v>96</v>
      </c>
      <c r="F106" s="600"/>
      <c r="G106" s="581"/>
      <c r="H106" s="422"/>
      <c r="I106" s="15" t="s">
        <v>63</v>
      </c>
      <c r="J106" s="100">
        <f>K106+M106</f>
        <v>282</v>
      </c>
      <c r="K106" s="101"/>
      <c r="L106" s="101"/>
      <c r="M106" s="102">
        <v>282</v>
      </c>
      <c r="N106" s="122">
        <f>O106+Q106</f>
        <v>643.4</v>
      </c>
      <c r="O106" s="101"/>
      <c r="P106" s="101"/>
      <c r="Q106" s="107">
        <v>643.4</v>
      </c>
      <c r="R106" s="159">
        <f>S106+U106</f>
        <v>528.70000000000005</v>
      </c>
      <c r="S106" s="72"/>
      <c r="T106" s="72"/>
      <c r="U106" s="534">
        <v>528.70000000000005</v>
      </c>
      <c r="V106" s="390">
        <v>2417.6999999999998</v>
      </c>
      <c r="W106" s="60"/>
      <c r="X106" s="1082" t="s">
        <v>220</v>
      </c>
      <c r="Y106" s="620"/>
      <c r="Z106" s="283"/>
      <c r="AA106" s="307"/>
    </row>
    <row r="107" spans="1:27" s="4" customFormat="1" ht="20.25" customHeight="1">
      <c r="A107" s="611"/>
      <c r="B107" s="610"/>
      <c r="C107" s="708"/>
      <c r="D107" s="433"/>
      <c r="E107" s="905"/>
      <c r="F107" s="599"/>
      <c r="G107" s="581"/>
      <c r="H107" s="422"/>
      <c r="I107" s="11" t="s">
        <v>6</v>
      </c>
      <c r="J107" s="222"/>
      <c r="K107" s="97"/>
      <c r="L107" s="97"/>
      <c r="M107" s="104"/>
      <c r="N107" s="226">
        <f>O107+Q107</f>
        <v>307</v>
      </c>
      <c r="O107" s="97"/>
      <c r="P107" s="97"/>
      <c r="Q107" s="124">
        <v>307</v>
      </c>
      <c r="R107" s="159">
        <f>S107+U107</f>
        <v>307</v>
      </c>
      <c r="S107" s="80"/>
      <c r="T107" s="80"/>
      <c r="U107" s="536">
        <v>307</v>
      </c>
      <c r="V107" s="54"/>
      <c r="W107" s="60"/>
      <c r="X107" s="917"/>
      <c r="Y107" s="617"/>
      <c r="Z107" s="284"/>
      <c r="AA107" s="613"/>
    </row>
    <row r="108" spans="1:27" s="4" customFormat="1" ht="20.25" customHeight="1">
      <c r="A108" s="611"/>
      <c r="B108" s="610"/>
      <c r="C108" s="708"/>
      <c r="D108" s="433"/>
      <c r="E108" s="905"/>
      <c r="F108" s="599"/>
      <c r="G108" s="581"/>
      <c r="H108" s="422"/>
      <c r="I108" s="11" t="s">
        <v>7</v>
      </c>
      <c r="J108" s="222">
        <f>K108+M108</f>
        <v>1053</v>
      </c>
      <c r="K108" s="97"/>
      <c r="L108" s="97"/>
      <c r="M108" s="104">
        <v>1053</v>
      </c>
      <c r="N108" s="226">
        <f>O108+Q108</f>
        <v>1739.7</v>
      </c>
      <c r="O108" s="97"/>
      <c r="P108" s="97"/>
      <c r="Q108" s="124">
        <v>1739.7</v>
      </c>
      <c r="R108" s="159">
        <f>S108+U108</f>
        <v>1739.7</v>
      </c>
      <c r="S108" s="80"/>
      <c r="T108" s="80"/>
      <c r="U108" s="536">
        <v>1739.7</v>
      </c>
      <c r="V108" s="214"/>
      <c r="W108" s="373"/>
      <c r="X108" s="917"/>
      <c r="Y108" s="617"/>
      <c r="Z108" s="284"/>
      <c r="AA108" s="613"/>
    </row>
    <row r="109" spans="1:27" s="4" customFormat="1" ht="20.25" customHeight="1" thickBot="1">
      <c r="A109" s="611"/>
      <c r="B109" s="610"/>
      <c r="C109" s="708"/>
      <c r="D109" s="435"/>
      <c r="E109" s="442"/>
      <c r="F109" s="601"/>
      <c r="G109" s="581"/>
      <c r="H109" s="422"/>
      <c r="I109" s="398" t="s">
        <v>26</v>
      </c>
      <c r="J109" s="410">
        <f>K109+M109</f>
        <v>1335</v>
      </c>
      <c r="K109" s="399"/>
      <c r="L109" s="399"/>
      <c r="M109" s="411">
        <f>SUM(M106:M108)</f>
        <v>1335</v>
      </c>
      <c r="N109" s="412">
        <f>SUM(N106:N108)</f>
        <v>2690.1</v>
      </c>
      <c r="O109" s="399"/>
      <c r="P109" s="399"/>
      <c r="Q109" s="400">
        <f>SUM(Q105:Q108)</f>
        <v>2690.1</v>
      </c>
      <c r="R109" s="410">
        <f>R108+R107+R106+R105</f>
        <v>2575.4</v>
      </c>
      <c r="S109" s="399">
        <f>S108+S107+S106+S105</f>
        <v>0</v>
      </c>
      <c r="T109" s="399">
        <f>T108+T107+T106+T105</f>
        <v>0</v>
      </c>
      <c r="U109" s="410">
        <f>U108+U107+U106+U105</f>
        <v>2575.4</v>
      </c>
      <c r="V109" s="401">
        <f>SUM(V106:V108)</f>
        <v>2417.6999999999998</v>
      </c>
      <c r="W109" s="410"/>
      <c r="X109" s="1230"/>
      <c r="Y109" s="618">
        <v>58</v>
      </c>
      <c r="Z109" s="271">
        <v>100</v>
      </c>
      <c r="AA109" s="619"/>
    </row>
    <row r="110" spans="1:27" ht="26.25" customHeight="1">
      <c r="A110" s="611"/>
      <c r="B110" s="610"/>
      <c r="C110" s="562"/>
      <c r="D110" s="636" t="s">
        <v>27</v>
      </c>
      <c r="E110" s="795" t="s">
        <v>172</v>
      </c>
      <c r="F110" s="1156"/>
      <c r="G110" s="581"/>
      <c r="H110" s="422"/>
      <c r="I110" s="15" t="s">
        <v>25</v>
      </c>
      <c r="J110" s="100"/>
      <c r="K110" s="101"/>
      <c r="L110" s="101"/>
      <c r="M110" s="102"/>
      <c r="N110" s="122"/>
      <c r="O110" s="101"/>
      <c r="P110" s="101"/>
      <c r="Q110" s="107"/>
      <c r="R110" s="159"/>
      <c r="S110" s="72"/>
      <c r="T110" s="72"/>
      <c r="U110" s="160"/>
      <c r="V110" s="443">
        <v>50</v>
      </c>
      <c r="W110" s="60"/>
      <c r="X110" s="760" t="s">
        <v>228</v>
      </c>
      <c r="Y110" s="620"/>
      <c r="Z110" s="283">
        <v>1</v>
      </c>
      <c r="AA110" s="307"/>
    </row>
    <row r="111" spans="1:27" ht="26.25" customHeight="1">
      <c r="A111" s="611"/>
      <c r="B111" s="610"/>
      <c r="C111" s="562"/>
      <c r="D111" s="637"/>
      <c r="E111" s="794"/>
      <c r="F111" s="1157"/>
      <c r="G111" s="581"/>
      <c r="H111" s="422"/>
      <c r="I111" s="11" t="s">
        <v>7</v>
      </c>
      <c r="J111" s="222"/>
      <c r="K111" s="97"/>
      <c r="L111" s="97"/>
      <c r="M111" s="104"/>
      <c r="N111" s="226"/>
      <c r="O111" s="97"/>
      <c r="P111" s="97"/>
      <c r="Q111" s="124"/>
      <c r="R111" s="79"/>
      <c r="S111" s="80"/>
      <c r="T111" s="80"/>
      <c r="U111" s="161"/>
      <c r="V111" s="214"/>
      <c r="W111" s="59">
        <v>2125</v>
      </c>
      <c r="X111" s="761"/>
      <c r="Y111" s="289"/>
      <c r="Z111" s="284"/>
      <c r="AA111" s="613"/>
    </row>
    <row r="112" spans="1:27" ht="22.5" customHeight="1">
      <c r="A112" s="611"/>
      <c r="B112" s="610"/>
      <c r="C112" s="566"/>
      <c r="D112" s="637"/>
      <c r="E112" s="794"/>
      <c r="F112" s="1157"/>
      <c r="G112" s="581"/>
      <c r="H112" s="422"/>
      <c r="I112" s="188" t="s">
        <v>26</v>
      </c>
      <c r="J112" s="416">
        <f>K112+M112</f>
        <v>0</v>
      </c>
      <c r="K112" s="144"/>
      <c r="L112" s="144"/>
      <c r="M112" s="417">
        <f>SUM(M110:M111)</f>
        <v>0</v>
      </c>
      <c r="N112" s="418">
        <f>SUM(N110:N111)</f>
        <v>0</v>
      </c>
      <c r="O112" s="144"/>
      <c r="P112" s="144"/>
      <c r="Q112" s="328"/>
      <c r="R112" s="416"/>
      <c r="S112" s="144"/>
      <c r="T112" s="144"/>
      <c r="U112" s="417"/>
      <c r="V112" s="329">
        <f>SUM(V110:V111)</f>
        <v>50</v>
      </c>
      <c r="W112" s="145">
        <f>SUM(W110:W111)</f>
        <v>2125</v>
      </c>
      <c r="X112" s="522" t="s">
        <v>202</v>
      </c>
      <c r="Y112" s="617"/>
      <c r="Z112" s="284"/>
      <c r="AA112" s="613">
        <v>50</v>
      </c>
    </row>
    <row r="113" spans="1:28" ht="15" customHeight="1" thickBot="1">
      <c r="A113" s="775"/>
      <c r="B113" s="776"/>
      <c r="C113" s="776"/>
      <c r="D113" s="776"/>
      <c r="E113" s="776"/>
      <c r="F113" s="776"/>
      <c r="G113" s="776"/>
      <c r="H113" s="777"/>
      <c r="I113" s="154" t="s">
        <v>26</v>
      </c>
      <c r="J113" s="157">
        <f>K113+M113</f>
        <v>1335</v>
      </c>
      <c r="K113" s="155"/>
      <c r="L113" s="155"/>
      <c r="M113" s="172">
        <f>M112+M109</f>
        <v>1335</v>
      </c>
      <c r="N113" s="176">
        <f>O113+Q113</f>
        <v>2690.1</v>
      </c>
      <c r="O113" s="155"/>
      <c r="P113" s="155"/>
      <c r="Q113" s="156">
        <f>Q112+Q109</f>
        <v>2690.1</v>
      </c>
      <c r="R113" s="157">
        <f>S113+U113</f>
        <v>2575.4</v>
      </c>
      <c r="S113" s="155"/>
      <c r="T113" s="155"/>
      <c r="U113" s="172">
        <f>U112+U109</f>
        <v>2575.4</v>
      </c>
      <c r="V113" s="232">
        <f>V112+V109</f>
        <v>2467.6999999999998</v>
      </c>
      <c r="W113" s="207">
        <f>W112+W109</f>
        <v>2125</v>
      </c>
      <c r="X113" s="427"/>
      <c r="Y113" s="428"/>
      <c r="Z113" s="213"/>
      <c r="AA113" s="429"/>
    </row>
    <row r="114" spans="1:28" ht="29.25" customHeight="1">
      <c r="A114" s="611" t="s">
        <v>27</v>
      </c>
      <c r="B114" s="610" t="s">
        <v>23</v>
      </c>
      <c r="C114" s="710" t="s">
        <v>29</v>
      </c>
      <c r="D114" s="637"/>
      <c r="E114" s="437" t="s">
        <v>62</v>
      </c>
      <c r="F114" s="599"/>
      <c r="G114" s="711"/>
      <c r="H114" s="630"/>
      <c r="I114" s="19"/>
      <c r="J114" s="136"/>
      <c r="K114" s="131"/>
      <c r="L114" s="131"/>
      <c r="M114" s="137"/>
      <c r="N114" s="136"/>
      <c r="O114" s="131"/>
      <c r="P114" s="131"/>
      <c r="Q114" s="137"/>
      <c r="R114" s="203"/>
      <c r="S114" s="87"/>
      <c r="T114" s="87"/>
      <c r="U114" s="204"/>
      <c r="V114" s="231"/>
      <c r="W114" s="231"/>
      <c r="X114" s="247"/>
      <c r="Y114" s="616"/>
      <c r="Z114" s="282"/>
      <c r="AA114" s="612"/>
    </row>
    <row r="115" spans="1:28" ht="17.25" customHeight="1">
      <c r="A115" s="611"/>
      <c r="B115" s="610"/>
      <c r="C115" s="562"/>
      <c r="D115" s="1075" t="s">
        <v>23</v>
      </c>
      <c r="E115" s="795" t="s">
        <v>138</v>
      </c>
      <c r="F115" s="908" t="s">
        <v>75</v>
      </c>
      <c r="G115" s="909" t="s">
        <v>24</v>
      </c>
      <c r="H115" s="910">
        <v>2</v>
      </c>
      <c r="I115" s="15" t="s">
        <v>25</v>
      </c>
      <c r="J115" s="113"/>
      <c r="K115" s="224"/>
      <c r="L115" s="224"/>
      <c r="M115" s="225"/>
      <c r="N115" s="113">
        <f t="shared" ref="N115:N120" si="11">O115+Q115</f>
        <v>75</v>
      </c>
      <c r="O115" s="224">
        <v>75</v>
      </c>
      <c r="P115" s="224"/>
      <c r="Q115" s="225"/>
      <c r="R115" s="174">
        <v>75</v>
      </c>
      <c r="S115" s="205">
        <v>75</v>
      </c>
      <c r="T115" s="205"/>
      <c r="U115" s="206"/>
      <c r="V115" s="3"/>
      <c r="W115" s="63"/>
      <c r="X115" s="336" t="s">
        <v>139</v>
      </c>
      <c r="Y115" s="620">
        <v>2</v>
      </c>
      <c r="Z115" s="283"/>
      <c r="AA115" s="307"/>
    </row>
    <row r="116" spans="1:28" ht="13.5" customHeight="1">
      <c r="A116" s="611"/>
      <c r="B116" s="610"/>
      <c r="C116" s="566"/>
      <c r="D116" s="1076"/>
      <c r="E116" s="794"/>
      <c r="F116" s="907"/>
      <c r="G116" s="751"/>
      <c r="H116" s="902"/>
      <c r="I116" s="188" t="s">
        <v>26</v>
      </c>
      <c r="J116" s="143"/>
      <c r="K116" s="144"/>
      <c r="L116" s="144"/>
      <c r="M116" s="328"/>
      <c r="N116" s="143">
        <f t="shared" si="11"/>
        <v>75</v>
      </c>
      <c r="O116" s="144">
        <f>SUM(O115)</f>
        <v>75</v>
      </c>
      <c r="P116" s="144"/>
      <c r="Q116" s="328"/>
      <c r="R116" s="143">
        <f>S116+U116</f>
        <v>75</v>
      </c>
      <c r="S116" s="144">
        <f>SUM(S115)</f>
        <v>75</v>
      </c>
      <c r="T116" s="144"/>
      <c r="U116" s="328"/>
      <c r="V116" s="329"/>
      <c r="W116" s="145"/>
      <c r="X116" s="248"/>
      <c r="Y116" s="252"/>
      <c r="Z116" s="67"/>
      <c r="AA116" s="613"/>
    </row>
    <row r="117" spans="1:28" ht="15.75" customHeight="1">
      <c r="A117" s="611"/>
      <c r="B117" s="610"/>
      <c r="C117" s="710"/>
      <c r="D117" s="1075" t="s">
        <v>27</v>
      </c>
      <c r="E117" s="795" t="s">
        <v>145</v>
      </c>
      <c r="F117" s="908"/>
      <c r="G117" s="909" t="s">
        <v>24</v>
      </c>
      <c r="H117" s="910">
        <v>5</v>
      </c>
      <c r="I117" s="15" t="s">
        <v>25</v>
      </c>
      <c r="J117" s="113"/>
      <c r="K117" s="224"/>
      <c r="L117" s="224"/>
      <c r="M117" s="225"/>
      <c r="N117" s="113">
        <f t="shared" si="11"/>
        <v>50</v>
      </c>
      <c r="O117" s="224">
        <v>50</v>
      </c>
      <c r="P117" s="224"/>
      <c r="Q117" s="225"/>
      <c r="R117" s="174">
        <f>S117+U117</f>
        <v>0</v>
      </c>
      <c r="S117" s="205"/>
      <c r="T117" s="205"/>
      <c r="U117" s="206"/>
      <c r="V117" s="3">
        <v>50</v>
      </c>
      <c r="W117" s="63"/>
      <c r="X117" s="336" t="s">
        <v>146</v>
      </c>
      <c r="Y117" s="620">
        <v>1</v>
      </c>
      <c r="Z117" s="283"/>
      <c r="AA117" s="307"/>
    </row>
    <row r="118" spans="1:28" ht="13.5" customHeight="1">
      <c r="A118" s="611"/>
      <c r="B118" s="610"/>
      <c r="C118" s="710"/>
      <c r="D118" s="1109"/>
      <c r="E118" s="1105"/>
      <c r="F118" s="1108"/>
      <c r="G118" s="1188"/>
      <c r="H118" s="1186"/>
      <c r="I118" s="337" t="s">
        <v>26</v>
      </c>
      <c r="J118" s="338"/>
      <c r="K118" s="339"/>
      <c r="L118" s="339"/>
      <c r="M118" s="340"/>
      <c r="N118" s="338">
        <f t="shared" si="11"/>
        <v>50</v>
      </c>
      <c r="O118" s="339">
        <f>SUM(O117)</f>
        <v>50</v>
      </c>
      <c r="P118" s="339"/>
      <c r="Q118" s="340"/>
      <c r="R118" s="338">
        <f>S118+U118</f>
        <v>0</v>
      </c>
      <c r="S118" s="339">
        <f>SUM(S117)</f>
        <v>0</v>
      </c>
      <c r="T118" s="339">
        <f>SUM(T117)</f>
        <v>0</v>
      </c>
      <c r="U118" s="339">
        <f>SUM(U117)</f>
        <v>0</v>
      </c>
      <c r="V118" s="341">
        <f>SUM(V117)</f>
        <v>50</v>
      </c>
      <c r="W118" s="342"/>
      <c r="X118" s="343"/>
      <c r="Y118" s="326"/>
      <c r="Z118" s="327"/>
      <c r="AA118" s="308"/>
    </row>
    <row r="119" spans="1:28" ht="16.5" customHeight="1">
      <c r="A119" s="611"/>
      <c r="B119" s="610"/>
      <c r="C119" s="710"/>
      <c r="D119" s="1075" t="s">
        <v>29</v>
      </c>
      <c r="E119" s="795" t="s">
        <v>164</v>
      </c>
      <c r="F119" s="907"/>
      <c r="G119" s="751" t="s">
        <v>24</v>
      </c>
      <c r="H119" s="902">
        <v>2</v>
      </c>
      <c r="I119" s="31" t="s">
        <v>25</v>
      </c>
      <c r="J119" s="109"/>
      <c r="K119" s="229"/>
      <c r="L119" s="229"/>
      <c r="M119" s="92"/>
      <c r="N119" s="109">
        <f t="shared" si="11"/>
        <v>350</v>
      </c>
      <c r="O119" s="229">
        <v>350</v>
      </c>
      <c r="P119" s="229"/>
      <c r="Q119" s="92"/>
      <c r="R119" s="165">
        <f>S119+U119</f>
        <v>0</v>
      </c>
      <c r="S119" s="236"/>
      <c r="T119" s="236"/>
      <c r="U119" s="333"/>
      <c r="V119" s="334">
        <v>100</v>
      </c>
      <c r="W119" s="335">
        <v>100</v>
      </c>
      <c r="X119" s="1087" t="s">
        <v>134</v>
      </c>
      <c r="Y119" s="617">
        <v>6704.4</v>
      </c>
      <c r="Z119" s="284"/>
      <c r="AA119" s="613"/>
    </row>
    <row r="120" spans="1:28" ht="13.5" customHeight="1">
      <c r="A120" s="611"/>
      <c r="B120" s="610"/>
      <c r="C120" s="710"/>
      <c r="D120" s="1076"/>
      <c r="E120" s="794"/>
      <c r="F120" s="907"/>
      <c r="G120" s="751"/>
      <c r="H120" s="902"/>
      <c r="I120" s="188" t="s">
        <v>26</v>
      </c>
      <c r="J120" s="143"/>
      <c r="K120" s="144"/>
      <c r="L120" s="144"/>
      <c r="M120" s="328"/>
      <c r="N120" s="143">
        <f t="shared" si="11"/>
        <v>350</v>
      </c>
      <c r="O120" s="144">
        <f>SUM(O119)</f>
        <v>350</v>
      </c>
      <c r="P120" s="144"/>
      <c r="Q120" s="328"/>
      <c r="R120" s="143">
        <f>S120+U120</f>
        <v>0</v>
      </c>
      <c r="S120" s="144">
        <f>S119</f>
        <v>0</v>
      </c>
      <c r="T120" s="144">
        <f>T119</f>
        <v>0</v>
      </c>
      <c r="U120" s="144">
        <f>U119</f>
        <v>0</v>
      </c>
      <c r="V120" s="329">
        <f>SUM(V119)</f>
        <v>100</v>
      </c>
      <c r="W120" s="145">
        <f>SUM(W119)</f>
        <v>100</v>
      </c>
      <c r="X120" s="1088"/>
      <c r="Y120" s="252"/>
      <c r="Z120" s="67"/>
      <c r="AA120" s="613"/>
    </row>
    <row r="121" spans="1:28" ht="40.5" customHeight="1">
      <c r="A121" s="611"/>
      <c r="B121" s="610"/>
      <c r="C121" s="710"/>
      <c r="D121" s="1075" t="s">
        <v>31</v>
      </c>
      <c r="E121" s="795" t="s">
        <v>97</v>
      </c>
      <c r="F121" s="908" t="s">
        <v>74</v>
      </c>
      <c r="G121" s="909" t="s">
        <v>24</v>
      </c>
      <c r="H121" s="910">
        <v>2</v>
      </c>
      <c r="I121" s="15" t="s">
        <v>25</v>
      </c>
      <c r="J121" s="113">
        <f>K121+M121</f>
        <v>20</v>
      </c>
      <c r="K121" s="224">
        <v>20</v>
      </c>
      <c r="L121" s="224"/>
      <c r="M121" s="225"/>
      <c r="N121" s="113"/>
      <c r="O121" s="224"/>
      <c r="P121" s="224"/>
      <c r="Q121" s="225"/>
      <c r="R121" s="174"/>
      <c r="S121" s="205"/>
      <c r="T121" s="205"/>
      <c r="U121" s="206"/>
      <c r="V121" s="3"/>
      <c r="W121" s="63"/>
      <c r="X121" s="1087" t="s">
        <v>98</v>
      </c>
      <c r="Y121" s="620" t="s">
        <v>82</v>
      </c>
      <c r="Z121" s="283">
        <v>2</v>
      </c>
      <c r="AA121" s="307"/>
      <c r="AB121" s="330"/>
    </row>
    <row r="122" spans="1:28" ht="13.5" customHeight="1">
      <c r="A122" s="611"/>
      <c r="B122" s="610"/>
      <c r="C122" s="710"/>
      <c r="D122" s="1076"/>
      <c r="E122" s="794"/>
      <c r="F122" s="907"/>
      <c r="G122" s="751"/>
      <c r="H122" s="902"/>
      <c r="I122" s="188" t="s">
        <v>26</v>
      </c>
      <c r="J122" s="143">
        <f>K122+M122</f>
        <v>20</v>
      </c>
      <c r="K122" s="144">
        <f>SUM(K114:K121)</f>
        <v>20</v>
      </c>
      <c r="L122" s="144"/>
      <c r="M122" s="328"/>
      <c r="N122" s="143"/>
      <c r="O122" s="144"/>
      <c r="P122" s="144"/>
      <c r="Q122" s="328"/>
      <c r="R122" s="143"/>
      <c r="S122" s="144"/>
      <c r="T122" s="144"/>
      <c r="U122" s="328"/>
      <c r="V122" s="329"/>
      <c r="W122" s="145"/>
      <c r="X122" s="1089"/>
      <c r="Y122" s="252"/>
      <c r="Z122" s="67"/>
      <c r="AA122" s="613"/>
    </row>
    <row r="123" spans="1:28" ht="13.5" customHeight="1" thickBot="1">
      <c r="A123" s="775"/>
      <c r="B123" s="776"/>
      <c r="C123" s="776"/>
      <c r="D123" s="776"/>
      <c r="E123" s="776"/>
      <c r="F123" s="776"/>
      <c r="G123" s="776"/>
      <c r="H123" s="777"/>
      <c r="I123" s="154" t="s">
        <v>26</v>
      </c>
      <c r="J123" s="179">
        <f>K123+M123</f>
        <v>1355</v>
      </c>
      <c r="K123" s="155">
        <f>K116+K122+K120</f>
        <v>20</v>
      </c>
      <c r="L123" s="155"/>
      <c r="M123" s="156">
        <f>M122+M116+M120+M118+M112+M109</f>
        <v>1335</v>
      </c>
      <c r="N123" s="179">
        <f>O123+Q123</f>
        <v>3165.1</v>
      </c>
      <c r="O123" s="155">
        <f>O116+O122+O120+O118</f>
        <v>475</v>
      </c>
      <c r="P123" s="155"/>
      <c r="Q123" s="156">
        <f>Q122+Q116+Q120+Q118+Q112+Q109</f>
        <v>2690.1</v>
      </c>
      <c r="R123" s="179">
        <f>S123+U123</f>
        <v>75</v>
      </c>
      <c r="S123" s="155">
        <f>S122+S116+S120+S118+S112+S109</f>
        <v>75</v>
      </c>
      <c r="T123" s="155"/>
      <c r="U123" s="156"/>
      <c r="V123" s="207">
        <f>V122+V116+V120+V118+V112+V109</f>
        <v>2617.6999999999998</v>
      </c>
      <c r="W123" s="207">
        <f>W122+W116+W120+W118+W112+W109</f>
        <v>2225</v>
      </c>
      <c r="X123" s="1090"/>
      <c r="Y123" s="268"/>
      <c r="Z123" s="269"/>
      <c r="AA123" s="619"/>
    </row>
    <row r="124" spans="1:28" ht="39" customHeight="1">
      <c r="A124" s="595" t="s">
        <v>27</v>
      </c>
      <c r="B124" s="597" t="s">
        <v>23</v>
      </c>
      <c r="C124" s="561" t="s">
        <v>31</v>
      </c>
      <c r="D124" s="430"/>
      <c r="E124" s="1189" t="s">
        <v>178</v>
      </c>
      <c r="F124" s="745"/>
      <c r="G124" s="424" t="s">
        <v>24</v>
      </c>
      <c r="H124" s="462">
        <v>6</v>
      </c>
      <c r="I124" s="19" t="s">
        <v>25</v>
      </c>
      <c r="J124" s="116">
        <f>K124+M124</f>
        <v>0</v>
      </c>
      <c r="K124" s="117"/>
      <c r="L124" s="117"/>
      <c r="M124" s="118"/>
      <c r="N124" s="116"/>
      <c r="O124" s="117"/>
      <c r="P124" s="117"/>
      <c r="Q124" s="137"/>
      <c r="R124" s="203"/>
      <c r="S124" s="87"/>
      <c r="T124" s="87"/>
      <c r="U124" s="204"/>
      <c r="V124" s="231">
        <v>400</v>
      </c>
      <c r="W124" s="231">
        <v>400</v>
      </c>
      <c r="X124" s="583" t="s">
        <v>122</v>
      </c>
      <c r="Y124" s="617">
        <v>2</v>
      </c>
      <c r="Z124" s="284">
        <v>2</v>
      </c>
      <c r="AA124" s="613">
        <v>2</v>
      </c>
    </row>
    <row r="125" spans="1:28" ht="27" customHeight="1">
      <c r="A125" s="611"/>
      <c r="B125" s="610"/>
      <c r="C125" s="562"/>
      <c r="D125" s="637"/>
      <c r="E125" s="1190"/>
      <c r="F125" s="746"/>
      <c r="G125" s="425"/>
      <c r="H125" s="590"/>
      <c r="I125" s="14"/>
      <c r="J125" s="125"/>
      <c r="K125" s="99"/>
      <c r="L125" s="99"/>
      <c r="M125" s="126"/>
      <c r="N125" s="125"/>
      <c r="O125" s="99"/>
      <c r="P125" s="99"/>
      <c r="Q125" s="93"/>
      <c r="R125" s="166"/>
      <c r="S125" s="228"/>
      <c r="T125" s="228"/>
      <c r="U125" s="153"/>
      <c r="V125" s="65"/>
      <c r="W125" s="65"/>
      <c r="X125" s="519"/>
      <c r="Y125" s="617"/>
      <c r="Z125" s="284"/>
      <c r="AA125" s="613"/>
    </row>
    <row r="126" spans="1:28" ht="15" customHeight="1">
      <c r="A126" s="611"/>
      <c r="B126" s="610"/>
      <c r="C126" s="562"/>
      <c r="D126" s="637" t="s">
        <v>23</v>
      </c>
      <c r="E126" s="461" t="s">
        <v>106</v>
      </c>
      <c r="F126" s="746"/>
      <c r="G126" s="425"/>
      <c r="H126" s="590"/>
      <c r="I126" s="14" t="s">
        <v>25</v>
      </c>
      <c r="J126" s="125"/>
      <c r="K126" s="99"/>
      <c r="L126" s="99"/>
      <c r="M126" s="126"/>
      <c r="N126" s="125">
        <f>O126+Q126</f>
        <v>120</v>
      </c>
      <c r="O126" s="99">
        <v>120</v>
      </c>
      <c r="P126" s="99"/>
      <c r="Q126" s="93"/>
      <c r="R126" s="166">
        <f t="shared" ref="R126:R133" si="12">S126+U126</f>
        <v>100</v>
      </c>
      <c r="S126" s="228">
        <v>100</v>
      </c>
      <c r="T126" s="228"/>
      <c r="U126" s="153"/>
      <c r="V126" s="65"/>
      <c r="W126" s="65"/>
      <c r="X126" s="248"/>
      <c r="Y126" s="617"/>
      <c r="Z126" s="284"/>
      <c r="AA126" s="613"/>
    </row>
    <row r="127" spans="1:28" ht="15" customHeight="1">
      <c r="A127" s="611"/>
      <c r="B127" s="610"/>
      <c r="C127" s="562"/>
      <c r="D127" s="637" t="s">
        <v>27</v>
      </c>
      <c r="E127" s="461" t="s">
        <v>174</v>
      </c>
      <c r="F127" s="746"/>
      <c r="G127" s="425"/>
      <c r="H127" s="590"/>
      <c r="I127" s="14" t="s">
        <v>25</v>
      </c>
      <c r="J127" s="110"/>
      <c r="K127" s="130"/>
      <c r="L127" s="130"/>
      <c r="M127" s="93"/>
      <c r="N127" s="125">
        <f>O127+Q127</f>
        <v>280</v>
      </c>
      <c r="O127" s="99">
        <v>280</v>
      </c>
      <c r="P127" s="130"/>
      <c r="Q127" s="93"/>
      <c r="R127" s="166">
        <f t="shared" si="12"/>
        <v>300</v>
      </c>
      <c r="S127" s="228">
        <v>300</v>
      </c>
      <c r="T127" s="228"/>
      <c r="U127" s="153"/>
      <c r="V127" s="65"/>
      <c r="W127" s="65"/>
      <c r="X127" s="248"/>
      <c r="Y127" s="617"/>
      <c r="Z127" s="284"/>
      <c r="AA127" s="613"/>
    </row>
    <row r="128" spans="1:28" ht="15" customHeight="1">
      <c r="A128" s="611"/>
      <c r="B128" s="610"/>
      <c r="C128" s="562"/>
      <c r="D128" s="637" t="s">
        <v>29</v>
      </c>
      <c r="E128" s="461" t="s">
        <v>104</v>
      </c>
      <c r="F128" s="746"/>
      <c r="G128" s="425"/>
      <c r="H128" s="590"/>
      <c r="I128" s="14" t="s">
        <v>25</v>
      </c>
      <c r="J128" s="110"/>
      <c r="K128" s="130"/>
      <c r="L128" s="130"/>
      <c r="M128" s="93"/>
      <c r="N128" s="125">
        <f>O128+Q128</f>
        <v>300</v>
      </c>
      <c r="O128" s="99">
        <v>300</v>
      </c>
      <c r="P128" s="130"/>
      <c r="Q128" s="93"/>
      <c r="R128" s="166">
        <f t="shared" si="12"/>
        <v>0</v>
      </c>
      <c r="S128" s="228"/>
      <c r="T128" s="228"/>
      <c r="U128" s="153"/>
      <c r="V128" s="65"/>
      <c r="W128" s="65"/>
      <c r="X128" s="248"/>
      <c r="Y128" s="617"/>
      <c r="Z128" s="284"/>
      <c r="AA128" s="613"/>
    </row>
    <row r="129" spans="1:28" ht="15" customHeight="1">
      <c r="A129" s="611"/>
      <c r="B129" s="610"/>
      <c r="C129" s="562"/>
      <c r="D129" s="637" t="s">
        <v>31</v>
      </c>
      <c r="E129" s="461" t="s">
        <v>105</v>
      </c>
      <c r="F129" s="746"/>
      <c r="G129" s="425"/>
      <c r="H129" s="590"/>
      <c r="I129" s="14" t="s">
        <v>25</v>
      </c>
      <c r="J129" s="110"/>
      <c r="K129" s="130"/>
      <c r="L129" s="130"/>
      <c r="M129" s="93"/>
      <c r="N129" s="125">
        <f>O129+Q129</f>
        <v>200</v>
      </c>
      <c r="O129" s="99">
        <v>200</v>
      </c>
      <c r="P129" s="130"/>
      <c r="Q129" s="93"/>
      <c r="R129" s="166">
        <f t="shared" si="12"/>
        <v>0</v>
      </c>
      <c r="S129" s="228"/>
      <c r="T129" s="228"/>
      <c r="U129" s="153"/>
      <c r="V129" s="65"/>
      <c r="W129" s="65"/>
      <c r="X129" s="248"/>
      <c r="Y129" s="617"/>
      <c r="Z129" s="284"/>
      <c r="AA129" s="613"/>
    </row>
    <row r="130" spans="1:28" ht="15" customHeight="1">
      <c r="A130" s="611"/>
      <c r="B130" s="610"/>
      <c r="C130" s="562"/>
      <c r="D130" s="1106" t="s">
        <v>32</v>
      </c>
      <c r="E130" s="1110" t="s">
        <v>148</v>
      </c>
      <c r="F130" s="746"/>
      <c r="G130" s="880"/>
      <c r="H130" s="902"/>
      <c r="I130" s="14" t="s">
        <v>25</v>
      </c>
      <c r="J130" s="110"/>
      <c r="K130" s="130"/>
      <c r="L130" s="130"/>
      <c r="M130" s="93"/>
      <c r="N130" s="125">
        <f>O130+Q130</f>
        <v>300</v>
      </c>
      <c r="O130" s="99">
        <v>300</v>
      </c>
      <c r="P130" s="130"/>
      <c r="Q130" s="93"/>
      <c r="R130" s="166">
        <f t="shared" si="12"/>
        <v>0</v>
      </c>
      <c r="S130" s="228"/>
      <c r="T130" s="228"/>
      <c r="U130" s="153"/>
      <c r="V130" s="65"/>
      <c r="W130" s="65"/>
      <c r="X130" s="248"/>
      <c r="Y130" s="617"/>
      <c r="Z130" s="284"/>
      <c r="AA130" s="613"/>
    </row>
    <row r="131" spans="1:28" ht="15" customHeight="1" thickBot="1">
      <c r="A131" s="596"/>
      <c r="B131" s="598"/>
      <c r="C131" s="563"/>
      <c r="D131" s="1107"/>
      <c r="E131" s="1093"/>
      <c r="F131" s="747"/>
      <c r="G131" s="881"/>
      <c r="H131" s="1074"/>
      <c r="I131" s="539" t="s">
        <v>26</v>
      </c>
      <c r="J131" s="559">
        <f>K131+M131</f>
        <v>0</v>
      </c>
      <c r="K131" s="545">
        <f>SUM(K124:K130)</f>
        <v>0</v>
      </c>
      <c r="L131" s="545"/>
      <c r="M131" s="546"/>
      <c r="N131" s="559">
        <f>SUM(N126:N130)</f>
        <v>1200</v>
      </c>
      <c r="O131" s="545">
        <f>SUM(O126:O130)</f>
        <v>1200</v>
      </c>
      <c r="P131" s="545"/>
      <c r="Q131" s="546"/>
      <c r="R131" s="540">
        <f t="shared" si="12"/>
        <v>400</v>
      </c>
      <c r="S131" s="542">
        <f>SUM(S126:S130)</f>
        <v>400</v>
      </c>
      <c r="T131" s="545"/>
      <c r="U131" s="546"/>
      <c r="V131" s="547">
        <f>SUM(V124:V130)</f>
        <v>400</v>
      </c>
      <c r="W131" s="548">
        <f>SUM(W124:W130)</f>
        <v>400</v>
      </c>
      <c r="X131" s="249"/>
      <c r="Y131" s="268"/>
      <c r="Z131" s="269"/>
      <c r="AA131" s="619"/>
    </row>
    <row r="132" spans="1:28" ht="25.5" customHeight="1">
      <c r="A132" s="778" t="s">
        <v>27</v>
      </c>
      <c r="B132" s="780" t="s">
        <v>23</v>
      </c>
      <c r="C132" s="782" t="s">
        <v>32</v>
      </c>
      <c r="D132" s="1091"/>
      <c r="E132" s="1098" t="s">
        <v>176</v>
      </c>
      <c r="F132" s="624"/>
      <c r="G132" s="426" t="s">
        <v>24</v>
      </c>
      <c r="H132" s="590">
        <v>5</v>
      </c>
      <c r="I132" s="19" t="s">
        <v>25</v>
      </c>
      <c r="J132" s="116"/>
      <c r="K132" s="132"/>
      <c r="L132" s="117"/>
      <c r="M132" s="223"/>
      <c r="N132" s="116">
        <f>O132+Q132</f>
        <v>10</v>
      </c>
      <c r="O132" s="132">
        <v>10</v>
      </c>
      <c r="P132" s="117"/>
      <c r="Q132" s="223"/>
      <c r="R132" s="180">
        <f t="shared" si="12"/>
        <v>10</v>
      </c>
      <c r="S132" s="202">
        <v>10</v>
      </c>
      <c r="T132" s="181"/>
      <c r="U132" s="202"/>
      <c r="V132" s="32">
        <v>15</v>
      </c>
      <c r="W132" s="66"/>
      <c r="X132" s="802" t="s">
        <v>177</v>
      </c>
      <c r="Y132" s="520">
        <v>2</v>
      </c>
      <c r="Z132" s="266">
        <v>3</v>
      </c>
      <c r="AA132" s="612"/>
    </row>
    <row r="133" spans="1:28" ht="15" customHeight="1" thickBot="1">
      <c r="A133" s="779"/>
      <c r="B133" s="781"/>
      <c r="C133" s="783"/>
      <c r="D133" s="1073"/>
      <c r="E133" s="1099"/>
      <c r="F133" s="622"/>
      <c r="G133" s="473"/>
      <c r="H133" s="623"/>
      <c r="I133" s="539" t="s">
        <v>26</v>
      </c>
      <c r="J133" s="540">
        <f>K133+M133</f>
        <v>0</v>
      </c>
      <c r="K133" s="541"/>
      <c r="L133" s="542"/>
      <c r="M133" s="680">
        <f>SUM(M132)</f>
        <v>0</v>
      </c>
      <c r="N133" s="540">
        <f>O133+Q133</f>
        <v>10</v>
      </c>
      <c r="O133" s="541">
        <f>SUM(O132:O132)</f>
        <v>10</v>
      </c>
      <c r="P133" s="542"/>
      <c r="Q133" s="680"/>
      <c r="R133" s="540">
        <f t="shared" si="12"/>
        <v>10</v>
      </c>
      <c r="S133" s="541">
        <f>SUM(S132:S132)</f>
        <v>10</v>
      </c>
      <c r="T133" s="542"/>
      <c r="U133" s="541"/>
      <c r="V133" s="543">
        <f>V132</f>
        <v>15</v>
      </c>
      <c r="W133" s="544"/>
      <c r="X133" s="803"/>
      <c r="Y133" s="268"/>
      <c r="Z133" s="269"/>
      <c r="AA133" s="619"/>
    </row>
    <row r="134" spans="1:28" ht="27" customHeight="1">
      <c r="A134" s="595" t="s">
        <v>27</v>
      </c>
      <c r="B134" s="597" t="s">
        <v>23</v>
      </c>
      <c r="C134" s="565" t="s">
        <v>33</v>
      </c>
      <c r="D134" s="445"/>
      <c r="E134" s="436" t="s">
        <v>262</v>
      </c>
      <c r="F134" s="745"/>
      <c r="G134" s="786" t="s">
        <v>24</v>
      </c>
      <c r="H134" s="798">
        <v>2</v>
      </c>
      <c r="I134" s="18"/>
      <c r="J134" s="108"/>
      <c r="K134" s="90"/>
      <c r="L134" s="90"/>
      <c r="M134" s="91"/>
      <c r="N134" s="108"/>
      <c r="O134" s="90"/>
      <c r="P134" s="90"/>
      <c r="Q134" s="91"/>
      <c r="R134" s="164"/>
      <c r="S134" s="147"/>
      <c r="T134" s="147"/>
      <c r="U134" s="168"/>
      <c r="V134" s="235"/>
      <c r="W134" s="231"/>
      <c r="X134" s="519"/>
      <c r="Y134" s="617"/>
      <c r="Z134" s="284"/>
      <c r="AA134" s="613"/>
    </row>
    <row r="135" spans="1:28" ht="14.25" customHeight="1">
      <c r="A135" s="611"/>
      <c r="B135" s="610"/>
      <c r="C135" s="566"/>
      <c r="D135" s="446" t="s">
        <v>23</v>
      </c>
      <c r="E135" s="1184" t="s">
        <v>165</v>
      </c>
      <c r="F135" s="746"/>
      <c r="G135" s="751"/>
      <c r="H135" s="799"/>
      <c r="I135" s="11" t="s">
        <v>25</v>
      </c>
      <c r="J135" s="115"/>
      <c r="K135" s="112"/>
      <c r="L135" s="112"/>
      <c r="M135" s="95"/>
      <c r="N135" s="115">
        <f>O135+Q135</f>
        <v>520</v>
      </c>
      <c r="O135" s="112">
        <v>520</v>
      </c>
      <c r="P135" s="112"/>
      <c r="Q135" s="95"/>
      <c r="R135" s="177">
        <f>S135+U135</f>
        <v>0</v>
      </c>
      <c r="S135" s="170"/>
      <c r="T135" s="170"/>
      <c r="U135" s="170"/>
      <c r="V135" s="3">
        <v>220</v>
      </c>
      <c r="W135" s="63">
        <v>150</v>
      </c>
      <c r="X135" s="1087" t="s">
        <v>137</v>
      </c>
      <c r="Y135" s="495"/>
      <c r="Z135" s="283"/>
      <c r="AA135" s="307"/>
    </row>
    <row r="136" spans="1:28" ht="15" customHeight="1">
      <c r="A136" s="611"/>
      <c r="B136" s="610"/>
      <c r="C136" s="567"/>
      <c r="D136" s="447"/>
      <c r="E136" s="1185"/>
      <c r="F136" s="746"/>
      <c r="G136" s="751"/>
      <c r="H136" s="799"/>
      <c r="I136" s="725"/>
      <c r="J136" s="733"/>
      <c r="K136" s="734"/>
      <c r="L136" s="734"/>
      <c r="M136" s="735"/>
      <c r="N136" s="733"/>
      <c r="O136" s="734"/>
      <c r="P136" s="734"/>
      <c r="Q136" s="735"/>
      <c r="R136" s="189"/>
      <c r="S136" s="444"/>
      <c r="T136" s="444"/>
      <c r="U136" s="196"/>
      <c r="V136" s="726"/>
      <c r="W136" s="727"/>
      <c r="X136" s="1088"/>
      <c r="Y136" s="326"/>
      <c r="Z136" s="327"/>
      <c r="AA136" s="308"/>
    </row>
    <row r="137" spans="1:28" ht="42" customHeight="1">
      <c r="A137" s="611"/>
      <c r="B137" s="610"/>
      <c r="C137" s="562"/>
      <c r="D137" s="721" t="s">
        <v>27</v>
      </c>
      <c r="E137" s="453" t="s">
        <v>171</v>
      </c>
      <c r="F137" s="600" t="s">
        <v>5</v>
      </c>
      <c r="G137" s="425"/>
      <c r="H137" s="422"/>
      <c r="I137" s="15" t="s">
        <v>25</v>
      </c>
      <c r="J137" s="122"/>
      <c r="K137" s="101"/>
      <c r="L137" s="101"/>
      <c r="M137" s="107"/>
      <c r="N137" s="100"/>
      <c r="O137" s="101"/>
      <c r="P137" s="101"/>
      <c r="Q137" s="107"/>
      <c r="R137" s="74"/>
      <c r="S137" s="72"/>
      <c r="T137" s="72"/>
      <c r="U137" s="162"/>
      <c r="V137" s="214">
        <v>50</v>
      </c>
      <c r="W137" s="59">
        <v>50</v>
      </c>
      <c r="X137" s="384" t="s">
        <v>227</v>
      </c>
      <c r="Y137" s="385"/>
      <c r="Z137" s="376"/>
      <c r="AA137" s="409">
        <v>1</v>
      </c>
    </row>
    <row r="138" spans="1:28" ht="15.75" customHeight="1">
      <c r="A138" s="611"/>
      <c r="B138" s="610"/>
      <c r="C138" s="566"/>
      <c r="D138" s="722" t="s">
        <v>29</v>
      </c>
      <c r="E138" s="795" t="s">
        <v>166</v>
      </c>
      <c r="F138" s="1170" t="s">
        <v>74</v>
      </c>
      <c r="G138" s="425"/>
      <c r="H138" s="422"/>
      <c r="I138" s="11" t="s">
        <v>25</v>
      </c>
      <c r="J138" s="115">
        <f>K138+M138</f>
        <v>10</v>
      </c>
      <c r="K138" s="112">
        <v>10</v>
      </c>
      <c r="L138" s="112"/>
      <c r="M138" s="95"/>
      <c r="N138" s="115"/>
      <c r="O138" s="112"/>
      <c r="P138" s="112"/>
      <c r="Q138" s="95"/>
      <c r="R138" s="177"/>
      <c r="S138" s="170"/>
      <c r="T138" s="170"/>
      <c r="U138" s="170"/>
      <c r="V138" s="475"/>
      <c r="W138" s="62"/>
      <c r="X138" s="797"/>
      <c r="Y138" s="617"/>
      <c r="Z138" s="284"/>
      <c r="AA138" s="613"/>
      <c r="AB138" s="330"/>
    </row>
    <row r="139" spans="1:28" ht="15.75" customHeight="1">
      <c r="A139" s="611"/>
      <c r="B139" s="610"/>
      <c r="C139" s="567"/>
      <c r="D139" s="732"/>
      <c r="E139" s="794"/>
      <c r="F139" s="1171"/>
      <c r="G139" s="425"/>
      <c r="H139" s="422"/>
      <c r="I139" s="729"/>
      <c r="J139" s="738"/>
      <c r="K139" s="739"/>
      <c r="L139" s="739"/>
      <c r="M139" s="740"/>
      <c r="N139" s="738"/>
      <c r="O139" s="739"/>
      <c r="P139" s="739"/>
      <c r="Q139" s="740"/>
      <c r="R139" s="186"/>
      <c r="S139" s="741"/>
      <c r="T139" s="741"/>
      <c r="U139" s="742"/>
      <c r="V139" s="730"/>
      <c r="W139" s="731"/>
      <c r="X139" s="797"/>
      <c r="Y139" s="252"/>
      <c r="Z139" s="67"/>
      <c r="AA139" s="613"/>
    </row>
    <row r="140" spans="1:28" ht="14.25" customHeight="1">
      <c r="A140" s="611"/>
      <c r="B140" s="610"/>
      <c r="C140" s="562"/>
      <c r="D140" s="635" t="s">
        <v>31</v>
      </c>
      <c r="E140" s="795" t="s">
        <v>72</v>
      </c>
      <c r="F140" s="599"/>
      <c r="G140" s="425"/>
      <c r="H140" s="422"/>
      <c r="I140" s="31" t="s">
        <v>63</v>
      </c>
      <c r="J140" s="127">
        <f>K140+M140</f>
        <v>232.1</v>
      </c>
      <c r="K140" s="128"/>
      <c r="L140" s="128"/>
      <c r="M140" s="129">
        <v>232.1</v>
      </c>
      <c r="N140" s="361"/>
      <c r="O140" s="128"/>
      <c r="P140" s="128"/>
      <c r="Q140" s="129"/>
      <c r="R140" s="81"/>
      <c r="S140" s="71"/>
      <c r="T140" s="71"/>
      <c r="U140" s="185"/>
      <c r="V140" s="415"/>
      <c r="W140" s="28"/>
      <c r="X140" s="386"/>
      <c r="Y140" s="617"/>
      <c r="Z140" s="284"/>
      <c r="AA140" s="613"/>
    </row>
    <row r="141" spans="1:28" ht="14.25" customHeight="1">
      <c r="A141" s="868"/>
      <c r="B141" s="974"/>
      <c r="C141" s="1070"/>
      <c r="D141" s="1072"/>
      <c r="E141" s="794"/>
      <c r="F141" s="982"/>
      <c r="G141" s="1063"/>
      <c r="H141" s="854"/>
      <c r="I141" s="11" t="s">
        <v>7</v>
      </c>
      <c r="J141" s="122">
        <f>K141+M141</f>
        <v>1418.7</v>
      </c>
      <c r="K141" s="101"/>
      <c r="L141" s="101"/>
      <c r="M141" s="107">
        <v>1418.7</v>
      </c>
      <c r="N141" s="100"/>
      <c r="O141" s="101"/>
      <c r="P141" s="101"/>
      <c r="Q141" s="107"/>
      <c r="R141" s="74"/>
      <c r="S141" s="72"/>
      <c r="T141" s="72"/>
      <c r="U141" s="162"/>
      <c r="V141" s="214"/>
      <c r="W141" s="59"/>
      <c r="X141" s="408"/>
      <c r="Y141" s="617"/>
      <c r="Z141" s="284"/>
      <c r="AA141" s="613"/>
    </row>
    <row r="142" spans="1:28" ht="14.25" customHeight="1" thickBot="1">
      <c r="A142" s="847"/>
      <c r="B142" s="885"/>
      <c r="C142" s="1071"/>
      <c r="D142" s="1073"/>
      <c r="E142" s="796"/>
      <c r="F142" s="983"/>
      <c r="G142" s="1064"/>
      <c r="H142" s="855"/>
      <c r="I142" s="539" t="s">
        <v>26</v>
      </c>
      <c r="J142" s="564">
        <f>SUM(J135:J141)</f>
        <v>1660.8</v>
      </c>
      <c r="K142" s="564">
        <f t="shared" ref="K142:W142" si="13">SUM(K135:K141)</f>
        <v>10</v>
      </c>
      <c r="L142" s="564">
        <f t="shared" si="13"/>
        <v>0</v>
      </c>
      <c r="M142" s="564">
        <f t="shared" si="13"/>
        <v>1650.8</v>
      </c>
      <c r="N142" s="564">
        <f t="shared" si="13"/>
        <v>520</v>
      </c>
      <c r="O142" s="564">
        <f t="shared" si="13"/>
        <v>520</v>
      </c>
      <c r="P142" s="564">
        <f t="shared" si="13"/>
        <v>0</v>
      </c>
      <c r="Q142" s="564">
        <f t="shared" si="13"/>
        <v>0</v>
      </c>
      <c r="R142" s="564">
        <f t="shared" si="13"/>
        <v>0</v>
      </c>
      <c r="S142" s="564">
        <f t="shared" si="13"/>
        <v>0</v>
      </c>
      <c r="T142" s="564">
        <f t="shared" si="13"/>
        <v>0</v>
      </c>
      <c r="U142" s="564">
        <f t="shared" si="13"/>
        <v>0</v>
      </c>
      <c r="V142" s="564">
        <f t="shared" si="13"/>
        <v>270</v>
      </c>
      <c r="W142" s="564">
        <f t="shared" si="13"/>
        <v>200</v>
      </c>
      <c r="X142" s="246"/>
      <c r="Y142" s="618"/>
      <c r="Z142" s="271"/>
      <c r="AA142" s="619"/>
    </row>
    <row r="143" spans="1:28" ht="25.5" customHeight="1">
      <c r="A143" s="778" t="s">
        <v>27</v>
      </c>
      <c r="B143" s="780" t="s">
        <v>23</v>
      </c>
      <c r="C143" s="782" t="s">
        <v>66</v>
      </c>
      <c r="D143" s="1091"/>
      <c r="E143" s="1133" t="s">
        <v>254</v>
      </c>
      <c r="F143" s="1136" t="s">
        <v>5</v>
      </c>
      <c r="G143" s="1121" t="s">
        <v>24</v>
      </c>
      <c r="H143" s="1167">
        <v>5</v>
      </c>
      <c r="I143" s="19" t="s">
        <v>8</v>
      </c>
      <c r="J143" s="116">
        <f>K143+M143</f>
        <v>164</v>
      </c>
      <c r="K143" s="132"/>
      <c r="L143" s="117"/>
      <c r="M143" s="223">
        <v>164</v>
      </c>
      <c r="N143" s="116">
        <f>O143+Q143</f>
        <v>8</v>
      </c>
      <c r="O143" s="132"/>
      <c r="P143" s="117"/>
      <c r="Q143" s="223">
        <v>8</v>
      </c>
      <c r="R143" s="180">
        <f>S143+U143</f>
        <v>8</v>
      </c>
      <c r="S143" s="202"/>
      <c r="T143" s="181"/>
      <c r="U143" s="202">
        <v>8</v>
      </c>
      <c r="V143" s="32"/>
      <c r="W143" s="66"/>
      <c r="X143" s="538" t="s">
        <v>221</v>
      </c>
      <c r="Y143" s="520">
        <v>1</v>
      </c>
      <c r="Z143" s="266"/>
      <c r="AA143" s="612"/>
    </row>
    <row r="144" spans="1:28" ht="25.5" customHeight="1">
      <c r="A144" s="998"/>
      <c r="B144" s="999"/>
      <c r="C144" s="782"/>
      <c r="D144" s="1072"/>
      <c r="E144" s="1134"/>
      <c r="F144" s="1137"/>
      <c r="G144" s="1122"/>
      <c r="H144" s="902"/>
      <c r="I144" s="14"/>
      <c r="J144" s="125"/>
      <c r="K144" s="96"/>
      <c r="L144" s="98"/>
      <c r="M144" s="96"/>
      <c r="N144" s="125"/>
      <c r="O144" s="96"/>
      <c r="P144" s="98"/>
      <c r="Q144" s="96"/>
      <c r="R144" s="82"/>
      <c r="S144" s="75"/>
      <c r="T144" s="76"/>
      <c r="U144" s="75"/>
      <c r="V144" s="17"/>
      <c r="W144" s="13"/>
      <c r="X144" s="163"/>
      <c r="Y144" s="272"/>
      <c r="Z144" s="220"/>
      <c r="AA144" s="613"/>
    </row>
    <row r="145" spans="1:27" ht="15" customHeight="1" thickBot="1">
      <c r="A145" s="779"/>
      <c r="B145" s="781"/>
      <c r="C145" s="783"/>
      <c r="D145" s="1073"/>
      <c r="E145" s="1135"/>
      <c r="F145" s="1131"/>
      <c r="G145" s="1123"/>
      <c r="H145" s="1074"/>
      <c r="I145" s="539" t="s">
        <v>26</v>
      </c>
      <c r="J145" s="540">
        <f>K145+M145</f>
        <v>164</v>
      </c>
      <c r="K145" s="541"/>
      <c r="L145" s="542"/>
      <c r="M145" s="680">
        <f>SUM(M143)</f>
        <v>164</v>
      </c>
      <c r="N145" s="540">
        <f>SUM(N143:N144)</f>
        <v>8</v>
      </c>
      <c r="O145" s="540">
        <f t="shared" ref="O145:W145" si="14">SUM(O143:O144)</f>
        <v>0</v>
      </c>
      <c r="P145" s="540">
        <f t="shared" si="14"/>
        <v>0</v>
      </c>
      <c r="Q145" s="540">
        <f t="shared" si="14"/>
        <v>8</v>
      </c>
      <c r="R145" s="540">
        <f t="shared" si="14"/>
        <v>8</v>
      </c>
      <c r="S145" s="540">
        <f t="shared" si="14"/>
        <v>0</v>
      </c>
      <c r="T145" s="540">
        <f t="shared" si="14"/>
        <v>0</v>
      </c>
      <c r="U145" s="540">
        <f t="shared" si="14"/>
        <v>8</v>
      </c>
      <c r="V145" s="540">
        <f t="shared" si="14"/>
        <v>0</v>
      </c>
      <c r="W145" s="540">
        <f t="shared" si="14"/>
        <v>0</v>
      </c>
      <c r="X145" s="245"/>
      <c r="Y145" s="268"/>
      <c r="Z145" s="269"/>
      <c r="AA145" s="619"/>
    </row>
    <row r="146" spans="1:27" ht="33" customHeight="1">
      <c r="A146" s="846" t="s">
        <v>27</v>
      </c>
      <c r="B146" s="884" t="s">
        <v>23</v>
      </c>
      <c r="C146" s="948" t="s">
        <v>9</v>
      </c>
      <c r="D146" s="1126"/>
      <c r="E146" s="1132" t="s">
        <v>256</v>
      </c>
      <c r="F146" s="1139"/>
      <c r="G146" s="1172" t="s">
        <v>24</v>
      </c>
      <c r="H146" s="1175" t="s">
        <v>99</v>
      </c>
      <c r="I146" s="345"/>
      <c r="J146" s="136"/>
      <c r="K146" s="131"/>
      <c r="L146" s="131"/>
      <c r="M146" s="137"/>
      <c r="N146" s="136"/>
      <c r="O146" s="131"/>
      <c r="P146" s="131"/>
      <c r="Q146" s="137"/>
      <c r="R146" s="203"/>
      <c r="S146" s="87"/>
      <c r="T146" s="87"/>
      <c r="U146" s="88"/>
      <c r="V146" s="235"/>
      <c r="W146" s="231"/>
      <c r="X146" s="1065" t="s">
        <v>223</v>
      </c>
      <c r="Y146" s="1067">
        <v>100</v>
      </c>
      <c r="Z146" s="1077"/>
      <c r="AA146" s="1080"/>
    </row>
    <row r="147" spans="1:27" ht="33" customHeight="1">
      <c r="A147" s="868"/>
      <c r="B147" s="974"/>
      <c r="C147" s="1061"/>
      <c r="D147" s="1155"/>
      <c r="E147" s="878"/>
      <c r="F147" s="1140"/>
      <c r="G147" s="1173"/>
      <c r="H147" s="1176"/>
      <c r="I147" s="346" t="s">
        <v>8</v>
      </c>
      <c r="J147" s="115">
        <f t="shared" ref="J147:J153" si="15">K147+M147</f>
        <v>280.39999999999998</v>
      </c>
      <c r="K147" s="94"/>
      <c r="L147" s="94"/>
      <c r="M147" s="95">
        <v>280.39999999999998</v>
      </c>
      <c r="N147" s="115">
        <f>O147+Q147</f>
        <v>101.6</v>
      </c>
      <c r="O147" s="94"/>
      <c r="P147" s="94"/>
      <c r="Q147" s="95">
        <v>101.6</v>
      </c>
      <c r="R147" s="177">
        <f>S147+U147</f>
        <v>101.6</v>
      </c>
      <c r="S147" s="178"/>
      <c r="T147" s="178"/>
      <c r="U147" s="170">
        <v>101.6</v>
      </c>
      <c r="V147" s="475"/>
      <c r="W147" s="62"/>
      <c r="X147" s="1066"/>
      <c r="Y147" s="1068"/>
      <c r="Z147" s="1078"/>
      <c r="AA147" s="993"/>
    </row>
    <row r="148" spans="1:27" ht="14.25" customHeight="1" thickBot="1">
      <c r="A148" s="847"/>
      <c r="B148" s="885"/>
      <c r="C148" s="1062"/>
      <c r="D148" s="1127"/>
      <c r="E148" s="879"/>
      <c r="F148" s="1141"/>
      <c r="G148" s="1174"/>
      <c r="H148" s="1177"/>
      <c r="I148" s="558" t="s">
        <v>26</v>
      </c>
      <c r="J148" s="559">
        <f t="shared" si="15"/>
        <v>280.39999999999998</v>
      </c>
      <c r="K148" s="555"/>
      <c r="L148" s="545"/>
      <c r="M148" s="548">
        <f>SUM(M147)</f>
        <v>280.39999999999998</v>
      </c>
      <c r="N148" s="559">
        <f>SUM(N147)</f>
        <v>101.6</v>
      </c>
      <c r="O148" s="559">
        <f t="shared" ref="O148:U148" si="16">SUM(O147)</f>
        <v>0</v>
      </c>
      <c r="P148" s="559">
        <f t="shared" si="16"/>
        <v>0</v>
      </c>
      <c r="Q148" s="559">
        <f t="shared" si="16"/>
        <v>101.6</v>
      </c>
      <c r="R148" s="559">
        <f t="shared" si="16"/>
        <v>101.6</v>
      </c>
      <c r="S148" s="559">
        <f t="shared" si="16"/>
        <v>0</v>
      </c>
      <c r="T148" s="559">
        <f t="shared" si="16"/>
        <v>0</v>
      </c>
      <c r="U148" s="564">
        <f t="shared" si="16"/>
        <v>101.6</v>
      </c>
      <c r="V148" s="547"/>
      <c r="W148" s="548"/>
      <c r="X148" s="995"/>
      <c r="Y148" s="1069"/>
      <c r="Z148" s="1079"/>
      <c r="AA148" s="1081"/>
    </row>
    <row r="149" spans="1:27" ht="38.25" customHeight="1">
      <c r="A149" s="584" t="s">
        <v>27</v>
      </c>
      <c r="B149" s="597" t="s">
        <v>23</v>
      </c>
      <c r="C149" s="939" t="s">
        <v>24</v>
      </c>
      <c r="D149" s="1091"/>
      <c r="E149" s="1098" t="s">
        <v>52</v>
      </c>
      <c r="F149" s="1128"/>
      <c r="G149" s="1119" t="s">
        <v>24</v>
      </c>
      <c r="H149" s="1178">
        <v>5</v>
      </c>
      <c r="I149" s="39" t="s">
        <v>50</v>
      </c>
      <c r="J149" s="116">
        <f t="shared" si="15"/>
        <v>75</v>
      </c>
      <c r="K149" s="132">
        <v>75</v>
      </c>
      <c r="L149" s="133"/>
      <c r="M149" s="138"/>
      <c r="N149" s="116"/>
      <c r="O149" s="132"/>
      <c r="P149" s="133"/>
      <c r="Q149" s="138"/>
      <c r="R149" s="180"/>
      <c r="S149" s="202"/>
      <c r="T149" s="208"/>
      <c r="U149" s="209"/>
      <c r="V149" s="55"/>
      <c r="W149" s="55"/>
      <c r="X149" s="498" t="s">
        <v>100</v>
      </c>
      <c r="Y149" s="616" t="s">
        <v>82</v>
      </c>
      <c r="Z149" s="282">
        <v>1</v>
      </c>
      <c r="AA149" s="612"/>
    </row>
    <row r="150" spans="1:27" ht="15.75" customHeight="1" thickBot="1">
      <c r="A150" s="585"/>
      <c r="B150" s="598"/>
      <c r="C150" s="783"/>
      <c r="D150" s="1073"/>
      <c r="E150" s="1099"/>
      <c r="F150" s="1129"/>
      <c r="G150" s="1120"/>
      <c r="H150" s="1179"/>
      <c r="I150" s="558" t="s">
        <v>26</v>
      </c>
      <c r="J150" s="559">
        <f t="shared" si="15"/>
        <v>75</v>
      </c>
      <c r="K150" s="555">
        <f>SUM(K149)</f>
        <v>75</v>
      </c>
      <c r="L150" s="545"/>
      <c r="M150" s="548"/>
      <c r="N150" s="559"/>
      <c r="O150" s="555"/>
      <c r="P150" s="545"/>
      <c r="Q150" s="548"/>
      <c r="R150" s="559"/>
      <c r="S150" s="555"/>
      <c r="T150" s="545"/>
      <c r="U150" s="548"/>
      <c r="V150" s="547"/>
      <c r="W150" s="548"/>
      <c r="X150" s="240"/>
      <c r="Y150" s="268"/>
      <c r="Z150" s="269"/>
      <c r="AA150" s="619"/>
    </row>
    <row r="151" spans="1:27" ht="17.25" customHeight="1">
      <c r="A151" s="574" t="s">
        <v>27</v>
      </c>
      <c r="B151" s="576" t="s">
        <v>23</v>
      </c>
      <c r="C151" s="939" t="s">
        <v>11</v>
      </c>
      <c r="D151" s="1091"/>
      <c r="E151" s="1098" t="s">
        <v>61</v>
      </c>
      <c r="F151" s="624" t="s">
        <v>70</v>
      </c>
      <c r="G151" s="1121" t="s">
        <v>24</v>
      </c>
      <c r="H151" s="1167">
        <v>5</v>
      </c>
      <c r="I151" s="18" t="s">
        <v>25</v>
      </c>
      <c r="J151" s="119">
        <f t="shared" si="15"/>
        <v>348.5</v>
      </c>
      <c r="K151" s="120">
        <v>312.60000000000002</v>
      </c>
      <c r="L151" s="120"/>
      <c r="M151" s="121">
        <v>35.9</v>
      </c>
      <c r="N151" s="119"/>
      <c r="O151" s="120"/>
      <c r="P151" s="120"/>
      <c r="Q151" s="121"/>
      <c r="R151" s="68"/>
      <c r="S151" s="69"/>
      <c r="T151" s="69"/>
      <c r="U151" s="70"/>
      <c r="V151" s="66"/>
      <c r="W151" s="66"/>
      <c r="X151" s="1168" t="s">
        <v>101</v>
      </c>
      <c r="Y151" s="297"/>
      <c r="Z151" s="298"/>
      <c r="AA151" s="612"/>
    </row>
    <row r="152" spans="1:27" ht="17.25" customHeight="1">
      <c r="A152" s="632"/>
      <c r="B152" s="639"/>
      <c r="C152" s="782"/>
      <c r="D152" s="1072"/>
      <c r="E152" s="1138"/>
      <c r="F152" s="1130" t="s">
        <v>5</v>
      </c>
      <c r="G152" s="1122"/>
      <c r="H152" s="902"/>
      <c r="I152" s="11" t="s">
        <v>7</v>
      </c>
      <c r="J152" s="125">
        <f t="shared" si="15"/>
        <v>1976</v>
      </c>
      <c r="K152" s="134">
        <v>1773.1</v>
      </c>
      <c r="L152" s="134"/>
      <c r="M152" s="135">
        <v>202.9</v>
      </c>
      <c r="N152" s="125"/>
      <c r="O152" s="134"/>
      <c r="P152" s="134"/>
      <c r="Q152" s="135"/>
      <c r="R152" s="82"/>
      <c r="S152" s="211"/>
      <c r="T152" s="211"/>
      <c r="U152" s="77"/>
      <c r="V152" s="214"/>
      <c r="W152" s="59"/>
      <c r="X152" s="1169"/>
      <c r="Y152" s="295"/>
      <c r="Z152" s="296"/>
      <c r="AA152" s="613"/>
    </row>
    <row r="153" spans="1:27" ht="15" customHeight="1" thickBot="1">
      <c r="A153" s="21"/>
      <c r="B153" s="577"/>
      <c r="C153" s="783"/>
      <c r="D153" s="1073"/>
      <c r="E153" s="1099"/>
      <c r="F153" s="1131"/>
      <c r="G153" s="1123"/>
      <c r="H153" s="1074"/>
      <c r="I153" s="539" t="s">
        <v>26</v>
      </c>
      <c r="J153" s="560">
        <f t="shared" si="15"/>
        <v>2324.5</v>
      </c>
      <c r="K153" s="542">
        <f>SUM(K151:K152)</f>
        <v>2085.6999999999998</v>
      </c>
      <c r="L153" s="541"/>
      <c r="M153" s="717">
        <f>SUM(M151:M152)</f>
        <v>238.8</v>
      </c>
      <c r="N153" s="560"/>
      <c r="O153" s="542"/>
      <c r="P153" s="541"/>
      <c r="Q153" s="717"/>
      <c r="R153" s="560"/>
      <c r="S153" s="542"/>
      <c r="T153" s="541"/>
      <c r="U153" s="717"/>
      <c r="V153" s="543"/>
      <c r="W153" s="544"/>
      <c r="X153" s="241"/>
      <c r="Y153" s="276"/>
      <c r="Z153" s="586"/>
      <c r="AA153" s="619"/>
    </row>
    <row r="154" spans="1:27" ht="16.5" customHeight="1" thickBot="1">
      <c r="A154" s="585" t="s">
        <v>27</v>
      </c>
      <c r="B154" s="20" t="s">
        <v>23</v>
      </c>
      <c r="C154" s="834" t="s">
        <v>30</v>
      </c>
      <c r="D154" s="753"/>
      <c r="E154" s="753"/>
      <c r="F154" s="753"/>
      <c r="G154" s="753"/>
      <c r="H154" s="753"/>
      <c r="I154" s="753"/>
      <c r="J154" s="40">
        <f>K154+M154</f>
        <v>18197.5</v>
      </c>
      <c r="K154" s="41">
        <f>K153+K150+K148+K145+K142+K131+K123+K104</f>
        <v>2190.6999999999998</v>
      </c>
      <c r="L154" s="41"/>
      <c r="M154" s="42">
        <f>M153+M150+M148+M145+M142+M131+M123+M104</f>
        <v>16006.8</v>
      </c>
      <c r="N154" s="40">
        <f>O154+Q154</f>
        <v>12646.499999999998</v>
      </c>
      <c r="O154" s="41">
        <f>O153+O150+O148+O145+O142+O131+O123+O104+O133</f>
        <v>2256.4</v>
      </c>
      <c r="P154" s="41"/>
      <c r="Q154" s="42">
        <f>Q153+Q150+Q148+Q145+Q142+Q133+Q131+Q123+Q104</f>
        <v>10390.099999999999</v>
      </c>
      <c r="R154" s="40">
        <f>S154+U154</f>
        <v>10942.8</v>
      </c>
      <c r="S154" s="41">
        <f>S153+S150+S148+S145+S142+S131+S123+S104+S133+S113</f>
        <v>536.4</v>
      </c>
      <c r="T154" s="41">
        <f>T153+T150+T148+T145+T142+T131+T123+T104+T133+T113</f>
        <v>39.199999999999996</v>
      </c>
      <c r="U154" s="502">
        <f>U153+U150+U148+U145+U142+U131+U123+U104+U133+U113</f>
        <v>10406.4</v>
      </c>
      <c r="V154" s="52">
        <f>V153+V150+V148+V145+V133+V142+V131+V123+V104</f>
        <v>12276.100000000002</v>
      </c>
      <c r="W154" s="629">
        <f>W153+W150+W148+W145+W142+W131+W123+W104</f>
        <v>4751.6000000000004</v>
      </c>
      <c r="X154" s="893"/>
      <c r="Y154" s="894"/>
      <c r="Z154" s="894"/>
      <c r="AA154" s="895"/>
    </row>
    <row r="155" spans="1:27" ht="16.5" customHeight="1" thickBot="1">
      <c r="A155" s="589" t="s">
        <v>27</v>
      </c>
      <c r="B155" s="20" t="s">
        <v>27</v>
      </c>
      <c r="C155" s="230" t="s">
        <v>56</v>
      </c>
      <c r="D155" s="230"/>
      <c r="E155" s="230"/>
      <c r="F155" s="468"/>
      <c r="G155" s="230"/>
      <c r="H155" s="230"/>
      <c r="I155" s="347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896"/>
      <c r="AA155" s="897"/>
    </row>
    <row r="156" spans="1:27" ht="40.5" customHeight="1">
      <c r="A156" s="882" t="s">
        <v>27</v>
      </c>
      <c r="B156" s="884" t="s">
        <v>27</v>
      </c>
      <c r="C156" s="605" t="s">
        <v>23</v>
      </c>
      <c r="D156" s="1126"/>
      <c r="E156" s="1092" t="s">
        <v>168</v>
      </c>
      <c r="F156" s="745"/>
      <c r="G156" s="886" t="s">
        <v>24</v>
      </c>
      <c r="H156" s="900">
        <v>2</v>
      </c>
      <c r="I156" s="345" t="s">
        <v>25</v>
      </c>
      <c r="J156" s="116">
        <f>K156+M156</f>
        <v>125</v>
      </c>
      <c r="K156" s="117">
        <v>125</v>
      </c>
      <c r="L156" s="117"/>
      <c r="M156" s="118"/>
      <c r="N156" s="116">
        <f t="shared" ref="N156:N161" si="17">O156+Q156</f>
        <v>160</v>
      </c>
      <c r="O156" s="117">
        <v>160</v>
      </c>
      <c r="P156" s="117"/>
      <c r="Q156" s="118"/>
      <c r="R156" s="203">
        <f>S156+U156</f>
        <v>100</v>
      </c>
      <c r="S156" s="87">
        <v>100</v>
      </c>
      <c r="T156" s="87"/>
      <c r="U156" s="204"/>
      <c r="V156" s="231">
        <v>170</v>
      </c>
      <c r="W156" s="231">
        <v>170</v>
      </c>
      <c r="X156" s="898" t="s">
        <v>141</v>
      </c>
      <c r="Y156" s="608">
        <v>330</v>
      </c>
      <c r="Z156" s="608">
        <v>350</v>
      </c>
      <c r="AA156" s="609">
        <v>350</v>
      </c>
    </row>
    <row r="157" spans="1:27" ht="15" customHeight="1" thickBot="1">
      <c r="A157" s="883"/>
      <c r="B157" s="885"/>
      <c r="C157" s="563"/>
      <c r="D157" s="1127"/>
      <c r="E157" s="1093"/>
      <c r="F157" s="747"/>
      <c r="G157" s="881"/>
      <c r="H157" s="901"/>
      <c r="I157" s="539" t="s">
        <v>26</v>
      </c>
      <c r="J157" s="560">
        <f>K157+M157</f>
        <v>125</v>
      </c>
      <c r="K157" s="545">
        <f>SUM(K156)</f>
        <v>125</v>
      </c>
      <c r="L157" s="545"/>
      <c r="M157" s="546"/>
      <c r="N157" s="560">
        <f t="shared" si="17"/>
        <v>160</v>
      </c>
      <c r="O157" s="545">
        <f>SUM(O156)</f>
        <v>160</v>
      </c>
      <c r="P157" s="545"/>
      <c r="Q157" s="546"/>
      <c r="R157" s="560">
        <f>S157+U157</f>
        <v>100</v>
      </c>
      <c r="S157" s="545">
        <f>SUM(S156)</f>
        <v>100</v>
      </c>
      <c r="T157" s="545"/>
      <c r="U157" s="546"/>
      <c r="V157" s="547">
        <f>SUM(V156)</f>
        <v>170</v>
      </c>
      <c r="W157" s="548">
        <f>SUM(W156)</f>
        <v>170</v>
      </c>
      <c r="X157" s="899"/>
      <c r="Y157" s="331"/>
      <c r="Z157" s="331"/>
      <c r="AA157" s="332"/>
    </row>
    <row r="158" spans="1:27" ht="38.25" customHeight="1">
      <c r="A158" s="889" t="s">
        <v>27</v>
      </c>
      <c r="B158" s="576" t="s">
        <v>27</v>
      </c>
      <c r="C158" s="561" t="s">
        <v>27</v>
      </c>
      <c r="D158" s="1124"/>
      <c r="E158" s="1092" t="s">
        <v>167</v>
      </c>
      <c r="F158" s="745"/>
      <c r="G158" s="886" t="s">
        <v>24</v>
      </c>
      <c r="H158" s="876" t="s">
        <v>47</v>
      </c>
      <c r="I158" s="369" t="s">
        <v>25</v>
      </c>
      <c r="J158" s="141"/>
      <c r="K158" s="98"/>
      <c r="L158" s="96"/>
      <c r="M158" s="126"/>
      <c r="N158" s="141">
        <f t="shared" si="17"/>
        <v>400</v>
      </c>
      <c r="O158" s="98">
        <v>400</v>
      </c>
      <c r="P158" s="96"/>
      <c r="Q158" s="93"/>
      <c r="R158" s="183"/>
      <c r="S158" s="86"/>
      <c r="T158" s="184"/>
      <c r="U158" s="153"/>
      <c r="V158" s="65">
        <v>300</v>
      </c>
      <c r="W158" s="65">
        <v>300</v>
      </c>
      <c r="X158" s="498" t="s">
        <v>135</v>
      </c>
      <c r="Y158" s="297">
        <v>4</v>
      </c>
      <c r="Z158" s="298">
        <v>3</v>
      </c>
      <c r="AA158" s="612">
        <v>3</v>
      </c>
    </row>
    <row r="159" spans="1:27" ht="14.25" customHeight="1" thickBot="1">
      <c r="A159" s="890"/>
      <c r="B159" s="577"/>
      <c r="C159" s="578"/>
      <c r="D159" s="1125"/>
      <c r="E159" s="1093"/>
      <c r="F159" s="747"/>
      <c r="G159" s="881"/>
      <c r="H159" s="877"/>
      <c r="I159" s="558" t="s">
        <v>26</v>
      </c>
      <c r="J159" s="559">
        <f>K159+M159</f>
        <v>0</v>
      </c>
      <c r="K159" s="545"/>
      <c r="L159" s="545"/>
      <c r="M159" s="546">
        <f>SUM(M158)</f>
        <v>0</v>
      </c>
      <c r="N159" s="559">
        <f t="shared" si="17"/>
        <v>400</v>
      </c>
      <c r="O159" s="545">
        <f>SUM(O158)</f>
        <v>400</v>
      </c>
      <c r="P159" s="545"/>
      <c r="Q159" s="546"/>
      <c r="R159" s="559"/>
      <c r="S159" s="545"/>
      <c r="T159" s="545"/>
      <c r="U159" s="546"/>
      <c r="V159" s="547">
        <f>SUM(V158)</f>
        <v>300</v>
      </c>
      <c r="W159" s="548">
        <f>SUM(W158)</f>
        <v>300</v>
      </c>
      <c r="X159" s="323" t="s">
        <v>136</v>
      </c>
      <c r="Y159" s="324">
        <v>60</v>
      </c>
      <c r="Z159" s="324">
        <v>45</v>
      </c>
      <c r="AA159" s="325">
        <v>45</v>
      </c>
    </row>
    <row r="160" spans="1:27" ht="43.5" customHeight="1">
      <c r="A160" s="889" t="s">
        <v>27</v>
      </c>
      <c r="B160" s="576" t="s">
        <v>27</v>
      </c>
      <c r="C160" s="561" t="s">
        <v>29</v>
      </c>
      <c r="D160" s="1124"/>
      <c r="E160" s="1132" t="s">
        <v>57</v>
      </c>
      <c r="F160" s="745"/>
      <c r="G160" s="886" t="s">
        <v>24</v>
      </c>
      <c r="H160" s="876" t="s">
        <v>46</v>
      </c>
      <c r="I160" s="369" t="s">
        <v>28</v>
      </c>
      <c r="J160" s="141">
        <f>K160+M160</f>
        <v>20</v>
      </c>
      <c r="K160" s="98"/>
      <c r="L160" s="96"/>
      <c r="M160" s="126">
        <v>20</v>
      </c>
      <c r="N160" s="141">
        <f t="shared" si="17"/>
        <v>80</v>
      </c>
      <c r="O160" s="98"/>
      <c r="P160" s="96"/>
      <c r="Q160" s="126">
        <v>80</v>
      </c>
      <c r="R160" s="183">
        <f>S160+U160</f>
        <v>9.8000000000000007</v>
      </c>
      <c r="S160" s="86"/>
      <c r="T160" s="184"/>
      <c r="U160" s="153">
        <v>9.8000000000000007</v>
      </c>
      <c r="V160" s="65"/>
      <c r="W160" s="65"/>
      <c r="X160" s="891" t="s">
        <v>143</v>
      </c>
      <c r="Y160" s="297">
        <v>1</v>
      </c>
      <c r="Z160" s="298"/>
      <c r="AA160" s="612"/>
    </row>
    <row r="161" spans="1:27" ht="14.25" customHeight="1" thickBot="1">
      <c r="A161" s="890"/>
      <c r="B161" s="577"/>
      <c r="C161" s="578"/>
      <c r="D161" s="1125"/>
      <c r="E161" s="879"/>
      <c r="F161" s="747"/>
      <c r="G161" s="881"/>
      <c r="H161" s="877"/>
      <c r="I161" s="558" t="s">
        <v>26</v>
      </c>
      <c r="J161" s="540">
        <f>K161+M161</f>
        <v>20</v>
      </c>
      <c r="K161" s="542"/>
      <c r="L161" s="542"/>
      <c r="M161" s="717">
        <f>SUM(M160)</f>
        <v>20</v>
      </c>
      <c r="N161" s="540">
        <f t="shared" si="17"/>
        <v>80</v>
      </c>
      <c r="O161" s="542"/>
      <c r="P161" s="542"/>
      <c r="Q161" s="717">
        <f t="shared" ref="Q161:W161" si="18">SUM(Q160)</f>
        <v>80</v>
      </c>
      <c r="R161" s="559">
        <f t="shared" si="18"/>
        <v>9.8000000000000007</v>
      </c>
      <c r="S161" s="559">
        <f t="shared" si="18"/>
        <v>0</v>
      </c>
      <c r="T161" s="559">
        <f t="shared" si="18"/>
        <v>0</v>
      </c>
      <c r="U161" s="559">
        <f t="shared" si="18"/>
        <v>9.8000000000000007</v>
      </c>
      <c r="V161" s="559">
        <f t="shared" si="18"/>
        <v>0</v>
      </c>
      <c r="W161" s="559">
        <f t="shared" si="18"/>
        <v>0</v>
      </c>
      <c r="X161" s="892"/>
      <c r="Y161" s="268"/>
      <c r="Z161" s="269"/>
      <c r="AA161" s="619"/>
    </row>
    <row r="162" spans="1:27" ht="16.5" customHeight="1" thickBot="1">
      <c r="A162" s="22" t="s">
        <v>27</v>
      </c>
      <c r="B162" s="20" t="s">
        <v>27</v>
      </c>
      <c r="C162" s="834" t="s">
        <v>30</v>
      </c>
      <c r="D162" s="753"/>
      <c r="E162" s="753"/>
      <c r="F162" s="753"/>
      <c r="G162" s="753"/>
      <c r="H162" s="753"/>
      <c r="I162" s="753"/>
      <c r="J162" s="40">
        <f>K162+M162</f>
        <v>145</v>
      </c>
      <c r="K162" s="41">
        <f>K157+K161</f>
        <v>125</v>
      </c>
      <c r="L162" s="41"/>
      <c r="M162" s="42">
        <f>M157+M161+M159</f>
        <v>20</v>
      </c>
      <c r="N162" s="40">
        <f>N157+N161+N159</f>
        <v>640</v>
      </c>
      <c r="O162" s="41">
        <f>O157+O161+O159</f>
        <v>560</v>
      </c>
      <c r="P162" s="41"/>
      <c r="Q162" s="42">
        <f>Q157+Q161+Q159</f>
        <v>80</v>
      </c>
      <c r="R162" s="40">
        <f t="shared" ref="R162:W162" si="19">R161+R159+R157</f>
        <v>109.8</v>
      </c>
      <c r="S162" s="40">
        <f t="shared" si="19"/>
        <v>100</v>
      </c>
      <c r="T162" s="40">
        <f t="shared" si="19"/>
        <v>0</v>
      </c>
      <c r="U162" s="40">
        <f t="shared" si="19"/>
        <v>9.8000000000000007</v>
      </c>
      <c r="V162" s="40">
        <f t="shared" si="19"/>
        <v>470</v>
      </c>
      <c r="W162" s="40">
        <f t="shared" si="19"/>
        <v>470</v>
      </c>
      <c r="X162" s="893"/>
      <c r="Y162" s="894"/>
      <c r="Z162" s="894"/>
      <c r="AA162" s="895"/>
    </row>
    <row r="163" spans="1:27" ht="16.5" customHeight="1" thickBot="1">
      <c r="A163" s="584" t="s">
        <v>27</v>
      </c>
      <c r="B163" s="460" t="s">
        <v>29</v>
      </c>
      <c r="C163" s="874" t="s">
        <v>55</v>
      </c>
      <c r="D163" s="874"/>
      <c r="E163" s="874"/>
      <c r="F163" s="874"/>
      <c r="G163" s="874"/>
      <c r="H163" s="874"/>
      <c r="I163" s="874"/>
      <c r="J163" s="874"/>
      <c r="K163" s="874"/>
      <c r="L163" s="874"/>
      <c r="M163" s="874"/>
      <c r="N163" s="874"/>
      <c r="O163" s="874"/>
      <c r="P163" s="874"/>
      <c r="Q163" s="874"/>
      <c r="R163" s="874"/>
      <c r="S163" s="874"/>
      <c r="T163" s="874"/>
      <c r="U163" s="874"/>
      <c r="V163" s="874"/>
      <c r="W163" s="874"/>
      <c r="X163" s="874"/>
      <c r="Y163" s="874"/>
      <c r="Z163" s="874"/>
      <c r="AA163" s="875"/>
    </row>
    <row r="164" spans="1:27" ht="26.25" customHeight="1">
      <c r="A164" s="595" t="s">
        <v>27</v>
      </c>
      <c r="B164" s="597" t="s">
        <v>29</v>
      </c>
      <c r="C164" s="562" t="s">
        <v>23</v>
      </c>
      <c r="D164" s="449"/>
      <c r="E164" s="448" t="s">
        <v>58</v>
      </c>
      <c r="F164" s="469"/>
      <c r="G164" s="580" t="s">
        <v>24</v>
      </c>
      <c r="H164" s="370">
        <v>6</v>
      </c>
      <c r="I164" s="19"/>
      <c r="J164" s="96"/>
      <c r="K164" s="98"/>
      <c r="L164" s="134"/>
      <c r="M164" s="99"/>
      <c r="N164" s="141"/>
      <c r="O164" s="98"/>
      <c r="P164" s="134"/>
      <c r="Q164" s="126"/>
      <c r="R164" s="75"/>
      <c r="S164" s="76"/>
      <c r="T164" s="211"/>
      <c r="U164" s="158"/>
      <c r="V164" s="17"/>
      <c r="W164" s="12"/>
      <c r="X164" s="302"/>
      <c r="Y164" s="279"/>
      <c r="Z164" s="592"/>
      <c r="AA164" s="613"/>
    </row>
    <row r="165" spans="1:27" ht="28.5" customHeight="1">
      <c r="A165" s="611"/>
      <c r="B165" s="610"/>
      <c r="C165" s="562"/>
      <c r="D165" s="450" t="s">
        <v>23</v>
      </c>
      <c r="E165" s="453" t="s">
        <v>149</v>
      </c>
      <c r="F165" s="1094"/>
      <c r="G165" s="371"/>
      <c r="H165" s="372"/>
      <c r="I165" s="15" t="s">
        <v>25</v>
      </c>
      <c r="J165" s="106">
        <f t="shared" ref="J165:J171" si="20">K165+M165</f>
        <v>351</v>
      </c>
      <c r="K165" s="101">
        <v>351</v>
      </c>
      <c r="L165" s="106"/>
      <c r="M165" s="102"/>
      <c r="N165" s="105">
        <f t="shared" ref="N165:N172" si="21">O165+Q165</f>
        <v>804</v>
      </c>
      <c r="O165" s="101">
        <v>804</v>
      </c>
      <c r="P165" s="106"/>
      <c r="Q165" s="107"/>
      <c r="R165" s="73">
        <f t="shared" ref="R165:R184" si="22">S165+U165</f>
        <v>351</v>
      </c>
      <c r="S165" s="72">
        <v>351</v>
      </c>
      <c r="T165" s="73"/>
      <c r="U165" s="160"/>
      <c r="V165" s="214">
        <v>947</v>
      </c>
      <c r="W165" s="373">
        <v>1009</v>
      </c>
      <c r="X165" s="374" t="s">
        <v>113</v>
      </c>
      <c r="Y165" s="375">
        <v>11</v>
      </c>
      <c r="Z165" s="376">
        <v>12</v>
      </c>
      <c r="AA165" s="377">
        <v>14</v>
      </c>
    </row>
    <row r="166" spans="1:27" ht="27" customHeight="1">
      <c r="A166" s="611"/>
      <c r="B166" s="610"/>
      <c r="C166" s="708"/>
      <c r="D166" s="450" t="s">
        <v>27</v>
      </c>
      <c r="E166" s="453" t="s">
        <v>76</v>
      </c>
      <c r="F166" s="746"/>
      <c r="G166" s="371"/>
      <c r="H166" s="372"/>
      <c r="I166" s="14" t="s">
        <v>25</v>
      </c>
      <c r="J166" s="96">
        <f t="shared" si="20"/>
        <v>270.60000000000002</v>
      </c>
      <c r="K166" s="98">
        <v>270.60000000000002</v>
      </c>
      <c r="L166" s="96"/>
      <c r="M166" s="99"/>
      <c r="N166" s="141">
        <f t="shared" si="21"/>
        <v>227</v>
      </c>
      <c r="O166" s="98">
        <v>227</v>
      </c>
      <c r="P166" s="96"/>
      <c r="Q166" s="126"/>
      <c r="R166" s="73">
        <f t="shared" si="22"/>
        <v>227</v>
      </c>
      <c r="S166" s="76">
        <v>227</v>
      </c>
      <c r="T166" s="75"/>
      <c r="U166" s="158"/>
      <c r="V166" s="17">
        <v>227</v>
      </c>
      <c r="W166" s="13">
        <v>227</v>
      </c>
      <c r="X166" s="499" t="s">
        <v>114</v>
      </c>
      <c r="Y166" s="620">
        <v>95</v>
      </c>
      <c r="Z166" s="284">
        <v>95</v>
      </c>
      <c r="AA166" s="378">
        <v>95</v>
      </c>
    </row>
    <row r="167" spans="1:27" s="4" customFormat="1" ht="28.5" customHeight="1">
      <c r="A167" s="611"/>
      <c r="B167" s="610"/>
      <c r="C167" s="708"/>
      <c r="D167" s="451" t="s">
        <v>29</v>
      </c>
      <c r="E167" s="453" t="s">
        <v>78</v>
      </c>
      <c r="F167" s="746"/>
      <c r="G167" s="371"/>
      <c r="H167" s="372"/>
      <c r="I167" s="15" t="s">
        <v>25</v>
      </c>
      <c r="J167" s="106">
        <f t="shared" si="20"/>
        <v>311.39999999999998</v>
      </c>
      <c r="K167" s="101">
        <v>311.39999999999998</v>
      </c>
      <c r="L167" s="106"/>
      <c r="M167" s="102"/>
      <c r="N167" s="105">
        <f t="shared" si="21"/>
        <v>311.39999999999998</v>
      </c>
      <c r="O167" s="101">
        <v>311.39999999999998</v>
      </c>
      <c r="P167" s="106"/>
      <c r="Q167" s="107"/>
      <c r="R167" s="73">
        <f t="shared" si="22"/>
        <v>311.39999999999998</v>
      </c>
      <c r="S167" s="72">
        <v>311.39999999999998</v>
      </c>
      <c r="T167" s="73"/>
      <c r="U167" s="160"/>
      <c r="V167" s="214">
        <v>311.39999999999998</v>
      </c>
      <c r="W167" s="59">
        <v>311.39999999999998</v>
      </c>
      <c r="X167" s="379" t="s">
        <v>102</v>
      </c>
      <c r="Y167" s="380">
        <v>30</v>
      </c>
      <c r="Z167" s="381">
        <v>30</v>
      </c>
      <c r="AA167" s="382">
        <v>30</v>
      </c>
    </row>
    <row r="168" spans="1:27" ht="28.5" customHeight="1">
      <c r="A168" s="611"/>
      <c r="B168" s="610"/>
      <c r="C168" s="708"/>
      <c r="D168" s="450" t="s">
        <v>31</v>
      </c>
      <c r="E168" s="453" t="s">
        <v>103</v>
      </c>
      <c r="F168" s="746"/>
      <c r="G168" s="371"/>
      <c r="H168" s="372"/>
      <c r="I168" s="15" t="s">
        <v>25</v>
      </c>
      <c r="J168" s="106">
        <f t="shared" si="20"/>
        <v>40</v>
      </c>
      <c r="K168" s="101">
        <v>40</v>
      </c>
      <c r="L168" s="106"/>
      <c r="M168" s="102"/>
      <c r="N168" s="105">
        <f t="shared" si="21"/>
        <v>40</v>
      </c>
      <c r="O168" s="101">
        <v>40</v>
      </c>
      <c r="P168" s="106"/>
      <c r="Q168" s="107"/>
      <c r="R168" s="73">
        <f t="shared" si="22"/>
        <v>40</v>
      </c>
      <c r="S168" s="72">
        <v>40</v>
      </c>
      <c r="T168" s="73"/>
      <c r="U168" s="160"/>
      <c r="V168" s="214">
        <v>40</v>
      </c>
      <c r="W168" s="373">
        <v>40</v>
      </c>
      <c r="X168" s="383" t="s">
        <v>116</v>
      </c>
      <c r="Y168" s="621">
        <v>1</v>
      </c>
      <c r="Z168" s="290">
        <v>3</v>
      </c>
      <c r="AA168" s="613">
        <v>3</v>
      </c>
    </row>
    <row r="169" spans="1:27" ht="57" customHeight="1">
      <c r="A169" s="611"/>
      <c r="B169" s="610"/>
      <c r="C169" s="708"/>
      <c r="D169" s="452" t="s">
        <v>32</v>
      </c>
      <c r="E169" s="454" t="s">
        <v>150</v>
      </c>
      <c r="F169" s="1095"/>
      <c r="G169" s="371"/>
      <c r="H169" s="372"/>
      <c r="I169" s="15" t="s">
        <v>25</v>
      </c>
      <c r="J169" s="222">
        <f t="shared" si="20"/>
        <v>0</v>
      </c>
      <c r="K169" s="97">
        <v>0</v>
      </c>
      <c r="L169" s="222"/>
      <c r="M169" s="104"/>
      <c r="N169" s="226">
        <f t="shared" si="21"/>
        <v>600</v>
      </c>
      <c r="O169" s="97">
        <v>600</v>
      </c>
      <c r="P169" s="222"/>
      <c r="Q169" s="124"/>
      <c r="R169" s="73">
        <f t="shared" si="22"/>
        <v>0</v>
      </c>
      <c r="S169" s="80"/>
      <c r="T169" s="79"/>
      <c r="U169" s="161"/>
      <c r="V169" s="214">
        <v>600</v>
      </c>
      <c r="W169" s="59">
        <v>600</v>
      </c>
      <c r="X169" s="386" t="s">
        <v>117</v>
      </c>
      <c r="Y169" s="617">
        <v>2</v>
      </c>
      <c r="Z169" s="284">
        <v>2</v>
      </c>
      <c r="AA169" s="377">
        <v>2</v>
      </c>
    </row>
    <row r="170" spans="1:27" s="4" customFormat="1" ht="17.25" customHeight="1">
      <c r="A170" s="611"/>
      <c r="B170" s="610"/>
      <c r="C170" s="708"/>
      <c r="D170" s="451" t="s">
        <v>33</v>
      </c>
      <c r="E170" s="453" t="s">
        <v>77</v>
      </c>
      <c r="F170" s="470"/>
      <c r="G170" s="371"/>
      <c r="H170" s="372"/>
      <c r="I170" s="15" t="s">
        <v>25</v>
      </c>
      <c r="J170" s="106">
        <f t="shared" si="20"/>
        <v>43.5</v>
      </c>
      <c r="K170" s="101">
        <v>43.5</v>
      </c>
      <c r="L170" s="106"/>
      <c r="M170" s="102"/>
      <c r="N170" s="105">
        <f t="shared" si="21"/>
        <v>43.5</v>
      </c>
      <c r="O170" s="101">
        <v>43.5</v>
      </c>
      <c r="P170" s="106"/>
      <c r="Q170" s="107"/>
      <c r="R170" s="73">
        <f t="shared" si="22"/>
        <v>43.5</v>
      </c>
      <c r="S170" s="72">
        <v>43.5</v>
      </c>
      <c r="T170" s="73"/>
      <c r="U170" s="160"/>
      <c r="V170" s="214">
        <v>43.5</v>
      </c>
      <c r="W170" s="373">
        <v>43.5</v>
      </c>
      <c r="X170" s="379" t="s">
        <v>123</v>
      </c>
      <c r="Y170" s="380">
        <v>38.1</v>
      </c>
      <c r="Z170" s="381">
        <v>38.1</v>
      </c>
      <c r="AA170" s="382">
        <v>38.1</v>
      </c>
    </row>
    <row r="171" spans="1:27" ht="28.5" customHeight="1">
      <c r="A171" s="611"/>
      <c r="B171" s="610"/>
      <c r="C171" s="708"/>
      <c r="D171" s="451" t="s">
        <v>66</v>
      </c>
      <c r="E171" s="453" t="s">
        <v>79</v>
      </c>
      <c r="F171" s="470"/>
      <c r="G171" s="371"/>
      <c r="H171" s="372"/>
      <c r="I171" s="15" t="s">
        <v>25</v>
      </c>
      <c r="J171" s="106">
        <f t="shared" si="20"/>
        <v>2306</v>
      </c>
      <c r="K171" s="101">
        <v>2306</v>
      </c>
      <c r="L171" s="387"/>
      <c r="M171" s="388"/>
      <c r="N171" s="105">
        <f t="shared" si="21"/>
        <v>2306</v>
      </c>
      <c r="O171" s="101">
        <v>2306</v>
      </c>
      <c r="P171" s="387"/>
      <c r="Q171" s="227"/>
      <c r="R171" s="73">
        <f t="shared" si="22"/>
        <v>2306</v>
      </c>
      <c r="S171" s="72">
        <v>2306</v>
      </c>
      <c r="T171" s="216"/>
      <c r="U171" s="196"/>
      <c r="V171" s="214">
        <v>2306</v>
      </c>
      <c r="W171" s="373">
        <v>2306</v>
      </c>
      <c r="X171" s="379" t="s">
        <v>115</v>
      </c>
      <c r="Y171" s="385">
        <v>101</v>
      </c>
      <c r="Z171" s="376">
        <v>101</v>
      </c>
      <c r="AA171" s="377">
        <v>101</v>
      </c>
    </row>
    <row r="172" spans="1:27" ht="81" customHeight="1">
      <c r="A172" s="611"/>
      <c r="B172" s="610"/>
      <c r="C172" s="708"/>
      <c r="D172" s="452" t="s">
        <v>9</v>
      </c>
      <c r="E172" s="454" t="s">
        <v>169</v>
      </c>
      <c r="F172" s="470"/>
      <c r="G172" s="371"/>
      <c r="H172" s="372"/>
      <c r="I172" s="15" t="s">
        <v>25</v>
      </c>
      <c r="J172" s="222"/>
      <c r="K172" s="97"/>
      <c r="L172" s="222"/>
      <c r="M172" s="104"/>
      <c r="N172" s="226">
        <f t="shared" si="21"/>
        <v>150</v>
      </c>
      <c r="O172" s="97">
        <v>150</v>
      </c>
      <c r="P172" s="222"/>
      <c r="Q172" s="124"/>
      <c r="R172" s="73">
        <f t="shared" si="22"/>
        <v>0</v>
      </c>
      <c r="S172" s="80"/>
      <c r="T172" s="79"/>
      <c r="U172" s="161"/>
      <c r="V172" s="54">
        <v>150</v>
      </c>
      <c r="W172" s="61">
        <v>100</v>
      </c>
      <c r="X172" s="384" t="s">
        <v>144</v>
      </c>
      <c r="Y172" s="385">
        <v>7</v>
      </c>
      <c r="Z172" s="376">
        <v>6</v>
      </c>
      <c r="AA172" s="377">
        <v>5</v>
      </c>
    </row>
    <row r="173" spans="1:27" ht="14.25" customHeight="1" thickBot="1">
      <c r="A173" s="775"/>
      <c r="B173" s="776"/>
      <c r="C173" s="776"/>
      <c r="D173" s="776"/>
      <c r="E173" s="776"/>
      <c r="F173" s="776"/>
      <c r="G173" s="776"/>
      <c r="H173" s="777"/>
      <c r="I173" s="154" t="s">
        <v>26</v>
      </c>
      <c r="J173" s="157">
        <f>K173+M173</f>
        <v>3322.5</v>
      </c>
      <c r="K173" s="155">
        <f>SUM(K164:K172)</f>
        <v>3322.5</v>
      </c>
      <c r="L173" s="155"/>
      <c r="M173" s="172"/>
      <c r="N173" s="176">
        <f>SUM(N165:N172)</f>
        <v>4481.8999999999996</v>
      </c>
      <c r="O173" s="155">
        <f>SUM(O165:O172)</f>
        <v>4481.8999999999996</v>
      </c>
      <c r="P173" s="155"/>
      <c r="Q173" s="156"/>
      <c r="R173" s="157">
        <f t="shared" si="22"/>
        <v>3278.9</v>
      </c>
      <c r="S173" s="155">
        <f>SUM(S165:S172)</f>
        <v>3278.9</v>
      </c>
      <c r="T173" s="155"/>
      <c r="U173" s="172"/>
      <c r="V173" s="232">
        <f>SUM(V165:V172)</f>
        <v>4624.8999999999996</v>
      </c>
      <c r="W173" s="207">
        <f>SUM(W165:W172)</f>
        <v>4636.8999999999996</v>
      </c>
      <c r="X173" s="389"/>
      <c r="Y173" s="268"/>
      <c r="Z173" s="269"/>
      <c r="AA173" s="619"/>
    </row>
    <row r="174" spans="1:27" ht="27.75" customHeight="1">
      <c r="A174" s="595" t="s">
        <v>27</v>
      </c>
      <c r="B174" s="597" t="s">
        <v>29</v>
      </c>
      <c r="C174" s="605" t="s">
        <v>27</v>
      </c>
      <c r="D174" s="1091"/>
      <c r="E174" s="869" t="s">
        <v>260</v>
      </c>
      <c r="F174" s="870"/>
      <c r="G174" s="458" t="s">
        <v>24</v>
      </c>
      <c r="H174" s="872">
        <v>6</v>
      </c>
      <c r="I174" s="18" t="s">
        <v>25</v>
      </c>
      <c r="J174" s="132"/>
      <c r="K174" s="117"/>
      <c r="L174" s="132"/>
      <c r="M174" s="403"/>
      <c r="N174" s="140">
        <f t="shared" ref="N174:N181" si="23">O174+Q174</f>
        <v>500.5</v>
      </c>
      <c r="O174" s="117">
        <v>50.5</v>
      </c>
      <c r="P174" s="132"/>
      <c r="Q174" s="118">
        <v>450</v>
      </c>
      <c r="R174" s="202">
        <f t="shared" si="22"/>
        <v>50.5</v>
      </c>
      <c r="S174" s="181">
        <v>50.5</v>
      </c>
      <c r="T174" s="202"/>
      <c r="U174" s="404"/>
      <c r="V174" s="32">
        <v>450</v>
      </c>
      <c r="W174" s="66">
        <v>450</v>
      </c>
      <c r="X174" s="891" t="s">
        <v>142</v>
      </c>
      <c r="Y174" s="616">
        <v>1</v>
      </c>
      <c r="Z174" s="282">
        <v>3</v>
      </c>
      <c r="AA174" s="510">
        <v>3</v>
      </c>
    </row>
    <row r="175" spans="1:27" ht="15" customHeight="1" thickBot="1">
      <c r="A175" s="596"/>
      <c r="B175" s="598"/>
      <c r="C175" s="563"/>
      <c r="D175" s="1073"/>
      <c r="E175" s="796"/>
      <c r="F175" s="871"/>
      <c r="G175" s="459"/>
      <c r="H175" s="873"/>
      <c r="I175" s="539" t="s">
        <v>26</v>
      </c>
      <c r="J175" s="555"/>
      <c r="K175" s="545"/>
      <c r="L175" s="545"/>
      <c r="M175" s="718"/>
      <c r="N175" s="564">
        <f t="shared" si="23"/>
        <v>500.5</v>
      </c>
      <c r="O175" s="545">
        <f>O174</f>
        <v>50.5</v>
      </c>
      <c r="P175" s="545"/>
      <c r="Q175" s="546">
        <f>SUM(Q170:Q174)</f>
        <v>450</v>
      </c>
      <c r="R175" s="555">
        <f t="shared" si="22"/>
        <v>50.5</v>
      </c>
      <c r="S175" s="545">
        <f>S174</f>
        <v>50.5</v>
      </c>
      <c r="T175" s="545">
        <f>T174</f>
        <v>0</v>
      </c>
      <c r="U175" s="545">
        <f>U174</f>
        <v>0</v>
      </c>
      <c r="V175" s="547">
        <f>SUM(V174)</f>
        <v>450</v>
      </c>
      <c r="W175" s="548">
        <f>SUM(W174)</f>
        <v>450</v>
      </c>
      <c r="X175" s="892"/>
      <c r="Y175" s="268"/>
      <c r="Z175" s="269"/>
      <c r="AA175" s="619"/>
    </row>
    <row r="176" spans="1:27" ht="27" customHeight="1">
      <c r="A176" s="846" t="s">
        <v>27</v>
      </c>
      <c r="B176" s="832" t="s">
        <v>29</v>
      </c>
      <c r="C176" s="457" t="s">
        <v>29</v>
      </c>
      <c r="D176" s="1096"/>
      <c r="E176" s="784" t="s">
        <v>73</v>
      </c>
      <c r="F176" s="836"/>
      <c r="G176" s="458" t="s">
        <v>24</v>
      </c>
      <c r="H176" s="838">
        <v>2</v>
      </c>
      <c r="I176" s="358" t="s">
        <v>25</v>
      </c>
      <c r="J176" s="359">
        <f>K176+M176</f>
        <v>108</v>
      </c>
      <c r="K176" s="120">
        <v>108</v>
      </c>
      <c r="L176" s="120"/>
      <c r="M176" s="121"/>
      <c r="N176" s="359">
        <f t="shared" si="23"/>
        <v>110</v>
      </c>
      <c r="O176" s="120">
        <v>110</v>
      </c>
      <c r="P176" s="120"/>
      <c r="Q176" s="91"/>
      <c r="R176" s="146">
        <f t="shared" si="22"/>
        <v>108</v>
      </c>
      <c r="S176" s="147">
        <v>108</v>
      </c>
      <c r="T176" s="147"/>
      <c r="U176" s="148"/>
      <c r="V176" s="231">
        <v>110</v>
      </c>
      <c r="W176" s="231">
        <v>110</v>
      </c>
      <c r="X176" s="856" t="s">
        <v>147</v>
      </c>
      <c r="Y176" s="253">
        <v>400</v>
      </c>
      <c r="Z176" s="300">
        <v>350</v>
      </c>
      <c r="AA176" s="612">
        <v>300</v>
      </c>
    </row>
    <row r="177" spans="1:48" ht="15.75" customHeight="1" thickBot="1">
      <c r="A177" s="847"/>
      <c r="B177" s="848"/>
      <c r="C177" s="455"/>
      <c r="D177" s="1097"/>
      <c r="E177" s="785"/>
      <c r="F177" s="837"/>
      <c r="G177" s="459"/>
      <c r="H177" s="839"/>
      <c r="I177" s="539" t="s">
        <v>26</v>
      </c>
      <c r="J177" s="553">
        <f>K177+M177</f>
        <v>108</v>
      </c>
      <c r="K177" s="554">
        <f>SUM(K176)</f>
        <v>108</v>
      </c>
      <c r="L177" s="554"/>
      <c r="M177" s="546"/>
      <c r="N177" s="553">
        <f t="shared" si="23"/>
        <v>110</v>
      </c>
      <c r="O177" s="554">
        <f>SUM(O176)</f>
        <v>110</v>
      </c>
      <c r="P177" s="554"/>
      <c r="Q177" s="546"/>
      <c r="R177" s="553">
        <f t="shared" si="22"/>
        <v>108</v>
      </c>
      <c r="S177" s="554">
        <f>SUM(S176)</f>
        <v>108</v>
      </c>
      <c r="T177" s="554"/>
      <c r="U177" s="546"/>
      <c r="V177" s="547">
        <f>SUM(V176)</f>
        <v>110</v>
      </c>
      <c r="W177" s="548">
        <f>SUM(W176)</f>
        <v>110</v>
      </c>
      <c r="X177" s="857"/>
      <c r="Y177" s="268"/>
      <c r="Z177" s="269"/>
      <c r="AA177" s="619"/>
    </row>
    <row r="178" spans="1:48" ht="78.75" customHeight="1">
      <c r="A178" s="846" t="s">
        <v>27</v>
      </c>
      <c r="B178" s="832" t="s">
        <v>29</v>
      </c>
      <c r="C178" s="457" t="s">
        <v>31</v>
      </c>
      <c r="D178" s="1096"/>
      <c r="E178" s="784" t="s">
        <v>170</v>
      </c>
      <c r="F178" s="836"/>
      <c r="G178" s="458" t="s">
        <v>24</v>
      </c>
      <c r="H178" s="838">
        <v>2</v>
      </c>
      <c r="I178" s="358" t="s">
        <v>25</v>
      </c>
      <c r="J178" s="359"/>
      <c r="K178" s="120"/>
      <c r="L178" s="120"/>
      <c r="M178" s="121"/>
      <c r="N178" s="359">
        <f t="shared" si="23"/>
        <v>50</v>
      </c>
      <c r="O178" s="120"/>
      <c r="P178" s="120"/>
      <c r="Q178" s="121">
        <v>50</v>
      </c>
      <c r="R178" s="146">
        <f t="shared" si="22"/>
        <v>0</v>
      </c>
      <c r="S178" s="147"/>
      <c r="T178" s="147"/>
      <c r="U178" s="148"/>
      <c r="V178" s="231">
        <v>50</v>
      </c>
      <c r="W178" s="231">
        <v>50</v>
      </c>
      <c r="X178" s="250" t="s">
        <v>140</v>
      </c>
      <c r="Y178" s="253">
        <v>7</v>
      </c>
      <c r="Z178" s="300">
        <v>6</v>
      </c>
      <c r="AA178" s="612">
        <v>6</v>
      </c>
    </row>
    <row r="179" spans="1:48" ht="15.75" customHeight="1" thickBot="1">
      <c r="A179" s="847"/>
      <c r="B179" s="848"/>
      <c r="C179" s="455"/>
      <c r="D179" s="1097"/>
      <c r="E179" s="785"/>
      <c r="F179" s="837"/>
      <c r="G179" s="459"/>
      <c r="H179" s="839"/>
      <c r="I179" s="539" t="s">
        <v>26</v>
      </c>
      <c r="J179" s="553"/>
      <c r="K179" s="554"/>
      <c r="L179" s="554"/>
      <c r="M179" s="546"/>
      <c r="N179" s="553">
        <f t="shared" si="23"/>
        <v>50</v>
      </c>
      <c r="O179" s="554"/>
      <c r="P179" s="554"/>
      <c r="Q179" s="546">
        <f>SUM(Q178)</f>
        <v>50</v>
      </c>
      <c r="R179" s="553">
        <f t="shared" si="22"/>
        <v>0</v>
      </c>
      <c r="S179" s="554">
        <f>S178</f>
        <v>0</v>
      </c>
      <c r="T179" s="554">
        <f>T178</f>
        <v>0</v>
      </c>
      <c r="U179" s="554">
        <f>U178</f>
        <v>0</v>
      </c>
      <c r="V179" s="547">
        <f>SUM(V178)</f>
        <v>50</v>
      </c>
      <c r="W179" s="548">
        <f>SUM(W178)</f>
        <v>50</v>
      </c>
      <c r="X179" s="240"/>
      <c r="Y179" s="268"/>
      <c r="Z179" s="269"/>
      <c r="AA179" s="619"/>
    </row>
    <row r="180" spans="1:48" ht="39.75" customHeight="1">
      <c r="A180" s="846" t="s">
        <v>27</v>
      </c>
      <c r="B180" s="832" t="s">
        <v>29</v>
      </c>
      <c r="C180" s="457" t="s">
        <v>32</v>
      </c>
      <c r="D180" s="1096"/>
      <c r="E180" s="784" t="s">
        <v>60</v>
      </c>
      <c r="F180" s="836"/>
      <c r="G180" s="458" t="s">
        <v>24</v>
      </c>
      <c r="H180" s="838">
        <v>2</v>
      </c>
      <c r="I180" s="358" t="s">
        <v>25</v>
      </c>
      <c r="J180" s="359"/>
      <c r="K180" s="120"/>
      <c r="L180" s="120"/>
      <c r="M180" s="121"/>
      <c r="N180" s="359">
        <f t="shared" si="23"/>
        <v>140</v>
      </c>
      <c r="O180" s="120"/>
      <c r="P180" s="120"/>
      <c r="Q180" s="121">
        <v>140</v>
      </c>
      <c r="R180" s="146">
        <f t="shared" si="22"/>
        <v>0</v>
      </c>
      <c r="S180" s="147"/>
      <c r="T180" s="147"/>
      <c r="U180" s="148"/>
      <c r="V180" s="231">
        <v>140</v>
      </c>
      <c r="W180" s="231"/>
      <c r="X180" s="250"/>
      <c r="Y180" s="253"/>
      <c r="Z180" s="300"/>
      <c r="AA180" s="612"/>
    </row>
    <row r="181" spans="1:48" ht="15.75" customHeight="1" thickBot="1">
      <c r="A181" s="868"/>
      <c r="B181" s="833"/>
      <c r="C181" s="456"/>
      <c r="D181" s="1097"/>
      <c r="E181" s="785"/>
      <c r="F181" s="837"/>
      <c r="G181" s="459"/>
      <c r="H181" s="839"/>
      <c r="I181" s="539" t="s">
        <v>26</v>
      </c>
      <c r="J181" s="553"/>
      <c r="K181" s="554"/>
      <c r="L181" s="554"/>
      <c r="M181" s="720"/>
      <c r="N181" s="553">
        <f t="shared" si="23"/>
        <v>140</v>
      </c>
      <c r="O181" s="554"/>
      <c r="P181" s="554"/>
      <c r="Q181" s="720">
        <f>SUM(Q180)</f>
        <v>140</v>
      </c>
      <c r="R181" s="553">
        <f t="shared" si="22"/>
        <v>0</v>
      </c>
      <c r="S181" s="554">
        <f>S180</f>
        <v>0</v>
      </c>
      <c r="T181" s="554">
        <f>T180</f>
        <v>0</v>
      </c>
      <c r="U181" s="554">
        <f>U180</f>
        <v>0</v>
      </c>
      <c r="V181" s="556">
        <f>SUM(V180)</f>
        <v>140</v>
      </c>
      <c r="W181" s="557">
        <f>SUM(W180)</f>
        <v>0</v>
      </c>
      <c r="X181" s="419"/>
      <c r="Y181" s="252"/>
      <c r="Z181" s="67"/>
      <c r="AA181" s="613"/>
    </row>
    <row r="182" spans="1:48" ht="15" customHeight="1" thickBot="1">
      <c r="A182" s="53" t="s">
        <v>27</v>
      </c>
      <c r="B182" s="56" t="s">
        <v>29</v>
      </c>
      <c r="C182" s="834" t="s">
        <v>30</v>
      </c>
      <c r="D182" s="753"/>
      <c r="E182" s="753"/>
      <c r="F182" s="753"/>
      <c r="G182" s="753"/>
      <c r="H182" s="753"/>
      <c r="I182" s="835"/>
      <c r="J182" s="49">
        <f>K182+M182</f>
        <v>3430.5</v>
      </c>
      <c r="K182" s="50">
        <f>K177+K173</f>
        <v>3430.5</v>
      </c>
      <c r="L182" s="50"/>
      <c r="M182" s="51"/>
      <c r="N182" s="49">
        <f>N181+N179+N177+N175+N173</f>
        <v>5282.4</v>
      </c>
      <c r="O182" s="50">
        <f>O177+O173</f>
        <v>4591.8999999999996</v>
      </c>
      <c r="P182" s="50"/>
      <c r="Q182" s="51">
        <f>Q181+Q179+Q177+Q175+Q173</f>
        <v>640</v>
      </c>
      <c r="R182" s="49">
        <f t="shared" si="22"/>
        <v>3437.4</v>
      </c>
      <c r="S182" s="50">
        <f>S181+S179+S177+S175+S173</f>
        <v>3437.4</v>
      </c>
      <c r="T182" s="50">
        <f>T181+T179+T177+T175+T173</f>
        <v>0</v>
      </c>
      <c r="U182" s="50">
        <f>U181+U179+U177+U175+U173</f>
        <v>0</v>
      </c>
      <c r="V182" s="237">
        <f>V177+V173+V181+V179+V175</f>
        <v>5374.9</v>
      </c>
      <c r="W182" s="587">
        <f>W177+W173+W181+W179+W175</f>
        <v>5246.9</v>
      </c>
      <c r="X182" s="859"/>
      <c r="Y182" s="860"/>
      <c r="Z182" s="860"/>
      <c r="AA182" s="861"/>
    </row>
    <row r="183" spans="1:48" ht="15.75" customHeight="1" thickBot="1">
      <c r="A183" s="53" t="s">
        <v>27</v>
      </c>
      <c r="B183" s="849" t="s">
        <v>12</v>
      </c>
      <c r="C183" s="849"/>
      <c r="D183" s="849"/>
      <c r="E183" s="849"/>
      <c r="F183" s="849"/>
      <c r="G183" s="849"/>
      <c r="H183" s="849"/>
      <c r="I183" s="850"/>
      <c r="J183" s="44">
        <f>K183+M183</f>
        <v>21773</v>
      </c>
      <c r="K183" s="45">
        <f>K182+K162+K154</f>
        <v>5746.2</v>
      </c>
      <c r="L183" s="45"/>
      <c r="M183" s="46">
        <f>M182+M162+M154</f>
        <v>16026.8</v>
      </c>
      <c r="N183" s="44">
        <f>N182+N162+N154</f>
        <v>18568.899999999998</v>
      </c>
      <c r="O183" s="45">
        <f>O182+O162+O154</f>
        <v>7408.2999999999993</v>
      </c>
      <c r="P183" s="45"/>
      <c r="Q183" s="46">
        <f>Q182+Q162+Q154</f>
        <v>11110.099999999999</v>
      </c>
      <c r="R183" s="44">
        <f t="shared" si="22"/>
        <v>14490</v>
      </c>
      <c r="S183" s="45">
        <f>S182+S162+S154</f>
        <v>4073.8</v>
      </c>
      <c r="T183" s="45">
        <f>T182+T162+T154</f>
        <v>39.199999999999996</v>
      </c>
      <c r="U183" s="45">
        <f>U182+U162+U154</f>
        <v>10416.199999999999</v>
      </c>
      <c r="V183" s="238">
        <f>V182+V162+V154</f>
        <v>18121</v>
      </c>
      <c r="W183" s="588">
        <f>W182+W162+W154</f>
        <v>10468.5</v>
      </c>
      <c r="X183" s="862"/>
      <c r="Y183" s="863"/>
      <c r="Z183" s="863"/>
      <c r="AA183" s="864"/>
    </row>
    <row r="184" spans="1:48" ht="14.25" customHeight="1" thickBot="1">
      <c r="A184" s="57" t="s">
        <v>11</v>
      </c>
      <c r="B184" s="851" t="s">
        <v>13</v>
      </c>
      <c r="C184" s="851"/>
      <c r="D184" s="851"/>
      <c r="E184" s="851"/>
      <c r="F184" s="851"/>
      <c r="G184" s="851"/>
      <c r="H184" s="851"/>
      <c r="I184" s="852"/>
      <c r="J184" s="47">
        <f>K184+M184</f>
        <v>208659.40000000002</v>
      </c>
      <c r="K184" s="43">
        <f t="shared" ref="K184:Q184" si="24">K183+K60</f>
        <v>192408.80000000002</v>
      </c>
      <c r="L184" s="43">
        <f t="shared" si="24"/>
        <v>124787.4</v>
      </c>
      <c r="M184" s="48">
        <f t="shared" si="24"/>
        <v>16250.599999999999</v>
      </c>
      <c r="N184" s="47">
        <f t="shared" si="24"/>
        <v>210930.50000000003</v>
      </c>
      <c r="O184" s="43">
        <f t="shared" si="24"/>
        <v>199610.90000000002</v>
      </c>
      <c r="P184" s="43">
        <f t="shared" si="24"/>
        <v>128444.80000000003</v>
      </c>
      <c r="Q184" s="48">
        <f t="shared" si="24"/>
        <v>11269.099999999999</v>
      </c>
      <c r="R184" s="47">
        <f t="shared" si="22"/>
        <v>199670.50000000003</v>
      </c>
      <c r="S184" s="43">
        <f>S183+S60</f>
        <v>188919.30000000002</v>
      </c>
      <c r="T184" s="43">
        <f>T183+T60</f>
        <v>123472.09999999999</v>
      </c>
      <c r="U184" s="43">
        <f>U183+U60</f>
        <v>10751.199999999999</v>
      </c>
      <c r="V184" s="239">
        <f>V183+V60</f>
        <v>200507.20000000004</v>
      </c>
      <c r="W184" s="142">
        <f>W183+W60</f>
        <v>192834.70000000004</v>
      </c>
      <c r="X184" s="865"/>
      <c r="Y184" s="866"/>
      <c r="Z184" s="866"/>
      <c r="AA184" s="867"/>
    </row>
    <row r="185" spans="1:48" s="350" customFormat="1" ht="14.25" customHeight="1">
      <c r="A185" s="853" t="s">
        <v>230</v>
      </c>
      <c r="B185" s="853"/>
      <c r="C185" s="853"/>
      <c r="D185" s="853"/>
      <c r="E185" s="853"/>
      <c r="F185" s="853"/>
      <c r="G185" s="853"/>
      <c r="H185" s="853"/>
      <c r="I185" s="853"/>
      <c r="J185" s="853"/>
      <c r="K185" s="853"/>
      <c r="L185" s="853"/>
      <c r="M185" s="853"/>
      <c r="N185" s="853"/>
      <c r="O185" s="853"/>
      <c r="P185" s="853"/>
      <c r="Q185" s="853"/>
      <c r="R185" s="853"/>
      <c r="S185" s="853"/>
      <c r="T185" s="853"/>
      <c r="U185" s="853"/>
      <c r="V185" s="853"/>
      <c r="W185" s="853"/>
      <c r="X185" s="853"/>
      <c r="Y185" s="853"/>
      <c r="Z185" s="853"/>
      <c r="AA185" s="853"/>
      <c r="AB185" s="349"/>
      <c r="AC185" s="349"/>
      <c r="AD185" s="349"/>
      <c r="AE185" s="349"/>
      <c r="AF185" s="349"/>
      <c r="AG185" s="349"/>
      <c r="AH185" s="349"/>
      <c r="AI185" s="349"/>
      <c r="AJ185" s="349"/>
      <c r="AK185" s="349"/>
      <c r="AL185" s="349"/>
      <c r="AM185" s="349"/>
      <c r="AN185" s="349"/>
      <c r="AO185" s="349"/>
      <c r="AP185" s="349"/>
      <c r="AQ185" s="349"/>
      <c r="AR185" s="349"/>
      <c r="AS185" s="349"/>
      <c r="AT185" s="349"/>
      <c r="AU185" s="349"/>
      <c r="AV185" s="349"/>
    </row>
    <row r="186" spans="1:48" s="350" customFormat="1" ht="14.25" customHeight="1">
      <c r="A186" s="1180" t="s">
        <v>153</v>
      </c>
      <c r="B186" s="1180"/>
      <c r="C186" s="1180"/>
      <c r="D186" s="1180"/>
      <c r="E186" s="1180"/>
      <c r="F186" s="1180"/>
      <c r="G186" s="1180"/>
      <c r="H186" s="1180"/>
      <c r="I186" s="1180"/>
      <c r="J186" s="1180"/>
      <c r="K186" s="1180"/>
      <c r="L186" s="1180"/>
      <c r="M186" s="1180"/>
      <c r="N186" s="1180"/>
      <c r="O186" s="1180"/>
      <c r="P186" s="1180"/>
      <c r="Q186" s="1180"/>
      <c r="R186" s="1180"/>
      <c r="S186" s="1180"/>
      <c r="T186" s="1180"/>
      <c r="U186" s="1180"/>
      <c r="V186" s="1180"/>
      <c r="W186" s="1180"/>
      <c r="X186" s="1180"/>
      <c r="Y186" s="1180"/>
      <c r="Z186" s="1180"/>
      <c r="AA186" s="1180"/>
      <c r="AB186" s="349"/>
      <c r="AC186" s="349"/>
      <c r="AD186" s="349"/>
      <c r="AE186" s="349"/>
      <c r="AF186" s="349"/>
      <c r="AG186" s="349"/>
      <c r="AH186" s="349"/>
      <c r="AI186" s="349"/>
      <c r="AJ186" s="349"/>
      <c r="AK186" s="349"/>
      <c r="AL186" s="349"/>
      <c r="AM186" s="349"/>
      <c r="AN186" s="349"/>
      <c r="AO186" s="349"/>
      <c r="AP186" s="349"/>
      <c r="AQ186" s="349"/>
      <c r="AR186" s="349"/>
      <c r="AS186" s="349"/>
      <c r="AT186" s="349"/>
      <c r="AU186" s="349"/>
      <c r="AV186" s="349"/>
    </row>
    <row r="187" spans="1:48" s="6" customFormat="1" ht="14.25" customHeight="1">
      <c r="A187" s="1146"/>
      <c r="B187" s="1146"/>
      <c r="C187" s="1146"/>
      <c r="D187" s="1146"/>
      <c r="E187" s="1146"/>
      <c r="F187" s="1146"/>
      <c r="G187" s="1146"/>
      <c r="H187" s="1146"/>
      <c r="I187" s="1146"/>
      <c r="J187" s="1146"/>
      <c r="K187" s="1146"/>
      <c r="L187" s="1146"/>
      <c r="M187" s="1146"/>
      <c r="N187" s="1146"/>
      <c r="O187" s="1146"/>
      <c r="P187" s="1146"/>
      <c r="Q187" s="1146"/>
      <c r="R187" s="1146"/>
      <c r="S187" s="1146"/>
      <c r="T187" s="1146"/>
      <c r="U187" s="1146"/>
      <c r="V187" s="1146"/>
      <c r="W187" s="1146"/>
      <c r="X187" s="1146"/>
      <c r="Y187" s="1146"/>
      <c r="Z187" s="1146"/>
      <c r="AA187" s="301"/>
    </row>
    <row r="188" spans="1:48" s="6" customFormat="1" ht="14.25" customHeight="1" thickBot="1">
      <c r="A188" s="858" t="s">
        <v>3</v>
      </c>
      <c r="B188" s="858"/>
      <c r="C188" s="858"/>
      <c r="D188" s="858"/>
      <c r="E188" s="858"/>
      <c r="F188" s="858"/>
      <c r="G188" s="858"/>
      <c r="H188" s="858"/>
      <c r="I188" s="858"/>
      <c r="J188" s="858"/>
      <c r="K188" s="858"/>
      <c r="L188" s="858"/>
      <c r="M188" s="858"/>
      <c r="N188" s="858"/>
      <c r="O188" s="858"/>
      <c r="P188" s="858"/>
      <c r="Q188" s="858"/>
      <c r="R188" s="858"/>
      <c r="S188" s="858"/>
      <c r="T188" s="858"/>
      <c r="U188" s="858"/>
      <c r="V188" s="858"/>
      <c r="W188" s="858"/>
      <c r="X188" s="858"/>
      <c r="Y188" s="858"/>
      <c r="Z188" s="858"/>
      <c r="AA188" s="301"/>
    </row>
    <row r="189" spans="1:48" s="7" customFormat="1" ht="40.5" customHeight="1" thickBot="1">
      <c r="A189" s="840" t="s">
        <v>4</v>
      </c>
      <c r="B189" s="841"/>
      <c r="C189" s="841"/>
      <c r="D189" s="841"/>
      <c r="E189" s="841"/>
      <c r="F189" s="841"/>
      <c r="G189" s="841"/>
      <c r="H189" s="841"/>
      <c r="I189" s="842"/>
      <c r="J189" s="843" t="s">
        <v>152</v>
      </c>
      <c r="K189" s="844"/>
      <c r="L189" s="844"/>
      <c r="M189" s="845"/>
      <c r="N189" s="843" t="s">
        <v>109</v>
      </c>
      <c r="O189" s="844"/>
      <c r="P189" s="844"/>
      <c r="Q189" s="845"/>
      <c r="R189" s="843" t="s">
        <v>184</v>
      </c>
      <c r="S189" s="844"/>
      <c r="T189" s="844"/>
      <c r="U189" s="845"/>
      <c r="V189" s="257" t="s">
        <v>218</v>
      </c>
      <c r="W189" s="257" t="s">
        <v>219</v>
      </c>
      <c r="X189" s="255"/>
      <c r="Y189" s="813"/>
      <c r="Z189" s="813"/>
      <c r="AA189" s="221"/>
    </row>
    <row r="190" spans="1:48" s="7" customFormat="1" ht="12" customHeight="1">
      <c r="A190" s="770" t="s">
        <v>36</v>
      </c>
      <c r="B190" s="771"/>
      <c r="C190" s="771"/>
      <c r="D190" s="771"/>
      <c r="E190" s="771"/>
      <c r="F190" s="771"/>
      <c r="G190" s="771"/>
      <c r="H190" s="771"/>
      <c r="I190" s="772"/>
      <c r="J190" s="773">
        <f>SUM(J191:M196)</f>
        <v>193519.1</v>
      </c>
      <c r="K190" s="774"/>
      <c r="L190" s="774"/>
      <c r="M190" s="1166"/>
      <c r="N190" s="773">
        <f>SUM(N191:Q196)</f>
        <v>199950.2</v>
      </c>
      <c r="O190" s="774"/>
      <c r="P190" s="774"/>
      <c r="Q190" s="1166"/>
      <c r="R190" s="773">
        <f ca="1">SUM(R191:U196)</f>
        <v>188675.40000000002</v>
      </c>
      <c r="S190" s="774"/>
      <c r="T190" s="774"/>
      <c r="U190" s="774"/>
      <c r="V190" s="258">
        <f>SUM(V191:V196)</f>
        <v>193260.2</v>
      </c>
      <c r="W190" s="258">
        <f>SUM(W191:W196)</f>
        <v>188062.7</v>
      </c>
      <c r="X190" s="256"/>
      <c r="Y190" s="792"/>
      <c r="Z190" s="792"/>
      <c r="AA190" s="221"/>
    </row>
    <row r="191" spans="1:48" s="7" customFormat="1" ht="12" customHeight="1">
      <c r="A191" s="787" t="s">
        <v>39</v>
      </c>
      <c r="B191" s="788"/>
      <c r="C191" s="788"/>
      <c r="D191" s="788"/>
      <c r="E191" s="788"/>
      <c r="F191" s="788"/>
      <c r="G191" s="788"/>
      <c r="H191" s="788"/>
      <c r="I191" s="789"/>
      <c r="J191" s="790">
        <f>SUMIF(I14:I176,"sb",J14:J176)</f>
        <v>67105.2</v>
      </c>
      <c r="K191" s="791"/>
      <c r="L191" s="791"/>
      <c r="M191" s="1147"/>
      <c r="N191" s="790">
        <f>SUMIF(I14:I180,"sb",N14:N180)</f>
        <v>82971.599999999977</v>
      </c>
      <c r="O191" s="791"/>
      <c r="P191" s="791"/>
      <c r="Q191" s="1147"/>
      <c r="R191" s="790">
        <f>SUMIF(I14:I177,"sb",R14:R177)</f>
        <v>68812.399999999994</v>
      </c>
      <c r="S191" s="791"/>
      <c r="T191" s="791"/>
      <c r="U191" s="791"/>
      <c r="V191" s="215">
        <f>SUMIF(I14:I180,"sb",V14:V180)</f>
        <v>73890</v>
      </c>
      <c r="W191" s="215">
        <f>SUMIF(I14:I180,"sb",W14:W180)</f>
        <v>71210.2</v>
      </c>
      <c r="X191" s="254"/>
      <c r="Y191" s="769"/>
      <c r="Z191" s="769"/>
      <c r="AA191" s="221"/>
    </row>
    <row r="192" spans="1:48" s="7" customFormat="1" ht="14.25" customHeight="1">
      <c r="A192" s="787" t="s">
        <v>48</v>
      </c>
      <c r="B192" s="788"/>
      <c r="C192" s="788"/>
      <c r="D192" s="788"/>
      <c r="E192" s="788"/>
      <c r="F192" s="788"/>
      <c r="G192" s="788"/>
      <c r="H192" s="788"/>
      <c r="I192" s="789"/>
      <c r="J192" s="790">
        <f>SUMIF(I14:I176,I37,J14:J176)</f>
        <v>16280.199999999999</v>
      </c>
      <c r="K192" s="791"/>
      <c r="L192" s="791"/>
      <c r="M192" s="1147"/>
      <c r="N192" s="790">
        <f>SUMIF(I14:I180,"sb(sp)",N14:N180)</f>
        <v>16449.2</v>
      </c>
      <c r="O192" s="791"/>
      <c r="P192" s="791"/>
      <c r="Q192" s="1147"/>
      <c r="R192" s="790">
        <f>SUMIF(I10:I177,"sb(sp)",R10:R177)</f>
        <v>16316.5</v>
      </c>
      <c r="S192" s="791"/>
      <c r="T192" s="791"/>
      <c r="U192" s="791"/>
      <c r="V192" s="215">
        <f>SUMIF(I14:I180,I37,V14:V181)</f>
        <v>16584.7</v>
      </c>
      <c r="W192" s="215">
        <f>SUMIF(I14:I180,"sb(sp)",W14:W180)</f>
        <v>16584.7</v>
      </c>
      <c r="X192" s="254"/>
      <c r="Y192" s="769"/>
      <c r="Z192" s="769"/>
      <c r="AA192" s="221"/>
    </row>
    <row r="193" spans="1:27" s="7" customFormat="1" ht="14.25" customHeight="1">
      <c r="A193" s="787" t="s">
        <v>40</v>
      </c>
      <c r="B193" s="788"/>
      <c r="C193" s="788"/>
      <c r="D193" s="788"/>
      <c r="E193" s="788"/>
      <c r="F193" s="788"/>
      <c r="G193" s="788"/>
      <c r="H193" s="788"/>
      <c r="I193" s="789"/>
      <c r="J193" s="790">
        <f>SUMIF(I14:I176,I15,J14:J176)</f>
        <v>107255.00000000001</v>
      </c>
      <c r="K193" s="791"/>
      <c r="L193" s="791"/>
      <c r="M193" s="1147"/>
      <c r="N193" s="790">
        <f>SUMIF(I14:I180,I15,N14:N180)</f>
        <v>98421.200000000012</v>
      </c>
      <c r="O193" s="791"/>
      <c r="P193" s="791"/>
      <c r="Q193" s="1147"/>
      <c r="R193" s="790">
        <f>SUMIF(I14:I177,"sb(vb)",R14:R177)</f>
        <v>101262.00000000001</v>
      </c>
      <c r="S193" s="791"/>
      <c r="T193" s="791"/>
      <c r="U193" s="791"/>
      <c r="V193" s="217">
        <f>SUMIF(I14:I176,I15,V14:V176)</f>
        <v>100267.80000000002</v>
      </c>
      <c r="W193" s="217">
        <f>SUMIF(I14:I180,I15,W14:W180)</f>
        <v>100267.80000000002</v>
      </c>
      <c r="X193" s="254"/>
      <c r="Y193" s="769"/>
      <c r="Z193" s="769"/>
      <c r="AA193" s="221"/>
    </row>
    <row r="194" spans="1:27" s="7" customFormat="1" ht="15.75" customHeight="1">
      <c r="A194" s="787" t="s">
        <v>0</v>
      </c>
      <c r="B194" s="788"/>
      <c r="C194" s="788"/>
      <c r="D194" s="788"/>
      <c r="E194" s="788"/>
      <c r="F194" s="788"/>
      <c r="G194" s="788"/>
      <c r="H194" s="788"/>
      <c r="I194" s="789"/>
      <c r="J194" s="790">
        <f>SUMIF(I14:I176,I26,J14:J176)</f>
        <v>200</v>
      </c>
      <c r="K194" s="791"/>
      <c r="L194" s="791"/>
      <c r="M194" s="1147"/>
      <c r="N194" s="790">
        <f>SUMIF(I14:I180,I26,N14:N180)</f>
        <v>0</v>
      </c>
      <c r="O194" s="791"/>
      <c r="P194" s="791"/>
      <c r="Q194" s="1147"/>
      <c r="R194" s="790">
        <f>SUMIF(I14:I177,"sb(mk)",R14:R177)</f>
        <v>160</v>
      </c>
      <c r="S194" s="791"/>
      <c r="T194" s="791"/>
      <c r="U194" s="791"/>
      <c r="V194" s="212">
        <f>SUMIF(I14:I176,I26,V14:V176)</f>
        <v>0</v>
      </c>
      <c r="W194" s="212">
        <f>SUMIF(I14:I180,I26,W14:W180)</f>
        <v>0</v>
      </c>
      <c r="X194" s="254"/>
      <c r="Y194" s="769"/>
      <c r="Z194" s="769"/>
      <c r="AA194" s="221"/>
    </row>
    <row r="195" spans="1:27" s="7" customFormat="1" ht="12.75" customHeight="1">
      <c r="A195" s="787" t="s">
        <v>64</v>
      </c>
      <c r="B195" s="788"/>
      <c r="C195" s="788"/>
      <c r="D195" s="788"/>
      <c r="E195" s="788"/>
      <c r="F195" s="788"/>
      <c r="G195" s="788"/>
      <c r="H195" s="788"/>
      <c r="I195" s="789"/>
      <c r="J195" s="800">
        <f>SUMIF(I14:I176,I64,J14:J176)</f>
        <v>2234.2999999999997</v>
      </c>
      <c r="K195" s="801"/>
      <c r="L195" s="801"/>
      <c r="M195" s="1165"/>
      <c r="N195" s="800">
        <f>SUMIF(I14:I180,I140,N14:N180)</f>
        <v>1998.6</v>
      </c>
      <c r="O195" s="801"/>
      <c r="P195" s="801"/>
      <c r="Q195" s="1165"/>
      <c r="R195" s="800">
        <f>SUMIF(I14:I177,"sb(p)",R14:R177)</f>
        <v>2014.8999999999999</v>
      </c>
      <c r="S195" s="801"/>
      <c r="T195" s="801"/>
      <c r="U195" s="801"/>
      <c r="V195" s="64">
        <f>SUMIF(I14:I180,I64,V14:V180)</f>
        <v>2517.6999999999998</v>
      </c>
      <c r="W195" s="64">
        <f>SUMIF(I14:I180,I64,W14:W180)</f>
        <v>0</v>
      </c>
      <c r="X195" s="254"/>
      <c r="Y195" s="769"/>
      <c r="Z195" s="769"/>
      <c r="AA195" s="221"/>
    </row>
    <row r="196" spans="1:27" s="7" customFormat="1" ht="12.75" customHeight="1" thickBot="1">
      <c r="A196" s="1158" t="s">
        <v>1</v>
      </c>
      <c r="B196" s="1159"/>
      <c r="C196" s="1159"/>
      <c r="D196" s="1159"/>
      <c r="E196" s="1159"/>
      <c r="F196" s="1159"/>
      <c r="G196" s="1159"/>
      <c r="H196" s="1159"/>
      <c r="I196" s="1160"/>
      <c r="J196" s="1162">
        <f>SUMIF(I14:I176,"pf",J14:J176)</f>
        <v>444.4</v>
      </c>
      <c r="K196" s="1163"/>
      <c r="L196" s="1163"/>
      <c r="M196" s="1164"/>
      <c r="N196" s="1162">
        <f>SUMIF(I14:I180,I143,N14:N180)</f>
        <v>109.6</v>
      </c>
      <c r="O196" s="1163"/>
      <c r="P196" s="1163"/>
      <c r="Q196" s="1164"/>
      <c r="R196" s="1162">
        <f ca="1">SUMIF(I10:I184,"pf",R10:R177)</f>
        <v>109.6</v>
      </c>
      <c r="S196" s="1163"/>
      <c r="T196" s="1163"/>
      <c r="U196" s="1163"/>
      <c r="V196" s="259">
        <f>SUMIF(I14:I176,I143,V14:V176)</f>
        <v>0</v>
      </c>
      <c r="W196" s="259">
        <f>SUMIF(I14:I180,I143,W14:W180)</f>
        <v>0</v>
      </c>
      <c r="X196" s="96"/>
      <c r="Y196" s="769"/>
      <c r="Z196" s="769"/>
      <c r="AA196" s="221"/>
    </row>
    <row r="197" spans="1:27" s="7" customFormat="1" ht="12.75" customHeight="1" thickBot="1">
      <c r="A197" s="807" t="s">
        <v>37</v>
      </c>
      <c r="B197" s="808"/>
      <c r="C197" s="808"/>
      <c r="D197" s="808"/>
      <c r="E197" s="808"/>
      <c r="F197" s="808"/>
      <c r="G197" s="808"/>
      <c r="H197" s="808"/>
      <c r="I197" s="809"/>
      <c r="J197" s="810">
        <f>SUM(J198:M200)</f>
        <v>15140.300000000001</v>
      </c>
      <c r="K197" s="811"/>
      <c r="L197" s="811"/>
      <c r="M197" s="1161"/>
      <c r="N197" s="810">
        <f>SUM(N198:Q200)</f>
        <v>10980.3</v>
      </c>
      <c r="O197" s="811"/>
      <c r="P197" s="811"/>
      <c r="Q197" s="1161"/>
      <c r="R197" s="810">
        <f>SUM(R198:U200)</f>
        <v>10995.1</v>
      </c>
      <c r="S197" s="811"/>
      <c r="T197" s="811"/>
      <c r="U197" s="811"/>
      <c r="V197" s="58">
        <f>SUM(V198:V200)</f>
        <v>7247</v>
      </c>
      <c r="W197" s="58">
        <f>SUM(W198:W200)</f>
        <v>4772</v>
      </c>
      <c r="X197" s="139"/>
      <c r="Y197" s="812"/>
      <c r="Z197" s="812"/>
      <c r="AA197" s="221"/>
    </row>
    <row r="198" spans="1:27" s="7" customFormat="1" ht="12.75" customHeight="1">
      <c r="A198" s="826" t="s">
        <v>41</v>
      </c>
      <c r="B198" s="827"/>
      <c r="C198" s="827"/>
      <c r="D198" s="827"/>
      <c r="E198" s="827"/>
      <c r="F198" s="827"/>
      <c r="G198" s="827"/>
      <c r="H198" s="827"/>
      <c r="I198" s="828"/>
      <c r="J198" s="800">
        <f>SUMIF(I14:I176,"es",J14:J176)</f>
        <v>14337.400000000001</v>
      </c>
      <c r="K198" s="801"/>
      <c r="L198" s="801"/>
      <c r="M198" s="801"/>
      <c r="N198" s="800">
        <f>SUMIF(I14:I180,I66,N14:N180)</f>
        <v>7101</v>
      </c>
      <c r="O198" s="801"/>
      <c r="P198" s="801"/>
      <c r="Q198" s="801"/>
      <c r="R198" s="800">
        <f>SUMIF(I10:I177,"es",R10:R177)</f>
        <v>7101</v>
      </c>
      <c r="S198" s="801"/>
      <c r="T198" s="801"/>
      <c r="U198" s="801"/>
      <c r="V198" s="10">
        <f>SUMIF(I14:I176,I66,V14:V176)</f>
        <v>3910</v>
      </c>
      <c r="W198" s="10">
        <f>SUMIF(I14:I180,"es",W14:W180)</f>
        <v>2125</v>
      </c>
      <c r="X198" s="96"/>
      <c r="Y198" s="806"/>
      <c r="Z198" s="806"/>
      <c r="AA198" s="221"/>
    </row>
    <row r="199" spans="1:27" s="7" customFormat="1" ht="12.75" customHeight="1">
      <c r="A199" s="829" t="s">
        <v>2</v>
      </c>
      <c r="B199" s="830"/>
      <c r="C199" s="830"/>
      <c r="D199" s="830"/>
      <c r="E199" s="830"/>
      <c r="F199" s="830"/>
      <c r="G199" s="830"/>
      <c r="H199" s="830"/>
      <c r="I199" s="831"/>
      <c r="J199" s="790">
        <f>SUMIF(I14:I176,"lrvb",J14:J176)</f>
        <v>727.9</v>
      </c>
      <c r="K199" s="791"/>
      <c r="L199" s="791"/>
      <c r="M199" s="791"/>
      <c r="N199" s="790">
        <f>SUMIF(I14:I180,I24,N14:N180)</f>
        <v>3879.2999999999997</v>
      </c>
      <c r="O199" s="791"/>
      <c r="P199" s="791"/>
      <c r="Q199" s="791"/>
      <c r="R199" s="790">
        <f>SUMIF(I10:I177,"lrvb",R10:R177)</f>
        <v>3894.1</v>
      </c>
      <c r="S199" s="791"/>
      <c r="T199" s="791"/>
      <c r="U199" s="791"/>
      <c r="V199" s="218">
        <f>SUMIF(I14:I176,I65,V14:V176)</f>
        <v>3337</v>
      </c>
      <c r="W199" s="218">
        <f>SUMIF(I14:I180,"lrvb",W14:W180)</f>
        <v>2647</v>
      </c>
      <c r="X199" s="96"/>
      <c r="Y199" s="806"/>
      <c r="Z199" s="806"/>
      <c r="AA199" s="221"/>
    </row>
    <row r="200" spans="1:27" s="7" customFormat="1" ht="12.75" customHeight="1" thickBot="1">
      <c r="A200" s="1142" t="s">
        <v>71</v>
      </c>
      <c r="B200" s="1143"/>
      <c r="C200" s="1143"/>
      <c r="D200" s="1143"/>
      <c r="E200" s="1143"/>
      <c r="F200" s="1143"/>
      <c r="G200" s="1143"/>
      <c r="H200" s="1143"/>
      <c r="I200" s="1144"/>
      <c r="J200" s="790">
        <f>SUMIF(I14:I176,"kvjud",J14:J176)</f>
        <v>75</v>
      </c>
      <c r="K200" s="791"/>
      <c r="L200" s="791"/>
      <c r="M200" s="791"/>
      <c r="N200" s="790">
        <f>SUMIF(I14:I180,I149,N14:N180)</f>
        <v>0</v>
      </c>
      <c r="O200" s="791"/>
      <c r="P200" s="791"/>
      <c r="Q200" s="791"/>
      <c r="R200" s="790">
        <f>SUMIF(I14:I177,"KVJUD",R14:R177)</f>
        <v>0</v>
      </c>
      <c r="S200" s="791"/>
      <c r="T200" s="791"/>
      <c r="U200" s="791"/>
      <c r="V200" s="215">
        <f>SUMIF(I14:I176,I149,V14:V176)</f>
        <v>0</v>
      </c>
      <c r="W200" s="215">
        <f>SUMIF(I14:I180,I149,W14:W180)</f>
        <v>0</v>
      </c>
      <c r="X200" s="96"/>
      <c r="Y200" s="806"/>
      <c r="Z200" s="806"/>
      <c r="AA200" s="221"/>
    </row>
    <row r="201" spans="1:27" ht="12.75" customHeight="1" thickBot="1">
      <c r="A201" s="820" t="s">
        <v>38</v>
      </c>
      <c r="B201" s="821"/>
      <c r="C201" s="821"/>
      <c r="D201" s="821"/>
      <c r="E201" s="821"/>
      <c r="F201" s="821"/>
      <c r="G201" s="821"/>
      <c r="H201" s="821"/>
      <c r="I201" s="822"/>
      <c r="J201" s="823">
        <f>J197+J190</f>
        <v>208659.4</v>
      </c>
      <c r="K201" s="824"/>
      <c r="L201" s="824"/>
      <c r="M201" s="824"/>
      <c r="N201" s="823">
        <f>N197+N190</f>
        <v>210930.5</v>
      </c>
      <c r="O201" s="824"/>
      <c r="P201" s="824"/>
      <c r="Q201" s="824"/>
      <c r="R201" s="823">
        <f ca="1">R197+R190</f>
        <v>199670.50000000003</v>
      </c>
      <c r="S201" s="824"/>
      <c r="T201" s="824"/>
      <c r="U201" s="824"/>
      <c r="V201" s="219">
        <f>V190+V197</f>
        <v>200507.2</v>
      </c>
      <c r="W201" s="219">
        <f>W197+W190</f>
        <v>192834.7</v>
      </c>
      <c r="X201" s="256"/>
      <c r="Y201" s="825"/>
      <c r="Z201" s="825"/>
    </row>
    <row r="203" spans="1:27">
      <c r="E203" s="2"/>
      <c r="F203" s="471"/>
      <c r="G203" s="2"/>
      <c r="H203" s="220"/>
      <c r="I203" s="348"/>
      <c r="J203" s="2"/>
      <c r="K203" s="2"/>
      <c r="L203" s="2"/>
      <c r="M203" s="2"/>
      <c r="N203" s="2"/>
      <c r="O203" s="1145"/>
      <c r="P203" s="1145"/>
      <c r="Q203" s="2"/>
      <c r="R203" s="2"/>
      <c r="S203" s="2"/>
      <c r="T203" s="2"/>
      <c r="U203" s="2"/>
      <c r="V203" s="2"/>
      <c r="W203" s="2"/>
    </row>
    <row r="204" spans="1:27">
      <c r="E204" s="2"/>
      <c r="F204" s="471"/>
      <c r="G204" s="2"/>
      <c r="H204" s="220"/>
      <c r="I204" s="348"/>
      <c r="J204" s="2"/>
      <c r="K204" s="2"/>
      <c r="L204" s="2"/>
      <c r="M204" s="2"/>
      <c r="N204" s="2"/>
      <c r="O204" s="1145"/>
      <c r="P204" s="1145"/>
      <c r="Q204" s="2"/>
      <c r="R204" s="2"/>
      <c r="S204" s="2"/>
      <c r="T204" s="2"/>
      <c r="U204" s="2"/>
      <c r="V204" s="2"/>
      <c r="W204" s="2"/>
    </row>
    <row r="205" spans="1:27">
      <c r="E205" s="2"/>
      <c r="F205" s="471"/>
      <c r="G205" s="2"/>
      <c r="H205" s="220"/>
      <c r="I205" s="348"/>
      <c r="J205" s="2"/>
      <c r="K205" s="2"/>
      <c r="L205" s="2"/>
      <c r="M205" s="2"/>
      <c r="N205" s="2"/>
      <c r="O205" s="1145"/>
      <c r="P205" s="1145"/>
      <c r="Q205" s="2"/>
      <c r="R205" s="2"/>
      <c r="S205" s="2"/>
      <c r="T205" s="2"/>
      <c r="U205" s="2"/>
      <c r="V205" s="2"/>
      <c r="W205" s="2"/>
    </row>
    <row r="206" spans="1:27">
      <c r="E206" s="2"/>
      <c r="F206" s="471"/>
      <c r="G206" s="2"/>
      <c r="H206" s="220"/>
      <c r="I206" s="34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7">
      <c r="E207" s="2"/>
      <c r="F207" s="471"/>
      <c r="G207" s="2"/>
      <c r="H207" s="220"/>
      <c r="I207" s="34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7">
      <c r="E208" s="2"/>
      <c r="F208" s="471"/>
      <c r="G208" s="2"/>
      <c r="H208" s="220"/>
      <c r="I208" s="34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7">
      <c r="E209" s="2"/>
      <c r="F209" s="471"/>
      <c r="G209" s="2"/>
      <c r="H209" s="220"/>
      <c r="I209" s="34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7">
      <c r="E210" s="2"/>
      <c r="F210" s="471"/>
      <c r="G210" s="2"/>
      <c r="H210" s="220"/>
      <c r="I210" s="34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7">
      <c r="E211" s="2"/>
      <c r="F211" s="471"/>
      <c r="G211" s="2"/>
      <c r="H211" s="220"/>
      <c r="I211" s="34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7">
      <c r="E212" s="2"/>
      <c r="F212" s="471"/>
      <c r="G212" s="2"/>
      <c r="H212" s="220"/>
      <c r="I212" s="34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7">
      <c r="E213" s="2"/>
      <c r="F213" s="471"/>
      <c r="G213" s="2"/>
      <c r="H213" s="220"/>
      <c r="I213" s="34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7">
      <c r="A214" s="2"/>
      <c r="B214" s="2"/>
      <c r="C214" s="2"/>
      <c r="D214" s="2"/>
      <c r="E214" s="2"/>
      <c r="F214" s="471"/>
      <c r="G214" s="2"/>
      <c r="H214" s="220"/>
      <c r="I214" s="34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>
      <c r="A215" s="2"/>
      <c r="B215" s="2"/>
      <c r="C215" s="2"/>
      <c r="D215" s="2"/>
      <c r="E215" s="2"/>
      <c r="F215" s="471"/>
      <c r="G215" s="2"/>
      <c r="H215" s="220"/>
      <c r="I215" s="34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>
      <c r="A216" s="2"/>
      <c r="B216" s="2"/>
      <c r="C216" s="2"/>
      <c r="D216" s="2"/>
      <c r="E216" s="2"/>
      <c r="F216" s="471"/>
      <c r="G216" s="2"/>
      <c r="H216" s="220"/>
      <c r="I216" s="34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>
      <c r="A217" s="2"/>
      <c r="B217" s="2"/>
      <c r="C217" s="2"/>
      <c r="D217" s="2"/>
      <c r="E217" s="2"/>
      <c r="F217" s="471"/>
      <c r="G217" s="2"/>
      <c r="H217" s="220"/>
      <c r="I217" s="34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>
      <c r="A218" s="2"/>
      <c r="B218" s="2"/>
      <c r="C218" s="2"/>
      <c r="D218" s="2"/>
      <c r="E218" s="2"/>
      <c r="F218" s="471"/>
      <c r="G218" s="2"/>
      <c r="H218" s="220"/>
      <c r="I218" s="34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>
      <c r="A219" s="2"/>
      <c r="B219" s="2"/>
      <c r="C219" s="2"/>
      <c r="D219" s="2"/>
      <c r="E219" s="2"/>
      <c r="F219" s="471"/>
      <c r="G219" s="2"/>
      <c r="H219" s="220"/>
      <c r="I219" s="34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>
      <c r="A220" s="2"/>
      <c r="B220" s="2"/>
      <c r="C220" s="2"/>
      <c r="D220" s="2"/>
      <c r="E220" s="2"/>
      <c r="F220" s="471"/>
      <c r="G220" s="2"/>
      <c r="H220" s="220"/>
      <c r="I220" s="34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>
      <c r="A221" s="2"/>
      <c r="B221" s="2"/>
      <c r="C221" s="2"/>
      <c r="D221" s="2"/>
      <c r="E221" s="2"/>
      <c r="F221" s="471"/>
      <c r="G221" s="2"/>
      <c r="H221" s="220"/>
      <c r="I221" s="34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>
      <c r="A222" s="2"/>
      <c r="B222" s="2"/>
      <c r="C222" s="2"/>
      <c r="D222" s="2"/>
      <c r="E222" s="2"/>
      <c r="F222" s="471"/>
      <c r="G222" s="2"/>
      <c r="H222" s="220"/>
      <c r="I222" s="34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>
      <c r="A223" s="2"/>
      <c r="B223" s="2"/>
      <c r="C223" s="2"/>
      <c r="D223" s="2"/>
      <c r="E223" s="2"/>
      <c r="F223" s="471"/>
      <c r="G223" s="2"/>
      <c r="H223" s="220"/>
      <c r="I223" s="34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>
      <c r="A224" s="2"/>
      <c r="B224" s="2"/>
      <c r="C224" s="2"/>
      <c r="D224" s="2"/>
      <c r="E224" s="2"/>
      <c r="F224" s="471"/>
      <c r="G224" s="2"/>
      <c r="H224" s="220"/>
      <c r="I224" s="34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>
      <c r="A225" s="2"/>
      <c r="B225" s="2"/>
      <c r="C225" s="2"/>
      <c r="D225" s="2"/>
      <c r="E225" s="2"/>
      <c r="F225" s="471"/>
      <c r="G225" s="2"/>
      <c r="H225" s="220"/>
      <c r="I225" s="34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>
      <c r="A226" s="2"/>
      <c r="B226" s="2"/>
      <c r="C226" s="2"/>
      <c r="D226" s="2"/>
      <c r="E226" s="2"/>
      <c r="F226" s="471"/>
      <c r="G226" s="2"/>
      <c r="H226" s="220"/>
      <c r="I226" s="34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</sheetData>
  <mergeCells count="413">
    <mergeCell ref="H115:H116"/>
    <mergeCell ref="B45:B47"/>
    <mergeCell ref="C39:C40"/>
    <mergeCell ref="E106:E108"/>
    <mergeCell ref="E57:E58"/>
    <mergeCell ref="F57:F58"/>
    <mergeCell ref="G57:G58"/>
    <mergeCell ref="B60:I60"/>
    <mergeCell ref="B61:AA61"/>
    <mergeCell ref="X106:X109"/>
    <mergeCell ref="H45:H48"/>
    <mergeCell ref="X57:X58"/>
    <mergeCell ref="F51:F52"/>
    <mergeCell ref="E51:E52"/>
    <mergeCell ref="D51:D52"/>
    <mergeCell ref="G45:G48"/>
    <mergeCell ref="H42:H44"/>
    <mergeCell ref="E39:E41"/>
    <mergeCell ref="F39:F41"/>
    <mergeCell ref="G39:G41"/>
    <mergeCell ref="H39:H41"/>
    <mergeCell ref="D42:D44"/>
    <mergeCell ref="E42:E44"/>
    <mergeCell ref="F42:F44"/>
    <mergeCell ref="D34:D35"/>
    <mergeCell ref="G34:G35"/>
    <mergeCell ref="E34:E35"/>
    <mergeCell ref="F34:F35"/>
    <mergeCell ref="B42:B43"/>
    <mergeCell ref="G42:G44"/>
    <mergeCell ref="C42:C43"/>
    <mergeCell ref="M6:M7"/>
    <mergeCell ref="H22:H27"/>
    <mergeCell ref="H18:H21"/>
    <mergeCell ref="H5:H7"/>
    <mergeCell ref="H30:H31"/>
    <mergeCell ref="D30:D31"/>
    <mergeCell ref="E18:E21"/>
    <mergeCell ref="G18:G21"/>
    <mergeCell ref="F18:F21"/>
    <mergeCell ref="E22:E27"/>
    <mergeCell ref="J6:J7"/>
    <mergeCell ref="K6:L6"/>
    <mergeCell ref="G28:G29"/>
    <mergeCell ref="F28:F29"/>
    <mergeCell ref="F32:F33"/>
    <mergeCell ref="G32:G33"/>
    <mergeCell ref="D22:D27"/>
    <mergeCell ref="F22:F27"/>
    <mergeCell ref="G22:G27"/>
    <mergeCell ref="D32:D33"/>
    <mergeCell ref="B5:B7"/>
    <mergeCell ref="C5:C7"/>
    <mergeCell ref="R6:R7"/>
    <mergeCell ref="C4:AA4"/>
    <mergeCell ref="H28:H29"/>
    <mergeCell ref="H32:H33"/>
    <mergeCell ref="E30:E31"/>
    <mergeCell ref="F30:F31"/>
    <mergeCell ref="G30:G31"/>
    <mergeCell ref="E28:E29"/>
    <mergeCell ref="N6:N7"/>
    <mergeCell ref="J5:M5"/>
    <mergeCell ref="S6:T6"/>
    <mergeCell ref="U6:U7"/>
    <mergeCell ref="A1:AA1"/>
    <mergeCell ref="F5:F7"/>
    <mergeCell ref="G5:G7"/>
    <mergeCell ref="A2:AA2"/>
    <mergeCell ref="A3:AA3"/>
    <mergeCell ref="A5:A7"/>
    <mergeCell ref="F12:F13"/>
    <mergeCell ref="X6:X7"/>
    <mergeCell ref="X5:AA5"/>
    <mergeCell ref="Y6:AA6"/>
    <mergeCell ref="W5:W7"/>
    <mergeCell ref="D5:D7"/>
    <mergeCell ref="E5:E7"/>
    <mergeCell ref="I5:I7"/>
    <mergeCell ref="R5:U5"/>
    <mergeCell ref="N5:Q5"/>
    <mergeCell ref="Q6:Q7"/>
    <mergeCell ref="X15:X17"/>
    <mergeCell ref="A8:AA8"/>
    <mergeCell ref="A9:AA9"/>
    <mergeCell ref="B10:AA10"/>
    <mergeCell ref="C11:AA11"/>
    <mergeCell ref="E14:E17"/>
    <mergeCell ref="C12:C13"/>
    <mergeCell ref="D12:D13"/>
    <mergeCell ref="E12:E13"/>
    <mergeCell ref="V5:V7"/>
    <mergeCell ref="H14:H17"/>
    <mergeCell ref="A18:A21"/>
    <mergeCell ref="C18:C21"/>
    <mergeCell ref="D14:D17"/>
    <mergeCell ref="G14:G17"/>
    <mergeCell ref="F14:F17"/>
    <mergeCell ref="G12:G13"/>
    <mergeCell ref="H12:H13"/>
    <mergeCell ref="O6:P6"/>
    <mergeCell ref="D28:D29"/>
    <mergeCell ref="C14:C17"/>
    <mergeCell ref="A22:A26"/>
    <mergeCell ref="C22:C26"/>
    <mergeCell ref="A28:A29"/>
    <mergeCell ref="B28:B29"/>
    <mergeCell ref="C28:C29"/>
    <mergeCell ref="D18:D21"/>
    <mergeCell ref="C30:C31"/>
    <mergeCell ref="A42:A43"/>
    <mergeCell ref="A30:A31"/>
    <mergeCell ref="B30:B31"/>
    <mergeCell ref="A34:A35"/>
    <mergeCell ref="B34:B35"/>
    <mergeCell ref="C34:C35"/>
    <mergeCell ref="A39:A40"/>
    <mergeCell ref="B39:B40"/>
    <mergeCell ref="D39:D41"/>
    <mergeCell ref="X132:X133"/>
    <mergeCell ref="B51:B52"/>
    <mergeCell ref="C51:C52"/>
    <mergeCell ref="H53:H54"/>
    <mergeCell ref="B57:B58"/>
    <mergeCell ref="C57:C58"/>
    <mergeCell ref="D57:D58"/>
    <mergeCell ref="E124:E125"/>
    <mergeCell ref="X77:X79"/>
    <mergeCell ref="E135:E136"/>
    <mergeCell ref="G130:G131"/>
    <mergeCell ref="H117:H118"/>
    <mergeCell ref="X93:X94"/>
    <mergeCell ref="X100:X103"/>
    <mergeCell ref="F134:F136"/>
    <mergeCell ref="E132:E133"/>
    <mergeCell ref="X110:X111"/>
    <mergeCell ref="G119:G120"/>
    <mergeCell ref="G117:G118"/>
    <mergeCell ref="X81:X83"/>
    <mergeCell ref="H57:H58"/>
    <mergeCell ref="H51:H52"/>
    <mergeCell ref="G51:G52"/>
    <mergeCell ref="H55:H56"/>
    <mergeCell ref="X68:X72"/>
    <mergeCell ref="X64:X66"/>
    <mergeCell ref="E119:E120"/>
    <mergeCell ref="B53:B54"/>
    <mergeCell ref="G53:G54"/>
    <mergeCell ref="E115:E116"/>
    <mergeCell ref="F115:F116"/>
    <mergeCell ref="G115:G116"/>
    <mergeCell ref="E68:E72"/>
    <mergeCell ref="C53:C54"/>
    <mergeCell ref="E100:E101"/>
    <mergeCell ref="E64:E65"/>
    <mergeCell ref="X184:AA184"/>
    <mergeCell ref="A185:AA185"/>
    <mergeCell ref="A186:AA186"/>
    <mergeCell ref="A190:I190"/>
    <mergeCell ref="R190:U190"/>
    <mergeCell ref="Y190:Z190"/>
    <mergeCell ref="J190:M190"/>
    <mergeCell ref="B184:I184"/>
    <mergeCell ref="Y189:Z189"/>
    <mergeCell ref="X135:X136"/>
    <mergeCell ref="H134:H136"/>
    <mergeCell ref="X174:X175"/>
    <mergeCell ref="X160:X161"/>
    <mergeCell ref="G143:G145"/>
    <mergeCell ref="G146:G148"/>
    <mergeCell ref="H146:H148"/>
    <mergeCell ref="H143:H145"/>
    <mergeCell ref="H149:H150"/>
    <mergeCell ref="F138:F139"/>
    <mergeCell ref="X138:X139"/>
    <mergeCell ref="A180:A181"/>
    <mergeCell ref="B180:B181"/>
    <mergeCell ref="A178:A179"/>
    <mergeCell ref="B178:B179"/>
    <mergeCell ref="A176:A177"/>
    <mergeCell ref="B176:B177"/>
    <mergeCell ref="A160:A161"/>
    <mergeCell ref="F158:F159"/>
    <mergeCell ref="N190:Q190"/>
    <mergeCell ref="A188:Z188"/>
    <mergeCell ref="R189:U189"/>
    <mergeCell ref="H151:H153"/>
    <mergeCell ref="X151:X152"/>
    <mergeCell ref="G156:G157"/>
    <mergeCell ref="H156:H157"/>
    <mergeCell ref="X156:X157"/>
    <mergeCell ref="X154:AA154"/>
    <mergeCell ref="Z155:AA155"/>
    <mergeCell ref="J195:M195"/>
    <mergeCell ref="A194:I194"/>
    <mergeCell ref="A193:I193"/>
    <mergeCell ref="J193:M193"/>
    <mergeCell ref="X182:AA182"/>
    <mergeCell ref="X183:AA183"/>
    <mergeCell ref="Y195:Z195"/>
    <mergeCell ref="N194:Q194"/>
    <mergeCell ref="N195:Q195"/>
    <mergeCell ref="R193:U193"/>
    <mergeCell ref="J191:M191"/>
    <mergeCell ref="R191:U191"/>
    <mergeCell ref="Y191:Z191"/>
    <mergeCell ref="N191:Q191"/>
    <mergeCell ref="J192:M192"/>
    <mergeCell ref="J194:M194"/>
    <mergeCell ref="Y193:Z193"/>
    <mergeCell ref="Y198:Z198"/>
    <mergeCell ref="R200:U200"/>
    <mergeCell ref="Y200:Z200"/>
    <mergeCell ref="J198:M198"/>
    <mergeCell ref="J199:M199"/>
    <mergeCell ref="J200:M200"/>
    <mergeCell ref="N200:Q200"/>
    <mergeCell ref="Y199:Z199"/>
    <mergeCell ref="R199:U199"/>
    <mergeCell ref="R196:U196"/>
    <mergeCell ref="Y196:Z196"/>
    <mergeCell ref="A197:I197"/>
    <mergeCell ref="R197:U197"/>
    <mergeCell ref="Y197:Z197"/>
    <mergeCell ref="N196:Q196"/>
    <mergeCell ref="N198:Q198"/>
    <mergeCell ref="N199:Q199"/>
    <mergeCell ref="A189:I189"/>
    <mergeCell ref="A191:I191"/>
    <mergeCell ref="N197:Q197"/>
    <mergeCell ref="J196:M196"/>
    <mergeCell ref="J197:M197"/>
    <mergeCell ref="A199:I199"/>
    <mergeCell ref="A198:I198"/>
    <mergeCell ref="A192:I192"/>
    <mergeCell ref="A132:A133"/>
    <mergeCell ref="B132:B133"/>
    <mergeCell ref="C132:C133"/>
    <mergeCell ref="D132:D133"/>
    <mergeCell ref="C182:I182"/>
    <mergeCell ref="B183:I183"/>
    <mergeCell ref="A156:A157"/>
    <mergeCell ref="B156:B157"/>
    <mergeCell ref="A158:A159"/>
    <mergeCell ref="A173:H173"/>
    <mergeCell ref="G134:G136"/>
    <mergeCell ref="D146:D148"/>
    <mergeCell ref="E73:E75"/>
    <mergeCell ref="E85:E88"/>
    <mergeCell ref="E93:E95"/>
    <mergeCell ref="D115:D116"/>
    <mergeCell ref="E110:E112"/>
    <mergeCell ref="F110:F112"/>
    <mergeCell ref="E96:E97"/>
    <mergeCell ref="E138:E139"/>
    <mergeCell ref="E53:E54"/>
    <mergeCell ref="D53:D54"/>
    <mergeCell ref="A55:A56"/>
    <mergeCell ref="C55:C56"/>
    <mergeCell ref="C59:I59"/>
    <mergeCell ref="D55:D56"/>
    <mergeCell ref="G55:G56"/>
    <mergeCell ref="F55:F56"/>
    <mergeCell ref="E55:E56"/>
    <mergeCell ref="A57:A58"/>
    <mergeCell ref="A201:I201"/>
    <mergeCell ref="N192:Q192"/>
    <mergeCell ref="N193:Q193"/>
    <mergeCell ref="A45:A47"/>
    <mergeCell ref="D45:D48"/>
    <mergeCell ref="E45:E48"/>
    <mergeCell ref="F45:F48"/>
    <mergeCell ref="C45:C47"/>
    <mergeCell ref="A53:A54"/>
    <mergeCell ref="F53:F54"/>
    <mergeCell ref="R198:U198"/>
    <mergeCell ref="E180:E181"/>
    <mergeCell ref="F180:F181"/>
    <mergeCell ref="O203:O205"/>
    <mergeCell ref="P203:P205"/>
    <mergeCell ref="J201:M201"/>
    <mergeCell ref="A187:Z187"/>
    <mergeCell ref="N201:Q201"/>
    <mergeCell ref="R201:U201"/>
    <mergeCell ref="Y201:Z201"/>
    <mergeCell ref="Y194:Z194"/>
    <mergeCell ref="A195:I195"/>
    <mergeCell ref="R195:U195"/>
    <mergeCell ref="D180:D181"/>
    <mergeCell ref="H180:H181"/>
    <mergeCell ref="R194:U194"/>
    <mergeCell ref="N189:Q189"/>
    <mergeCell ref="J189:M189"/>
    <mergeCell ref="R192:U192"/>
    <mergeCell ref="Y192:Z192"/>
    <mergeCell ref="F143:F145"/>
    <mergeCell ref="E151:E153"/>
    <mergeCell ref="E146:E148"/>
    <mergeCell ref="F146:F148"/>
    <mergeCell ref="F141:F142"/>
    <mergeCell ref="A200:I200"/>
    <mergeCell ref="D143:D145"/>
    <mergeCell ref="A196:I196"/>
    <mergeCell ref="C163:AA163"/>
    <mergeCell ref="F156:F157"/>
    <mergeCell ref="G149:G150"/>
    <mergeCell ref="G151:G153"/>
    <mergeCell ref="D158:D159"/>
    <mergeCell ref="D160:D161"/>
    <mergeCell ref="D156:D157"/>
    <mergeCell ref="F149:F150"/>
    <mergeCell ref="F152:F153"/>
    <mergeCell ref="E160:E161"/>
    <mergeCell ref="E158:E159"/>
    <mergeCell ref="C154:I154"/>
    <mergeCell ref="Z30:Z31"/>
    <mergeCell ref="AA30:AA31"/>
    <mergeCell ref="E32:E33"/>
    <mergeCell ref="AA45:AA48"/>
    <mergeCell ref="H34:H35"/>
    <mergeCell ref="AA32:AA33"/>
    <mergeCell ref="X34:X35"/>
    <mergeCell ref="AA42:AA44"/>
    <mergeCell ref="Y30:Y31"/>
    <mergeCell ref="Y45:Y48"/>
    <mergeCell ref="Y59:AA59"/>
    <mergeCell ref="E77:E80"/>
    <mergeCell ref="E81:E83"/>
    <mergeCell ref="E89:E91"/>
    <mergeCell ref="H119:H120"/>
    <mergeCell ref="D130:D131"/>
    <mergeCell ref="F117:F118"/>
    <mergeCell ref="D117:D118"/>
    <mergeCell ref="E117:E118"/>
    <mergeCell ref="F119:F120"/>
    <mergeCell ref="X30:X31"/>
    <mergeCell ref="X39:X41"/>
    <mergeCell ref="A36:H36"/>
    <mergeCell ref="X60:AA60"/>
    <mergeCell ref="X42:X44"/>
    <mergeCell ref="X74:X75"/>
    <mergeCell ref="X45:X48"/>
    <mergeCell ref="X49:AA49"/>
    <mergeCell ref="C50:AA50"/>
    <mergeCell ref="C49:I49"/>
    <mergeCell ref="E174:E175"/>
    <mergeCell ref="Z45:Z48"/>
    <mergeCell ref="Y42:Y44"/>
    <mergeCell ref="Z42:Z44"/>
    <mergeCell ref="C62:AA62"/>
    <mergeCell ref="C149:C150"/>
    <mergeCell ref="D149:D150"/>
    <mergeCell ref="E149:E150"/>
    <mergeCell ref="H121:H122"/>
    <mergeCell ref="G121:G122"/>
    <mergeCell ref="F160:F161"/>
    <mergeCell ref="H178:H179"/>
    <mergeCell ref="C151:C153"/>
    <mergeCell ref="F165:F169"/>
    <mergeCell ref="H158:H159"/>
    <mergeCell ref="G160:G161"/>
    <mergeCell ref="H160:H161"/>
    <mergeCell ref="D174:D175"/>
    <mergeCell ref="D176:D177"/>
    <mergeCell ref="D178:D179"/>
    <mergeCell ref="X121:X123"/>
    <mergeCell ref="E176:E177"/>
    <mergeCell ref="C162:I162"/>
    <mergeCell ref="E178:E179"/>
    <mergeCell ref="D151:D153"/>
    <mergeCell ref="E156:E157"/>
    <mergeCell ref="F174:F175"/>
    <mergeCell ref="F176:F177"/>
    <mergeCell ref="F178:F179"/>
    <mergeCell ref="G158:G159"/>
    <mergeCell ref="X85:X88"/>
    <mergeCell ref="Y85:Y88"/>
    <mergeCell ref="Z85:Z88"/>
    <mergeCell ref="X96:X98"/>
    <mergeCell ref="X89:X92"/>
    <mergeCell ref="X119:X120"/>
    <mergeCell ref="X176:X177"/>
    <mergeCell ref="H174:H175"/>
    <mergeCell ref="H176:H177"/>
    <mergeCell ref="X162:AA162"/>
    <mergeCell ref="Z146:Z148"/>
    <mergeCell ref="AA146:AA148"/>
    <mergeCell ref="A104:H104"/>
    <mergeCell ref="A113:H113"/>
    <mergeCell ref="A123:H123"/>
    <mergeCell ref="H130:H131"/>
    <mergeCell ref="E121:E122"/>
    <mergeCell ref="D121:D122"/>
    <mergeCell ref="F121:F122"/>
    <mergeCell ref="E130:E131"/>
    <mergeCell ref="F124:F131"/>
    <mergeCell ref="D119:D120"/>
    <mergeCell ref="G141:G142"/>
    <mergeCell ref="H141:H142"/>
    <mergeCell ref="X146:X148"/>
    <mergeCell ref="Y146:Y148"/>
    <mergeCell ref="A141:A142"/>
    <mergeCell ref="B141:B142"/>
    <mergeCell ref="C141:C142"/>
    <mergeCell ref="D141:D142"/>
    <mergeCell ref="E140:E142"/>
    <mergeCell ref="E143:E145"/>
    <mergeCell ref="C143:C145"/>
    <mergeCell ref="C146:C148"/>
    <mergeCell ref="A146:A148"/>
    <mergeCell ref="B146:B148"/>
    <mergeCell ref="A143:A145"/>
    <mergeCell ref="B143:B145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70" orientation="landscape" r:id="rId1"/>
  <rowBreaks count="5" manualBreakCount="5">
    <brk id="41" max="16383" man="1"/>
    <brk id="67" max="16383" man="1"/>
    <brk id="95" max="16383" man="1"/>
    <brk id="123" max="27" man="1"/>
    <brk id="15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0"/>
  <sheetViews>
    <sheetView workbookViewId="0">
      <selection activeCell="C40" sqref="C40"/>
    </sheetView>
  </sheetViews>
  <sheetFormatPr defaultRowHeight="12.75"/>
  <cols>
    <col min="2" max="2" width="22.42578125" customWidth="1"/>
    <col min="3" max="3" width="55.85546875" customWidth="1"/>
  </cols>
  <sheetData>
    <row r="1" spans="2:3" ht="15.75">
      <c r="B1" s="1231" t="s">
        <v>204</v>
      </c>
      <c r="C1" s="1231"/>
    </row>
    <row r="2" spans="2:3" ht="31.5">
      <c r="B2" s="528" t="s">
        <v>19</v>
      </c>
      <c r="C2" s="529" t="s">
        <v>205</v>
      </c>
    </row>
    <row r="3" spans="2:3" ht="15.75">
      <c r="B3" s="528" t="s">
        <v>206</v>
      </c>
      <c r="C3" s="530" t="s">
        <v>200</v>
      </c>
    </row>
    <row r="4" spans="2:3" ht="15.75">
      <c r="B4" s="528" t="s">
        <v>207</v>
      </c>
      <c r="C4" s="531" t="s">
        <v>208</v>
      </c>
    </row>
    <row r="5" spans="2:3" ht="15.75">
      <c r="B5" s="528" t="s">
        <v>209</v>
      </c>
      <c r="C5" s="530" t="s">
        <v>210</v>
      </c>
    </row>
    <row r="6" spans="2:3" ht="15.75">
      <c r="B6" s="528" t="s">
        <v>211</v>
      </c>
      <c r="C6" s="530" t="s">
        <v>212</v>
      </c>
    </row>
    <row r="7" spans="2:3" ht="15.75">
      <c r="B7" s="528" t="s">
        <v>213</v>
      </c>
      <c r="C7" s="530" t="s">
        <v>214</v>
      </c>
    </row>
    <row r="8" spans="2:3" ht="15.75">
      <c r="B8" s="528" t="s">
        <v>215</v>
      </c>
      <c r="C8" s="530" t="s">
        <v>216</v>
      </c>
    </row>
    <row r="10" spans="2:3">
      <c r="B10" s="1138" t="s">
        <v>217</v>
      </c>
      <c r="C10" s="1138"/>
    </row>
  </sheetData>
  <mergeCells count="2">
    <mergeCell ref="B1:C1"/>
    <mergeCell ref="B10:C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Tarybai</vt:lpstr>
      <vt:lpstr>Aiškinamoji lentelė</vt:lpstr>
      <vt:lpstr>Asignavimu valdytojų kodai</vt:lpstr>
      <vt:lpstr>Tarybai!Spausdinimo_sritis</vt:lpstr>
      <vt:lpstr>'Aiškinamoji lentelė'!Spausdinti_pavadinimus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V.Palaimiene</cp:lastModifiedBy>
  <cp:lastPrinted>2013-01-23T14:00:52Z</cp:lastPrinted>
  <dcterms:created xsi:type="dcterms:W3CDTF">2006-05-12T05:50:12Z</dcterms:created>
  <dcterms:modified xsi:type="dcterms:W3CDTF">2013-01-24T07:34:32Z</dcterms:modified>
</cp:coreProperties>
</file>