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640"/>
  </bookViews>
  <sheets>
    <sheet name="TARYBAI" sheetId="10" r:id="rId1"/>
    <sheet name="Aiškinamasis" sheetId="8" r:id="rId2"/>
    <sheet name="Asignavimų valdytojai" sheetId="11" r:id="rId3"/>
  </sheets>
  <definedNames>
    <definedName name="_xlnm.Print_Area" localSheetId="1">Aiškinamasis!$A$1:$AA$174</definedName>
    <definedName name="_xlnm.Print_Area" localSheetId="0">TARYBAI!$A$1:$R$133</definedName>
    <definedName name="_xlnm.Print_Titles" localSheetId="1">Aiškinamasis!$5:$7</definedName>
    <definedName name="_xlnm.Print_Titles" localSheetId="0">TARYBAI!$5:$7</definedName>
  </definedNames>
  <calcPr calcId="145621" fullCalcOnLoad="1"/>
</workbook>
</file>

<file path=xl/calcChain.xml><?xml version="1.0" encoding="utf-8"?>
<calcChain xmlns="http://schemas.openxmlformats.org/spreadsheetml/2006/main">
  <c r="W52" i="8"/>
  <c r="R71"/>
  <c r="I24" i="10"/>
  <c r="I35"/>
  <c r="I33"/>
  <c r="I32"/>
  <c r="K49"/>
  <c r="T42" i="8"/>
  <c r="S42"/>
  <c r="R42"/>
  <c r="U98"/>
  <c r="S98"/>
  <c r="R98"/>
  <c r="U96"/>
  <c r="S96"/>
  <c r="R96"/>
  <c r="R95"/>
  <c r="U94"/>
  <c r="S94"/>
  <c r="R94"/>
  <c r="S91"/>
  <c r="R91"/>
  <c r="R89"/>
  <c r="S88"/>
  <c r="R88"/>
  <c r="R86"/>
  <c r="U85"/>
  <c r="S85"/>
  <c r="R85"/>
  <c r="R83"/>
  <c r="S82"/>
  <c r="R82"/>
  <c r="R81"/>
  <c r="U80"/>
  <c r="T80"/>
  <c r="S80"/>
  <c r="R80"/>
  <c r="R79"/>
  <c r="R78"/>
  <c r="R77"/>
  <c r="R76"/>
  <c r="R75"/>
  <c r="S73"/>
  <c r="R73"/>
  <c r="R72"/>
  <c r="U70"/>
  <c r="T70"/>
  <c r="S70"/>
  <c r="R70"/>
  <c r="U66"/>
  <c r="T66"/>
  <c r="S66"/>
  <c r="R66"/>
  <c r="U62"/>
  <c r="T62"/>
  <c r="S62"/>
  <c r="R62"/>
  <c r="T58"/>
  <c r="S58"/>
  <c r="R58"/>
  <c r="R57"/>
  <c r="R56"/>
  <c r="R55"/>
  <c r="R54"/>
  <c r="R53"/>
  <c r="R51"/>
  <c r="R50"/>
  <c r="R49"/>
  <c r="U48"/>
  <c r="T48"/>
  <c r="S48"/>
  <c r="R48"/>
  <c r="R47"/>
  <c r="R46"/>
  <c r="R45"/>
  <c r="R44"/>
  <c r="S52"/>
  <c r="R52"/>
  <c r="T52"/>
  <c r="T32"/>
  <c r="S32"/>
  <c r="R31"/>
  <c r="R32"/>
  <c r="T30"/>
  <c r="S29"/>
  <c r="R29"/>
  <c r="R30"/>
  <c r="T28"/>
  <c r="S28"/>
  <c r="R27"/>
  <c r="R28"/>
  <c r="T26"/>
  <c r="S26"/>
  <c r="R25"/>
  <c r="T24"/>
  <c r="S24"/>
  <c r="R23"/>
  <c r="T22"/>
  <c r="S22"/>
  <c r="R21"/>
  <c r="R19"/>
  <c r="R18"/>
  <c r="R17"/>
  <c r="R14"/>
  <c r="R13"/>
  <c r="R12"/>
  <c r="S30"/>
  <c r="N127" i="10"/>
  <c r="M127"/>
  <c r="M129"/>
  <c r="M128"/>
  <c r="N56"/>
  <c r="M56"/>
  <c r="M131"/>
  <c r="M126"/>
  <c r="M125"/>
  <c r="J113"/>
  <c r="K113"/>
  <c r="L113"/>
  <c r="M113"/>
  <c r="N113"/>
  <c r="I106"/>
  <c r="I113"/>
  <c r="J100"/>
  <c r="K100"/>
  <c r="L100"/>
  <c r="M100"/>
  <c r="N100"/>
  <c r="I52"/>
  <c r="L49"/>
  <c r="M49"/>
  <c r="N49"/>
  <c r="M117"/>
  <c r="M17"/>
  <c r="M15"/>
  <c r="J88"/>
  <c r="J101"/>
  <c r="K88"/>
  <c r="K101"/>
  <c r="L88"/>
  <c r="L101"/>
  <c r="I79"/>
  <c r="I78"/>
  <c r="I77"/>
  <c r="I127"/>
  <c r="I88"/>
  <c r="W98" i="8"/>
  <c r="V98"/>
  <c r="Q98"/>
  <c r="O98"/>
  <c r="N98"/>
  <c r="I92" i="10"/>
  <c r="I91"/>
  <c r="I131"/>
  <c r="Q128" i="8"/>
  <c r="N124"/>
  <c r="U128"/>
  <c r="R128"/>
  <c r="R127"/>
  <c r="R126"/>
  <c r="R106"/>
  <c r="R110"/>
  <c r="N88" i="10"/>
  <c r="N101"/>
  <c r="M88"/>
  <c r="M101"/>
  <c r="R115" i="8"/>
  <c r="R116"/>
  <c r="R117"/>
  <c r="R114"/>
  <c r="O118"/>
  <c r="P118"/>
  <c r="Q118"/>
  <c r="S118"/>
  <c r="T118"/>
  <c r="U118"/>
  <c r="V118"/>
  <c r="W118"/>
  <c r="N115"/>
  <c r="N116"/>
  <c r="N117"/>
  <c r="N114"/>
  <c r="N118"/>
  <c r="R118"/>
  <c r="O42"/>
  <c r="N74" i="10"/>
  <c r="M74"/>
  <c r="L74"/>
  <c r="J74"/>
  <c r="I65"/>
  <c r="N42" i="8"/>
  <c r="N132" i="10"/>
  <c r="M132"/>
  <c r="M130"/>
  <c r="M133"/>
  <c r="N131"/>
  <c r="N130"/>
  <c r="N129"/>
  <c r="N126"/>
  <c r="K118"/>
  <c r="N117"/>
  <c r="L117"/>
  <c r="I117"/>
  <c r="N105"/>
  <c r="M105"/>
  <c r="M118"/>
  <c r="L105"/>
  <c r="L118"/>
  <c r="J105"/>
  <c r="I103"/>
  <c r="I105"/>
  <c r="I96"/>
  <c r="I90"/>
  <c r="I129"/>
  <c r="I89"/>
  <c r="N72"/>
  <c r="M72"/>
  <c r="L72"/>
  <c r="J72"/>
  <c r="I71"/>
  <c r="N70"/>
  <c r="M70"/>
  <c r="L70"/>
  <c r="J70"/>
  <c r="N67"/>
  <c r="M67"/>
  <c r="J67"/>
  <c r="I67"/>
  <c r="N64"/>
  <c r="M64"/>
  <c r="J64"/>
  <c r="I64"/>
  <c r="I62"/>
  <c r="N61"/>
  <c r="M61"/>
  <c r="L61"/>
  <c r="J61"/>
  <c r="I59"/>
  <c r="N58"/>
  <c r="M58"/>
  <c r="J58"/>
  <c r="I58"/>
  <c r="I57"/>
  <c r="L56"/>
  <c r="K56"/>
  <c r="K75"/>
  <c r="J56"/>
  <c r="N51"/>
  <c r="M51"/>
  <c r="J51"/>
  <c r="I51"/>
  <c r="I50"/>
  <c r="I34"/>
  <c r="I49"/>
  <c r="J49"/>
  <c r="N29"/>
  <c r="M29"/>
  <c r="L29"/>
  <c r="K29"/>
  <c r="J29"/>
  <c r="I28"/>
  <c r="I29"/>
  <c r="N27"/>
  <c r="M27"/>
  <c r="L27"/>
  <c r="K27"/>
  <c r="J26"/>
  <c r="I26"/>
  <c r="I126"/>
  <c r="N25"/>
  <c r="M25"/>
  <c r="L25"/>
  <c r="K25"/>
  <c r="J25"/>
  <c r="I25"/>
  <c r="N23"/>
  <c r="M23"/>
  <c r="L23"/>
  <c r="K23"/>
  <c r="J23"/>
  <c r="I23"/>
  <c r="I22"/>
  <c r="I132"/>
  <c r="I130"/>
  <c r="N21"/>
  <c r="M21"/>
  <c r="L21"/>
  <c r="K21"/>
  <c r="J21"/>
  <c r="I21"/>
  <c r="I20"/>
  <c r="N19"/>
  <c r="M19"/>
  <c r="L19"/>
  <c r="K19"/>
  <c r="J19"/>
  <c r="I19"/>
  <c r="I18"/>
  <c r="L17"/>
  <c r="K17"/>
  <c r="J17"/>
  <c r="N128"/>
  <c r="I16"/>
  <c r="N15"/>
  <c r="J15"/>
  <c r="I15"/>
  <c r="I12"/>
  <c r="I128"/>
  <c r="N17"/>
  <c r="R146" i="8"/>
  <c r="R147"/>
  <c r="R148"/>
  <c r="R149"/>
  <c r="R150"/>
  <c r="R145"/>
  <c r="O151"/>
  <c r="K43"/>
  <c r="L43"/>
  <c r="M43"/>
  <c r="O43"/>
  <c r="P43"/>
  <c r="Q43"/>
  <c r="T43"/>
  <c r="T71"/>
  <c r="U43"/>
  <c r="U71"/>
  <c r="V43"/>
  <c r="W43"/>
  <c r="J42"/>
  <c r="W128"/>
  <c r="W168"/>
  <c r="W166"/>
  <c r="V166"/>
  <c r="S41"/>
  <c r="S43"/>
  <c r="S71"/>
  <c r="N41"/>
  <c r="N43"/>
  <c r="J41"/>
  <c r="O45"/>
  <c r="R124"/>
  <c r="T138"/>
  <c r="O29"/>
  <c r="W96"/>
  <c r="V96"/>
  <c r="Q96"/>
  <c r="O96"/>
  <c r="N95"/>
  <c r="Q105"/>
  <c r="O94"/>
  <c r="O88"/>
  <c r="O85"/>
  <c r="O80"/>
  <c r="O58"/>
  <c r="P58"/>
  <c r="O52"/>
  <c r="P20"/>
  <c r="O15"/>
  <c r="S143"/>
  <c r="R141"/>
  <c r="R40"/>
  <c r="R39"/>
  <c r="R38"/>
  <c r="R37"/>
  <c r="R36"/>
  <c r="T156"/>
  <c r="W131"/>
  <c r="V131"/>
  <c r="U131"/>
  <c r="Q131"/>
  <c r="N131"/>
  <c r="M131"/>
  <c r="J131"/>
  <c r="N130"/>
  <c r="N112"/>
  <c r="O113"/>
  <c r="P113"/>
  <c r="Q113"/>
  <c r="O109"/>
  <c r="P109"/>
  <c r="Q109"/>
  <c r="Q85"/>
  <c r="N84"/>
  <c r="W172"/>
  <c r="W171"/>
  <c r="W170"/>
  <c r="V172"/>
  <c r="V170"/>
  <c r="V168"/>
  <c r="N172"/>
  <c r="K151"/>
  <c r="K156"/>
  <c r="M128"/>
  <c r="M138"/>
  <c r="M122"/>
  <c r="M118"/>
  <c r="J118"/>
  <c r="M113"/>
  <c r="M109"/>
  <c r="M105"/>
  <c r="K80"/>
  <c r="J80"/>
  <c r="K58"/>
  <c r="J58"/>
  <c r="L58"/>
  <c r="K52"/>
  <c r="L20"/>
  <c r="K15"/>
  <c r="W137"/>
  <c r="V137"/>
  <c r="S137"/>
  <c r="O137"/>
  <c r="R136"/>
  <c r="N137"/>
  <c r="R137"/>
  <c r="K138"/>
  <c r="L138"/>
  <c r="W80"/>
  <c r="V80"/>
  <c r="N79"/>
  <c r="N132"/>
  <c r="V171"/>
  <c r="V151"/>
  <c r="V94"/>
  <c r="V88"/>
  <c r="V70"/>
  <c r="V66"/>
  <c r="V62"/>
  <c r="V58"/>
  <c r="V52"/>
  <c r="V48"/>
  <c r="V15"/>
  <c r="N151"/>
  <c r="Q155"/>
  <c r="N155"/>
  <c r="N88"/>
  <c r="N58"/>
  <c r="P52"/>
  <c r="P48"/>
  <c r="N31"/>
  <c r="O24"/>
  <c r="N24"/>
  <c r="P22"/>
  <c r="P33"/>
  <c r="N154"/>
  <c r="J154"/>
  <c r="N127"/>
  <c r="N126"/>
  <c r="R112"/>
  <c r="R111"/>
  <c r="N111"/>
  <c r="N110"/>
  <c r="R108"/>
  <c r="R107"/>
  <c r="N107"/>
  <c r="N106"/>
  <c r="N108"/>
  <c r="R104"/>
  <c r="R103"/>
  <c r="R102"/>
  <c r="N103"/>
  <c r="N102"/>
  <c r="N104"/>
  <c r="W151"/>
  <c r="W143"/>
  <c r="W88"/>
  <c r="W82"/>
  <c r="W73"/>
  <c r="W70"/>
  <c r="W66"/>
  <c r="W62"/>
  <c r="W58"/>
  <c r="W48"/>
  <c r="W32"/>
  <c r="W30"/>
  <c r="W28"/>
  <c r="W26"/>
  <c r="W24"/>
  <c r="W22"/>
  <c r="W15"/>
  <c r="N52"/>
  <c r="N36"/>
  <c r="O30"/>
  <c r="N30"/>
  <c r="O28"/>
  <c r="N28"/>
  <c r="O26"/>
  <c r="N26"/>
  <c r="O22"/>
  <c r="N22"/>
  <c r="Q143"/>
  <c r="Q156"/>
  <c r="O91"/>
  <c r="O82"/>
  <c r="N82"/>
  <c r="O73"/>
  <c r="N73"/>
  <c r="W155"/>
  <c r="V155"/>
  <c r="V143"/>
  <c r="V156"/>
  <c r="V128"/>
  <c r="W113"/>
  <c r="W109"/>
  <c r="W105"/>
  <c r="V113"/>
  <c r="V109"/>
  <c r="V105"/>
  <c r="V91"/>
  <c r="V85"/>
  <c r="V82"/>
  <c r="V73"/>
  <c r="V32"/>
  <c r="V30"/>
  <c r="V28"/>
  <c r="V26"/>
  <c r="V22"/>
  <c r="V24"/>
  <c r="R171"/>
  <c r="S20"/>
  <c r="T20"/>
  <c r="S15"/>
  <c r="R15"/>
  <c r="N150"/>
  <c r="N149"/>
  <c r="N148"/>
  <c r="N147"/>
  <c r="N146"/>
  <c r="N145"/>
  <c r="N142"/>
  <c r="N141"/>
  <c r="R134"/>
  <c r="S135"/>
  <c r="S133"/>
  <c r="R133"/>
  <c r="R132"/>
  <c r="Q94"/>
  <c r="N93"/>
  <c r="N92"/>
  <c r="N89"/>
  <c r="N87"/>
  <c r="N86"/>
  <c r="N83"/>
  <c r="N81"/>
  <c r="N80"/>
  <c r="N78"/>
  <c r="N76"/>
  <c r="N75"/>
  <c r="N72"/>
  <c r="N40"/>
  <c r="N38"/>
  <c r="N56"/>
  <c r="N55"/>
  <c r="N54"/>
  <c r="N53"/>
  <c r="N50"/>
  <c r="N49"/>
  <c r="N44"/>
  <c r="O32"/>
  <c r="N32"/>
  <c r="N29"/>
  <c r="N27"/>
  <c r="N25"/>
  <c r="N23"/>
  <c r="N21"/>
  <c r="N19"/>
  <c r="N18"/>
  <c r="N17"/>
  <c r="N14"/>
  <c r="N13"/>
  <c r="N12"/>
  <c r="M155"/>
  <c r="J155"/>
  <c r="J150"/>
  <c r="J149"/>
  <c r="J148"/>
  <c r="J147"/>
  <c r="J146"/>
  <c r="J145"/>
  <c r="J126"/>
  <c r="J125"/>
  <c r="K122"/>
  <c r="J121"/>
  <c r="J120"/>
  <c r="J119"/>
  <c r="K113"/>
  <c r="J113"/>
  <c r="L113"/>
  <c r="J112"/>
  <c r="J111"/>
  <c r="J110"/>
  <c r="K109"/>
  <c r="J109"/>
  <c r="L109"/>
  <c r="J108"/>
  <c r="J107"/>
  <c r="J106"/>
  <c r="K105"/>
  <c r="L105"/>
  <c r="J105"/>
  <c r="J104"/>
  <c r="J103"/>
  <c r="J102"/>
  <c r="J117"/>
  <c r="J172"/>
  <c r="J115"/>
  <c r="J114"/>
  <c r="K88"/>
  <c r="J86"/>
  <c r="K85"/>
  <c r="M85"/>
  <c r="J83"/>
  <c r="K82"/>
  <c r="J82"/>
  <c r="J81"/>
  <c r="J78"/>
  <c r="J77"/>
  <c r="J76"/>
  <c r="J75"/>
  <c r="J40"/>
  <c r="J39"/>
  <c r="J38"/>
  <c r="J37"/>
  <c r="J56"/>
  <c r="J55"/>
  <c r="J52"/>
  <c r="L52"/>
  <c r="J50"/>
  <c r="J45"/>
  <c r="J36"/>
  <c r="J44"/>
  <c r="K32"/>
  <c r="J32"/>
  <c r="K28"/>
  <c r="J28"/>
  <c r="K26"/>
  <c r="J26"/>
  <c r="K24"/>
  <c r="J24"/>
  <c r="K22"/>
  <c r="J22"/>
  <c r="L22"/>
  <c r="K20"/>
  <c r="J20"/>
  <c r="J19"/>
  <c r="J18"/>
  <c r="J17"/>
  <c r="J16"/>
  <c r="J15"/>
  <c r="J14"/>
  <c r="J13"/>
  <c r="J12"/>
  <c r="U155"/>
  <c r="R155"/>
  <c r="S151"/>
  <c r="R151"/>
  <c r="W135"/>
  <c r="V135"/>
  <c r="O135"/>
  <c r="N135"/>
  <c r="W133"/>
  <c r="V133"/>
  <c r="O133"/>
  <c r="N133"/>
  <c r="Q70"/>
  <c r="P70"/>
  <c r="O70"/>
  <c r="N70"/>
  <c r="M70"/>
  <c r="L70"/>
  <c r="K70"/>
  <c r="J70"/>
  <c r="Q66"/>
  <c r="P66"/>
  <c r="O66"/>
  <c r="N66"/>
  <c r="M66"/>
  <c r="L66"/>
  <c r="K66"/>
  <c r="J66"/>
  <c r="Q62"/>
  <c r="P62"/>
  <c r="O62"/>
  <c r="N62"/>
  <c r="M62"/>
  <c r="L62"/>
  <c r="K62"/>
  <c r="J62"/>
  <c r="W94"/>
  <c r="W91"/>
  <c r="W85"/>
  <c r="J53"/>
  <c r="J49"/>
  <c r="O46"/>
  <c r="N46"/>
  <c r="L46"/>
  <c r="L48"/>
  <c r="K46"/>
  <c r="J46"/>
  <c r="U32"/>
  <c r="S33"/>
  <c r="R33"/>
  <c r="U30"/>
  <c r="U28"/>
  <c r="U26"/>
  <c r="R26"/>
  <c r="K30"/>
  <c r="K33"/>
  <c r="J31"/>
  <c r="J23"/>
  <c r="U24"/>
  <c r="R24"/>
  <c r="U22"/>
  <c r="R22"/>
  <c r="U20"/>
  <c r="W16"/>
  <c r="W167"/>
  <c r="O16"/>
  <c r="O20"/>
  <c r="N20"/>
  <c r="J25"/>
  <c r="M141"/>
  <c r="J141"/>
  <c r="J143"/>
  <c r="K72"/>
  <c r="K73"/>
  <c r="J73"/>
  <c r="J29"/>
  <c r="J27"/>
  <c r="P105"/>
  <c r="P123"/>
  <c r="P138"/>
  <c r="P139"/>
  <c r="O105"/>
  <c r="S105"/>
  <c r="T105"/>
  <c r="U105"/>
  <c r="S109"/>
  <c r="T109"/>
  <c r="U109"/>
  <c r="S113"/>
  <c r="T113"/>
  <c r="U113"/>
  <c r="R143"/>
  <c r="U143"/>
  <c r="U156"/>
  <c r="R166"/>
  <c r="R172"/>
  <c r="R170"/>
  <c r="W20"/>
  <c r="N45"/>
  <c r="N39"/>
  <c r="J128"/>
  <c r="N16"/>
  <c r="M143"/>
  <c r="M156"/>
  <c r="J156"/>
  <c r="O156"/>
  <c r="N156"/>
  <c r="W169"/>
  <c r="R167"/>
  <c r="R168"/>
  <c r="N105"/>
  <c r="O123"/>
  <c r="N91"/>
  <c r="N37"/>
  <c r="R20"/>
  <c r="W165"/>
  <c r="V165"/>
  <c r="J33"/>
  <c r="J122"/>
  <c r="K48"/>
  <c r="J48"/>
  <c r="L123"/>
  <c r="L139"/>
  <c r="J30"/>
  <c r="N168"/>
  <c r="J72"/>
  <c r="N128"/>
  <c r="R109"/>
  <c r="N94"/>
  <c r="N143"/>
  <c r="R135"/>
  <c r="V123"/>
  <c r="W156"/>
  <c r="N166"/>
  <c r="W123"/>
  <c r="I100" i="10"/>
  <c r="I101"/>
  <c r="I125"/>
  <c r="I133"/>
  <c r="J168" i="8"/>
  <c r="J170"/>
  <c r="N15"/>
  <c r="J151"/>
  <c r="Q138"/>
  <c r="J171"/>
  <c r="J167"/>
  <c r="N167"/>
  <c r="V16"/>
  <c r="O33"/>
  <c r="N33"/>
  <c r="O48"/>
  <c r="N48"/>
  <c r="S156"/>
  <c r="R156"/>
  <c r="T123"/>
  <c r="T139"/>
  <c r="S99"/>
  <c r="O138"/>
  <c r="N138"/>
  <c r="W138"/>
  <c r="L33"/>
  <c r="K123"/>
  <c r="S138"/>
  <c r="N109"/>
  <c r="R41"/>
  <c r="R43"/>
  <c r="S123"/>
  <c r="S139"/>
  <c r="V138"/>
  <c r="V139"/>
  <c r="W33"/>
  <c r="R165"/>
  <c r="R164"/>
  <c r="J138"/>
  <c r="R131"/>
  <c r="U138"/>
  <c r="R138"/>
  <c r="J43"/>
  <c r="T99"/>
  <c r="T33"/>
  <c r="L75" i="10"/>
  <c r="N75"/>
  <c r="J75"/>
  <c r="M75"/>
  <c r="I17"/>
  <c r="M30"/>
  <c r="I61"/>
  <c r="I56"/>
  <c r="I70"/>
  <c r="I72"/>
  <c r="J27"/>
  <c r="J30"/>
  <c r="I30"/>
  <c r="N30"/>
  <c r="U123" i="8"/>
  <c r="R123"/>
  <c r="N170"/>
  <c r="N165"/>
  <c r="N171"/>
  <c r="N125" i="10"/>
  <c r="N133"/>
  <c r="I74"/>
  <c r="V169" i="8"/>
  <c r="O139"/>
  <c r="Q123"/>
  <c r="N123"/>
  <c r="R169"/>
  <c r="R105"/>
  <c r="K30" i="10"/>
  <c r="N164" i="8"/>
  <c r="J169"/>
  <c r="J118" i="10"/>
  <c r="N118"/>
  <c r="W164" i="8"/>
  <c r="W173"/>
  <c r="W139"/>
  <c r="K139"/>
  <c r="K71"/>
  <c r="M71"/>
  <c r="O71"/>
  <c r="O99"/>
  <c r="O157"/>
  <c r="Q71"/>
  <c r="Q99"/>
  <c r="U99"/>
  <c r="M99"/>
  <c r="K99"/>
  <c r="V71"/>
  <c r="N113"/>
  <c r="Q139"/>
  <c r="R113"/>
  <c r="J85"/>
  <c r="J165"/>
  <c r="J71"/>
  <c r="L71"/>
  <c r="L99"/>
  <c r="L157"/>
  <c r="L158"/>
  <c r="N71"/>
  <c r="P71"/>
  <c r="P99"/>
  <c r="P157"/>
  <c r="P158"/>
  <c r="J88"/>
  <c r="J99"/>
  <c r="W71"/>
  <c r="W99"/>
  <c r="M123"/>
  <c r="J123"/>
  <c r="N85"/>
  <c r="N96"/>
  <c r="I27" i="10"/>
  <c r="I118"/>
  <c r="J166" i="8"/>
  <c r="R99"/>
  <c r="N169"/>
  <c r="V99"/>
  <c r="V20"/>
  <c r="V33"/>
  <c r="V167"/>
  <c r="V164"/>
  <c r="V173"/>
  <c r="T157"/>
  <c r="T158"/>
  <c r="I75" i="10"/>
  <c r="M119"/>
  <c r="M120"/>
  <c r="U139" i="8"/>
  <c r="R173"/>
  <c r="N119" i="10"/>
  <c r="N120"/>
  <c r="K119"/>
  <c r="K120"/>
  <c r="N173" i="8"/>
  <c r="N99"/>
  <c r="O158"/>
  <c r="M139"/>
  <c r="M157"/>
  <c r="M158"/>
  <c r="Q157"/>
  <c r="Q158"/>
  <c r="S157"/>
  <c r="J164"/>
  <c r="J173"/>
  <c r="J139"/>
  <c r="W157"/>
  <c r="W158"/>
  <c r="N139"/>
  <c r="K157"/>
  <c r="V157"/>
  <c r="V158"/>
  <c r="R139"/>
  <c r="U157"/>
  <c r="U158"/>
  <c r="L119" i="10"/>
  <c r="L120"/>
  <c r="S158" i="8"/>
  <c r="N157"/>
  <c r="J119" i="10"/>
  <c r="K158" i="8"/>
  <c r="J158"/>
  <c r="J157"/>
  <c r="N158"/>
  <c r="R158"/>
  <c r="R157"/>
  <c r="J120" i="10"/>
  <c r="I120"/>
  <c r="I119"/>
</calcChain>
</file>

<file path=xl/comments1.xml><?xml version="1.0" encoding="utf-8"?>
<comments xmlns="http://schemas.openxmlformats.org/spreadsheetml/2006/main">
  <authors>
    <author>Snieguole Kacerauskaite</author>
  </authors>
  <commentList>
    <comment ref="K44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167,5 - skirta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N44" authorId="0">
      <text>
        <r>
          <rPr>
            <b/>
            <sz val="9"/>
            <color indexed="81"/>
            <rFont val="Tahoma"/>
            <family val="2"/>
            <charset val="186"/>
          </rPr>
          <t>520 Lt vaikui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49" authorId="0">
      <text>
        <r>
          <rPr>
            <b/>
            <sz val="9"/>
            <color indexed="81"/>
            <rFont val="Tahoma"/>
            <family val="2"/>
            <charset val="186"/>
          </rPr>
          <t>50,5 - skirta</t>
        </r>
      </text>
    </comment>
    <comment ref="K5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144,0 - skirta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84" authorId="0">
      <text>
        <r>
          <rPr>
            <b/>
            <sz val="9"/>
            <color indexed="81"/>
            <rFont val="Tahoma"/>
            <family val="2"/>
            <charset val="186"/>
          </rPr>
          <t>174,4 - skirta</t>
        </r>
      </text>
    </comment>
    <comment ref="K84" authorId="0">
      <text>
        <r>
          <rPr>
            <b/>
            <sz val="9"/>
            <color indexed="81"/>
            <rFont val="Tahoma"/>
            <family val="2"/>
            <charset val="186"/>
          </rPr>
          <t>114,4 - skirta</t>
        </r>
      </text>
    </comment>
    <comment ref="M84" authorId="0">
      <text>
        <r>
          <rPr>
            <b/>
            <sz val="9"/>
            <color indexed="81"/>
            <rFont val="Tahoma"/>
            <family val="2"/>
            <charset val="186"/>
          </rPr>
          <t>60,0 -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  <charset val="186"/>
          </rPr>
          <t>571,2 -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89" authorId="0">
      <text>
        <r>
          <rPr>
            <b/>
            <sz val="9"/>
            <color indexed="81"/>
            <rFont val="Tahoma"/>
            <family val="2"/>
            <charset val="186"/>
          </rPr>
          <t>515,0 -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įtraukta pagal SPG STR3-15 protokolą</t>
        </r>
      </text>
    </comment>
    <comment ref="M142" authorId="0">
      <text>
        <r>
          <rPr>
            <b/>
            <sz val="9"/>
            <color indexed="81"/>
            <rFont val="Tahoma"/>
            <family val="2"/>
            <charset val="186"/>
          </rPr>
          <t>1181,0 -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<sst xmlns="http://schemas.openxmlformats.org/spreadsheetml/2006/main" count="840" uniqueCount="241">
  <si>
    <t>tūkst. Lt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</si>
  <si>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</si>
  <si>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</si>
  <si>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</si>
  <si>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</si>
  <si>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</si>
  <si>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</si>
  <si>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</si>
  <si>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2012-ųjų metų  asignavimų planas</t>
  </si>
  <si>
    <t>Iš viso</t>
  </si>
  <si>
    <t>Išlaidoms</t>
  </si>
  <si>
    <t>Turtui įsigyti ir finansiniams įsipareigojimams vykdyti</t>
  </si>
  <si>
    <t>Iš jų darbo užmokesčiui</t>
  </si>
  <si>
    <t>03 Strateginis tikslas.  Užtikrinti gyventojams aukštą švietimo, kultūros, socialinių, sporto ir sveikatos apsaugos paslaugų kokybę ir prieinamumą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</si>
  <si>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</si>
  <si>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</si>
  <si>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</si>
  <si>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</si>
  <si>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</si>
  <si>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</si>
  <si>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</si>
  <si>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</si>
  <si>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</si>
  <si>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</si>
  <si>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</si>
  <si>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</si>
  <si>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</si>
  <si>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</si>
  <si>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</si>
  <si>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</si>
  <si>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</si>
  <si>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</si>
  <si>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</si>
  <si>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</si>
  <si>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SB(SP)</t>
  </si>
  <si>
    <t>Nevyriausybinių organizacijų socialinių projektų dalinis finansavimas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</si>
  <si>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</si>
  <si>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</si>
  <si>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</si>
  <si>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</si>
  <si>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</si>
  <si>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</si>
  <si>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</si>
  <si>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</si>
  <si>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</si>
  <si>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</si>
  <si>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>Socialinio būsto fondo gyvenamųjų namų statyba ir būsto pirkimas</t>
  </si>
  <si>
    <t xml:space="preserve">1       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</si>
  <si>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</si>
  <si>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</si>
  <si>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</si>
  <si>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</si>
  <si>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</si>
  <si>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</si>
  <si>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</si>
  <si>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</si>
  <si>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</si>
  <si>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</si>
  <si>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</si>
  <si>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</si>
  <si>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</si>
  <si>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</si>
  <si>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SB(P)</t>
  </si>
  <si>
    <r>
      <t>Paskolos lėšos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SB(P)</t>
    </r>
  </si>
  <si>
    <t>1</t>
  </si>
  <si>
    <t>P7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</si>
  <si>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</si>
  <si>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</si>
  <si>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Socialinių paslaugų teikimas socialinėse įstaigose:</t>
  </si>
  <si>
    <t xml:space="preserve"> TIKSLŲ, UŽDAVINIŲ, PRIEMONIŲ, PRIEMONIŲ IŠLAIDŲ IR KRITERIJŲ SUVESTINĖ</t>
  </si>
  <si>
    <t>Indėlio kriterijaus</t>
  </si>
  <si>
    <t>pavadinimas</t>
  </si>
  <si>
    <t>vnt.</t>
  </si>
  <si>
    <t>Nemokamą maitinimą gaunančių bei aprūpinamų mokinio reikmenimis mokinių sk.</t>
  </si>
  <si>
    <t xml:space="preserve">Vidutinis vienkartinių išmokų socialiai pažeidžiamiems asmenims skaičius per mėn. </t>
  </si>
  <si>
    <t>Nemokamą maitinimą gaunantys mokiniai</t>
  </si>
  <si>
    <t>Paramą mokinio reikmenimis gaunančių mokiniai</t>
  </si>
  <si>
    <t>Senyvo amžiaus asmenų bei asmenų su negalia, apgyvendintų apskrities pavaldumo globos institucijose per metus, sk.</t>
  </si>
  <si>
    <t xml:space="preserve"> NVO projektų, gaunančių dalinį finansavimą iš savivaldybės biudžeto, skaičius</t>
  </si>
  <si>
    <t>Pritaikyta būstų neįgaliesiems</t>
  </si>
  <si>
    <t>Socialinių paslaugų moterims, patyrusioms smurtą šeimoje ar nukentėjusioms nuo prekybos žmonėmis, plėtra steigiant moterų krizių centrą</t>
  </si>
  <si>
    <t>I</t>
  </si>
  <si>
    <t>Lėšų poreikis biudžetiniams 2013-iesiems metams</t>
  </si>
  <si>
    <t>2013-ųjų metų asignavimų planas**</t>
  </si>
  <si>
    <t>2014-ųjų metų lėšų poreikis</t>
  </si>
  <si>
    <t>2015-ųjų metų lėšų poreikis</t>
  </si>
  <si>
    <t>planas</t>
  </si>
  <si>
    <t>2013-ieji metai</t>
  </si>
  <si>
    <t>2014-ieji metai</t>
  </si>
  <si>
    <t>2015-ieji metai</t>
  </si>
  <si>
    <t xml:space="preserve">Piniginės socialinės paramos nepasiturinčioms šeimoms ir vieniems gyvenantiems asmenims bei paramos mirties atveju teikimas, išmokant pašalpas ir kompensacijas </t>
  </si>
  <si>
    <t>Vidutinis išmokamų socialinių pašalpų ir kompensacijų skaičius per mėn.</t>
  </si>
  <si>
    <t>Vidutinškai per mėn. išmokamų laidojimo pašalpų skaičius</t>
  </si>
  <si>
    <t>Asmenims su sunkia negalia teikiamų socialinės globos paslaugų apmokėjimas</t>
  </si>
  <si>
    <t>Asmenų su sunkia negalia, kuriems teikiamos socialinės globos paslaugos, skaičius (perkamos paslaugos)</t>
  </si>
  <si>
    <t>Asmenų su sunkia negalia, kuriems teikiamos socialinės globos paslaugos, skaičius (SPC)</t>
  </si>
  <si>
    <t>Asmenų su sunkia negalia, kuriems teikiamos socialinės globos paslaugos, skaičius (Globos namai)</t>
  </si>
  <si>
    <t>Asmenų su sunkia negalia, kuriems teikiamos socialinės globos paslaugos, skaičius („Klaipėdos lakštutė“)</t>
  </si>
  <si>
    <t>Socialinių darbuotojų, dirbančių su socialinės rizikos šeimomis, darbo apmokėjimas</t>
  </si>
  <si>
    <t>Darbuotojų, dirbančių su socialinės rizikos šeimomis, skaičius</t>
  </si>
  <si>
    <t>Mokinių nemokamo maitinimo ir aprūpinimo mokinio reikmenimis organizavimas</t>
  </si>
  <si>
    <t>Išmokų gavėjų skaičius, žm.</t>
  </si>
  <si>
    <t>BĮ Klaipėdos vaikų globos namuose „Smiltelė“</t>
  </si>
  <si>
    <t>Grąžintų į šeimą vaikų skaičius</t>
  </si>
  <si>
    <t>BĮ Neįgaliųjų centre „Klaipėdos lakštutė“</t>
  </si>
  <si>
    <t>Socialinę globą teikiančių darbuotojų dalis bendroje vaikų globos namų  personalo struktūroje, proc.</t>
  </si>
  <si>
    <t>Planinis vietų skaičius įstaigoje</t>
  </si>
  <si>
    <t>08</t>
  </si>
  <si>
    <t>Suorganizuotas renginys „Gatvės krepįinio 3x3x turnyras“</t>
  </si>
  <si>
    <t>Dienos socialinę globą per mėn. gaunančių asmenų  su psichine negalia skaičius dienos socialinės globos centre</t>
  </si>
  <si>
    <t>Dienos socialinę globą per mėn. gaunančių vaikų su negalia skaičius dienos socialinės globos centre</t>
  </si>
  <si>
    <r>
      <t xml:space="preserve">Vidutiniškai per mėn. paslaugas gaunančių socialinės rizikos ir rizikos šeimų vaikų skaičius </t>
    </r>
    <r>
      <rPr>
        <sz val="10"/>
        <rFont val="Times New Roman"/>
        <family val="1"/>
        <charset val="186"/>
      </rPr>
      <t>Dienos</t>
    </r>
    <r>
      <rPr>
        <sz val="10"/>
        <rFont val="Times New Roman"/>
        <family val="1"/>
      </rPr>
      <t xml:space="preserve"> centre</t>
    </r>
  </si>
  <si>
    <t>2</t>
  </si>
  <si>
    <t>Paslaugos gavėjų sk.</t>
  </si>
  <si>
    <t>Mobilių komandų sk</t>
  </si>
  <si>
    <t>Dienos socialinės globos paslaugų teikimas asmenims su psichine negalia dienos socialinės globos centre</t>
  </si>
  <si>
    <t>Dienos socialinės globos paslaugų teikimas vaikams su negalia dienos socialinės globos centre</t>
  </si>
  <si>
    <t>Intensyvi krizių įveikimo pagalba moterims ir motinoms su vaikais, patyrusioms smurtą, bei asmenims, nukentėjusiems nuo prekybos žmonėmis</t>
  </si>
  <si>
    <t>Senyvo amžiaus asmenų dienos socialinės globos centre (Kretingos g. 44)</t>
  </si>
  <si>
    <t>Suaugusių asmenų su psichine negalia dienos socialinės globos centre (Kretingos g. 44)</t>
  </si>
  <si>
    <t>Paslaugos gavėjų skaičius</t>
  </si>
  <si>
    <t>Suaugusių asmenų su protine negalia dienos socialinės globos centre (2 spec. mokykla, III a.)</t>
  </si>
  <si>
    <t xml:space="preserve">BĮ Klaipėdos m. globos namų fasado perdažymas ir statinio konstrukcijos pažeidimų pašalinimas </t>
  </si>
  <si>
    <t>Nupirkta butų, sk.</t>
  </si>
  <si>
    <t>Dienos socialinės priežiūros paslauga vaikams iš socialinės rizikos šeimų vaikų dienos centruose</t>
  </si>
  <si>
    <t>Savivaldybės socialinio būsto gyvenamųjų patalpų  tinkamos fizinės būklės užtikrinimas ir nuomos administravimas:</t>
  </si>
  <si>
    <t>Laikinai neišnuomotų gyvenamųjų patalpų priežiūra</t>
  </si>
  <si>
    <t>Savivaldybės gyvenamųjų patalpų techninės būklės vertinimas ir remontas</t>
  </si>
  <si>
    <t>Apmokėjimas savivaldybei tenkančia dalimi už daugiabučių namų bendrosios  nuosavybės objektų atnaujinimą ir renovaciją</t>
  </si>
  <si>
    <t>Rezervo naudojimas nenumatytiems darbams apmokėti ir avarinėms situacijoms likviduoti</t>
  </si>
  <si>
    <t>Savivaldybės gyvenamųjų patalpų nuomos administravimas</t>
  </si>
  <si>
    <t>Savininkams grąžintų nuomotų patalpų vertės įskaičiavimas į nuompinigius</t>
  </si>
  <si>
    <t>Parengtų remontui butų skaičius</t>
  </si>
  <si>
    <t>Suremontuotų butų skaičius</t>
  </si>
  <si>
    <t>Daugiabučių namų, kuriuose  buvo vykdomi atnaujinimo darbai skaičius</t>
  </si>
  <si>
    <t xml:space="preserve">Surinkta  nuomos mokesčio  proc. nuo priskaičiuoto </t>
  </si>
  <si>
    <t>Sutrumpėjo nuomininkų pasirinktos garantijos įvykdymo terminas (mėn.)</t>
  </si>
  <si>
    <t>Objektų, kuriuose buvo pašalintos galimų avarijų grėsmės ir likviduotos avarijos, skaičius</t>
  </si>
  <si>
    <t>2013-ųjų metų  asignavimų planas</t>
  </si>
  <si>
    <t xml:space="preserve">Užtikrinti Klaipėdos miesto socialinio būsto fondo plėtrą ir  valstybės politikos, padedančios apsirūpinti būstu, įgyvendinimą </t>
  </si>
  <si>
    <t xml:space="preserve">Politinių kalinių ir tremtinių bei jų šeimų narių sugrįžimo į Lietuvą programos įgyvendinimas: </t>
  </si>
  <si>
    <t xml:space="preserve">Butų pirkimas politinių kalinių ir tremtiniams bei jų šeimų nariams </t>
  </si>
  <si>
    <t>BĮ Klaipėdos miesto globos namuose</t>
  </si>
  <si>
    <t>BĮ Klaipėdos vaikų globos namuose „Rytas“</t>
  </si>
  <si>
    <t>BĮ Klaipėdos vaikų globos namuose „Danė“</t>
  </si>
  <si>
    <t>BĮ Klaipėdos miesto socialinės paramos centre</t>
  </si>
  <si>
    <t>BĮ Klaipėdos miesto šeimos ir vaiko gerovės centre</t>
  </si>
  <si>
    <t>BĮ Klaipėdos miesto nakvynės namuose</t>
  </si>
  <si>
    <t>Socialinę globą teikiančių darbuotojų dalis bendroje vaikų globos namų  personalo struktūroje, %</t>
  </si>
  <si>
    <t>Laikinai benamių asmenų, piktnaudžiaujančių alkoholiu ir psichotropinėmis medžiagomis, apgyvendinamas, esant krizinei situacijai</t>
  </si>
  <si>
    <t>Išblaivinta per parą</t>
  </si>
  <si>
    <t>Suremontuota šilumos punktų, vnt.</t>
  </si>
  <si>
    <t>Suremontuota dušinų ir sanitarinių mazgų patalpų, vnt.</t>
  </si>
  <si>
    <t>Perdažyta dalis fasado, kv m</t>
  </si>
  <si>
    <t>Kompensacijų Nepriklausomybės gynėjams, nukentėjusiems nuo 1991 m. sausio 11-13 d. ir po to vykdytos SSRS agesijos bei jų šeimoms, sk.</t>
  </si>
  <si>
    <t>Iš dalies finansuota projektų, sk.</t>
  </si>
  <si>
    <t>Etatų skaičius mobilioje komandoje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</si>
  <si>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</si>
  <si>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Asignavimai 2012-iesiems metams**</t>
  </si>
  <si>
    <t>** pagal Klaipėdos miesto savivaldybės tarybos 2012-02-28 sprendimą Nr. T2-35</t>
  </si>
  <si>
    <t>Labdaros valgyklos (Baltijos pr. 102) patalpų kosmetinis remontas</t>
  </si>
  <si>
    <t>SOCIALINĖS ATSKIRTIES MAŽINIMO PROGRAMOS (NR. 12)</t>
  </si>
  <si>
    <r>
      <rPr>
        <b/>
        <sz val="10"/>
        <rFont val="Times New Roman"/>
        <family val="1"/>
        <charset val="186"/>
      </rPr>
      <t>Vietos bendruomenių savivaldos 2012 m. programos</t>
    </r>
    <r>
      <rPr>
        <sz val="10"/>
        <rFont val="Times New Roman"/>
        <family val="1"/>
        <charset val="186"/>
      </rPr>
      <t xml:space="preserve"> įgyvendinimas </t>
    </r>
  </si>
  <si>
    <r>
      <rPr>
        <b/>
        <sz val="10"/>
        <rFont val="Times New Roman"/>
        <family val="1"/>
        <charset val="186"/>
      </rPr>
      <t xml:space="preserve">Patalpų (Debreceno g. 48) pritaikymas dienos centro vaikams iš socialinės rizikos šeimų ir trumpalaikės socialinės ir krizių įveikimo pagalbos skyriaus veiklai </t>
    </r>
    <r>
      <rPr>
        <sz val="10"/>
        <rFont val="Times New Roman"/>
        <family val="1"/>
        <charset val="186"/>
      </rPr>
      <t xml:space="preserve">(BĮ Klaipėdos miesto šeimos ir vaiko gerovės centras) </t>
    </r>
  </si>
  <si>
    <r>
      <rPr>
        <b/>
        <sz val="10"/>
        <rFont val="Times New Roman"/>
        <family val="1"/>
        <charset val="186"/>
      </rPr>
      <t xml:space="preserve">Pastato, adresu Kretingos g. 44, Klaipėda, I-IV aukštų rekonstrukcija, pritaikant Klaipėdos vaikų globos namams „Danė"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</si>
  <si>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r>
      <t>Suremontuotas pastato stogelis, m</t>
    </r>
    <r>
      <rPr>
        <vertAlign val="superscript"/>
        <sz val="10"/>
        <rFont val="Times New Roman"/>
        <family val="1"/>
      </rPr>
      <t>2</t>
    </r>
  </si>
  <si>
    <t>2012–2015 M. KLAIPĖDOS MIESTO SAVIVALDYBĖS</t>
  </si>
  <si>
    <t>BĮ Klaipėdos nakvynės namų pastatų (Viršutinės g. 21 ir Šilutės pl. 8) avarinių vamzdynų keitimo darbai</t>
  </si>
  <si>
    <t>09</t>
  </si>
  <si>
    <t>BĮ Klaipėdos vaikų globos namų „Rytas“ šildymo, vandentiekio sistemų rekonstrukcija</t>
  </si>
  <si>
    <t>Bandomojo projekto pagal Integralios pagalbos plėtros programą įgyvendinimas (dienos socialinės globos ir slaugos paslaugos į namus)</t>
  </si>
  <si>
    <t>Socialinės paslaugos kokybės vertinimas</t>
  </si>
  <si>
    <t>Parengta audito ataskaita, vnt.</t>
  </si>
  <si>
    <t>Atlikta remonto darbų (nubalintos sienos ir lubos, atlikti smulkūs remonto darbai), proc.</t>
  </si>
  <si>
    <t>Įstaigų išlaikymui (be šildymo):</t>
  </si>
  <si>
    <t>2014 m. poreikis</t>
  </si>
  <si>
    <t>2015 m. poreikis</t>
  </si>
  <si>
    <t>2013–2015 M. KLAIPĖDOS MIESTO SAVIVALDYBĖS</t>
  </si>
  <si>
    <t>Produkto vertinimo kriterijus</t>
  </si>
  <si>
    <t>2013-ųjų metų asignavimų planas</t>
  </si>
  <si>
    <t>Asignavimų valdytojų kodų klasifikatorius*</t>
  </si>
  <si>
    <t xml:space="preserve">                              Pavadinimas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</si>
  <si>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</si>
  <si>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</si>
  <si>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</si>
  <si>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</si>
  <si>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</si>
  <si>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</si>
  <si>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</si>
  <si>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</si>
  <si>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</si>
  <si>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</si>
  <si>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</si>
  <si>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</si>
  <si>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>* patvirtinta Klaipėdos miesto savivaldybės administracijos direktoriaus 2011-02-24 įsakymu Nr. AD1-384</t>
  </si>
  <si>
    <t>Socialinės infrastruktūros objektų ir viešųjų erdvių pritaikymo neįgaliesiems galimybių studijos parengimas</t>
  </si>
  <si>
    <t>Parengta studija vnt.</t>
  </si>
  <si>
    <t>Įsigyta butų, sk.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</si>
  <si>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</si>
  <si>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 xml:space="preserve">I   </t>
  </si>
  <si>
    <t>Socialinės paskirties pastato statyba, patalpų pritaikymas socialinių paslaugų teikimui.
Užbaigtumas, proc.</t>
  </si>
  <si>
    <t>Socialinių paslaugų moterims, patyrusioms smurtą šeimoje ar nukentėjusioms nuo prekybos žmonėmis, plėtra, steigiant moterų krizių centrą</t>
  </si>
  <si>
    <t>Parengtas techninis projektas - 1 vnt.
Rekonstruota dalis pastato - 808 kv. m.
Užbaigtumas, proc.</t>
  </si>
  <si>
    <t>Parengtas techninis projektas - 1 vnt.
Rekonstruota dalis pastato - 655 kv. m.
Užbaigtumas, proc.</t>
  </si>
  <si>
    <t>Atlikti kapitalinio remonto darbai ir įsigyta visa reikalinga įranga bei baldai socialinės globos centro įrengimui. Užbaigtumas, proc.</t>
  </si>
  <si>
    <t>Parengtas techninis projektas - 1 vnt.
Rekonstruota dalis pastato - 1394 kv. m.
Užbaigtumas, proc.</t>
  </si>
  <si>
    <t>Politinių kalinių ir tremtinių bei jų šeimų narių sugrįžimo į Lietuvą programos įgyvendinimas- daugiabučio gyvenamojo namo statybos sklype Rambyno g. 14A, Klaipėdoje techninio projekto parengimas</t>
  </si>
  <si>
    <t>5</t>
  </si>
  <si>
    <t>Parengtas techninis projektas, vnt.</t>
  </si>
  <si>
    <t>Parengtas techninis projektas, vnt.
Atnaujinta šildymo ir vandentiekio sistema, užbaigtumas, proc.</t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</si>
  <si>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</si>
  <si>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</si>
  <si>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 xml:space="preserve">Projekto </t>
    </r>
    <r>
      <rPr>
        <b/>
        <sz val="10"/>
        <rFont val="Times New Roman"/>
        <family val="1"/>
        <charset val="186"/>
      </rPr>
      <t>„Suaugusių asmenų su proto negalia dienos socialinės globos centras (2 spec. mokykla, III a.)“</t>
    </r>
    <r>
      <rPr>
        <sz val="10"/>
        <rFont val="Times New Roman"/>
        <family val="1"/>
        <charset val="186"/>
      </rPr>
      <t xml:space="preserve"> įgyvendinimas</t>
    </r>
  </si>
  <si>
    <t>Įgyvendinta projektų, vnt.</t>
  </si>
  <si>
    <t>Nemokamą maitinimą gaunančių bei aprūpinamų mokinio reikmenimis mokinių sk., tūkst.</t>
  </si>
  <si>
    <t>3,8</t>
  </si>
  <si>
    <t>3,7</t>
  </si>
  <si>
    <t>3,6</t>
  </si>
  <si>
    <t xml:space="preserve">Vidutinis vienkartinių išmokų socialiai pažeidžiamiems asmenims skaičius/mėn. </t>
  </si>
  <si>
    <t xml:space="preserve">Paramą gaunančių mokinių skaičius </t>
  </si>
  <si>
    <t>7000</t>
  </si>
  <si>
    <t>6800</t>
  </si>
  <si>
    <t>6600</t>
  </si>
  <si>
    <t>BĮ Klaipėdos miesto globos namuose;</t>
  </si>
  <si>
    <t>BĮ Klaipėdos miesto socialinės paramos centre;</t>
  </si>
  <si>
    <t>BĮ Neįgaliųjų centre „Klaipėdos lakštutė“;</t>
  </si>
  <si>
    <t>BĮ Klaipėdos miesto šeimos ir vaiko gerovės centre;</t>
  </si>
  <si>
    <t>BĮ Klaipėdos miesto nakvynės namuose;</t>
  </si>
  <si>
    <t>BĮ Klaipėdos vaikų globos namuose „Smiltelė“;</t>
  </si>
  <si>
    <t>BĮ Klaipėdos vaikų globos namuose „Danė“;</t>
  </si>
  <si>
    <t>BĮ Klaipėdos vaikų globos namuose „Rytas“;</t>
  </si>
  <si>
    <t>Senyvo amžiaus asmenų dienos socialinės globos centre (Kretingos g. 44);</t>
  </si>
  <si>
    <t>Suaugusių asmenų su psichine negalia dienos socialinės globos centre (Kretingos g. 44);</t>
  </si>
  <si>
    <t>Planinis vietų skaičius įstaigose, sk.</t>
  </si>
  <si>
    <t>Dienos socialinės globos paslaugų teikimas asmenims su psichine negalia dienos socialinės globos centre;</t>
  </si>
  <si>
    <t>Dienos socialinės globos paslaugų teikimas vaikams su negalia dienos socialinės globos centre;</t>
  </si>
  <si>
    <t>Dienos socialinės priežiūros paslauga vaikams iš socialinės rizikos šeimų vaikų dienos centruose.</t>
  </si>
  <si>
    <t>Dienos socialinę globą per mėn. gaunančių asmenų skaičius</t>
  </si>
  <si>
    <t xml:space="preserve">Parengta techninių projektų, sk. </t>
  </si>
  <si>
    <t>Atlikti remonto darbai įstaigose, įstaigų sk.</t>
  </si>
  <si>
    <t xml:space="preserve"> NVO projektų, gaunančių dalinį finansavimą iš savivaldybės biudžeto, sk.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</si>
</sst>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11"/>
      <name val="Times New Roman"/>
      <family val="1"/>
    </font>
    <font>
      <sz val="9"/>
      <name val="Times New Roman"/>
      <family val="1"/>
      <charset val="186"/>
    </font>
    <font>
      <sz val="7"/>
      <name val="Times New Roman"/>
      <family val="1"/>
    </font>
    <font>
      <b/>
      <sz val="9"/>
      <color indexed="81"/>
      <name val="Tahoma"/>
      <family val="2"/>
      <charset val="186"/>
    </font>
    <font>
      <b/>
      <sz val="8"/>
      <name val="Times New Roman"/>
      <family val="1"/>
      <charset val="186"/>
    </font>
    <font>
      <vertAlign val="superscript"/>
      <sz val="10"/>
      <name val="Times New Roman"/>
      <family val="1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</font>
    <font>
      <sz val="8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/>
    </xf>
    <xf numFmtId="164" fontId="3" fillId="3" borderId="9" xfId="0" applyNumberFormat="1" applyFont="1" applyFill="1" applyBorder="1" applyAlignment="1">
      <alignment horizontal="center" vertical="top"/>
    </xf>
    <xf numFmtId="164" fontId="3" fillId="3" borderId="3" xfId="0" applyNumberFormat="1" applyFont="1" applyFill="1" applyBorder="1" applyAlignment="1">
      <alignment horizontal="center" vertical="top"/>
    </xf>
    <xf numFmtId="164" fontId="3" fillId="3" borderId="10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164" fontId="8" fillId="3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textRotation="180" wrapText="1"/>
    </xf>
    <xf numFmtId="0" fontId="4" fillId="0" borderId="0" xfId="0" applyFont="1" applyFill="1" applyBorder="1" applyAlignment="1">
      <alignment horizontal="center" vertical="top" textRotation="180" wrapText="1"/>
    </xf>
    <xf numFmtId="164" fontId="10" fillId="3" borderId="2" xfId="0" applyNumberFormat="1" applyFont="1" applyFill="1" applyBorder="1" applyAlignment="1">
      <alignment horizontal="center" vertical="top"/>
    </xf>
    <xf numFmtId="164" fontId="10" fillId="3" borderId="3" xfId="0" applyNumberFormat="1" applyFont="1" applyFill="1" applyBorder="1" applyAlignment="1">
      <alignment horizontal="center" vertical="top"/>
    </xf>
    <xf numFmtId="164" fontId="10" fillId="3" borderId="19" xfId="0" applyNumberFormat="1" applyFont="1" applyFill="1" applyBorder="1" applyAlignment="1">
      <alignment horizontal="center" vertical="top"/>
    </xf>
    <xf numFmtId="164" fontId="10" fillId="3" borderId="10" xfId="0" applyNumberFormat="1" applyFont="1" applyFill="1" applyBorder="1" applyAlignment="1">
      <alignment horizontal="center" vertical="top"/>
    </xf>
    <xf numFmtId="0" fontId="9" fillId="0" borderId="0" xfId="0" applyFont="1"/>
    <xf numFmtId="49" fontId="1" fillId="4" borderId="20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164" fontId="3" fillId="2" borderId="9" xfId="0" applyNumberFormat="1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top"/>
    </xf>
    <xf numFmtId="49" fontId="3" fillId="5" borderId="2" xfId="0" applyNumberFormat="1" applyFont="1" applyFill="1" applyBorder="1" applyAlignment="1">
      <alignment horizontal="center" vertical="top"/>
    </xf>
    <xf numFmtId="164" fontId="8" fillId="5" borderId="23" xfId="0" applyNumberFormat="1" applyFont="1" applyFill="1" applyBorder="1" applyAlignment="1">
      <alignment horizontal="center" vertical="center" wrapText="1"/>
    </xf>
    <xf numFmtId="164" fontId="8" fillId="5" borderId="24" xfId="0" applyNumberFormat="1" applyFont="1" applyFill="1" applyBorder="1" applyAlignment="1">
      <alignment horizontal="center" vertical="center" wrapText="1"/>
    </xf>
    <xf numFmtId="164" fontId="8" fillId="5" borderId="25" xfId="0" applyNumberFormat="1" applyFont="1" applyFill="1" applyBorder="1" applyAlignment="1">
      <alignment horizontal="center" vertical="center" wrapText="1"/>
    </xf>
    <xf numFmtId="164" fontId="8" fillId="5" borderId="26" xfId="0" applyNumberFormat="1" applyFont="1" applyFill="1" applyBorder="1" applyAlignment="1">
      <alignment horizontal="center" vertical="center" wrapText="1"/>
    </xf>
    <xf numFmtId="164" fontId="8" fillId="5" borderId="27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textRotation="180" wrapText="1"/>
    </xf>
    <xf numFmtId="164" fontId="1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1" fillId="4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3" fillId="2" borderId="28" xfId="0" applyNumberFormat="1" applyFont="1" applyFill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/>
    </xf>
    <xf numFmtId="164" fontId="1" fillId="0" borderId="30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164" fontId="1" fillId="4" borderId="32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textRotation="180" wrapText="1"/>
    </xf>
    <xf numFmtId="0" fontId="4" fillId="0" borderId="14" xfId="0" applyNumberFormat="1" applyFont="1" applyBorder="1" applyAlignment="1">
      <alignment horizontal="center" vertical="top"/>
    </xf>
    <xf numFmtId="164" fontId="2" fillId="0" borderId="33" xfId="0" applyNumberFormat="1" applyFont="1" applyFill="1" applyBorder="1" applyAlignment="1">
      <alignment horizontal="center" vertical="top"/>
    </xf>
    <xf numFmtId="164" fontId="10" fillId="3" borderId="9" xfId="0" applyNumberFormat="1" applyFont="1" applyFill="1" applyBorder="1" applyAlignment="1">
      <alignment horizontal="center" vertical="top"/>
    </xf>
    <xf numFmtId="164" fontId="1" fillId="6" borderId="34" xfId="0" applyNumberFormat="1" applyFont="1" applyFill="1" applyBorder="1" applyAlignment="1">
      <alignment horizontal="center" vertical="top" wrapText="1"/>
    </xf>
    <xf numFmtId="164" fontId="1" fillId="6" borderId="20" xfId="0" applyNumberFormat="1" applyFont="1" applyFill="1" applyBorder="1" applyAlignment="1">
      <alignment horizontal="center" vertical="top" wrapText="1"/>
    </xf>
    <xf numFmtId="164" fontId="1" fillId="6" borderId="35" xfId="0" applyNumberFormat="1" applyFont="1" applyFill="1" applyBorder="1" applyAlignment="1">
      <alignment horizontal="center" vertical="top"/>
    </xf>
    <xf numFmtId="164" fontId="1" fillId="6" borderId="33" xfId="0" applyNumberFormat="1" applyFont="1" applyFill="1" applyBorder="1" applyAlignment="1">
      <alignment horizontal="center" vertical="top"/>
    </xf>
    <xf numFmtId="164" fontId="1" fillId="6" borderId="8" xfId="0" applyNumberFormat="1" applyFont="1" applyFill="1" applyBorder="1" applyAlignment="1">
      <alignment horizontal="center" vertical="top"/>
    </xf>
    <xf numFmtId="0" fontId="4" fillId="6" borderId="3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164" fontId="1" fillId="6" borderId="34" xfId="0" applyNumberFormat="1" applyFont="1" applyFill="1" applyBorder="1" applyAlignment="1">
      <alignment horizontal="center" vertical="top"/>
    </xf>
    <xf numFmtId="164" fontId="1" fillId="6" borderId="20" xfId="0" applyNumberFormat="1" applyFont="1" applyFill="1" applyBorder="1" applyAlignment="1">
      <alignment horizontal="center" vertical="top"/>
    </xf>
    <xf numFmtId="164" fontId="1" fillId="6" borderId="7" xfId="0" applyNumberFormat="1" applyFont="1" applyFill="1" applyBorder="1" applyAlignment="1">
      <alignment horizontal="center" vertical="top"/>
    </xf>
    <xf numFmtId="164" fontId="3" fillId="7" borderId="1" xfId="0" applyNumberFormat="1" applyFont="1" applyFill="1" applyBorder="1" applyAlignment="1">
      <alignment horizontal="center" vertical="top"/>
    </xf>
    <xf numFmtId="164" fontId="3" fillId="7" borderId="37" xfId="0" applyNumberFormat="1" applyFont="1" applyFill="1" applyBorder="1" applyAlignment="1">
      <alignment horizontal="center" vertical="top"/>
    </xf>
    <xf numFmtId="164" fontId="3" fillId="7" borderId="38" xfId="0" applyNumberFormat="1" applyFont="1" applyFill="1" applyBorder="1" applyAlignment="1">
      <alignment horizontal="center" vertical="top"/>
    </xf>
    <xf numFmtId="164" fontId="3" fillId="7" borderId="39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4" fontId="1" fillId="6" borderId="40" xfId="0" applyNumberFormat="1" applyFont="1" applyFill="1" applyBorder="1" applyAlignment="1">
      <alignment horizontal="center" vertical="top" wrapText="1"/>
    </xf>
    <xf numFmtId="164" fontId="1" fillId="6" borderId="30" xfId="0" applyNumberFormat="1" applyFont="1" applyFill="1" applyBorder="1" applyAlignment="1">
      <alignment horizontal="center" vertical="top" wrapText="1"/>
    </xf>
    <xf numFmtId="164" fontId="1" fillId="6" borderId="41" xfId="0" applyNumberFormat="1" applyFont="1" applyFill="1" applyBorder="1" applyAlignment="1">
      <alignment horizontal="center" vertical="top" wrapText="1"/>
    </xf>
    <xf numFmtId="164" fontId="1" fillId="6" borderId="35" xfId="0" applyNumberFormat="1" applyFont="1" applyFill="1" applyBorder="1" applyAlignment="1">
      <alignment horizontal="center" vertical="top" wrapText="1"/>
    </xf>
    <xf numFmtId="164" fontId="1" fillId="6" borderId="32" xfId="0" applyNumberFormat="1" applyFont="1" applyFill="1" applyBorder="1" applyAlignment="1">
      <alignment horizontal="center" vertical="top" wrapText="1"/>
    </xf>
    <xf numFmtId="164" fontId="1" fillId="6" borderId="42" xfId="0" applyNumberFormat="1" applyFont="1" applyFill="1" applyBorder="1" applyAlignment="1">
      <alignment horizontal="center" vertical="top" wrapText="1"/>
    </xf>
    <xf numFmtId="164" fontId="1" fillId="6" borderId="4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7" borderId="36" xfId="0" applyFont="1" applyFill="1" applyBorder="1" applyAlignment="1">
      <alignment horizontal="center" vertical="top" wrapText="1"/>
    </xf>
    <xf numFmtId="164" fontId="1" fillId="6" borderId="8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/>
    </xf>
    <xf numFmtId="49" fontId="3" fillId="0" borderId="18" xfId="0" applyNumberFormat="1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164" fontId="1" fillId="6" borderId="45" xfId="0" applyNumberFormat="1" applyFont="1" applyFill="1" applyBorder="1" applyAlignment="1">
      <alignment horizontal="center" vertical="top"/>
    </xf>
    <xf numFmtId="164" fontId="1" fillId="6" borderId="4" xfId="0" applyNumberFormat="1" applyFont="1" applyFill="1" applyBorder="1" applyAlignment="1">
      <alignment horizontal="center" vertical="top" wrapText="1"/>
    </xf>
    <xf numFmtId="164" fontId="1" fillId="6" borderId="31" xfId="0" applyNumberFormat="1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164" fontId="4" fillId="6" borderId="40" xfId="0" applyNumberFormat="1" applyFont="1" applyFill="1" applyBorder="1" applyAlignment="1">
      <alignment horizontal="center" vertical="top" wrapText="1"/>
    </xf>
    <xf numFmtId="164" fontId="1" fillId="6" borderId="7" xfId="0" applyNumberFormat="1" applyFont="1" applyFill="1" applyBorder="1" applyAlignment="1">
      <alignment horizontal="center" vertical="top" wrapText="1"/>
    </xf>
    <xf numFmtId="164" fontId="1" fillId="6" borderId="46" xfId="0" applyNumberFormat="1" applyFont="1" applyFill="1" applyBorder="1" applyAlignment="1">
      <alignment horizontal="center" vertical="top" wrapText="1"/>
    </xf>
    <xf numFmtId="0" fontId="1" fillId="4" borderId="47" xfId="0" applyFont="1" applyFill="1" applyBorder="1" applyAlignment="1">
      <alignment horizontal="center" vertical="top" wrapText="1"/>
    </xf>
    <xf numFmtId="164" fontId="1" fillId="6" borderId="48" xfId="0" applyNumberFormat="1" applyFont="1" applyFill="1" applyBorder="1" applyAlignment="1">
      <alignment horizontal="center" vertical="top" wrapText="1"/>
    </xf>
    <xf numFmtId="164" fontId="1" fillId="6" borderId="49" xfId="0" applyNumberFormat="1" applyFont="1" applyFill="1" applyBorder="1" applyAlignment="1">
      <alignment horizontal="center" vertical="top" wrapText="1"/>
    </xf>
    <xf numFmtId="0" fontId="4" fillId="6" borderId="47" xfId="0" applyFont="1" applyFill="1" applyBorder="1" applyAlignment="1">
      <alignment horizontal="center" vertical="top" wrapText="1"/>
    </xf>
    <xf numFmtId="164" fontId="4" fillId="6" borderId="48" xfId="0" applyNumberFormat="1" applyFont="1" applyFill="1" applyBorder="1" applyAlignment="1">
      <alignment horizontal="center" vertical="top" wrapText="1"/>
    </xf>
    <xf numFmtId="164" fontId="1" fillId="6" borderId="50" xfId="0" applyNumberFormat="1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164" fontId="3" fillId="6" borderId="51" xfId="0" applyNumberFormat="1" applyFont="1" applyFill="1" applyBorder="1" applyAlignment="1">
      <alignment horizontal="center" vertical="top"/>
    </xf>
    <xf numFmtId="164" fontId="3" fillId="6" borderId="35" xfId="0" applyNumberFormat="1" applyFont="1" applyFill="1" applyBorder="1" applyAlignment="1">
      <alignment horizontal="center" vertical="top"/>
    </xf>
    <xf numFmtId="164" fontId="3" fillId="6" borderId="52" xfId="0" applyNumberFormat="1" applyFont="1" applyFill="1" applyBorder="1" applyAlignment="1">
      <alignment horizontal="center" vertical="top"/>
    </xf>
    <xf numFmtId="164" fontId="3" fillId="6" borderId="50" xfId="0" applyNumberFormat="1" applyFont="1" applyFill="1" applyBorder="1" applyAlignment="1">
      <alignment horizontal="center" vertical="top"/>
    </xf>
    <xf numFmtId="164" fontId="3" fillId="7" borderId="53" xfId="0" applyNumberFormat="1" applyFont="1" applyFill="1" applyBorder="1" applyAlignment="1">
      <alignment horizontal="center" vertical="top"/>
    </xf>
    <xf numFmtId="164" fontId="1" fillId="6" borderId="54" xfId="0" applyNumberFormat="1" applyFont="1" applyFill="1" applyBorder="1" applyAlignment="1">
      <alignment horizontal="center" vertical="top" wrapText="1"/>
    </xf>
    <xf numFmtId="164" fontId="10" fillId="3" borderId="23" xfId="0" applyNumberFormat="1" applyFont="1" applyFill="1" applyBorder="1" applyAlignment="1">
      <alignment horizontal="center" vertical="top"/>
    </xf>
    <xf numFmtId="164" fontId="10" fillId="3" borderId="24" xfId="0" applyNumberFormat="1" applyFont="1" applyFill="1" applyBorder="1" applyAlignment="1">
      <alignment horizontal="center" vertical="top"/>
    </xf>
    <xf numFmtId="164" fontId="10" fillId="3" borderId="25" xfId="0" applyNumberFormat="1" applyFont="1" applyFill="1" applyBorder="1" applyAlignment="1">
      <alignment horizontal="center" vertical="top"/>
    </xf>
    <xf numFmtId="49" fontId="3" fillId="3" borderId="19" xfId="0" applyNumberFormat="1" applyFont="1" applyFill="1" applyBorder="1" applyAlignment="1">
      <alignment horizontal="center" vertical="top"/>
    </xf>
    <xf numFmtId="0" fontId="1" fillId="4" borderId="18" xfId="0" applyFont="1" applyFill="1" applyBorder="1" applyAlignment="1">
      <alignment horizontal="center" vertical="top" wrapText="1"/>
    </xf>
    <xf numFmtId="164" fontId="1" fillId="6" borderId="55" xfId="0" applyNumberFormat="1" applyFont="1" applyFill="1" applyBorder="1" applyAlignment="1">
      <alignment horizontal="center" vertical="top" wrapText="1"/>
    </xf>
    <xf numFmtId="164" fontId="1" fillId="6" borderId="56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164" fontId="2" fillId="0" borderId="5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64" fontId="1" fillId="4" borderId="17" xfId="0" applyNumberFormat="1" applyFont="1" applyFill="1" applyBorder="1" applyAlignment="1">
      <alignment horizontal="center" vertical="top"/>
    </xf>
    <xf numFmtId="164" fontId="1" fillId="4" borderId="57" xfId="0" applyNumberFormat="1" applyFont="1" applyFill="1" applyBorder="1" applyAlignment="1">
      <alignment horizontal="center" vertical="top"/>
    </xf>
    <xf numFmtId="164" fontId="1" fillId="4" borderId="33" xfId="0" applyNumberFormat="1" applyFont="1" applyFill="1" applyBorder="1" applyAlignment="1">
      <alignment horizontal="center" vertical="top"/>
    </xf>
    <xf numFmtId="164" fontId="1" fillId="4" borderId="58" xfId="0" applyNumberFormat="1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 vertical="top"/>
    </xf>
    <xf numFmtId="164" fontId="1" fillId="4" borderId="43" xfId="0" applyNumberFormat="1" applyFont="1" applyFill="1" applyBorder="1" applyAlignment="1">
      <alignment horizontal="center" vertical="top"/>
    </xf>
    <xf numFmtId="164" fontId="1" fillId="4" borderId="16" xfId="0" applyNumberFormat="1" applyFont="1" applyFill="1" applyBorder="1" applyAlignment="1">
      <alignment horizontal="center" vertical="top"/>
    </xf>
    <xf numFmtId="164" fontId="1" fillId="4" borderId="59" xfId="0" applyNumberFormat="1" applyFont="1" applyFill="1" applyBorder="1" applyAlignment="1">
      <alignment horizontal="center" vertical="top"/>
    </xf>
    <xf numFmtId="164" fontId="1" fillId="4" borderId="7" xfId="0" applyNumberFormat="1" applyFont="1" applyFill="1" applyBorder="1" applyAlignment="1">
      <alignment horizontal="center" vertical="top"/>
    </xf>
    <xf numFmtId="164" fontId="1" fillId="4" borderId="35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164" fontId="1" fillId="4" borderId="34" xfId="0" applyNumberFormat="1" applyFont="1" applyFill="1" applyBorder="1" applyAlignment="1">
      <alignment horizontal="center" vertical="top"/>
    </xf>
    <xf numFmtId="164" fontId="1" fillId="4" borderId="20" xfId="0" applyNumberFormat="1" applyFont="1" applyFill="1" applyBorder="1" applyAlignment="1">
      <alignment horizontal="center" vertical="top"/>
    </xf>
    <xf numFmtId="164" fontId="1" fillId="4" borderId="60" xfId="0" applyNumberFormat="1" applyFont="1" applyFill="1" applyBorder="1" applyAlignment="1">
      <alignment horizontal="center" vertical="top"/>
    </xf>
    <xf numFmtId="164" fontId="3" fillId="7" borderId="61" xfId="0" applyNumberFormat="1" applyFont="1" applyFill="1" applyBorder="1" applyAlignment="1">
      <alignment horizontal="center" vertical="top"/>
    </xf>
    <xf numFmtId="164" fontId="1" fillId="4" borderId="62" xfId="0" applyNumberFormat="1" applyFont="1" applyFill="1" applyBorder="1" applyAlignment="1">
      <alignment horizontal="center" vertical="top"/>
    </xf>
    <xf numFmtId="164" fontId="1" fillId="4" borderId="17" xfId="0" applyNumberFormat="1" applyFont="1" applyFill="1" applyBorder="1" applyAlignment="1">
      <alignment horizontal="center" vertical="top" wrapText="1"/>
    </xf>
    <xf numFmtId="164" fontId="1" fillId="4" borderId="57" xfId="0" applyNumberFormat="1" applyFont="1" applyFill="1" applyBorder="1" applyAlignment="1">
      <alignment horizontal="center" vertical="top" wrapText="1"/>
    </xf>
    <xf numFmtId="164" fontId="1" fillId="4" borderId="34" xfId="0" applyNumberFormat="1" applyFont="1" applyFill="1" applyBorder="1" applyAlignment="1">
      <alignment horizontal="center" vertical="top" wrapText="1"/>
    </xf>
    <xf numFmtId="164" fontId="1" fillId="4" borderId="20" xfId="0" applyNumberFormat="1" applyFont="1" applyFill="1" applyBorder="1" applyAlignment="1">
      <alignment horizontal="center" vertical="top" wrapText="1"/>
    </xf>
    <xf numFmtId="164" fontId="1" fillId="4" borderId="60" xfId="0" applyNumberFormat="1" applyFont="1" applyFill="1" applyBorder="1" applyAlignment="1">
      <alignment horizontal="center" vertical="top" wrapText="1"/>
    </xf>
    <xf numFmtId="164" fontId="1" fillId="4" borderId="40" xfId="0" applyNumberFormat="1" applyFont="1" applyFill="1" applyBorder="1" applyAlignment="1">
      <alignment horizontal="center" vertical="top" wrapText="1"/>
    </xf>
    <xf numFmtId="164" fontId="1" fillId="4" borderId="30" xfId="0" applyNumberFormat="1" applyFont="1" applyFill="1" applyBorder="1" applyAlignment="1">
      <alignment horizontal="center" vertical="top" wrapText="1"/>
    </xf>
    <xf numFmtId="164" fontId="1" fillId="4" borderId="45" xfId="0" applyNumberFormat="1" applyFont="1" applyFill="1" applyBorder="1" applyAlignment="1">
      <alignment horizontal="center" vertical="top" wrapText="1"/>
    </xf>
    <xf numFmtId="164" fontId="1" fillId="4" borderId="35" xfId="0" applyNumberFormat="1" applyFont="1" applyFill="1" applyBorder="1" applyAlignment="1">
      <alignment horizontal="center" vertical="top" wrapText="1"/>
    </xf>
    <xf numFmtId="164" fontId="1" fillId="4" borderId="42" xfId="0" applyNumberFormat="1" applyFont="1" applyFill="1" applyBorder="1" applyAlignment="1">
      <alignment horizontal="center" vertical="top" wrapText="1"/>
    </xf>
    <xf numFmtId="164" fontId="1" fillId="4" borderId="43" xfId="0" applyNumberFormat="1" applyFont="1" applyFill="1" applyBorder="1" applyAlignment="1">
      <alignment horizontal="center" vertical="top" wrapText="1"/>
    </xf>
    <xf numFmtId="164" fontId="1" fillId="4" borderId="8" xfId="0" applyNumberFormat="1" applyFont="1" applyFill="1" applyBorder="1" applyAlignment="1">
      <alignment horizontal="center" vertical="top" wrapText="1"/>
    </xf>
    <xf numFmtId="164" fontId="1" fillId="4" borderId="18" xfId="0" applyNumberFormat="1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 wrapText="1"/>
    </xf>
    <xf numFmtId="164" fontId="1" fillId="4" borderId="31" xfId="0" applyNumberFormat="1" applyFont="1" applyFill="1" applyBorder="1" applyAlignment="1">
      <alignment horizontal="center" vertical="top" wrapText="1"/>
    </xf>
    <xf numFmtId="164" fontId="1" fillId="4" borderId="7" xfId="0" applyNumberFormat="1" applyFont="1" applyFill="1" applyBorder="1" applyAlignment="1">
      <alignment horizontal="center" vertical="top" wrapText="1"/>
    </xf>
    <xf numFmtId="164" fontId="1" fillId="4" borderId="46" xfId="0" applyNumberFormat="1" applyFont="1" applyFill="1" applyBorder="1" applyAlignment="1">
      <alignment horizontal="center" vertical="top" wrapText="1"/>
    </xf>
    <xf numFmtId="164" fontId="1" fillId="4" borderId="48" xfId="0" applyNumberFormat="1" applyFont="1" applyFill="1" applyBorder="1" applyAlignment="1">
      <alignment horizontal="center" vertical="top" wrapText="1"/>
    </xf>
    <xf numFmtId="164" fontId="1" fillId="4" borderId="49" xfId="0" applyNumberFormat="1" applyFont="1" applyFill="1" applyBorder="1" applyAlignment="1">
      <alignment horizontal="center" vertical="top" wrapText="1"/>
    </xf>
    <xf numFmtId="164" fontId="1" fillId="4" borderId="51" xfId="0" applyNumberFormat="1" applyFont="1" applyFill="1" applyBorder="1" applyAlignment="1">
      <alignment horizontal="center" vertical="top" wrapText="1"/>
    </xf>
    <xf numFmtId="164" fontId="1" fillId="4" borderId="50" xfId="0" applyNumberFormat="1" applyFont="1" applyFill="1" applyBorder="1" applyAlignment="1">
      <alignment horizontal="center" vertical="top" wrapText="1"/>
    </xf>
    <xf numFmtId="164" fontId="1" fillId="4" borderId="55" xfId="0" applyNumberFormat="1" applyFont="1" applyFill="1" applyBorder="1" applyAlignment="1">
      <alignment horizontal="center" vertical="top" wrapText="1"/>
    </xf>
    <xf numFmtId="164" fontId="1" fillId="4" borderId="63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 wrapText="1"/>
    </xf>
    <xf numFmtId="164" fontId="1" fillId="4" borderId="29" xfId="0" applyNumberFormat="1" applyFont="1" applyFill="1" applyBorder="1" applyAlignment="1">
      <alignment horizontal="center" vertical="top" wrapText="1"/>
    </xf>
    <xf numFmtId="164" fontId="10" fillId="3" borderId="26" xfId="0" applyNumberFormat="1" applyFont="1" applyFill="1" applyBorder="1" applyAlignment="1">
      <alignment horizontal="center" vertical="top"/>
    </xf>
    <xf numFmtId="164" fontId="2" fillId="0" borderId="18" xfId="0" applyNumberFormat="1" applyFont="1" applyBorder="1" applyAlignment="1">
      <alignment horizontal="center" vertical="top" wrapText="1"/>
    </xf>
    <xf numFmtId="164" fontId="2" fillId="0" borderId="18" xfId="0" applyNumberFormat="1" applyFont="1" applyFill="1" applyBorder="1" applyAlignment="1">
      <alignment horizontal="center" vertical="top" wrapText="1"/>
    </xf>
    <xf numFmtId="164" fontId="1" fillId="4" borderId="15" xfId="0" applyNumberFormat="1" applyFont="1" applyFill="1" applyBorder="1" applyAlignment="1">
      <alignment horizontal="center" vertical="top"/>
    </xf>
    <xf numFmtId="164" fontId="1" fillId="4" borderId="15" xfId="0" applyNumberFormat="1" applyFont="1" applyFill="1" applyBorder="1" applyAlignment="1">
      <alignment horizontal="center" vertical="top" wrapText="1"/>
    </xf>
    <xf numFmtId="164" fontId="1" fillId="4" borderId="14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 wrapText="1"/>
    </xf>
    <xf numFmtId="164" fontId="1" fillId="4" borderId="28" xfId="0" applyNumberFormat="1" applyFont="1" applyFill="1" applyBorder="1" applyAlignment="1">
      <alignment horizontal="center" vertical="top" wrapText="1"/>
    </xf>
    <xf numFmtId="164" fontId="1" fillId="4" borderId="6" xfId="0" applyNumberFormat="1" applyFont="1" applyFill="1" applyBorder="1" applyAlignment="1">
      <alignment horizontal="center" vertical="top" wrapText="1"/>
    </xf>
    <xf numFmtId="164" fontId="1" fillId="4" borderId="12" xfId="0" applyNumberFormat="1" applyFont="1" applyFill="1" applyBorder="1" applyAlignment="1">
      <alignment horizontal="center" vertical="top" wrapText="1"/>
    </xf>
    <xf numFmtId="164" fontId="3" fillId="7" borderId="36" xfId="0" applyNumberFormat="1" applyFont="1" applyFill="1" applyBorder="1" applyAlignment="1">
      <alignment horizontal="center" vertical="top"/>
    </xf>
    <xf numFmtId="164" fontId="1" fillId="4" borderId="5" xfId="0" applyNumberFormat="1" applyFont="1" applyFill="1" applyBorder="1" applyAlignment="1">
      <alignment horizontal="center" vertical="top" wrapText="1"/>
    </xf>
    <xf numFmtId="164" fontId="10" fillId="3" borderId="21" xfId="0" applyNumberFormat="1" applyFont="1" applyFill="1" applyBorder="1" applyAlignment="1">
      <alignment horizontal="center" vertical="top"/>
    </xf>
    <xf numFmtId="164" fontId="10" fillId="3" borderId="27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164" fontId="1" fillId="4" borderId="5" xfId="0" applyNumberFormat="1" applyFont="1" applyFill="1" applyBorder="1" applyAlignment="1">
      <alignment horizontal="center" vertical="top"/>
    </xf>
    <xf numFmtId="164" fontId="1" fillId="4" borderId="6" xfId="0" applyNumberFormat="1" applyFont="1" applyFill="1" applyBorder="1" applyAlignment="1">
      <alignment horizontal="center" vertical="top"/>
    </xf>
    <xf numFmtId="164" fontId="1" fillId="6" borderId="4" xfId="0" applyNumberFormat="1" applyFont="1" applyFill="1" applyBorder="1" applyAlignment="1">
      <alignment horizontal="center" vertical="top"/>
    </xf>
    <xf numFmtId="164" fontId="1" fillId="6" borderId="42" xfId="0" applyNumberFormat="1" applyFont="1" applyFill="1" applyBorder="1" applyAlignment="1">
      <alignment horizontal="center" vertical="top"/>
    </xf>
    <xf numFmtId="164" fontId="1" fillId="6" borderId="50" xfId="0" applyNumberFormat="1" applyFont="1" applyFill="1" applyBorder="1" applyAlignment="1">
      <alignment horizontal="center" vertical="top"/>
    </xf>
    <xf numFmtId="164" fontId="4" fillId="6" borderId="45" xfId="0" applyNumberFormat="1" applyFont="1" applyFill="1" applyBorder="1" applyAlignment="1">
      <alignment horizontal="center" vertical="top" wrapText="1"/>
    </xf>
    <xf numFmtId="164" fontId="4" fillId="6" borderId="50" xfId="0" applyNumberFormat="1" applyFont="1" applyFill="1" applyBorder="1" applyAlignment="1">
      <alignment horizontal="center" vertical="top" wrapText="1"/>
    </xf>
    <xf numFmtId="164" fontId="1" fillId="6" borderId="58" xfId="0" applyNumberFormat="1" applyFont="1" applyFill="1" applyBorder="1" applyAlignment="1">
      <alignment horizontal="center" vertical="top" wrapText="1"/>
    </xf>
    <xf numFmtId="164" fontId="3" fillId="6" borderId="46" xfId="0" applyNumberFormat="1" applyFont="1" applyFill="1" applyBorder="1" applyAlignment="1">
      <alignment horizontal="center" vertical="top"/>
    </xf>
    <xf numFmtId="164" fontId="3" fillId="6" borderId="30" xfId="0" applyNumberFormat="1" applyFont="1" applyFill="1" applyBorder="1" applyAlignment="1">
      <alignment horizontal="center" vertical="top"/>
    </xf>
    <xf numFmtId="164" fontId="3" fillId="6" borderId="55" xfId="0" applyNumberFormat="1" applyFont="1" applyFill="1" applyBorder="1" applyAlignment="1">
      <alignment horizontal="center" vertical="top"/>
    </xf>
    <xf numFmtId="164" fontId="3" fillId="6" borderId="41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55" xfId="0" applyNumberFormat="1" applyFont="1" applyFill="1" applyBorder="1" applyAlignment="1">
      <alignment horizontal="center" vertical="top" wrapText="1"/>
    </xf>
    <xf numFmtId="0" fontId="1" fillId="0" borderId="64" xfId="0" applyNumberFormat="1" applyFont="1" applyFill="1" applyBorder="1" applyAlignment="1">
      <alignment horizontal="left" vertical="top"/>
    </xf>
    <xf numFmtId="0" fontId="1" fillId="0" borderId="28" xfId="0" applyNumberFormat="1" applyFont="1" applyFill="1" applyBorder="1" applyAlignment="1">
      <alignment horizontal="center" vertical="top" wrapText="1"/>
    </xf>
    <xf numFmtId="0" fontId="1" fillId="0" borderId="32" xfId="0" applyNumberFormat="1" applyFont="1" applyFill="1" applyBorder="1" applyAlignment="1">
      <alignment horizontal="center" vertical="top" wrapText="1"/>
    </xf>
    <xf numFmtId="0" fontId="3" fillId="0" borderId="64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 horizontal="left" vertical="top" wrapText="1"/>
    </xf>
    <xf numFmtId="0" fontId="1" fillId="4" borderId="14" xfId="0" applyNumberFormat="1" applyFont="1" applyFill="1" applyBorder="1" applyAlignment="1">
      <alignment horizontal="center" vertical="top" wrapText="1"/>
    </xf>
    <xf numFmtId="0" fontId="1" fillId="4" borderId="52" xfId="0" applyNumberFormat="1" applyFont="1" applyFill="1" applyBorder="1" applyAlignment="1">
      <alignment horizontal="center" vertical="top" wrapText="1"/>
    </xf>
    <xf numFmtId="0" fontId="1" fillId="4" borderId="0" xfId="0" applyNumberFormat="1" applyFont="1" applyFill="1" applyBorder="1" applyAlignment="1">
      <alignment horizontal="center" vertical="top" wrapText="1"/>
    </xf>
    <xf numFmtId="0" fontId="1" fillId="4" borderId="62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vertical="top" wrapText="1"/>
    </xf>
    <xf numFmtId="0" fontId="1" fillId="4" borderId="0" xfId="0" applyNumberFormat="1" applyFont="1" applyFill="1" applyBorder="1" applyAlignment="1">
      <alignment vertical="top" wrapText="1"/>
    </xf>
    <xf numFmtId="0" fontId="1" fillId="4" borderId="28" xfId="0" applyNumberFormat="1" applyFont="1" applyFill="1" applyBorder="1" applyAlignment="1">
      <alignment vertical="top" wrapText="1"/>
    </xf>
    <xf numFmtId="0" fontId="1" fillId="4" borderId="15" xfId="0" applyNumberFormat="1" applyFont="1" applyFill="1" applyBorder="1" applyAlignment="1">
      <alignment vertical="top" wrapText="1"/>
    </xf>
    <xf numFmtId="0" fontId="1" fillId="4" borderId="18" xfId="0" applyNumberFormat="1" applyFont="1" applyFill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top"/>
    </xf>
    <xf numFmtId="0" fontId="3" fillId="0" borderId="65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0" fontId="1" fillId="4" borderId="28" xfId="0" applyNumberFormat="1" applyFont="1" applyFill="1" applyBorder="1" applyAlignment="1">
      <alignment horizontal="center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1" fillId="4" borderId="15" xfId="0" applyNumberFormat="1" applyFont="1" applyFill="1" applyBorder="1" applyAlignment="1">
      <alignment horizontal="center" vertical="top" wrapText="1"/>
    </xf>
    <xf numFmtId="0" fontId="1" fillId="4" borderId="66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63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4" borderId="20" xfId="0" applyNumberFormat="1" applyFont="1" applyFill="1" applyBorder="1" applyAlignment="1">
      <alignment horizontal="center" vertical="top" wrapText="1"/>
    </xf>
    <xf numFmtId="0" fontId="1" fillId="4" borderId="8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4" borderId="6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vertical="top"/>
    </xf>
    <xf numFmtId="0" fontId="1" fillId="4" borderId="18" xfId="0" applyNumberFormat="1" applyFont="1" applyFill="1" applyBorder="1" applyAlignment="1">
      <alignment vertical="top" wrapText="1"/>
    </xf>
    <xf numFmtId="0" fontId="1" fillId="4" borderId="35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Border="1" applyAlignment="1">
      <alignment vertical="top"/>
    </xf>
    <xf numFmtId="0" fontId="1" fillId="4" borderId="33" xfId="0" applyNumberFormat="1" applyFont="1" applyFill="1" applyBorder="1" applyAlignment="1">
      <alignment horizontal="center" vertical="top" wrapText="1"/>
    </xf>
    <xf numFmtId="0" fontId="1" fillId="4" borderId="8" xfId="0" applyNumberFormat="1" applyFont="1" applyFill="1" applyBorder="1" applyAlignment="1">
      <alignment vertical="top" wrapText="1"/>
    </xf>
    <xf numFmtId="0" fontId="1" fillId="4" borderId="20" xfId="0" applyNumberFormat="1" applyFont="1" applyFill="1" applyBorder="1" applyAlignment="1">
      <alignment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164" fontId="4" fillId="6" borderId="68" xfId="0" applyNumberFormat="1" applyFont="1" applyFill="1" applyBorder="1" applyAlignment="1">
      <alignment horizontal="center" vertical="top"/>
    </xf>
    <xf numFmtId="164" fontId="4" fillId="6" borderId="1" xfId="0" applyNumberFormat="1" applyFont="1" applyFill="1" applyBorder="1" applyAlignment="1">
      <alignment horizontal="center" vertical="top"/>
    </xf>
    <xf numFmtId="164" fontId="4" fillId="6" borderId="37" xfId="0" applyNumberFormat="1" applyFont="1" applyFill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center" vertical="top"/>
    </xf>
    <xf numFmtId="164" fontId="5" fillId="0" borderId="44" xfId="0" applyNumberFormat="1" applyFont="1" applyFill="1" applyBorder="1" applyAlignment="1">
      <alignment horizontal="center" vertical="top"/>
    </xf>
    <xf numFmtId="164" fontId="5" fillId="6" borderId="16" xfId="0" applyNumberFormat="1" applyFont="1" applyFill="1" applyBorder="1" applyAlignment="1">
      <alignment horizontal="center" vertical="top"/>
    </xf>
    <xf numFmtId="164" fontId="5" fillId="6" borderId="17" xfId="0" applyNumberFormat="1" applyFont="1" applyFill="1" applyBorder="1" applyAlignment="1">
      <alignment horizontal="center" vertical="top"/>
    </xf>
    <xf numFmtId="164" fontId="5" fillId="6" borderId="57" xfId="0" applyNumberFormat="1" applyFont="1" applyFill="1" applyBorder="1" applyAlignment="1">
      <alignment horizontal="center" vertical="top"/>
    </xf>
    <xf numFmtId="164" fontId="5" fillId="6" borderId="40" xfId="0" applyNumberFormat="1" applyFont="1" applyFill="1" applyBorder="1" applyAlignment="1">
      <alignment horizontal="center" vertical="top"/>
    </xf>
    <xf numFmtId="164" fontId="5" fillId="6" borderId="30" xfId="0" applyNumberFormat="1" applyFont="1" applyFill="1" applyBorder="1" applyAlignment="1">
      <alignment horizontal="center" vertical="top"/>
    </xf>
    <xf numFmtId="164" fontId="5" fillId="6" borderId="41" xfId="0" applyNumberFormat="1" applyFont="1" applyFill="1" applyBorder="1" applyAlignment="1">
      <alignment horizontal="center" vertical="top"/>
    </xf>
    <xf numFmtId="164" fontId="5" fillId="6" borderId="69" xfId="0" applyNumberFormat="1" applyFont="1" applyFill="1" applyBorder="1" applyAlignment="1">
      <alignment horizontal="center" vertical="top"/>
    </xf>
    <xf numFmtId="164" fontId="5" fillId="6" borderId="33" xfId="0" applyNumberFormat="1" applyFont="1" applyFill="1" applyBorder="1" applyAlignment="1">
      <alignment horizontal="center" vertical="top"/>
    </xf>
    <xf numFmtId="164" fontId="5" fillId="6" borderId="58" xfId="0" applyNumberFormat="1" applyFont="1" applyFill="1" applyBorder="1" applyAlignment="1">
      <alignment horizontal="center" vertical="top"/>
    </xf>
    <xf numFmtId="164" fontId="5" fillId="6" borderId="7" xfId="0" applyNumberFormat="1" applyFont="1" applyFill="1" applyBorder="1" applyAlignment="1">
      <alignment horizontal="center" vertical="top"/>
    </xf>
    <xf numFmtId="164" fontId="5" fillId="6" borderId="8" xfId="0" applyNumberFormat="1" applyFont="1" applyFill="1" applyBorder="1" applyAlignment="1">
      <alignment horizontal="center" vertical="top"/>
    </xf>
    <xf numFmtId="164" fontId="5" fillId="6" borderId="43" xfId="0" applyNumberFormat="1" applyFont="1" applyFill="1" applyBorder="1" applyAlignment="1">
      <alignment horizontal="center" vertical="top"/>
    </xf>
    <xf numFmtId="164" fontId="8" fillId="6" borderId="68" xfId="0" applyNumberFormat="1" applyFont="1" applyFill="1" applyBorder="1" applyAlignment="1">
      <alignment horizontal="center" vertical="top"/>
    </xf>
    <xf numFmtId="164" fontId="8" fillId="6" borderId="39" xfId="0" applyNumberFormat="1" applyFont="1" applyFill="1" applyBorder="1" applyAlignment="1">
      <alignment horizontal="center" vertical="top"/>
    </xf>
    <xf numFmtId="164" fontId="8" fillId="6" borderId="1" xfId="0" applyNumberFormat="1" applyFont="1" applyFill="1" applyBorder="1" applyAlignment="1">
      <alignment horizontal="center" vertical="top"/>
    </xf>
    <xf numFmtId="164" fontId="8" fillId="6" borderId="70" xfId="0" applyNumberFormat="1" applyFont="1" applyFill="1" applyBorder="1" applyAlignment="1">
      <alignment horizontal="center" vertical="top"/>
    </xf>
    <xf numFmtId="164" fontId="8" fillId="6" borderId="36" xfId="0" applyNumberFormat="1" applyFont="1" applyFill="1" applyBorder="1" applyAlignment="1">
      <alignment horizontal="center" vertical="top"/>
    </xf>
    <xf numFmtId="164" fontId="8" fillId="6" borderId="17" xfId="0" applyNumberFormat="1" applyFont="1" applyFill="1" applyBorder="1" applyAlignment="1">
      <alignment horizontal="center" vertical="top"/>
    </xf>
    <xf numFmtId="164" fontId="8" fillId="6" borderId="57" xfId="0" applyNumberFormat="1" applyFont="1" applyFill="1" applyBorder="1" applyAlignment="1">
      <alignment horizontal="center" vertical="top"/>
    </xf>
    <xf numFmtId="164" fontId="8" fillId="6" borderId="38" xfId="0" applyNumberFormat="1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4" fillId="0" borderId="43" xfId="0" applyFont="1" applyFill="1" applyBorder="1" applyAlignment="1">
      <alignment horizontal="center" vertical="top"/>
    </xf>
    <xf numFmtId="164" fontId="5" fillId="0" borderId="71" xfId="0" applyNumberFormat="1" applyFont="1" applyFill="1" applyBorder="1" applyAlignment="1">
      <alignment horizontal="center" vertical="top"/>
    </xf>
    <xf numFmtId="164" fontId="1" fillId="0" borderId="72" xfId="0" applyNumberFormat="1" applyFont="1" applyFill="1" applyBorder="1" applyAlignment="1">
      <alignment horizontal="left" vertical="top" wrapText="1"/>
    </xf>
    <xf numFmtId="164" fontId="7" fillId="0" borderId="17" xfId="0" applyNumberFormat="1" applyFont="1" applyFill="1" applyBorder="1" applyAlignment="1">
      <alignment horizontal="center" vertical="top" textRotation="90"/>
    </xf>
    <xf numFmtId="0" fontId="2" fillId="0" borderId="24" xfId="0" applyFont="1" applyFill="1" applyBorder="1" applyAlignment="1">
      <alignment horizontal="center" vertical="top"/>
    </xf>
    <xf numFmtId="164" fontId="5" fillId="0" borderId="20" xfId="0" applyNumberFormat="1" applyFont="1" applyFill="1" applyBorder="1" applyAlignment="1">
      <alignment horizontal="center" vertical="top"/>
    </xf>
    <xf numFmtId="164" fontId="8" fillId="0" borderId="60" xfId="0" applyNumberFormat="1" applyFont="1" applyFill="1" applyBorder="1" applyAlignment="1">
      <alignment horizontal="center" vertical="top"/>
    </xf>
    <xf numFmtId="164" fontId="13" fillId="0" borderId="5" xfId="0" applyNumberFormat="1" applyFont="1" applyFill="1" applyBorder="1" applyAlignment="1">
      <alignment horizontal="center" vertical="top"/>
    </xf>
    <xf numFmtId="164" fontId="13" fillId="0" borderId="18" xfId="0" applyNumberFormat="1" applyFont="1" applyFill="1" applyBorder="1" applyAlignment="1">
      <alignment horizontal="center" vertical="top"/>
    </xf>
    <xf numFmtId="164" fontId="8" fillId="6" borderId="20" xfId="0" applyNumberFormat="1" applyFont="1" applyFill="1" applyBorder="1" applyAlignment="1">
      <alignment horizontal="center" vertical="top"/>
    </xf>
    <xf numFmtId="164" fontId="8" fillId="6" borderId="60" xfId="0" applyNumberFormat="1" applyFont="1" applyFill="1" applyBorder="1" applyAlignment="1">
      <alignment horizontal="center" vertical="top"/>
    </xf>
    <xf numFmtId="164" fontId="8" fillId="6" borderId="45" xfId="0" applyNumberFormat="1" applyFont="1" applyFill="1" applyBorder="1" applyAlignment="1">
      <alignment horizontal="center" vertical="top"/>
    </xf>
    <xf numFmtId="164" fontId="5" fillId="0" borderId="28" xfId="0" applyNumberFormat="1" applyFont="1" applyFill="1" applyBorder="1" applyAlignment="1">
      <alignment horizontal="center" vertical="top"/>
    </xf>
    <xf numFmtId="164" fontId="2" fillId="0" borderId="48" xfId="0" applyNumberFormat="1" applyFont="1" applyFill="1" applyBorder="1" applyAlignment="1">
      <alignment horizontal="center" vertical="top"/>
    </xf>
    <xf numFmtId="164" fontId="8" fillId="6" borderId="51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49" fontId="3" fillId="2" borderId="32" xfId="0" applyNumberFormat="1" applyFont="1" applyFill="1" applyBorder="1" applyAlignment="1">
      <alignment horizontal="center" vertical="top"/>
    </xf>
    <xf numFmtId="0" fontId="1" fillId="4" borderId="60" xfId="0" applyNumberFormat="1" applyFont="1" applyFill="1" applyBorder="1" applyAlignment="1">
      <alignment vertical="top" wrapText="1"/>
    </xf>
    <xf numFmtId="164" fontId="5" fillId="0" borderId="16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5" fillId="4" borderId="44" xfId="0" applyNumberFormat="1" applyFont="1" applyFill="1" applyBorder="1" applyAlignment="1">
      <alignment horizontal="center" vertical="top" wrapText="1"/>
    </xf>
    <xf numFmtId="2" fontId="5" fillId="0" borderId="44" xfId="0" applyNumberFormat="1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57" xfId="0" applyFont="1" applyFill="1" applyBorder="1" applyAlignment="1">
      <alignment horizontal="center" vertical="top"/>
    </xf>
    <xf numFmtId="164" fontId="5" fillId="0" borderId="30" xfId="0" applyNumberFormat="1" applyFont="1" applyBorder="1" applyAlignment="1">
      <alignment horizontal="center" vertical="top"/>
    </xf>
    <xf numFmtId="164" fontId="5" fillId="0" borderId="31" xfId="0" applyNumberFormat="1" applyFont="1" applyBorder="1" applyAlignment="1">
      <alignment horizontal="center" vertical="top"/>
    </xf>
    <xf numFmtId="164" fontId="5" fillId="0" borderId="30" xfId="0" applyNumberFormat="1" applyFont="1" applyFill="1" applyBorder="1" applyAlignment="1">
      <alignment horizontal="center" vertical="top"/>
    </xf>
    <xf numFmtId="164" fontId="5" fillId="0" borderId="41" xfId="0" applyNumberFormat="1" applyFont="1" applyFill="1" applyBorder="1" applyAlignment="1">
      <alignment horizontal="center" vertical="top"/>
    </xf>
    <xf numFmtId="164" fontId="5" fillId="4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vertical="top" wrapText="1"/>
    </xf>
    <xf numFmtId="164" fontId="5" fillId="0" borderId="40" xfId="0" applyNumberFormat="1" applyFont="1" applyBorder="1" applyAlignment="1">
      <alignment horizontal="center" vertical="top"/>
    </xf>
    <xf numFmtId="164" fontId="5" fillId="0" borderId="40" xfId="0" applyNumberFormat="1" applyFont="1" applyFill="1" applyBorder="1" applyAlignment="1">
      <alignment horizontal="center" vertical="top"/>
    </xf>
    <xf numFmtId="164" fontId="5" fillId="0" borderId="69" xfId="0" applyNumberFormat="1" applyFont="1" applyFill="1" applyBorder="1" applyAlignment="1">
      <alignment horizontal="center" vertical="top"/>
    </xf>
    <xf numFmtId="164" fontId="5" fillId="0" borderId="33" xfId="0" applyNumberFormat="1" applyFont="1" applyFill="1" applyBorder="1" applyAlignment="1">
      <alignment horizontal="center" vertical="top"/>
    </xf>
    <xf numFmtId="164" fontId="5" fillId="0" borderId="58" xfId="0" applyNumberFormat="1" applyFont="1" applyFill="1" applyBorder="1" applyAlignment="1">
      <alignment horizontal="center" vertical="top"/>
    </xf>
    <xf numFmtId="164" fontId="5" fillId="4" borderId="47" xfId="0" applyNumberFormat="1" applyFont="1" applyFill="1" applyBorder="1" applyAlignment="1">
      <alignment horizontal="center" vertical="top" wrapText="1"/>
    </xf>
    <xf numFmtId="164" fontId="5" fillId="0" borderId="45" xfId="0" applyNumberFormat="1" applyFont="1" applyBorder="1" applyAlignment="1">
      <alignment horizontal="center" vertical="top"/>
    </xf>
    <xf numFmtId="164" fontId="5" fillId="0" borderId="35" xfId="0" applyNumberFormat="1" applyFont="1" applyBorder="1" applyAlignment="1">
      <alignment horizontal="center" vertical="top"/>
    </xf>
    <xf numFmtId="164" fontId="5" fillId="0" borderId="35" xfId="0" applyNumberFormat="1" applyFont="1" applyFill="1" applyBorder="1" applyAlignment="1">
      <alignment horizontal="center" vertical="top"/>
    </xf>
    <xf numFmtId="164" fontId="5" fillId="4" borderId="13" xfId="0" applyNumberFormat="1" applyFont="1" applyFill="1" applyBorder="1" applyAlignment="1">
      <alignment horizontal="center" vertical="top" wrapText="1"/>
    </xf>
    <xf numFmtId="164" fontId="5" fillId="0" borderId="52" xfId="0" applyNumberFormat="1" applyFont="1" applyFill="1" applyBorder="1" applyAlignment="1">
      <alignment horizontal="center" vertical="top"/>
    </xf>
    <xf numFmtId="164" fontId="5" fillId="0" borderId="59" xfId="0" applyNumberFormat="1" applyFont="1" applyBorder="1" applyAlignment="1">
      <alignment horizontal="center" vertical="top"/>
    </xf>
    <xf numFmtId="164" fontId="5" fillId="0" borderId="50" xfId="0" applyNumberFormat="1" applyFont="1" applyFill="1" applyBorder="1" applyAlignment="1">
      <alignment horizontal="center" vertical="top"/>
    </xf>
    <xf numFmtId="164" fontId="5" fillId="0" borderId="72" xfId="0" applyNumberFormat="1" applyFont="1" applyFill="1" applyBorder="1" applyAlignment="1">
      <alignment horizontal="center" vertical="top"/>
    </xf>
    <xf numFmtId="164" fontId="5" fillId="0" borderId="33" xfId="0" applyNumberFormat="1" applyFont="1" applyBorder="1" applyAlignment="1">
      <alignment horizontal="center" vertical="top"/>
    </xf>
    <xf numFmtId="164" fontId="5" fillId="0" borderId="49" xfId="0" applyNumberFormat="1" applyFont="1" applyBorder="1" applyAlignment="1">
      <alignment horizontal="center" vertical="top"/>
    </xf>
    <xf numFmtId="164" fontId="5" fillId="0" borderId="48" xfId="0" applyNumberFormat="1" applyFont="1" applyFill="1" applyBorder="1" applyAlignment="1">
      <alignment horizontal="center" vertical="top"/>
    </xf>
    <xf numFmtId="164" fontId="5" fillId="0" borderId="29" xfId="0" applyNumberFormat="1" applyFont="1" applyBorder="1" applyAlignment="1">
      <alignment horizontal="center" vertical="top"/>
    </xf>
    <xf numFmtId="164" fontId="5" fillId="0" borderId="73" xfId="0" applyNumberFormat="1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top"/>
    </xf>
    <xf numFmtId="164" fontId="5" fillId="0" borderId="55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62" xfId="0" applyNumberFormat="1" applyFont="1" applyBorder="1" applyAlignment="1">
      <alignment horizontal="center" vertical="top"/>
    </xf>
    <xf numFmtId="164" fontId="5" fillId="0" borderId="49" xfId="0" applyNumberFormat="1" applyFont="1" applyFill="1" applyBorder="1" applyAlignment="1">
      <alignment horizontal="center" vertical="top"/>
    </xf>
    <xf numFmtId="164" fontId="5" fillId="0" borderId="47" xfId="0" applyNumberFormat="1" applyFont="1" applyFill="1" applyBorder="1" applyAlignment="1">
      <alignment horizontal="center" vertical="top" wrapText="1"/>
    </xf>
    <xf numFmtId="164" fontId="5" fillId="0" borderId="74" xfId="0" applyNumberFormat="1" applyFont="1" applyFill="1" applyBorder="1" applyAlignment="1">
      <alignment horizontal="center" vertical="top"/>
    </xf>
    <xf numFmtId="164" fontId="8" fillId="6" borderId="53" xfId="0" applyNumberFormat="1" applyFont="1" applyFill="1" applyBorder="1" applyAlignment="1">
      <alignment horizontal="center" vertical="top"/>
    </xf>
    <xf numFmtId="164" fontId="2" fillId="0" borderId="49" xfId="0" applyNumberFormat="1" applyFont="1" applyFill="1" applyBorder="1" applyAlignment="1">
      <alignment horizontal="center" vertical="top"/>
    </xf>
    <xf numFmtId="164" fontId="8" fillId="0" borderId="75" xfId="0" applyNumberFormat="1" applyFont="1" applyFill="1" applyBorder="1" applyAlignment="1">
      <alignment horizontal="center" vertical="top"/>
    </xf>
    <xf numFmtId="164" fontId="8" fillId="6" borderId="54" xfId="0" applyNumberFormat="1" applyFont="1" applyFill="1" applyBorder="1" applyAlignment="1">
      <alignment horizontal="center" vertical="top"/>
    </xf>
    <xf numFmtId="164" fontId="8" fillId="6" borderId="73" xfId="0" applyNumberFormat="1" applyFont="1" applyFill="1" applyBorder="1" applyAlignment="1">
      <alignment horizontal="center" vertical="top"/>
    </xf>
    <xf numFmtId="164" fontId="8" fillId="6" borderId="72" xfId="0" applyNumberFormat="1" applyFont="1" applyFill="1" applyBorder="1" applyAlignment="1">
      <alignment horizontal="center" vertical="top"/>
    </xf>
    <xf numFmtId="164" fontId="8" fillId="6" borderId="52" xfId="0" applyNumberFormat="1" applyFont="1" applyFill="1" applyBorder="1" applyAlignment="1">
      <alignment horizontal="center" vertical="top"/>
    </xf>
    <xf numFmtId="164" fontId="8" fillId="6" borderId="37" xfId="0" applyNumberFormat="1" applyFont="1" applyFill="1" applyBorder="1" applyAlignment="1">
      <alignment horizontal="center" vertical="top"/>
    </xf>
    <xf numFmtId="0" fontId="1" fillId="0" borderId="44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/>
    </xf>
    <xf numFmtId="164" fontId="1" fillId="6" borderId="14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1" xfId="0" applyNumberFormat="1" applyFont="1" applyFill="1" applyBorder="1" applyAlignment="1">
      <alignment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/>
    </xf>
    <xf numFmtId="164" fontId="5" fillId="0" borderId="7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43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 wrapText="1"/>
    </xf>
    <xf numFmtId="164" fontId="5" fillId="0" borderId="50" xfId="0" applyNumberFormat="1" applyFont="1" applyBorder="1" applyAlignment="1">
      <alignment horizontal="center" vertical="top"/>
    </xf>
    <xf numFmtId="164" fontId="5" fillId="0" borderId="41" xfId="0" applyNumberFormat="1" applyFont="1" applyBorder="1" applyAlignment="1">
      <alignment horizontal="center" vertical="top"/>
    </xf>
    <xf numFmtId="164" fontId="5" fillId="0" borderId="59" xfId="0" applyNumberFormat="1" applyFont="1" applyFill="1" applyBorder="1" applyAlignment="1">
      <alignment horizontal="center" vertical="top"/>
    </xf>
    <xf numFmtId="0" fontId="1" fillId="0" borderId="32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164" fontId="5" fillId="0" borderId="51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164" fontId="4" fillId="6" borderId="38" xfId="0" applyNumberFormat="1" applyFont="1" applyFill="1" applyBorder="1" applyAlignment="1">
      <alignment horizontal="center" vertical="top"/>
    </xf>
    <xf numFmtId="164" fontId="4" fillId="6" borderId="39" xfId="0" applyNumberFormat="1" applyFont="1" applyFill="1" applyBorder="1" applyAlignment="1">
      <alignment horizontal="center" vertical="top"/>
    </xf>
    <xf numFmtId="164" fontId="4" fillId="6" borderId="36" xfId="0" applyNumberFormat="1" applyFont="1" applyFill="1" applyBorder="1" applyAlignment="1">
      <alignment horizontal="center" vertical="top"/>
    </xf>
    <xf numFmtId="164" fontId="4" fillId="6" borderId="53" xfId="0" applyNumberFormat="1" applyFont="1" applyFill="1" applyBorder="1" applyAlignment="1">
      <alignment horizontal="center" vertical="top"/>
    </xf>
    <xf numFmtId="164" fontId="4" fillId="6" borderId="61" xfId="0" applyNumberFormat="1" applyFont="1" applyFill="1" applyBorder="1" applyAlignment="1">
      <alignment horizontal="center" vertical="top"/>
    </xf>
    <xf numFmtId="0" fontId="1" fillId="0" borderId="47" xfId="0" applyFont="1" applyBorder="1" applyAlignment="1">
      <alignment horizontal="center" vertical="top" wrapText="1"/>
    </xf>
    <xf numFmtId="164" fontId="1" fillId="6" borderId="49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64" fontId="1" fillId="4" borderId="12" xfId="0" applyNumberFormat="1" applyFont="1" applyFill="1" applyBorder="1" applyAlignment="1">
      <alignment horizontal="center" vertical="top"/>
    </xf>
    <xf numFmtId="164" fontId="1" fillId="4" borderId="63" xfId="0" applyNumberFormat="1" applyFont="1" applyFill="1" applyBorder="1" applyAlignment="1">
      <alignment horizontal="center" vertical="top"/>
    </xf>
    <xf numFmtId="164" fontId="5" fillId="0" borderId="45" xfId="0" applyNumberFormat="1" applyFont="1" applyFill="1" applyBorder="1" applyAlignment="1">
      <alignment horizontal="center" vertical="top"/>
    </xf>
    <xf numFmtId="164" fontId="5" fillId="0" borderId="76" xfId="0" applyNumberFormat="1" applyFont="1" applyFill="1" applyBorder="1" applyAlignment="1">
      <alignment horizontal="center" vertical="top"/>
    </xf>
    <xf numFmtId="164" fontId="5" fillId="0" borderId="52" xfId="0" applyNumberFormat="1" applyFont="1" applyBorder="1" applyAlignment="1">
      <alignment horizontal="center" vertical="top"/>
    </xf>
    <xf numFmtId="164" fontId="5" fillId="0" borderId="54" xfId="0" applyNumberFormat="1" applyFont="1" applyFill="1" applyBorder="1" applyAlignment="1">
      <alignment horizontal="center" vertical="top"/>
    </xf>
    <xf numFmtId="1" fontId="7" fillId="0" borderId="30" xfId="0" applyNumberFormat="1" applyFont="1" applyFill="1" applyBorder="1" applyAlignment="1">
      <alignment horizontal="center" vertical="top"/>
    </xf>
    <xf numFmtId="164" fontId="1" fillId="0" borderId="76" xfId="0" applyNumberFormat="1" applyFont="1" applyFill="1" applyBorder="1" applyAlignment="1">
      <alignment horizontal="center" vertical="top"/>
    </xf>
    <xf numFmtId="164" fontId="5" fillId="0" borderId="18" xfId="0" applyNumberFormat="1" applyFont="1" applyFill="1" applyBorder="1" applyAlignment="1">
      <alignment horizontal="center" vertical="top"/>
    </xf>
    <xf numFmtId="164" fontId="5" fillId="4" borderId="75" xfId="0" applyNumberFormat="1" applyFont="1" applyFill="1" applyBorder="1" applyAlignment="1">
      <alignment horizontal="center" vertical="top" wrapText="1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77" xfId="0" applyNumberFormat="1" applyFont="1" applyFill="1" applyBorder="1" applyAlignment="1">
      <alignment horizontal="center" vertical="top"/>
    </xf>
    <xf numFmtId="164" fontId="1" fillId="0" borderId="42" xfId="0" applyNumberFormat="1" applyFont="1" applyFill="1" applyBorder="1" applyAlignment="1">
      <alignment horizontal="center" vertical="top"/>
    </xf>
    <xf numFmtId="164" fontId="5" fillId="4" borderId="7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4" borderId="27" xfId="0" applyFont="1" applyFill="1" applyBorder="1" applyAlignment="1">
      <alignment horizontal="left" vertical="top" wrapText="1"/>
    </xf>
    <xf numFmtId="1" fontId="7" fillId="0" borderId="16" xfId="0" applyNumberFormat="1" applyFont="1" applyFill="1" applyBorder="1" applyAlignment="1">
      <alignment horizontal="center" vertical="top"/>
    </xf>
    <xf numFmtId="1" fontId="7" fillId="0" borderId="17" xfId="0" applyNumberFormat="1" applyFont="1" applyFill="1" applyBorder="1" applyAlignment="1">
      <alignment horizontal="center" vertical="top"/>
    </xf>
    <xf numFmtId="1" fontId="7" fillId="0" borderId="57" xfId="0" applyNumberFormat="1" applyFont="1" applyFill="1" applyBorder="1" applyAlignment="1">
      <alignment horizontal="center" vertical="top"/>
    </xf>
    <xf numFmtId="1" fontId="7" fillId="0" borderId="40" xfId="0" applyNumberFormat="1" applyFont="1" applyFill="1" applyBorder="1" applyAlignment="1">
      <alignment horizontal="center" vertical="top"/>
    </xf>
    <xf numFmtId="1" fontId="7" fillId="0" borderId="41" xfId="0" applyNumberFormat="1" applyFont="1" applyFill="1" applyBorder="1" applyAlignment="1">
      <alignment horizontal="center" vertical="top"/>
    </xf>
    <xf numFmtId="164" fontId="1" fillId="0" borderId="40" xfId="0" applyNumberFormat="1" applyFont="1" applyFill="1" applyBorder="1" applyAlignment="1">
      <alignment horizontal="center" vertical="top"/>
    </xf>
    <xf numFmtId="164" fontId="5" fillId="0" borderId="63" xfId="0" applyNumberFormat="1" applyFont="1" applyFill="1" applyBorder="1" applyAlignment="1">
      <alignment horizontal="center" vertical="top"/>
    </xf>
    <xf numFmtId="164" fontId="5" fillId="4" borderId="63" xfId="0" applyNumberFormat="1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vertical="top" wrapText="1"/>
    </xf>
    <xf numFmtId="164" fontId="5" fillId="4" borderId="55" xfId="0" applyNumberFormat="1" applyFont="1" applyFill="1" applyBorder="1" applyAlignment="1">
      <alignment horizontal="center" vertical="top" wrapText="1"/>
    </xf>
    <xf numFmtId="49" fontId="7" fillId="0" borderId="30" xfId="0" applyNumberFormat="1" applyFont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center" vertical="top" wrapText="1"/>
    </xf>
    <xf numFmtId="164" fontId="5" fillId="0" borderId="31" xfId="0" applyNumberFormat="1" applyFont="1" applyFill="1" applyBorder="1" applyAlignment="1">
      <alignment horizontal="center" vertical="top" wrapText="1"/>
    </xf>
    <xf numFmtId="164" fontId="5" fillId="0" borderId="40" xfId="0" applyNumberFormat="1" applyFont="1" applyFill="1" applyBorder="1" applyAlignment="1">
      <alignment horizontal="center" vertical="top" wrapText="1"/>
    </xf>
    <xf numFmtId="164" fontId="5" fillId="0" borderId="4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/>
    </xf>
    <xf numFmtId="49" fontId="3" fillId="2" borderId="34" xfId="0" applyNumberFormat="1" applyFont="1" applyFill="1" applyBorder="1" applyAlignment="1">
      <alignment vertical="top"/>
    </xf>
    <xf numFmtId="49" fontId="3" fillId="2" borderId="7" xfId="0" applyNumberFormat="1" applyFont="1" applyFill="1" applyBorder="1" applyAlignment="1">
      <alignment vertical="top"/>
    </xf>
    <xf numFmtId="49" fontId="3" fillId="3" borderId="20" xfId="0" applyNumberFormat="1" applyFont="1" applyFill="1" applyBorder="1" applyAlignment="1">
      <alignment vertical="top"/>
    </xf>
    <xf numFmtId="49" fontId="3" fillId="3" borderId="8" xfId="0" applyNumberFormat="1" applyFont="1" applyFill="1" applyBorder="1" applyAlignment="1">
      <alignment vertical="top"/>
    </xf>
    <xf numFmtId="164" fontId="5" fillId="0" borderId="13" xfId="0" applyNumberFormat="1" applyFont="1" applyFill="1" applyBorder="1" applyAlignment="1">
      <alignment horizontal="center" vertical="top"/>
    </xf>
    <xf numFmtId="164" fontId="5" fillId="0" borderId="67" xfId="0" applyNumberFormat="1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 wrapText="1"/>
    </xf>
    <xf numFmtId="164" fontId="5" fillId="0" borderId="17" xfId="0" applyNumberFormat="1" applyFont="1" applyFill="1" applyBorder="1" applyAlignment="1">
      <alignment horizontal="center" vertical="top" wrapText="1"/>
    </xf>
    <xf numFmtId="164" fontId="5" fillId="0" borderId="57" xfId="0" applyNumberFormat="1" applyFont="1" applyFill="1" applyBorder="1" applyAlignment="1">
      <alignment horizontal="center" vertical="top" wrapText="1"/>
    </xf>
    <xf numFmtId="164" fontId="5" fillId="0" borderId="29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textRotation="90"/>
    </xf>
    <xf numFmtId="164" fontId="3" fillId="6" borderId="68" xfId="0" applyNumberFormat="1" applyFont="1" applyFill="1" applyBorder="1" applyAlignment="1">
      <alignment horizontal="center" vertical="top"/>
    </xf>
    <xf numFmtId="164" fontId="3" fillId="6" borderId="39" xfId="0" applyNumberFormat="1" applyFont="1" applyFill="1" applyBorder="1" applyAlignment="1">
      <alignment horizontal="center" vertical="top"/>
    </xf>
    <xf numFmtId="164" fontId="3" fillId="6" borderId="1" xfId="0" applyNumberFormat="1" applyFont="1" applyFill="1" applyBorder="1" applyAlignment="1">
      <alignment horizontal="center" vertical="top"/>
    </xf>
    <xf numFmtId="164" fontId="3" fillId="6" borderId="70" xfId="0" applyNumberFormat="1" applyFont="1" applyFill="1" applyBorder="1" applyAlignment="1">
      <alignment horizontal="center" vertical="top"/>
    </xf>
    <xf numFmtId="164" fontId="3" fillId="6" borderId="36" xfId="0" applyNumberFormat="1" applyFont="1" applyFill="1" applyBorder="1" applyAlignment="1">
      <alignment horizontal="center" vertical="top"/>
    </xf>
    <xf numFmtId="164" fontId="3" fillId="6" borderId="61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vertical="top" wrapText="1"/>
    </xf>
    <xf numFmtId="0" fontId="2" fillId="0" borderId="28" xfId="0" applyFont="1" applyFill="1" applyBorder="1" applyAlignment="1">
      <alignment horizontal="center" vertical="top" wrapText="1"/>
    </xf>
    <xf numFmtId="164" fontId="3" fillId="6" borderId="64" xfId="0" applyNumberFormat="1" applyFont="1" applyFill="1" applyBorder="1" applyAlignment="1">
      <alignment horizontal="center" vertical="top"/>
    </xf>
    <xf numFmtId="164" fontId="3" fillId="6" borderId="27" xfId="0" applyNumberFormat="1" applyFont="1" applyFill="1" applyBorder="1" applyAlignment="1">
      <alignment horizontal="center" vertical="top"/>
    </xf>
    <xf numFmtId="164" fontId="2" fillId="4" borderId="0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/>
    </xf>
    <xf numFmtId="164" fontId="4" fillId="4" borderId="0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4" fillId="6" borderId="10" xfId="0" applyNumberFormat="1" applyFont="1" applyFill="1" applyBorder="1" applyAlignment="1">
      <alignment horizontal="center" vertical="top" wrapText="1"/>
    </xf>
    <xf numFmtId="164" fontId="8" fillId="6" borderId="61" xfId="0" applyNumberFormat="1" applyFont="1" applyFill="1" applyBorder="1" applyAlignment="1">
      <alignment horizontal="center" vertical="top"/>
    </xf>
    <xf numFmtId="164" fontId="8" fillId="6" borderId="68" xfId="0" applyNumberFormat="1" applyFont="1" applyFill="1" applyBorder="1" applyAlignment="1">
      <alignment horizontal="center" vertical="center"/>
    </xf>
    <xf numFmtId="164" fontId="8" fillId="6" borderId="70" xfId="0" applyNumberFormat="1" applyFont="1" applyFill="1" applyBorder="1" applyAlignment="1">
      <alignment horizontal="center" vertical="center"/>
    </xf>
    <xf numFmtId="164" fontId="8" fillId="6" borderId="39" xfId="0" applyNumberFormat="1" applyFont="1" applyFill="1" applyBorder="1" applyAlignment="1">
      <alignment horizontal="center" vertical="center"/>
    </xf>
    <xf numFmtId="164" fontId="8" fillId="6" borderId="61" xfId="0" applyNumberFormat="1" applyFont="1" applyFill="1" applyBorder="1" applyAlignment="1">
      <alignment horizontal="center" vertical="center"/>
    </xf>
    <xf numFmtId="164" fontId="8" fillId="6" borderId="36" xfId="0" applyNumberFormat="1" applyFont="1" applyFill="1" applyBorder="1" applyAlignment="1">
      <alignment horizontal="center" vertical="center"/>
    </xf>
    <xf numFmtId="164" fontId="5" fillId="6" borderId="45" xfId="0" applyNumberFormat="1" applyFont="1" applyFill="1" applyBorder="1" applyAlignment="1">
      <alignment horizontal="center" vertical="top"/>
    </xf>
    <xf numFmtId="164" fontId="5" fillId="6" borderId="35" xfId="0" applyNumberFormat="1" applyFont="1" applyFill="1" applyBorder="1" applyAlignment="1">
      <alignment horizontal="center" vertical="top"/>
    </xf>
    <xf numFmtId="164" fontId="5" fillId="6" borderId="59" xfId="0" applyNumberFormat="1" applyFont="1" applyFill="1" applyBorder="1" applyAlignment="1">
      <alignment horizontal="center" vertical="top"/>
    </xf>
    <xf numFmtId="164" fontId="5" fillId="6" borderId="54" xfId="0" applyNumberFormat="1" applyFont="1" applyFill="1" applyBorder="1" applyAlignment="1">
      <alignment horizontal="center" vertical="top"/>
    </xf>
    <xf numFmtId="164" fontId="5" fillId="6" borderId="50" xfId="0" applyNumberFormat="1" applyFont="1" applyFill="1" applyBorder="1" applyAlignment="1">
      <alignment horizontal="center" vertical="top"/>
    </xf>
    <xf numFmtId="164" fontId="5" fillId="6" borderId="73" xfId="0" applyNumberFormat="1" applyFont="1" applyFill="1" applyBorder="1" applyAlignment="1">
      <alignment horizontal="center" vertical="top"/>
    </xf>
    <xf numFmtId="164" fontId="5" fillId="6" borderId="77" xfId="0" applyNumberFormat="1" applyFont="1" applyFill="1" applyBorder="1" applyAlignment="1">
      <alignment horizontal="center" vertical="top"/>
    </xf>
    <xf numFmtId="164" fontId="5" fillId="6" borderId="74" xfId="0" applyNumberFormat="1" applyFont="1" applyFill="1" applyBorder="1" applyAlignment="1">
      <alignment horizontal="center" vertical="top"/>
    </xf>
    <xf numFmtId="164" fontId="5" fillId="6" borderId="49" xfId="0" applyNumberFormat="1" applyFont="1" applyFill="1" applyBorder="1" applyAlignment="1">
      <alignment horizontal="center" vertical="top"/>
    </xf>
    <xf numFmtId="164" fontId="5" fillId="6" borderId="29" xfId="0" applyNumberFormat="1" applyFont="1" applyFill="1" applyBorder="1" applyAlignment="1">
      <alignment horizontal="center" vertical="top"/>
    </xf>
    <xf numFmtId="164" fontId="5" fillId="6" borderId="31" xfId="0" applyNumberFormat="1" applyFont="1" applyFill="1" applyBorder="1" applyAlignment="1">
      <alignment horizontal="center" vertical="top"/>
    </xf>
    <xf numFmtId="164" fontId="7" fillId="6" borderId="33" xfId="0" applyNumberFormat="1" applyFont="1" applyFill="1" applyBorder="1" applyAlignment="1">
      <alignment horizontal="center" vertical="top"/>
    </xf>
    <xf numFmtId="164" fontId="5" fillId="6" borderId="76" xfId="0" applyNumberFormat="1" applyFont="1" applyFill="1" applyBorder="1" applyAlignment="1">
      <alignment horizontal="center" vertical="top"/>
    </xf>
    <xf numFmtId="164" fontId="5" fillId="6" borderId="0" xfId="0" applyNumberFormat="1" applyFont="1" applyFill="1" applyBorder="1" applyAlignment="1">
      <alignment horizontal="center" vertical="top"/>
    </xf>
    <xf numFmtId="164" fontId="5" fillId="6" borderId="63" xfId="0" applyNumberFormat="1" applyFont="1" applyFill="1" applyBorder="1" applyAlignment="1">
      <alignment horizontal="center" vertical="top"/>
    </xf>
    <xf numFmtId="164" fontId="5" fillId="6" borderId="18" xfId="0" applyNumberFormat="1" applyFont="1" applyFill="1" applyBorder="1" applyAlignment="1">
      <alignment horizontal="center" vertical="top"/>
    </xf>
    <xf numFmtId="164" fontId="7" fillId="6" borderId="29" xfId="0" applyNumberFormat="1" applyFont="1" applyFill="1" applyBorder="1" applyAlignment="1">
      <alignment horizontal="center" vertical="top"/>
    </xf>
    <xf numFmtId="164" fontId="5" fillId="6" borderId="30" xfId="0" applyNumberFormat="1" applyFont="1" applyFill="1" applyBorder="1" applyAlignment="1">
      <alignment horizontal="center" vertical="top" wrapText="1"/>
    </xf>
    <xf numFmtId="164" fontId="5" fillId="6" borderId="31" xfId="0" applyNumberFormat="1" applyFont="1" applyFill="1" applyBorder="1" applyAlignment="1">
      <alignment horizontal="center" vertical="top" wrapText="1"/>
    </xf>
    <xf numFmtId="164" fontId="4" fillId="6" borderId="5" xfId="0" applyNumberFormat="1" applyFont="1" applyFill="1" applyBorder="1" applyAlignment="1">
      <alignment horizontal="center" vertical="top" wrapText="1"/>
    </xf>
    <xf numFmtId="164" fontId="4" fillId="6" borderId="18" xfId="0" applyNumberFormat="1" applyFont="1" applyFill="1" applyBorder="1" applyAlignment="1">
      <alignment horizontal="center" vertical="top" wrapText="1"/>
    </xf>
    <xf numFmtId="164" fontId="3" fillId="6" borderId="13" xfId="0" applyNumberFormat="1" applyFont="1" applyFill="1" applyBorder="1" applyAlignment="1">
      <alignment horizontal="center" vertical="top"/>
    </xf>
    <xf numFmtId="164" fontId="3" fillId="6" borderId="67" xfId="0" applyNumberFormat="1" applyFont="1" applyFill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1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center" textRotation="90"/>
    </xf>
    <xf numFmtId="49" fontId="2" fillId="0" borderId="20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33" xfId="0" applyNumberFormat="1" applyFont="1" applyBorder="1" applyAlignment="1">
      <alignment vertical="center" wrapText="1"/>
    </xf>
    <xf numFmtId="0" fontId="4" fillId="0" borderId="43" xfId="0" applyNumberFormat="1" applyFont="1" applyBorder="1" applyAlignment="1">
      <alignment vertical="center"/>
    </xf>
    <xf numFmtId="0" fontId="4" fillId="0" borderId="58" xfId="0" applyNumberFormat="1" applyFont="1" applyBorder="1" applyAlignment="1">
      <alignment vertical="center"/>
    </xf>
    <xf numFmtId="164" fontId="1" fillId="6" borderId="29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1" fillId="0" borderId="34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vertical="top" wrapText="1"/>
    </xf>
    <xf numFmtId="0" fontId="1" fillId="4" borderId="25" xfId="0" applyNumberFormat="1" applyFont="1" applyFill="1" applyBorder="1" applyAlignment="1">
      <alignment vertical="top" wrapText="1"/>
    </xf>
    <xf numFmtId="0" fontId="1" fillId="0" borderId="40" xfId="0" applyNumberFormat="1" applyFont="1" applyFill="1" applyBorder="1" applyAlignment="1">
      <alignment vertical="top" wrapText="1"/>
    </xf>
    <xf numFmtId="0" fontId="1" fillId="4" borderId="41" xfId="0" applyNumberFormat="1" applyFont="1" applyFill="1" applyBorder="1" applyAlignment="1">
      <alignment vertical="top" wrapText="1"/>
    </xf>
    <xf numFmtId="164" fontId="1" fillId="4" borderId="54" xfId="0" applyNumberFormat="1" applyFont="1" applyFill="1" applyBorder="1" applyAlignment="1">
      <alignment horizontal="center" vertical="top" wrapText="1"/>
    </xf>
    <xf numFmtId="0" fontId="1" fillId="0" borderId="45" xfId="0" applyNumberFormat="1" applyFont="1" applyFill="1" applyBorder="1" applyAlignment="1">
      <alignment vertical="top" wrapText="1"/>
    </xf>
    <xf numFmtId="0" fontId="1" fillId="0" borderId="35" xfId="0" applyNumberFormat="1" applyFont="1" applyFill="1" applyBorder="1" applyAlignment="1">
      <alignment horizontal="center" vertical="top" wrapText="1"/>
    </xf>
    <xf numFmtId="0" fontId="1" fillId="4" borderId="59" xfId="0" applyNumberFormat="1" applyFont="1" applyFill="1" applyBorder="1" applyAlignment="1">
      <alignment vertical="top" wrapText="1"/>
    </xf>
    <xf numFmtId="0" fontId="3" fillId="6" borderId="27" xfId="0" applyFont="1" applyFill="1" applyBorder="1" applyAlignment="1">
      <alignment horizontal="right" vertical="top" wrapText="1"/>
    </xf>
    <xf numFmtId="164" fontId="3" fillId="6" borderId="23" xfId="0" applyNumberFormat="1" applyFont="1" applyFill="1" applyBorder="1" applyAlignment="1">
      <alignment horizontal="center" vertical="top"/>
    </xf>
    <xf numFmtId="164" fontId="3" fillId="6" borderId="78" xfId="0" applyNumberFormat="1" applyFont="1" applyFill="1" applyBorder="1" applyAlignment="1">
      <alignment horizontal="center" vertical="top"/>
    </xf>
    <xf numFmtId="164" fontId="3" fillId="6" borderId="24" xfId="0" applyNumberFormat="1" applyFont="1" applyFill="1" applyBorder="1" applyAlignment="1">
      <alignment horizontal="center" vertical="top"/>
    </xf>
    <xf numFmtId="164" fontId="3" fillId="6" borderId="25" xfId="0" applyNumberFormat="1" applyFont="1" applyFill="1" applyBorder="1" applyAlignment="1">
      <alignment horizontal="center" vertical="top"/>
    </xf>
    <xf numFmtId="164" fontId="3" fillId="6" borderId="21" xfId="0" applyNumberFormat="1" applyFont="1" applyFill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0" fontId="3" fillId="6" borderId="3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164" fontId="1" fillId="4" borderId="13" xfId="0" applyNumberFormat="1" applyFont="1" applyFill="1" applyBorder="1" applyAlignment="1">
      <alignment horizontal="center" vertical="top"/>
    </xf>
    <xf numFmtId="164" fontId="1" fillId="4" borderId="67" xfId="0" applyNumberFormat="1" applyFont="1" applyFill="1" applyBorder="1" applyAlignment="1">
      <alignment horizontal="center" vertical="top"/>
    </xf>
    <xf numFmtId="0" fontId="4" fillId="0" borderId="60" xfId="0" applyNumberFormat="1" applyFont="1" applyBorder="1" applyAlignment="1">
      <alignment horizontal="center" vertical="center"/>
    </xf>
    <xf numFmtId="0" fontId="1" fillId="0" borderId="59" xfId="0" applyFont="1" applyFill="1" applyBorder="1" applyAlignment="1">
      <alignment horizontal="left" vertical="top" wrapText="1"/>
    </xf>
    <xf numFmtId="164" fontId="4" fillId="6" borderId="54" xfId="0" applyNumberFormat="1" applyFont="1" applyFill="1" applyBorder="1" applyAlignment="1">
      <alignment horizontal="center" vertical="top" wrapText="1"/>
    </xf>
    <xf numFmtId="164" fontId="4" fillId="6" borderId="59" xfId="0" applyNumberFormat="1" applyFont="1" applyFill="1" applyBorder="1" applyAlignment="1">
      <alignment horizontal="center" vertical="top" wrapText="1"/>
    </xf>
    <xf numFmtId="164" fontId="4" fillId="6" borderId="13" xfId="0" applyNumberFormat="1" applyFont="1" applyFill="1" applyBorder="1" applyAlignment="1">
      <alignment horizontal="center" vertical="top" wrapText="1"/>
    </xf>
    <xf numFmtId="164" fontId="4" fillId="6" borderId="67" xfId="0" applyNumberFormat="1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top"/>
    </xf>
    <xf numFmtId="1" fontId="1" fillId="0" borderId="35" xfId="0" applyNumberFormat="1" applyFont="1" applyFill="1" applyBorder="1" applyAlignment="1">
      <alignment horizontal="center" vertical="top"/>
    </xf>
    <xf numFmtId="1" fontId="1" fillId="0" borderId="59" xfId="0" applyNumberFormat="1" applyFont="1" applyFill="1" applyBorder="1" applyAlignment="1">
      <alignment horizontal="center" vertical="top"/>
    </xf>
    <xf numFmtId="164" fontId="10" fillId="7" borderId="36" xfId="0" applyNumberFormat="1" applyFont="1" applyFill="1" applyBorder="1" applyAlignment="1">
      <alignment horizontal="center" vertical="top"/>
    </xf>
    <xf numFmtId="164" fontId="10" fillId="7" borderId="61" xfId="0" applyNumberFormat="1" applyFont="1" applyFill="1" applyBorder="1" applyAlignment="1">
      <alignment horizontal="center" vertical="top"/>
    </xf>
    <xf numFmtId="0" fontId="3" fillId="6" borderId="67" xfId="0" applyFont="1" applyFill="1" applyBorder="1" applyAlignment="1">
      <alignment horizontal="center" vertical="top"/>
    </xf>
    <xf numFmtId="164" fontId="8" fillId="6" borderId="67" xfId="0" applyNumberFormat="1" applyFont="1" applyFill="1" applyBorder="1" applyAlignment="1">
      <alignment horizontal="center" vertical="top"/>
    </xf>
    <xf numFmtId="164" fontId="8" fillId="6" borderId="13" xfId="0" applyNumberFormat="1" applyFont="1" applyFill="1" applyBorder="1" applyAlignment="1">
      <alignment horizontal="center" vertical="top"/>
    </xf>
    <xf numFmtId="164" fontId="10" fillId="7" borderId="68" xfId="0" applyNumberFormat="1" applyFont="1" applyFill="1" applyBorder="1" applyAlignment="1">
      <alignment horizontal="center" vertical="top"/>
    </xf>
    <xf numFmtId="164" fontId="10" fillId="7" borderId="1" xfId="0" applyNumberFormat="1" applyFont="1" applyFill="1" applyBorder="1" applyAlignment="1">
      <alignment horizontal="center" vertical="top"/>
    </xf>
    <xf numFmtId="164" fontId="10" fillId="7" borderId="37" xfId="0" applyNumberFormat="1" applyFont="1" applyFill="1" applyBorder="1" applyAlignment="1">
      <alignment horizontal="center" vertical="top"/>
    </xf>
    <xf numFmtId="164" fontId="10" fillId="7" borderId="53" xfId="0" applyNumberFormat="1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14" fillId="0" borderId="20" xfId="0" applyFont="1" applyFill="1" applyBorder="1" applyAlignment="1">
      <alignment horizontal="center" vertical="top"/>
    </xf>
    <xf numFmtId="0" fontId="14" fillId="0" borderId="60" xfId="0" applyFont="1" applyFill="1" applyBorder="1" applyAlignment="1">
      <alignment horizontal="center" vertical="top"/>
    </xf>
    <xf numFmtId="0" fontId="14" fillId="0" borderId="56" xfId="0" applyFont="1" applyFill="1" applyBorder="1" applyAlignment="1">
      <alignment horizontal="center" vertical="top"/>
    </xf>
    <xf numFmtId="0" fontId="14" fillId="0" borderId="7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64" xfId="0" applyFont="1" applyFill="1" applyBorder="1" applyAlignment="1">
      <alignment vertical="top" wrapText="1"/>
    </xf>
    <xf numFmtId="164" fontId="7" fillId="0" borderId="16" xfId="0" applyNumberFormat="1" applyFont="1" applyFill="1" applyBorder="1" applyAlignment="1">
      <alignment horizontal="center" vertical="top" textRotation="90"/>
    </xf>
    <xf numFmtId="164" fontId="7" fillId="0" borderId="57" xfId="0" applyNumberFormat="1" applyFont="1" applyFill="1" applyBorder="1" applyAlignment="1">
      <alignment horizontal="center" vertical="top" textRotation="90"/>
    </xf>
    <xf numFmtId="0" fontId="2" fillId="0" borderId="23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164" fontId="8" fillId="6" borderId="29" xfId="0" applyNumberFormat="1" applyFont="1" applyFill="1" applyBorder="1" applyAlignment="1">
      <alignment horizontal="center" vertical="top"/>
    </xf>
    <xf numFmtId="164" fontId="8" fillId="6" borderId="55" xfId="0" applyNumberFormat="1" applyFont="1" applyFill="1" applyBorder="1" applyAlignment="1">
      <alignment horizontal="center" vertical="top"/>
    </xf>
    <xf numFmtId="164" fontId="8" fillId="6" borderId="40" xfId="0" applyNumberFormat="1" applyFont="1" applyFill="1" applyBorder="1" applyAlignment="1">
      <alignment horizontal="center" vertical="top"/>
    </xf>
    <xf numFmtId="164" fontId="8" fillId="6" borderId="63" xfId="0" applyNumberFormat="1" applyFont="1" applyFill="1" applyBorder="1" applyAlignment="1">
      <alignment horizontal="center" vertical="top"/>
    </xf>
    <xf numFmtId="164" fontId="8" fillId="6" borderId="12" xfId="0" applyNumberFormat="1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58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4" borderId="14" xfId="0" applyNumberFormat="1" applyFont="1" applyFill="1" applyBorder="1" applyAlignment="1">
      <alignment horizontal="center" vertical="top"/>
    </xf>
    <xf numFmtId="49" fontId="3" fillId="4" borderId="0" xfId="0" applyNumberFormat="1" applyFont="1" applyFill="1" applyBorder="1" applyAlignment="1">
      <alignment horizontal="center" vertical="top"/>
    </xf>
    <xf numFmtId="49" fontId="3" fillId="4" borderId="26" xfId="0" applyNumberFormat="1" applyFont="1" applyFill="1" applyBorder="1" applyAlignment="1">
      <alignment horizontal="center" vertical="top"/>
    </xf>
    <xf numFmtId="49" fontId="4" fillId="4" borderId="20" xfId="0" applyNumberFormat="1" applyFont="1" applyFill="1" applyBorder="1" applyAlignment="1">
      <alignment horizontal="center" vertical="top"/>
    </xf>
    <xf numFmtId="49" fontId="2" fillId="4" borderId="8" xfId="0" applyNumberFormat="1" applyFont="1" applyFill="1" applyBorder="1" applyAlignment="1">
      <alignment vertical="top"/>
    </xf>
    <xf numFmtId="0" fontId="4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64" fontId="1" fillId="6" borderId="60" xfId="0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0" fontId="5" fillId="0" borderId="71" xfId="0" applyFont="1" applyFill="1" applyBorder="1" applyAlignment="1">
      <alignment vertical="top" wrapText="1"/>
    </xf>
    <xf numFmtId="1" fontId="7" fillId="0" borderId="16" xfId="0" applyNumberFormat="1" applyFont="1" applyFill="1" applyBorder="1" applyAlignment="1">
      <alignment horizontal="center" vertical="center" textRotation="90"/>
    </xf>
    <xf numFmtId="1" fontId="7" fillId="0" borderId="17" xfId="0" applyNumberFormat="1" applyFont="1" applyFill="1" applyBorder="1" applyAlignment="1">
      <alignment horizontal="center" vertical="center" textRotation="90"/>
    </xf>
    <xf numFmtId="1" fontId="7" fillId="0" borderId="57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64" fontId="1" fillId="4" borderId="40" xfId="0" applyNumberFormat="1" applyFont="1" applyFill="1" applyBorder="1" applyAlignment="1">
      <alignment horizontal="center" vertical="top"/>
    </xf>
    <xf numFmtId="164" fontId="1" fillId="4" borderId="30" xfId="0" applyNumberFormat="1" applyFont="1" applyFill="1" applyBorder="1" applyAlignment="1">
      <alignment horizontal="center" vertical="top"/>
    </xf>
    <xf numFmtId="164" fontId="1" fillId="4" borderId="41" xfId="0" applyNumberFormat="1" applyFont="1" applyFill="1" applyBorder="1" applyAlignment="1">
      <alignment horizontal="center" vertical="top"/>
    </xf>
    <xf numFmtId="164" fontId="1" fillId="6" borderId="40" xfId="0" applyNumberFormat="1" applyFont="1" applyFill="1" applyBorder="1" applyAlignment="1">
      <alignment horizontal="center" vertical="top"/>
    </xf>
    <xf numFmtId="164" fontId="1" fillId="6" borderId="30" xfId="0" applyNumberFormat="1" applyFont="1" applyFill="1" applyBorder="1" applyAlignment="1">
      <alignment horizontal="center" vertical="top"/>
    </xf>
    <xf numFmtId="164" fontId="1" fillId="6" borderId="41" xfId="0" applyNumberFormat="1" applyFont="1" applyFill="1" applyBorder="1" applyAlignment="1">
      <alignment horizontal="center" vertical="top"/>
    </xf>
    <xf numFmtId="164" fontId="1" fillId="4" borderId="31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4" borderId="45" xfId="0" applyFont="1" applyFill="1" applyBorder="1" applyAlignment="1">
      <alignment horizontal="center" vertical="top"/>
    </xf>
    <xf numFmtId="0" fontId="7" fillId="4" borderId="35" xfId="0" applyFont="1" applyFill="1" applyBorder="1" applyAlignment="1">
      <alignment horizontal="center" vertical="top"/>
    </xf>
    <xf numFmtId="0" fontId="7" fillId="4" borderId="59" xfId="0" applyFont="1" applyFill="1" applyBorder="1" applyAlignment="1">
      <alignment horizontal="center" vertical="top"/>
    </xf>
    <xf numFmtId="164" fontId="1" fillId="6" borderId="43" xfId="0" applyNumberFormat="1" applyFont="1" applyFill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top"/>
    </xf>
    <xf numFmtId="0" fontId="3" fillId="6" borderId="36" xfId="0" applyFont="1" applyFill="1" applyBorder="1" applyAlignment="1">
      <alignment horizontal="center" vertical="top"/>
    </xf>
    <xf numFmtId="164" fontId="3" fillId="6" borderId="37" xfId="0" applyNumberFormat="1" applyFont="1" applyFill="1" applyBorder="1" applyAlignment="1">
      <alignment horizontal="center" vertical="top"/>
    </xf>
    <xf numFmtId="164" fontId="3" fillId="6" borderId="53" xfId="0" applyNumberFormat="1" applyFont="1" applyFill="1" applyBorder="1" applyAlignment="1">
      <alignment horizontal="center" vertical="top"/>
    </xf>
    <xf numFmtId="164" fontId="5" fillId="0" borderId="77" xfId="0" applyNumberFormat="1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164" fontId="5" fillId="0" borderId="31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164" fontId="5" fillId="0" borderId="47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164" fontId="8" fillId="0" borderId="57" xfId="0" applyNumberFormat="1" applyFont="1" applyFill="1" applyBorder="1" applyAlignment="1">
      <alignment horizontal="center" vertical="top"/>
    </xf>
    <xf numFmtId="164" fontId="5" fillId="4" borderId="72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164" fontId="1" fillId="4" borderId="28" xfId="0" applyNumberFormat="1" applyFont="1" applyFill="1" applyBorder="1" applyAlignment="1">
      <alignment horizontal="center" vertical="top"/>
    </xf>
    <xf numFmtId="164" fontId="1" fillId="4" borderId="48" xfId="0" applyNumberFormat="1" applyFont="1" applyFill="1" applyBorder="1" applyAlignment="1">
      <alignment horizontal="center" vertical="top"/>
    </xf>
    <xf numFmtId="0" fontId="1" fillId="4" borderId="6" xfId="0" applyFont="1" applyFill="1" applyBorder="1" applyAlignment="1">
      <alignment vertical="top" wrapText="1"/>
    </xf>
    <xf numFmtId="164" fontId="1" fillId="4" borderId="16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164" fontId="1" fillId="4" borderId="56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164" fontId="1" fillId="4" borderId="69" xfId="0" applyNumberFormat="1" applyFont="1" applyFill="1" applyBorder="1" applyAlignment="1">
      <alignment horizontal="center" vertical="top"/>
    </xf>
    <xf numFmtId="164" fontId="1" fillId="4" borderId="45" xfId="0" applyNumberFormat="1" applyFont="1" applyFill="1" applyBorder="1" applyAlignment="1">
      <alignment horizontal="center" vertical="top"/>
    </xf>
    <xf numFmtId="164" fontId="1" fillId="0" borderId="45" xfId="0" applyNumberFormat="1" applyFont="1" applyFill="1" applyBorder="1" applyAlignment="1">
      <alignment horizontal="center" vertical="top"/>
    </xf>
    <xf numFmtId="164" fontId="1" fillId="0" borderId="35" xfId="0" applyNumberFormat="1" applyFont="1" applyFill="1" applyBorder="1" applyAlignment="1">
      <alignment horizontal="center" vertical="top"/>
    </xf>
    <xf numFmtId="164" fontId="3" fillId="6" borderId="45" xfId="0" applyNumberFormat="1" applyFont="1" applyFill="1" applyBorder="1" applyAlignment="1">
      <alignment horizontal="center" vertical="top" wrapText="1"/>
    </xf>
    <xf numFmtId="164" fontId="3" fillId="6" borderId="50" xfId="0" applyNumberFormat="1" applyFont="1" applyFill="1" applyBorder="1" applyAlignment="1">
      <alignment horizontal="center" vertical="top" wrapText="1"/>
    </xf>
    <xf numFmtId="164" fontId="3" fillId="6" borderId="40" xfId="0" applyNumberFormat="1" applyFont="1" applyFill="1" applyBorder="1" applyAlignment="1">
      <alignment horizontal="center" vertical="top" wrapText="1"/>
    </xf>
    <xf numFmtId="164" fontId="3" fillId="6" borderId="30" xfId="0" applyNumberFormat="1" applyFont="1" applyFill="1" applyBorder="1" applyAlignment="1">
      <alignment horizontal="center" vertical="top" wrapText="1"/>
    </xf>
    <xf numFmtId="164" fontId="3" fillId="6" borderId="31" xfId="0" applyNumberFormat="1" applyFont="1" applyFill="1" applyBorder="1" applyAlignment="1">
      <alignment horizontal="center" vertical="top" wrapText="1"/>
    </xf>
    <xf numFmtId="164" fontId="3" fillId="6" borderId="31" xfId="0" applyNumberFormat="1" applyFont="1" applyFill="1" applyBorder="1" applyAlignment="1">
      <alignment horizontal="center" vertical="top"/>
    </xf>
    <xf numFmtId="0" fontId="1" fillId="4" borderId="51" xfId="0" applyNumberFormat="1" applyFont="1" applyFill="1" applyBorder="1" applyAlignment="1">
      <alignment horizontal="center" vertical="top" wrapText="1"/>
    </xf>
    <xf numFmtId="0" fontId="1" fillId="4" borderId="32" xfId="0" applyNumberFormat="1" applyFont="1" applyFill="1" applyBorder="1" applyAlignment="1">
      <alignment horizontal="center" vertical="top" wrapText="1"/>
    </xf>
    <xf numFmtId="1" fontId="1" fillId="0" borderId="45" xfId="0" applyNumberFormat="1" applyFont="1" applyFill="1" applyBorder="1" applyAlignment="1">
      <alignment horizontal="center" vertical="top"/>
    </xf>
    <xf numFmtId="0" fontId="1" fillId="0" borderId="47" xfId="0" applyFont="1" applyFill="1" applyBorder="1" applyAlignment="1">
      <alignment vertical="top" wrapText="1"/>
    </xf>
    <xf numFmtId="0" fontId="1" fillId="0" borderId="69" xfId="0" applyFont="1" applyFill="1" applyBorder="1" applyAlignment="1">
      <alignment horizontal="center" vertical="top"/>
    </xf>
    <xf numFmtId="1" fontId="1" fillId="0" borderId="54" xfId="0" applyNumberFormat="1" applyFont="1" applyFill="1" applyBorder="1" applyAlignment="1">
      <alignment horizontal="center" vertical="top"/>
    </xf>
    <xf numFmtId="164" fontId="1" fillId="0" borderId="74" xfId="0" applyNumberFormat="1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center" vertical="top" wrapText="1"/>
    </xf>
    <xf numFmtId="164" fontId="1" fillId="4" borderId="69" xfId="0" applyNumberFormat="1" applyFont="1" applyFill="1" applyBorder="1" applyAlignment="1">
      <alignment horizontal="center" vertical="top" wrapText="1"/>
    </xf>
    <xf numFmtId="164" fontId="1" fillId="4" borderId="74" xfId="0" applyNumberFormat="1" applyFont="1" applyFill="1" applyBorder="1" applyAlignment="1">
      <alignment horizontal="center" vertical="top" wrapText="1"/>
    </xf>
    <xf numFmtId="164" fontId="1" fillId="4" borderId="33" xfId="0" applyNumberFormat="1" applyFont="1" applyFill="1" applyBorder="1" applyAlignment="1">
      <alignment horizontal="center" vertical="top" wrapText="1"/>
    </xf>
    <xf numFmtId="164" fontId="1" fillId="4" borderId="58" xfId="0" applyNumberFormat="1" applyFont="1" applyFill="1" applyBorder="1" applyAlignment="1">
      <alignment horizontal="center" vertical="top" wrapText="1"/>
    </xf>
    <xf numFmtId="164" fontId="1" fillId="6" borderId="74" xfId="0" applyNumberFormat="1" applyFont="1" applyFill="1" applyBorder="1" applyAlignment="1">
      <alignment horizontal="center" vertical="top" wrapText="1"/>
    </xf>
    <xf numFmtId="164" fontId="1" fillId="6" borderId="33" xfId="0" applyNumberFormat="1" applyFont="1" applyFill="1" applyBorder="1" applyAlignment="1">
      <alignment horizontal="center" vertical="top" wrapText="1"/>
    </xf>
    <xf numFmtId="164" fontId="1" fillId="4" borderId="47" xfId="0" applyNumberFormat="1" applyFont="1" applyFill="1" applyBorder="1" applyAlignment="1">
      <alignment horizontal="center" vertical="top" wrapText="1"/>
    </xf>
    <xf numFmtId="0" fontId="1" fillId="4" borderId="6" xfId="0" applyNumberFormat="1" applyFont="1" applyFill="1" applyBorder="1" applyAlignment="1">
      <alignment vertical="top" wrapText="1"/>
    </xf>
    <xf numFmtId="0" fontId="1" fillId="4" borderId="13" xfId="0" applyNumberFormat="1" applyFont="1" applyFill="1" applyBorder="1" applyAlignment="1">
      <alignment vertical="top" wrapText="1"/>
    </xf>
    <xf numFmtId="0" fontId="1" fillId="4" borderId="12" xfId="0" applyNumberFormat="1" applyFont="1" applyFill="1" applyBorder="1" applyAlignment="1">
      <alignment vertical="top" wrapText="1"/>
    </xf>
    <xf numFmtId="0" fontId="1" fillId="4" borderId="27" xfId="0" applyNumberFormat="1" applyFont="1" applyFill="1" applyBorder="1" applyAlignment="1">
      <alignment vertical="top" wrapText="1"/>
    </xf>
    <xf numFmtId="0" fontId="1" fillId="4" borderId="28" xfId="0" applyNumberFormat="1" applyFont="1" applyFill="1" applyBorder="1" applyAlignment="1">
      <alignment horizontal="left" vertical="top" wrapText="1"/>
    </xf>
    <xf numFmtId="164" fontId="8" fillId="6" borderId="45" xfId="0" applyNumberFormat="1" applyFont="1" applyFill="1" applyBorder="1" applyAlignment="1">
      <alignment horizontal="center" vertical="center"/>
    </xf>
    <xf numFmtId="164" fontId="8" fillId="6" borderId="54" xfId="0" applyNumberFormat="1" applyFont="1" applyFill="1" applyBorder="1" applyAlignment="1">
      <alignment horizontal="center" vertical="center"/>
    </xf>
    <xf numFmtId="164" fontId="8" fillId="6" borderId="52" xfId="0" applyNumberFormat="1" applyFont="1" applyFill="1" applyBorder="1" applyAlignment="1">
      <alignment horizontal="center" vertical="center"/>
    </xf>
    <xf numFmtId="164" fontId="8" fillId="6" borderId="67" xfId="0" applyNumberFormat="1" applyFont="1" applyFill="1" applyBorder="1" applyAlignment="1">
      <alignment horizontal="center" vertical="center"/>
    </xf>
    <xf numFmtId="164" fontId="8" fillId="6" borderId="13" xfId="0" applyNumberFormat="1" applyFont="1" applyFill="1" applyBorder="1" applyAlignment="1">
      <alignment horizontal="center" vertical="center"/>
    </xf>
    <xf numFmtId="164" fontId="8" fillId="7" borderId="70" xfId="0" applyNumberFormat="1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164" fontId="8" fillId="6" borderId="35" xfId="0" applyNumberFormat="1" applyFont="1" applyFill="1" applyBorder="1" applyAlignment="1">
      <alignment horizontal="center" vertical="top"/>
    </xf>
    <xf numFmtId="164" fontId="8" fillId="6" borderId="59" xfId="0" applyNumberFormat="1" applyFont="1" applyFill="1" applyBorder="1" applyAlignment="1">
      <alignment horizontal="center" vertical="top"/>
    </xf>
    <xf numFmtId="164" fontId="13" fillId="6" borderId="16" xfId="0" applyNumberFormat="1" applyFont="1" applyFill="1" applyBorder="1" applyAlignment="1">
      <alignment horizontal="center" vertical="top"/>
    </xf>
    <xf numFmtId="164" fontId="13" fillId="6" borderId="3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center" wrapText="1"/>
    </xf>
    <xf numFmtId="164" fontId="13" fillId="6" borderId="71" xfId="0" applyNumberFormat="1" applyFont="1" applyFill="1" applyBorder="1" applyAlignment="1">
      <alignment horizontal="center" vertical="top"/>
    </xf>
    <xf numFmtId="164" fontId="13" fillId="6" borderId="57" xfId="0" applyNumberFormat="1" applyFont="1" applyFill="1" applyBorder="1" applyAlignment="1">
      <alignment horizontal="center" vertical="top"/>
    </xf>
    <xf numFmtId="164" fontId="13" fillId="0" borderId="44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vertical="top" wrapText="1"/>
    </xf>
    <xf numFmtId="49" fontId="3" fillId="0" borderId="42" xfId="0" applyNumberFormat="1" applyFont="1" applyBorder="1" applyAlignment="1">
      <alignment horizontal="center" vertical="top"/>
    </xf>
    <xf numFmtId="49" fontId="3" fillId="4" borderId="20" xfId="0" applyNumberFormat="1" applyFont="1" applyFill="1" applyBorder="1" applyAlignment="1">
      <alignment horizontal="center" vertical="top"/>
    </xf>
    <xf numFmtId="49" fontId="1" fillId="0" borderId="2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 vertical="top"/>
    </xf>
    <xf numFmtId="49" fontId="3" fillId="0" borderId="24" xfId="0" applyNumberFormat="1" applyFont="1" applyBorder="1" applyAlignment="1">
      <alignment vertical="top"/>
    </xf>
    <xf numFmtId="49" fontId="3" fillId="0" borderId="65" xfId="0" applyNumberFormat="1" applyFont="1" applyBorder="1" applyAlignment="1">
      <alignment vertical="top"/>
    </xf>
    <xf numFmtId="0" fontId="1" fillId="0" borderId="46" xfId="0" applyFont="1" applyFill="1" applyBorder="1" applyAlignment="1">
      <alignment horizontal="center" vertical="top"/>
    </xf>
    <xf numFmtId="0" fontId="3" fillId="6" borderId="38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" fillId="6" borderId="36" xfId="0" applyFont="1" applyFill="1" applyBorder="1" applyAlignment="1">
      <alignment horizontal="center" vertical="top"/>
    </xf>
    <xf numFmtId="1" fontId="1" fillId="0" borderId="67" xfId="0" applyNumberFormat="1" applyFont="1" applyFill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 wrapText="1"/>
    </xf>
    <xf numFmtId="0" fontId="4" fillId="0" borderId="43" xfId="0" applyNumberFormat="1" applyFont="1" applyBorder="1" applyAlignment="1">
      <alignment horizontal="center" vertical="top"/>
    </xf>
    <xf numFmtId="2" fontId="5" fillId="0" borderId="5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8" fillId="4" borderId="54" xfId="0" applyNumberFormat="1" applyFont="1" applyFill="1" applyBorder="1" applyAlignment="1">
      <alignment horizontal="center" vertical="center"/>
    </xf>
    <xf numFmtId="164" fontId="8" fillId="4" borderId="52" xfId="0" applyNumberFormat="1" applyFont="1" applyFill="1" applyBorder="1" applyAlignment="1">
      <alignment horizontal="center" vertical="center"/>
    </xf>
    <xf numFmtId="164" fontId="8" fillId="4" borderId="67" xfId="0" applyNumberFormat="1" applyFont="1" applyFill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top"/>
    </xf>
    <xf numFmtId="2" fontId="5" fillId="0" borderId="51" xfId="0" applyNumberFormat="1" applyFont="1" applyFill="1" applyBorder="1" applyAlignment="1">
      <alignment vertical="top" wrapText="1"/>
    </xf>
    <xf numFmtId="164" fontId="2" fillId="0" borderId="32" xfId="0" applyNumberFormat="1" applyFont="1" applyBorder="1" applyAlignment="1">
      <alignment horizontal="left" vertical="top" wrapText="1"/>
    </xf>
    <xf numFmtId="0" fontId="7" fillId="0" borderId="51" xfId="0" applyFont="1" applyFill="1" applyBorder="1" applyAlignment="1">
      <alignment horizontal="center" vertical="top"/>
    </xf>
    <xf numFmtId="0" fontId="7" fillId="0" borderId="67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vertical="top" wrapText="1"/>
    </xf>
    <xf numFmtId="49" fontId="3" fillId="2" borderId="23" xfId="0" applyNumberFormat="1" applyFont="1" applyFill="1" applyBorder="1" applyAlignment="1">
      <alignment vertical="top" wrapText="1"/>
    </xf>
    <xf numFmtId="49" fontId="3" fillId="3" borderId="8" xfId="0" applyNumberFormat="1" applyFont="1" applyFill="1" applyBorder="1" applyAlignment="1">
      <alignment vertical="top" wrapText="1"/>
    </xf>
    <xf numFmtId="49" fontId="3" fillId="3" borderId="24" xfId="0" applyNumberFormat="1" applyFont="1" applyFill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24" xfId="0" applyNumberFormat="1" applyFont="1" applyBorder="1" applyAlignment="1">
      <alignment vertical="top" wrapText="1"/>
    </xf>
    <xf numFmtId="0" fontId="3" fillId="0" borderId="7" xfId="0" applyFont="1" applyFill="1" applyBorder="1" applyAlignment="1">
      <alignment vertical="center" textRotation="90" wrapText="1"/>
    </xf>
    <xf numFmtId="0" fontId="3" fillId="0" borderId="23" xfId="0" applyFont="1" applyFill="1" applyBorder="1" applyAlignment="1">
      <alignment vertical="center" textRotation="90" wrapText="1"/>
    </xf>
    <xf numFmtId="0" fontId="1" fillId="0" borderId="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9" fontId="4" fillId="0" borderId="43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vertical="top" wrapText="1"/>
    </xf>
    <xf numFmtId="164" fontId="1" fillId="6" borderId="62" xfId="0" applyNumberFormat="1" applyFont="1" applyFill="1" applyBorder="1" applyAlignment="1">
      <alignment horizontal="center" vertical="top" wrapText="1"/>
    </xf>
    <xf numFmtId="164" fontId="1" fillId="6" borderId="0" xfId="0" applyNumberFormat="1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164" fontId="1" fillId="4" borderId="38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4" fontId="1" fillId="4" borderId="61" xfId="0" applyNumberFormat="1" applyFont="1" applyFill="1" applyBorder="1" applyAlignment="1">
      <alignment horizontal="center" vertical="top" wrapText="1"/>
    </xf>
    <xf numFmtId="164" fontId="1" fillId="6" borderId="39" xfId="0" applyNumberFormat="1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164" fontId="1" fillId="4" borderId="36" xfId="0" applyNumberFormat="1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164" fontId="1" fillId="4" borderId="66" xfId="0" applyNumberFormat="1" applyFont="1" applyFill="1" applyBorder="1" applyAlignment="1">
      <alignment horizontal="center" vertical="top" wrapText="1"/>
    </xf>
    <xf numFmtId="49" fontId="2" fillId="4" borderId="24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top" wrapText="1"/>
    </xf>
    <xf numFmtId="164" fontId="3" fillId="6" borderId="64" xfId="0" applyNumberFormat="1" applyFont="1" applyFill="1" applyBorder="1" applyAlignment="1">
      <alignment horizontal="center" vertical="top" wrapText="1"/>
    </xf>
    <xf numFmtId="164" fontId="3" fillId="6" borderId="21" xfId="0" applyNumberFormat="1" applyFont="1" applyFill="1" applyBorder="1" applyAlignment="1">
      <alignment horizontal="center" vertical="top" wrapText="1"/>
    </xf>
    <xf numFmtId="164" fontId="4" fillId="6" borderId="64" xfId="0" applyNumberFormat="1" applyFont="1" applyFill="1" applyBorder="1" applyAlignment="1">
      <alignment horizontal="center" vertical="top" wrapText="1"/>
    </xf>
    <xf numFmtId="164" fontId="4" fillId="6" borderId="21" xfId="0" applyNumberFormat="1" applyFont="1" applyFill="1" applyBorder="1" applyAlignment="1">
      <alignment horizontal="center" vertical="top" wrapText="1"/>
    </xf>
    <xf numFmtId="164" fontId="4" fillId="6" borderId="37" xfId="0" applyNumberFormat="1" applyFont="1" applyFill="1" applyBorder="1" applyAlignment="1">
      <alignment horizontal="center" vertical="top" wrapText="1"/>
    </xf>
    <xf numFmtId="164" fontId="4" fillId="6" borderId="25" xfId="0" applyNumberFormat="1" applyFont="1" applyFill="1" applyBorder="1" applyAlignment="1">
      <alignment horizontal="center" vertical="top" wrapText="1"/>
    </xf>
    <xf numFmtId="164" fontId="4" fillId="6" borderId="27" xfId="0" applyNumberFormat="1" applyFont="1" applyFill="1" applyBorder="1" applyAlignment="1">
      <alignment horizontal="center" vertical="top" wrapText="1"/>
    </xf>
    <xf numFmtId="164" fontId="4" fillId="6" borderId="65" xfId="0" applyNumberFormat="1" applyFont="1" applyFill="1" applyBorder="1" applyAlignment="1">
      <alignment horizontal="center" vertical="top" wrapText="1"/>
    </xf>
    <xf numFmtId="0" fontId="1" fillId="4" borderId="26" xfId="0" applyNumberFormat="1" applyFont="1" applyFill="1" applyBorder="1" applyAlignment="1">
      <alignment horizontal="center" vertical="top" wrapText="1"/>
    </xf>
    <xf numFmtId="0" fontId="1" fillId="4" borderId="24" xfId="0" applyNumberFormat="1" applyFont="1" applyFill="1" applyBorder="1" applyAlignment="1">
      <alignment horizontal="center" vertical="top" wrapText="1"/>
    </xf>
    <xf numFmtId="0" fontId="1" fillId="4" borderId="65" xfId="0" applyNumberFormat="1" applyFont="1" applyFill="1" applyBorder="1" applyAlignment="1">
      <alignment horizontal="center" vertical="top" wrapText="1"/>
    </xf>
    <xf numFmtId="164" fontId="5" fillId="0" borderId="74" xfId="0" applyNumberFormat="1" applyFont="1" applyBorder="1" applyAlignment="1">
      <alignment horizontal="center" vertical="top"/>
    </xf>
    <xf numFmtId="1" fontId="1" fillId="0" borderId="76" xfId="0" applyNumberFormat="1" applyFont="1" applyFill="1" applyBorder="1" applyAlignment="1">
      <alignment horizontal="center" vertical="top"/>
    </xf>
    <xf numFmtId="1" fontId="1" fillId="0" borderId="8" xfId="0" applyNumberFormat="1" applyFont="1" applyFill="1" applyBorder="1" applyAlignment="1">
      <alignment horizontal="center" vertical="top"/>
    </xf>
    <xf numFmtId="1" fontId="1" fillId="0" borderId="43" xfId="0" applyNumberFormat="1" applyFont="1" applyFill="1" applyBorder="1" applyAlignment="1">
      <alignment horizontal="center" vertical="top"/>
    </xf>
    <xf numFmtId="164" fontId="1" fillId="0" borderId="78" xfId="0" applyNumberFormat="1" applyFont="1" applyFill="1" applyBorder="1" applyAlignment="1">
      <alignment horizontal="center" vertical="top"/>
    </xf>
    <xf numFmtId="164" fontId="1" fillId="0" borderId="65" xfId="0" applyNumberFormat="1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left" vertical="top" wrapText="1"/>
    </xf>
    <xf numFmtId="164" fontId="8" fillId="7" borderId="39" xfId="0" applyNumberFormat="1" applyFont="1" applyFill="1" applyBorder="1" applyAlignment="1">
      <alignment horizontal="center" vertical="center"/>
    </xf>
    <xf numFmtId="164" fontId="8" fillId="7" borderId="68" xfId="0" applyNumberFormat="1" applyFont="1" applyFill="1" applyBorder="1" applyAlignment="1">
      <alignment horizontal="center" vertical="center"/>
    </xf>
    <xf numFmtId="164" fontId="8" fillId="7" borderId="61" xfId="0" applyNumberFormat="1" applyFont="1" applyFill="1" applyBorder="1" applyAlignment="1">
      <alignment horizontal="center" vertical="center"/>
    </xf>
    <xf numFmtId="164" fontId="8" fillId="7" borderId="36" xfId="0" applyNumberFormat="1" applyFont="1" applyFill="1" applyBorder="1" applyAlignment="1">
      <alignment horizontal="center" vertical="center"/>
    </xf>
    <xf numFmtId="164" fontId="9" fillId="0" borderId="0" xfId="0" applyNumberFormat="1" applyFont="1"/>
    <xf numFmtId="164" fontId="8" fillId="4" borderId="34" xfId="0" applyNumberFormat="1" applyFont="1" applyFill="1" applyBorder="1" applyAlignment="1">
      <alignment horizontal="center" vertical="center"/>
    </xf>
    <xf numFmtId="164" fontId="8" fillId="4" borderId="56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top"/>
    </xf>
    <xf numFmtId="164" fontId="5" fillId="0" borderId="42" xfId="0" applyNumberFormat="1" applyFont="1" applyBorder="1" applyAlignment="1">
      <alignment horizontal="center" vertical="top"/>
    </xf>
    <xf numFmtId="164" fontId="5" fillId="6" borderId="42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vertical="top" wrapText="1"/>
    </xf>
    <xf numFmtId="0" fontId="3" fillId="4" borderId="6" xfId="0" applyFont="1" applyFill="1" applyBorder="1" applyAlignment="1">
      <alignment horizontal="center" vertical="top"/>
    </xf>
    <xf numFmtId="164" fontId="5" fillId="4" borderId="67" xfId="0" applyNumberFormat="1" applyFont="1" applyFill="1" applyBorder="1" applyAlignment="1">
      <alignment horizontal="center" vertical="top" wrapText="1"/>
    </xf>
    <xf numFmtId="164" fontId="5" fillId="0" borderId="18" xfId="0" applyNumberFormat="1" applyFont="1" applyFill="1" applyBorder="1" applyAlignment="1">
      <alignment horizontal="center" vertical="top" wrapText="1"/>
    </xf>
    <xf numFmtId="164" fontId="5" fillId="4" borderId="18" xfId="0" applyNumberFormat="1" applyFont="1" applyFill="1" applyBorder="1" applyAlignment="1">
      <alignment horizontal="center" vertical="top" wrapText="1"/>
    </xf>
    <xf numFmtId="164" fontId="5" fillId="0" borderId="66" xfId="0" applyNumberFormat="1" applyFont="1" applyFill="1" applyBorder="1" applyAlignment="1">
      <alignment horizontal="center" vertical="top" wrapText="1"/>
    </xf>
    <xf numFmtId="164" fontId="8" fillId="4" borderId="6" xfId="0" applyNumberFormat="1" applyFont="1" applyFill="1" applyBorder="1" applyAlignment="1">
      <alignment horizontal="center" vertical="center"/>
    </xf>
    <xf numFmtId="164" fontId="13" fillId="6" borderId="72" xfId="0" applyNumberFormat="1" applyFont="1" applyFill="1" applyBorder="1" applyAlignment="1">
      <alignment horizontal="center" vertical="top"/>
    </xf>
    <xf numFmtId="164" fontId="13" fillId="6" borderId="17" xfId="0" applyNumberFormat="1" applyFont="1" applyFill="1" applyBorder="1" applyAlignment="1">
      <alignment horizontal="center" vertical="top"/>
    </xf>
    <xf numFmtId="164" fontId="5" fillId="4" borderId="54" xfId="0" applyNumberFormat="1" applyFont="1" applyFill="1" applyBorder="1" applyAlignment="1">
      <alignment horizontal="center" vertical="top"/>
    </xf>
    <xf numFmtId="164" fontId="5" fillId="4" borderId="35" xfId="0" applyNumberFormat="1" applyFont="1" applyFill="1" applyBorder="1" applyAlignment="1">
      <alignment horizontal="center" vertical="top"/>
    </xf>
    <xf numFmtId="164" fontId="5" fillId="4" borderId="50" xfId="0" applyNumberFormat="1" applyFont="1" applyFill="1" applyBorder="1" applyAlignment="1">
      <alignment horizontal="center" vertical="top"/>
    </xf>
    <xf numFmtId="164" fontId="5" fillId="4" borderId="45" xfId="0" applyNumberFormat="1" applyFont="1" applyFill="1" applyBorder="1" applyAlignment="1">
      <alignment horizontal="center" vertical="top"/>
    </xf>
    <xf numFmtId="164" fontId="5" fillId="4" borderId="76" xfId="0" applyNumberFormat="1" applyFont="1" applyFill="1" applyBorder="1" applyAlignment="1">
      <alignment horizontal="center" vertical="top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42" xfId="0" applyNumberFormat="1" applyFont="1" applyFill="1" applyBorder="1" applyAlignment="1">
      <alignment horizontal="center"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4" borderId="0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5" fillId="4" borderId="74" xfId="0" applyNumberFormat="1" applyFont="1" applyFill="1" applyBorder="1" applyAlignment="1">
      <alignment horizontal="center" vertical="top"/>
    </xf>
    <xf numFmtId="164" fontId="5" fillId="4" borderId="62" xfId="0" applyNumberFormat="1" applyFont="1" applyFill="1" applyBorder="1" applyAlignment="1">
      <alignment horizontal="center" vertical="top"/>
    </xf>
    <xf numFmtId="164" fontId="5" fillId="4" borderId="48" xfId="0" applyNumberFormat="1" applyFont="1" applyFill="1" applyBorder="1" applyAlignment="1">
      <alignment horizontal="center" vertical="top"/>
    </xf>
    <xf numFmtId="164" fontId="1" fillId="6" borderId="56" xfId="0" applyNumberFormat="1" applyFont="1" applyFill="1" applyBorder="1" applyAlignment="1">
      <alignment horizontal="center" vertical="top"/>
    </xf>
    <xf numFmtId="164" fontId="1" fillId="6" borderId="16" xfId="0" applyNumberFormat="1" applyFont="1" applyFill="1" applyBorder="1" applyAlignment="1">
      <alignment horizontal="center" vertical="top"/>
    </xf>
    <xf numFmtId="164" fontId="1" fillId="6" borderId="17" xfId="0" applyNumberFormat="1" applyFont="1" applyFill="1" applyBorder="1" applyAlignment="1">
      <alignment horizontal="center" vertical="top"/>
    </xf>
    <xf numFmtId="164" fontId="1" fillId="6" borderId="77" xfId="0" applyNumberFormat="1" applyFont="1" applyFill="1" applyBorder="1" applyAlignment="1">
      <alignment horizontal="center" vertical="top"/>
    </xf>
    <xf numFmtId="164" fontId="1" fillId="6" borderId="69" xfId="0" applyNumberFormat="1" applyFont="1" applyFill="1" applyBorder="1" applyAlignment="1">
      <alignment horizontal="center" vertical="top"/>
    </xf>
    <xf numFmtId="164" fontId="1" fillId="6" borderId="51" xfId="0" applyNumberFormat="1" applyFont="1" applyFill="1" applyBorder="1" applyAlignment="1">
      <alignment horizontal="center" vertical="top" wrapText="1"/>
    </xf>
    <xf numFmtId="164" fontId="1" fillId="6" borderId="59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164" fontId="10" fillId="6" borderId="35" xfId="0" applyNumberFormat="1" applyFont="1" applyFill="1" applyBorder="1" applyAlignment="1">
      <alignment horizontal="center" vertical="top"/>
    </xf>
    <xf numFmtId="164" fontId="10" fillId="6" borderId="50" xfId="0" applyNumberFormat="1" applyFont="1" applyFill="1" applyBorder="1" applyAlignment="1">
      <alignment horizontal="center" vertical="top"/>
    </xf>
    <xf numFmtId="0" fontId="3" fillId="6" borderId="64" xfId="0" applyFont="1" applyFill="1" applyBorder="1" applyAlignment="1">
      <alignment horizontal="right" vertical="top" wrapText="1"/>
    </xf>
    <xf numFmtId="164" fontId="1" fillId="6" borderId="60" xfId="0" applyNumberFormat="1" applyFont="1" applyFill="1" applyBorder="1" applyAlignment="1">
      <alignment horizontal="center" vertical="top" wrapText="1"/>
    </xf>
    <xf numFmtId="164" fontId="1" fillId="6" borderId="69" xfId="0" applyNumberFormat="1" applyFont="1" applyFill="1" applyBorder="1" applyAlignment="1">
      <alignment horizontal="center" vertical="top" wrapText="1"/>
    </xf>
    <xf numFmtId="164" fontId="10" fillId="3" borderId="22" xfId="0" applyNumberFormat="1" applyFont="1" applyFill="1" applyBorder="1" applyAlignment="1">
      <alignment horizontal="center" vertical="top"/>
    </xf>
    <xf numFmtId="0" fontId="1" fillId="4" borderId="60" xfId="0" applyNumberFormat="1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4" borderId="25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0" fontId="1" fillId="0" borderId="55" xfId="0" applyFont="1" applyBorder="1" applyAlignment="1">
      <alignment vertical="top"/>
    </xf>
    <xf numFmtId="49" fontId="1" fillId="0" borderId="30" xfId="0" applyNumberFormat="1" applyFont="1" applyBorder="1" applyAlignment="1">
      <alignment vertical="top"/>
    </xf>
    <xf numFmtId="49" fontId="4" fillId="0" borderId="63" xfId="0" applyNumberFormat="1" applyFont="1" applyBorder="1" applyAlignment="1">
      <alignment horizontal="center" vertical="top" wrapText="1"/>
    </xf>
    <xf numFmtId="0" fontId="1" fillId="4" borderId="47" xfId="0" applyNumberFormat="1" applyFont="1" applyFill="1" applyBorder="1" applyAlignment="1">
      <alignment vertical="top" wrapText="1"/>
    </xf>
    <xf numFmtId="0" fontId="1" fillId="0" borderId="69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0" fontId="1" fillId="4" borderId="58" xfId="0" applyNumberFormat="1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4" borderId="41" xfId="0" applyNumberFormat="1" applyFont="1" applyFill="1" applyBorder="1" applyAlignment="1">
      <alignment horizontal="center" vertical="top" wrapText="1"/>
    </xf>
    <xf numFmtId="0" fontId="1" fillId="0" borderId="72" xfId="0" applyFont="1" applyFill="1" applyBorder="1" applyAlignment="1">
      <alignment horizontal="center" vertical="top"/>
    </xf>
    <xf numFmtId="2" fontId="5" fillId="0" borderId="47" xfId="0" applyNumberFormat="1" applyFont="1" applyFill="1" applyBorder="1" applyAlignment="1">
      <alignment vertical="top" wrapText="1"/>
    </xf>
    <xf numFmtId="0" fontId="2" fillId="0" borderId="64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65" xfId="0" applyNumberFormat="1" applyFont="1" applyFill="1" applyBorder="1" applyAlignment="1">
      <alignment horizontal="center" vertical="top"/>
    </xf>
    <xf numFmtId="0" fontId="9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top" wrapText="1"/>
    </xf>
    <xf numFmtId="0" fontId="1" fillId="0" borderId="64" xfId="0" applyNumberFormat="1" applyFont="1" applyFill="1" applyBorder="1" applyAlignment="1">
      <alignment horizontal="left" vertical="top" wrapText="1"/>
    </xf>
    <xf numFmtId="0" fontId="1" fillId="0" borderId="64" xfId="0" applyNumberFormat="1" applyFont="1" applyFill="1" applyBorder="1" applyAlignment="1">
      <alignment horizontal="center" vertical="top" wrapText="1"/>
    </xf>
    <xf numFmtId="0" fontId="1" fillId="0" borderId="65" xfId="0" applyNumberFormat="1" applyFont="1" applyFill="1" applyBorder="1" applyAlignment="1">
      <alignment horizontal="center" vertical="top" wrapText="1"/>
    </xf>
    <xf numFmtId="164" fontId="1" fillId="4" borderId="13" xfId="0" applyNumberFormat="1" applyFont="1" applyFill="1" applyBorder="1" applyAlignment="1">
      <alignment horizontal="center" vertical="top" wrapText="1"/>
    </xf>
    <xf numFmtId="164" fontId="1" fillId="4" borderId="67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0" fontId="19" fillId="0" borderId="0" xfId="0" applyFont="1"/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164" fontId="4" fillId="6" borderId="12" xfId="0" applyNumberFormat="1" applyFont="1" applyFill="1" applyBorder="1" applyAlignment="1">
      <alignment horizontal="center" vertical="top" wrapText="1"/>
    </xf>
    <xf numFmtId="164" fontId="4" fillId="6" borderId="63" xfId="0" applyNumberFormat="1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textRotation="180" wrapText="1"/>
    </xf>
    <xf numFmtId="0" fontId="4" fillId="0" borderId="60" xfId="0" applyNumberFormat="1" applyFont="1" applyBorder="1" applyAlignment="1">
      <alignment horizontal="center" vertical="top"/>
    </xf>
    <xf numFmtId="0" fontId="4" fillId="0" borderId="43" xfId="0" applyNumberFormat="1" applyFont="1" applyBorder="1" applyAlignment="1">
      <alignment vertical="top"/>
    </xf>
    <xf numFmtId="49" fontId="2" fillId="0" borderId="33" xfId="0" applyNumberFormat="1" applyFont="1" applyBorder="1" applyAlignment="1">
      <alignment vertical="top" wrapText="1"/>
    </xf>
    <xf numFmtId="0" fontId="4" fillId="0" borderId="58" xfId="0" applyNumberFormat="1" applyFont="1" applyBorder="1" applyAlignment="1">
      <alignment vertical="top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textRotation="90"/>
    </xf>
    <xf numFmtId="164" fontId="1" fillId="4" borderId="50" xfId="0" applyNumberFormat="1" applyFont="1" applyFill="1" applyBorder="1" applyAlignment="1">
      <alignment horizontal="center" vertical="top" wrapText="1"/>
    </xf>
    <xf numFmtId="164" fontId="1" fillId="4" borderId="59" xfId="0" applyNumberFormat="1" applyFont="1" applyFill="1" applyBorder="1" applyAlignment="1">
      <alignment horizontal="center" vertical="top" wrapText="1"/>
    </xf>
    <xf numFmtId="164" fontId="1" fillId="4" borderId="31" xfId="0" applyNumberFormat="1" applyFont="1" applyFill="1" applyBorder="1" applyAlignment="1">
      <alignment horizontal="center" vertical="top" wrapText="1"/>
    </xf>
    <xf numFmtId="164" fontId="1" fillId="4" borderId="41" xfId="0" applyNumberFormat="1" applyFont="1" applyFill="1" applyBorder="1" applyAlignment="1">
      <alignment horizontal="center" vertical="top" wrapText="1"/>
    </xf>
    <xf numFmtId="164" fontId="1" fillId="4" borderId="49" xfId="0" applyNumberFormat="1" applyFont="1" applyFill="1" applyBorder="1" applyAlignment="1">
      <alignment horizontal="center" vertical="top" wrapText="1"/>
    </xf>
    <xf numFmtId="164" fontId="1" fillId="4" borderId="58" xfId="0" applyNumberFormat="1" applyFont="1" applyFill="1" applyBorder="1" applyAlignment="1">
      <alignment horizontal="center" vertical="top" wrapText="1"/>
    </xf>
    <xf numFmtId="164" fontId="4" fillId="6" borderId="46" xfId="0" applyNumberFormat="1" applyFont="1" applyFill="1" applyBorder="1" applyAlignment="1">
      <alignment horizontal="center" vertical="top" wrapText="1"/>
    </xf>
    <xf numFmtId="164" fontId="4" fillId="6" borderId="41" xfId="0" applyNumberFormat="1" applyFont="1" applyFill="1" applyBorder="1" applyAlignment="1">
      <alignment horizontal="center" vertical="top" wrapText="1"/>
    </xf>
    <xf numFmtId="164" fontId="4" fillId="6" borderId="29" xfId="0" applyNumberFormat="1" applyFont="1" applyFill="1" applyBorder="1" applyAlignment="1">
      <alignment horizontal="center" vertical="top" wrapText="1"/>
    </xf>
    <xf numFmtId="164" fontId="4" fillId="6" borderId="31" xfId="0" applyNumberFormat="1" applyFont="1" applyFill="1" applyBorder="1" applyAlignment="1">
      <alignment horizontal="center" vertical="top" wrapText="1"/>
    </xf>
    <xf numFmtId="164" fontId="4" fillId="6" borderId="30" xfId="0" applyNumberFormat="1" applyFont="1" applyFill="1" applyBorder="1" applyAlignment="1">
      <alignment horizontal="center" vertical="top" wrapText="1"/>
    </xf>
    <xf numFmtId="164" fontId="4" fillId="6" borderId="55" xfId="0" applyNumberFormat="1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 wrapText="1"/>
    </xf>
    <xf numFmtId="164" fontId="1" fillId="6" borderId="4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49" fontId="3" fillId="0" borderId="42" xfId="0" applyNumberFormat="1" applyFont="1" applyFill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top"/>
    </xf>
    <xf numFmtId="164" fontId="1" fillId="4" borderId="6" xfId="0" applyNumberFormat="1" applyFont="1" applyFill="1" applyBorder="1" applyAlignment="1">
      <alignment horizontal="center" vertical="top"/>
    </xf>
    <xf numFmtId="164" fontId="1" fillId="4" borderId="15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164" fontId="1" fillId="4" borderId="67" xfId="0" applyNumberFormat="1" applyFont="1" applyFill="1" applyBorder="1" applyAlignment="1">
      <alignment horizontal="center" vertical="top"/>
    </xf>
    <xf numFmtId="0" fontId="4" fillId="0" borderId="67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4" fillId="4" borderId="13" xfId="0" applyFont="1" applyFill="1" applyBorder="1" applyAlignment="1">
      <alignment horizontal="center" vertical="top" wrapText="1"/>
    </xf>
    <xf numFmtId="164" fontId="4" fillId="4" borderId="12" xfId="0" applyNumberFormat="1" applyFont="1" applyFill="1" applyBorder="1" applyAlignment="1">
      <alignment horizontal="center" vertical="top" wrapText="1"/>
    </xf>
    <xf numFmtId="164" fontId="4" fillId="4" borderId="63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vertical="top" wrapText="1"/>
    </xf>
    <xf numFmtId="49" fontId="14" fillId="0" borderId="56" xfId="0" applyNumberFormat="1" applyFont="1" applyFill="1" applyBorder="1" applyAlignment="1">
      <alignment horizontal="center" vertical="top"/>
    </xf>
    <xf numFmtId="49" fontId="14" fillId="0" borderId="20" xfId="0" applyNumberFormat="1" applyFont="1" applyFill="1" applyBorder="1" applyAlignment="1">
      <alignment horizontal="center" vertical="top"/>
    </xf>
    <xf numFmtId="49" fontId="14" fillId="0" borderId="60" xfId="0" applyNumberFormat="1" applyFont="1" applyFill="1" applyBorder="1" applyAlignment="1">
      <alignment horizontal="center" vertical="top"/>
    </xf>
    <xf numFmtId="49" fontId="14" fillId="0" borderId="76" xfId="0" applyNumberFormat="1" applyFont="1" applyFill="1" applyBorder="1" applyAlignment="1">
      <alignment horizontal="center" vertical="top"/>
    </xf>
    <xf numFmtId="49" fontId="14" fillId="0" borderId="8" xfId="0" applyNumberFormat="1" applyFont="1" applyFill="1" applyBorder="1" applyAlignment="1">
      <alignment horizontal="center" vertical="top"/>
    </xf>
    <xf numFmtId="49" fontId="14" fillId="0" borderId="43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/>
    </xf>
    <xf numFmtId="0" fontId="1" fillId="4" borderId="5" xfId="0" applyNumberFormat="1" applyFont="1" applyFill="1" applyBorder="1" applyAlignment="1">
      <alignment horizontal="left" vertical="top" wrapText="1"/>
    </xf>
    <xf numFmtId="164" fontId="4" fillId="6" borderId="79" xfId="0" applyNumberFormat="1" applyFont="1" applyFill="1" applyBorder="1" applyAlignment="1">
      <alignment horizontal="center" vertical="top" wrapText="1"/>
    </xf>
    <xf numFmtId="164" fontId="10" fillId="4" borderId="0" xfId="0" applyNumberFormat="1" applyFont="1" applyFill="1" applyBorder="1" applyAlignment="1">
      <alignment horizontal="center" vertical="top" wrapText="1"/>
    </xf>
    <xf numFmtId="164" fontId="2" fillId="0" borderId="75" xfId="0" applyNumberFormat="1" applyFont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2" fillId="0" borderId="63" xfId="0" applyNumberFormat="1" applyFont="1" applyBorder="1" applyAlignment="1">
      <alignment horizontal="center" vertical="top" wrapText="1"/>
    </xf>
    <xf numFmtId="164" fontId="4" fillId="5" borderId="79" xfId="0" applyNumberFormat="1" applyFont="1" applyFill="1" applyBorder="1" applyAlignment="1">
      <alignment horizontal="center" vertical="top" wrapText="1"/>
    </xf>
    <xf numFmtId="0" fontId="1" fillId="4" borderId="47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165" fontId="4" fillId="4" borderId="0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/>
    </xf>
    <xf numFmtId="49" fontId="3" fillId="2" borderId="68" xfId="0" applyNumberFormat="1" applyFont="1" applyFill="1" applyBorder="1" applyAlignment="1">
      <alignment horizontal="center" vertical="top"/>
    </xf>
    <xf numFmtId="49" fontId="3" fillId="3" borderId="8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3" fillId="4" borderId="8" xfId="0" applyNumberFormat="1" applyFont="1" applyFill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 textRotation="90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1" fontId="7" fillId="0" borderId="24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/>
    </xf>
    <xf numFmtId="0" fontId="4" fillId="0" borderId="66" xfId="0" applyNumberFormat="1" applyFont="1" applyBorder="1" applyAlignment="1">
      <alignment horizontal="center" vertical="top"/>
    </xf>
    <xf numFmtId="1" fontId="7" fillId="0" borderId="20" xfId="0" applyNumberFormat="1" applyFont="1" applyFill="1" applyBorder="1" applyAlignment="1">
      <alignment horizontal="center" vertical="top"/>
    </xf>
    <xf numFmtId="1" fontId="7" fillId="0" borderId="6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49" fontId="2" fillId="4" borderId="8" xfId="0" applyNumberFormat="1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left" vertical="top" wrapText="1"/>
    </xf>
    <xf numFmtId="1" fontId="7" fillId="0" borderId="34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top"/>
    </xf>
    <xf numFmtId="49" fontId="3" fillId="2" borderId="34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27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7" fillId="0" borderId="59" xfId="0" applyFont="1" applyFill="1" applyBorder="1" applyAlignment="1">
      <alignment horizontal="center" vertical="top"/>
    </xf>
    <xf numFmtId="0" fontId="7" fillId="0" borderId="43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3" borderId="2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49" fontId="7" fillId="0" borderId="34" xfId="0" applyNumberFormat="1" applyFont="1" applyFill="1" applyBorder="1" applyAlignment="1">
      <alignment horizontal="center" vertical="top"/>
    </xf>
    <xf numFmtId="1" fontId="7" fillId="0" borderId="8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left" vertical="top" wrapText="1"/>
    </xf>
    <xf numFmtId="164" fontId="1" fillId="0" borderId="32" xfId="0" applyNumberFormat="1" applyFont="1" applyFill="1" applyBorder="1" applyAlignment="1">
      <alignment horizontal="left" vertical="top" wrapText="1"/>
    </xf>
    <xf numFmtId="164" fontId="1" fillId="0" borderId="64" xfId="0" applyNumberFormat="1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49" fontId="7" fillId="0" borderId="60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4" borderId="6" xfId="0" applyNumberFormat="1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center" wrapText="1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164" fontId="13" fillId="8" borderId="76" xfId="0" applyNumberFormat="1" applyFont="1" applyFill="1" applyBorder="1" applyAlignment="1">
      <alignment horizontal="center" vertical="top"/>
    </xf>
    <xf numFmtId="164" fontId="13" fillId="8" borderId="0" xfId="0" applyNumberFormat="1" applyFont="1" applyFill="1" applyBorder="1" applyAlignment="1">
      <alignment horizontal="center" vertical="top"/>
    </xf>
    <xf numFmtId="164" fontId="13" fillId="4" borderId="5" xfId="0" applyNumberFormat="1" applyFont="1" applyFill="1" applyBorder="1" applyAlignment="1">
      <alignment horizontal="center" vertical="top"/>
    </xf>
    <xf numFmtId="0" fontId="4" fillId="0" borderId="42" xfId="0" applyNumberFormat="1" applyFont="1" applyBorder="1" applyAlignment="1">
      <alignment horizontal="center" vertical="top"/>
    </xf>
    <xf numFmtId="0" fontId="2" fillId="4" borderId="4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top" textRotation="180" wrapText="1"/>
    </xf>
    <xf numFmtId="164" fontId="5" fillId="4" borderId="66" xfId="0" applyNumberFormat="1" applyFont="1" applyFill="1" applyBorder="1" applyAlignment="1">
      <alignment horizontal="center" vertical="top" wrapText="1"/>
    </xf>
    <xf numFmtId="164" fontId="5" fillId="4" borderId="62" xfId="0" applyNumberFormat="1" applyFont="1" applyFill="1" applyBorder="1" applyAlignment="1">
      <alignment horizontal="center" vertical="top" wrapText="1"/>
    </xf>
    <xf numFmtId="164" fontId="5" fillId="4" borderId="0" xfId="0" applyNumberFormat="1" applyFont="1" applyFill="1" applyBorder="1" applyAlignment="1">
      <alignment horizontal="center" vertical="top" wrapText="1"/>
    </xf>
    <xf numFmtId="164" fontId="7" fillId="6" borderId="74" xfId="0" applyNumberFormat="1" applyFont="1" applyFill="1" applyBorder="1" applyAlignment="1">
      <alignment horizontal="center" vertical="top"/>
    </xf>
    <xf numFmtId="0" fontId="1" fillId="8" borderId="0" xfId="0" applyFont="1" applyFill="1" applyBorder="1" applyAlignment="1">
      <alignment vertical="top"/>
    </xf>
    <xf numFmtId="164" fontId="5" fillId="6" borderId="62" xfId="0" applyNumberFormat="1" applyFont="1" applyFill="1" applyBorder="1" applyAlignment="1">
      <alignment horizontal="center" vertical="top"/>
    </xf>
    <xf numFmtId="164" fontId="13" fillId="4" borderId="44" xfId="0" applyNumberFormat="1" applyFont="1" applyFill="1" applyBorder="1" applyAlignment="1">
      <alignment horizontal="center" vertical="top"/>
    </xf>
    <xf numFmtId="0" fontId="1" fillId="8" borderId="32" xfId="0" applyFont="1" applyFill="1" applyBorder="1" applyAlignment="1">
      <alignment vertical="top"/>
    </xf>
    <xf numFmtId="0" fontId="1" fillId="8" borderId="42" xfId="0" applyFont="1" applyFill="1" applyBorder="1" applyAlignment="1">
      <alignment vertical="top"/>
    </xf>
    <xf numFmtId="0" fontId="1" fillId="8" borderId="8" xfId="0" applyFont="1" applyFill="1" applyBorder="1" applyAlignment="1">
      <alignment vertical="top"/>
    </xf>
    <xf numFmtId="0" fontId="1" fillId="0" borderId="18" xfId="0" applyNumberFormat="1" applyFont="1" applyFill="1" applyBorder="1" applyAlignment="1">
      <alignment horizontal="center" vertical="top"/>
    </xf>
    <xf numFmtId="164" fontId="13" fillId="4" borderId="0" xfId="0" applyNumberFormat="1" applyFont="1" applyFill="1" applyBorder="1" applyAlignment="1">
      <alignment horizontal="center" vertical="top"/>
    </xf>
    <xf numFmtId="164" fontId="5" fillId="4" borderId="52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vertical="top" wrapText="1"/>
    </xf>
    <xf numFmtId="164" fontId="2" fillId="0" borderId="5" xfId="0" applyNumberFormat="1" applyFont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49" fontId="7" fillId="0" borderId="32" xfId="0" applyNumberFormat="1" applyFont="1" applyFill="1" applyBorder="1" applyAlignment="1">
      <alignment horizontal="center" vertical="top"/>
    </xf>
    <xf numFmtId="1" fontId="7" fillId="0" borderId="18" xfId="0" applyNumberFormat="1" applyFont="1" applyFill="1" applyBorder="1" applyAlignment="1">
      <alignment horizontal="center" vertical="top"/>
    </xf>
    <xf numFmtId="49" fontId="7" fillId="0" borderId="64" xfId="0" applyNumberFormat="1" applyFont="1" applyFill="1" applyBorder="1" applyAlignment="1">
      <alignment horizontal="center" vertical="top"/>
    </xf>
    <xf numFmtId="1" fontId="7" fillId="0" borderId="65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>
      <alignment horizontal="center" vertical="top"/>
    </xf>
    <xf numFmtId="49" fontId="3" fillId="4" borderId="42" xfId="0" applyNumberFormat="1" applyFont="1" applyFill="1" applyBorder="1" applyAlignment="1">
      <alignment horizontal="center" vertical="top"/>
    </xf>
    <xf numFmtId="49" fontId="2" fillId="4" borderId="43" xfId="0" applyNumberFormat="1" applyFont="1" applyFill="1" applyBorder="1" applyAlignment="1">
      <alignment vertical="top"/>
    </xf>
    <xf numFmtId="49" fontId="2" fillId="4" borderId="58" xfId="0" applyNumberFormat="1" applyFont="1" applyFill="1" applyBorder="1" applyAlignment="1">
      <alignment vertical="top"/>
    </xf>
    <xf numFmtId="49" fontId="2" fillId="4" borderId="59" xfId="0" applyNumberFormat="1" applyFont="1" applyFill="1" applyBorder="1" applyAlignment="1">
      <alignment horizontal="center" vertical="top"/>
    </xf>
    <xf numFmtId="0" fontId="2" fillId="4" borderId="18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>
      <alignment horizontal="center" vertical="top" wrapText="1"/>
    </xf>
    <xf numFmtId="0" fontId="2" fillId="4" borderId="59" xfId="0" applyNumberFormat="1" applyFont="1" applyFill="1" applyBorder="1" applyAlignment="1">
      <alignment horizontal="center" vertical="top"/>
    </xf>
    <xf numFmtId="49" fontId="4" fillId="4" borderId="43" xfId="0" applyNumberFormat="1" applyFont="1" applyFill="1" applyBorder="1" applyAlignment="1">
      <alignment horizontal="center" vertical="top"/>
    </xf>
    <xf numFmtId="49" fontId="3" fillId="4" borderId="43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center" vertical="top"/>
    </xf>
    <xf numFmtId="49" fontId="4" fillId="4" borderId="26" xfId="0" applyNumberFormat="1" applyFont="1" applyFill="1" applyBorder="1" applyAlignment="1">
      <alignment horizontal="center" vertical="top"/>
    </xf>
    <xf numFmtId="49" fontId="3" fillId="4" borderId="14" xfId="0" applyNumberFormat="1" applyFont="1" applyFill="1" applyBorder="1" applyAlignment="1">
      <alignment horizontal="center" vertical="top" wrapText="1"/>
    </xf>
    <xf numFmtId="49" fontId="2" fillId="4" borderId="0" xfId="0" applyNumberFormat="1" applyFont="1" applyFill="1" applyBorder="1" applyAlignment="1">
      <alignment horizontal="center" vertical="top" wrapText="1"/>
    </xf>
    <xf numFmtId="49" fontId="2" fillId="4" borderId="26" xfId="0" applyNumberFormat="1" applyFont="1" applyFill="1" applyBorder="1" applyAlignment="1">
      <alignment horizontal="center" vertical="top" wrapText="1"/>
    </xf>
    <xf numFmtId="49" fontId="3" fillId="4" borderId="0" xfId="0" applyNumberFormat="1" applyFont="1" applyFill="1" applyBorder="1" applyAlignment="1">
      <alignment horizontal="center" vertical="top" wrapText="1"/>
    </xf>
    <xf numFmtId="49" fontId="3" fillId="4" borderId="26" xfId="0" applyNumberFormat="1" applyFont="1" applyFill="1" applyBorder="1" applyAlignment="1">
      <alignment horizontal="center" vertical="top" wrapText="1"/>
    </xf>
    <xf numFmtId="49" fontId="3" fillId="4" borderId="14" xfId="0" applyNumberFormat="1" applyFont="1" applyFill="1" applyBorder="1" applyAlignment="1">
      <alignment horizontal="center" vertical="top"/>
    </xf>
    <xf numFmtId="49" fontId="3" fillId="4" borderId="0" xfId="0" applyNumberFormat="1" applyFont="1" applyFill="1" applyBorder="1" applyAlignment="1">
      <alignment horizontal="center" vertical="top"/>
    </xf>
    <xf numFmtId="49" fontId="3" fillId="4" borderId="26" xfId="0" applyNumberFormat="1" applyFont="1" applyFill="1" applyBorder="1" applyAlignment="1">
      <alignment horizontal="center" vertical="top"/>
    </xf>
    <xf numFmtId="49" fontId="2" fillId="4" borderId="43" xfId="0" applyNumberFormat="1" applyFont="1" applyFill="1" applyBorder="1" applyAlignment="1">
      <alignment horizontal="center" vertical="top"/>
    </xf>
    <xf numFmtId="49" fontId="2" fillId="4" borderId="58" xfId="0" applyNumberFormat="1" applyFont="1" applyFill="1" applyBorder="1" applyAlignment="1">
      <alignment horizontal="center" vertical="top"/>
    </xf>
    <xf numFmtId="49" fontId="2" fillId="4" borderId="52" xfId="0" applyNumberFormat="1" applyFont="1" applyFill="1" applyBorder="1" applyAlignment="1">
      <alignment horizontal="center" vertical="top"/>
    </xf>
    <xf numFmtId="49" fontId="2" fillId="4" borderId="0" xfId="0" applyNumberFormat="1" applyFont="1" applyFill="1" applyBorder="1" applyAlignment="1">
      <alignment horizontal="center" vertical="top"/>
    </xf>
    <xf numFmtId="49" fontId="2" fillId="4" borderId="26" xfId="0" applyNumberFormat="1" applyFont="1" applyFill="1" applyBorder="1" applyAlignment="1">
      <alignment horizontal="center" vertical="top"/>
    </xf>
    <xf numFmtId="49" fontId="2" fillId="4" borderId="62" xfId="0" applyNumberFormat="1" applyFont="1" applyFill="1" applyBorder="1" applyAlignment="1">
      <alignment horizontal="center" vertical="top"/>
    </xf>
    <xf numFmtId="49" fontId="2" fillId="4" borderId="52" xfId="0" applyNumberFormat="1" applyFont="1" applyFill="1" applyBorder="1" applyAlignment="1">
      <alignment vertical="top"/>
    </xf>
    <xf numFmtId="49" fontId="2" fillId="4" borderId="0" xfId="0" applyNumberFormat="1" applyFont="1" applyFill="1" applyBorder="1" applyAlignment="1">
      <alignment vertical="top"/>
    </xf>
    <xf numFmtId="49" fontId="2" fillId="4" borderId="25" xfId="0" applyNumberFormat="1" applyFont="1" applyFill="1" applyBorder="1" applyAlignment="1">
      <alignment horizontal="center" vertical="top"/>
    </xf>
    <xf numFmtId="49" fontId="3" fillId="4" borderId="43" xfId="0" applyNumberFormat="1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top"/>
    </xf>
    <xf numFmtId="164" fontId="13" fillId="7" borderId="29" xfId="0" applyNumberFormat="1" applyFont="1" applyFill="1" applyBorder="1" applyAlignment="1">
      <alignment horizontal="center" vertical="center"/>
    </xf>
    <xf numFmtId="164" fontId="13" fillId="7" borderId="55" xfId="0" applyNumberFormat="1" applyFont="1" applyFill="1" applyBorder="1" applyAlignment="1">
      <alignment horizontal="center" vertical="center"/>
    </xf>
    <xf numFmtId="164" fontId="13" fillId="7" borderId="40" xfId="0" applyNumberFormat="1" applyFont="1" applyFill="1" applyBorder="1" applyAlignment="1">
      <alignment horizontal="center" vertical="center"/>
    </xf>
    <xf numFmtId="164" fontId="13" fillId="7" borderId="63" xfId="0" applyNumberFormat="1" applyFont="1" applyFill="1" applyBorder="1" applyAlignment="1">
      <alignment horizontal="center" vertical="center"/>
    </xf>
    <xf numFmtId="164" fontId="13" fillId="7" borderId="12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right" vertical="top" wrapText="1"/>
    </xf>
    <xf numFmtId="0" fontId="2" fillId="7" borderId="5" xfId="0" applyFont="1" applyFill="1" applyBorder="1" applyAlignment="1">
      <alignment horizontal="center" vertical="top"/>
    </xf>
    <xf numFmtId="164" fontId="13" fillId="7" borderId="76" xfId="0" applyNumberFormat="1" applyFont="1" applyFill="1" applyBorder="1" applyAlignment="1">
      <alignment horizontal="center" vertical="center"/>
    </xf>
    <xf numFmtId="164" fontId="13" fillId="7" borderId="0" xfId="0" applyNumberFormat="1" applyFont="1" applyFill="1" applyBorder="1" applyAlignment="1">
      <alignment horizontal="center" vertical="center"/>
    </xf>
    <xf numFmtId="164" fontId="13" fillId="7" borderId="7" xfId="0" applyNumberFormat="1" applyFont="1" applyFill="1" applyBorder="1" applyAlignment="1">
      <alignment horizontal="center" vertical="center"/>
    </xf>
    <xf numFmtId="164" fontId="13" fillId="7" borderId="18" xfId="0" applyNumberFormat="1" applyFont="1" applyFill="1" applyBorder="1" applyAlignment="1">
      <alignment horizontal="center" vertical="center"/>
    </xf>
    <xf numFmtId="164" fontId="13" fillId="7" borderId="5" xfId="0" applyNumberFormat="1" applyFont="1" applyFill="1" applyBorder="1" applyAlignment="1">
      <alignment horizontal="center" vertical="center"/>
    </xf>
    <xf numFmtId="49" fontId="2" fillId="4" borderId="50" xfId="0" applyNumberFormat="1" applyFont="1" applyFill="1" applyBorder="1" applyAlignment="1">
      <alignment horizontal="center" vertical="top"/>
    </xf>
    <xf numFmtId="0" fontId="4" fillId="7" borderId="32" xfId="0" applyFont="1" applyFill="1" applyBorder="1" applyAlignment="1">
      <alignment horizontal="right" vertical="top" wrapText="1"/>
    </xf>
    <xf numFmtId="49" fontId="2" fillId="4" borderId="59" xfId="0" applyNumberFormat="1" applyFont="1" applyFill="1" applyBorder="1" applyAlignment="1">
      <alignment vertical="top"/>
    </xf>
    <xf numFmtId="164" fontId="10" fillId="6" borderId="45" xfId="0" applyNumberFormat="1" applyFont="1" applyFill="1" applyBorder="1" applyAlignment="1">
      <alignment horizontal="center" vertical="top"/>
    </xf>
    <xf numFmtId="164" fontId="10" fillId="6" borderId="59" xfId="0" applyNumberFormat="1" applyFont="1" applyFill="1" applyBorder="1" applyAlignment="1">
      <alignment horizontal="center" vertical="top"/>
    </xf>
    <xf numFmtId="164" fontId="10" fillId="6" borderId="52" xfId="0" applyNumberFormat="1" applyFont="1" applyFill="1" applyBorder="1" applyAlignment="1">
      <alignment horizontal="center" vertical="top"/>
    </xf>
    <xf numFmtId="164" fontId="10" fillId="6" borderId="52" xfId="0" applyNumberFormat="1" applyFont="1" applyFill="1" applyBorder="1" applyAlignment="1">
      <alignment horizontal="center" vertical="top" wrapText="1"/>
    </xf>
    <xf numFmtId="164" fontId="10" fillId="6" borderId="13" xfId="0" applyNumberFormat="1" applyFont="1" applyFill="1" applyBorder="1" applyAlignment="1">
      <alignment horizontal="center" vertical="top" wrapText="1"/>
    </xf>
    <xf numFmtId="164" fontId="4" fillId="6" borderId="46" xfId="0" applyNumberFormat="1" applyFont="1" applyFill="1" applyBorder="1" applyAlignment="1">
      <alignment horizontal="center" vertical="top"/>
    </xf>
    <xf numFmtId="164" fontId="4" fillId="6" borderId="30" xfId="0" applyNumberFormat="1" applyFont="1" applyFill="1" applyBorder="1" applyAlignment="1">
      <alignment horizontal="center" vertical="top"/>
    </xf>
    <xf numFmtId="164" fontId="4" fillId="6" borderId="55" xfId="0" applyNumberFormat="1" applyFont="1" applyFill="1" applyBorder="1" applyAlignment="1">
      <alignment horizontal="center" vertical="top"/>
    </xf>
    <xf numFmtId="0" fontId="4" fillId="6" borderId="31" xfId="0" applyFont="1" applyFill="1" applyBorder="1" applyAlignment="1">
      <alignment horizontal="center" vertical="top"/>
    </xf>
    <xf numFmtId="0" fontId="4" fillId="6" borderId="63" xfId="0" applyFont="1" applyFill="1" applyBorder="1" applyAlignment="1">
      <alignment horizontal="center" vertical="top"/>
    </xf>
    <xf numFmtId="164" fontId="4" fillId="6" borderId="12" xfId="0" applyNumberFormat="1" applyFont="1" applyFill="1" applyBorder="1" applyAlignment="1">
      <alignment horizontal="center" vertical="top"/>
    </xf>
    <xf numFmtId="0" fontId="7" fillId="0" borderId="69" xfId="0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/>
    </xf>
    <xf numFmtId="0" fontId="7" fillId="0" borderId="58" xfId="0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164" fontId="5" fillId="0" borderId="32" xfId="0" applyNumberFormat="1" applyFont="1" applyFill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164" fontId="1" fillId="0" borderId="49" xfId="0" applyNumberFormat="1" applyFont="1" applyFill="1" applyBorder="1" applyAlignment="1">
      <alignment horizontal="center" vertical="top"/>
    </xf>
    <xf numFmtId="164" fontId="5" fillId="0" borderId="55" xfId="0" applyNumberFormat="1" applyFont="1" applyBorder="1" applyAlignment="1">
      <alignment horizontal="center" vertical="top"/>
    </xf>
    <xf numFmtId="164" fontId="5" fillId="0" borderId="46" xfId="0" applyNumberFormat="1" applyFont="1" applyFill="1" applyBorder="1" applyAlignment="1">
      <alignment horizontal="center" vertical="top"/>
    </xf>
    <xf numFmtId="0" fontId="4" fillId="6" borderId="12" xfId="0" applyFont="1" applyFill="1" applyBorder="1" applyAlignment="1">
      <alignment vertical="top"/>
    </xf>
    <xf numFmtId="164" fontId="10" fillId="6" borderId="55" xfId="0" applyNumberFormat="1" applyFont="1" applyFill="1" applyBorder="1" applyAlignment="1">
      <alignment horizontal="center" vertical="top"/>
    </xf>
    <xf numFmtId="164" fontId="10" fillId="6" borderId="30" xfId="0" applyNumberFormat="1" applyFont="1" applyFill="1" applyBorder="1" applyAlignment="1">
      <alignment horizontal="center" vertical="top"/>
    </xf>
    <xf numFmtId="164" fontId="10" fillId="6" borderId="31" xfId="0" applyNumberFormat="1" applyFont="1" applyFill="1" applyBorder="1" applyAlignment="1">
      <alignment horizontal="center" vertical="top"/>
    </xf>
    <xf numFmtId="164" fontId="10" fillId="6" borderId="46" xfId="0" applyNumberFormat="1" applyFont="1" applyFill="1" applyBorder="1" applyAlignment="1">
      <alignment horizontal="center" vertical="top"/>
    </xf>
    <xf numFmtId="164" fontId="10" fillId="6" borderId="41" xfId="0" applyNumberFormat="1" applyFont="1" applyFill="1" applyBorder="1" applyAlignment="1">
      <alignment horizontal="center" vertical="top"/>
    </xf>
    <xf numFmtId="164" fontId="10" fillId="6" borderId="12" xfId="0" applyNumberFormat="1" applyFont="1" applyFill="1" applyBorder="1" applyAlignment="1">
      <alignment horizontal="center" vertical="top" wrapText="1"/>
    </xf>
    <xf numFmtId="0" fontId="3" fillId="6" borderId="47" xfId="0" applyFont="1" applyFill="1" applyBorder="1" applyAlignment="1">
      <alignment horizontal="center" vertical="top"/>
    </xf>
    <xf numFmtId="164" fontId="8" fillId="6" borderId="40" xfId="0" applyNumberFormat="1" applyFont="1" applyFill="1" applyBorder="1" applyAlignment="1">
      <alignment horizontal="center" vertical="center"/>
    </xf>
    <xf numFmtId="164" fontId="8" fillId="6" borderId="29" xfId="0" applyNumberFormat="1" applyFont="1" applyFill="1" applyBorder="1" applyAlignment="1">
      <alignment horizontal="center" vertical="center"/>
    </xf>
    <xf numFmtId="164" fontId="8" fillId="6" borderId="55" xfId="0" applyNumberFormat="1" applyFont="1" applyFill="1" applyBorder="1" applyAlignment="1">
      <alignment horizontal="center" vertical="center"/>
    </xf>
    <xf numFmtId="164" fontId="8" fillId="6" borderId="63" xfId="0" applyNumberFormat="1" applyFont="1" applyFill="1" applyBorder="1" applyAlignment="1">
      <alignment horizontal="center" vertical="center"/>
    </xf>
    <xf numFmtId="164" fontId="8" fillId="6" borderId="12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43" xfId="0" applyNumberFormat="1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/>
    </xf>
    <xf numFmtId="164" fontId="8" fillId="4" borderId="13" xfId="0" applyNumberFormat="1" applyFont="1" applyFill="1" applyBorder="1" applyAlignment="1">
      <alignment horizontal="center" vertical="top"/>
    </xf>
    <xf numFmtId="164" fontId="5" fillId="4" borderId="12" xfId="0" applyNumberFormat="1" applyFont="1" applyFill="1" applyBorder="1" applyAlignment="1">
      <alignment horizontal="center" vertical="top" wrapText="1"/>
    </xf>
    <xf numFmtId="164" fontId="4" fillId="4" borderId="13" xfId="0" applyNumberFormat="1" applyFont="1" applyFill="1" applyBorder="1" applyAlignment="1">
      <alignment horizontal="center" vertical="top" wrapText="1"/>
    </xf>
    <xf numFmtId="164" fontId="4" fillId="4" borderId="67" xfId="0" applyNumberFormat="1" applyFont="1" applyFill="1" applyBorder="1" applyAlignment="1">
      <alignment horizontal="center" vertical="top" wrapText="1"/>
    </xf>
    <xf numFmtId="164" fontId="10" fillId="3" borderId="68" xfId="0" applyNumberFormat="1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 wrapText="1"/>
    </xf>
    <xf numFmtId="164" fontId="4" fillId="6" borderId="76" xfId="0" applyNumberFormat="1" applyFont="1" applyFill="1" applyBorder="1" applyAlignment="1">
      <alignment horizontal="center" vertical="top" wrapText="1"/>
    </xf>
    <xf numFmtId="164" fontId="4" fillId="4" borderId="76" xfId="0" applyNumberFormat="1" applyFont="1" applyFill="1" applyBorder="1" applyAlignment="1">
      <alignment horizontal="center" vertical="top" wrapText="1"/>
    </xf>
    <xf numFmtId="164" fontId="4" fillId="6" borderId="0" xfId="0" applyNumberFormat="1" applyFont="1" applyFill="1" applyBorder="1" applyAlignment="1">
      <alignment horizontal="center" vertical="top" wrapText="1"/>
    </xf>
    <xf numFmtId="164" fontId="8" fillId="6" borderId="46" xfId="0" applyNumberFormat="1" applyFont="1" applyFill="1" applyBorder="1" applyAlignment="1">
      <alignment horizontal="center" vertical="top"/>
    </xf>
    <xf numFmtId="164" fontId="10" fillId="3" borderId="38" xfId="0" applyNumberFormat="1" applyFont="1" applyFill="1" applyBorder="1" applyAlignment="1">
      <alignment horizontal="center" vertical="top"/>
    </xf>
    <xf numFmtId="164" fontId="5" fillId="4" borderId="63" xfId="0" applyNumberFormat="1" applyFont="1" applyFill="1" applyBorder="1" applyAlignment="1">
      <alignment horizontal="center" vertical="top" wrapText="1"/>
    </xf>
    <xf numFmtId="164" fontId="8" fillId="4" borderId="67" xfId="0" applyNumberFormat="1" applyFont="1" applyFill="1" applyBorder="1" applyAlignment="1">
      <alignment horizontal="center" vertical="top"/>
    </xf>
    <xf numFmtId="164" fontId="4" fillId="4" borderId="5" xfId="0" applyNumberFormat="1" applyFont="1" applyFill="1" applyBorder="1" applyAlignment="1">
      <alignment horizontal="center" vertical="top" wrapText="1"/>
    </xf>
    <xf numFmtId="164" fontId="8" fillId="6" borderId="41" xfId="0" applyNumberFormat="1" applyFont="1" applyFill="1" applyBorder="1" applyAlignment="1">
      <alignment horizontal="center" vertical="top"/>
    </xf>
    <xf numFmtId="164" fontId="10" fillId="3" borderId="37" xfId="0" applyNumberFormat="1" applyFont="1" applyFill="1" applyBorder="1" applyAlignment="1">
      <alignment horizontal="center" vertical="top"/>
    </xf>
    <xf numFmtId="164" fontId="8" fillId="6" borderId="30" xfId="0" applyNumberFormat="1" applyFont="1" applyFill="1" applyBorder="1" applyAlignment="1">
      <alignment horizontal="center" vertical="top"/>
    </xf>
    <xf numFmtId="164" fontId="10" fillId="3" borderId="1" xfId="0" applyNumberFormat="1" applyFont="1" applyFill="1" applyBorder="1" applyAlignment="1">
      <alignment horizontal="center" vertical="top"/>
    </xf>
    <xf numFmtId="164" fontId="10" fillId="3" borderId="39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164" fontId="13" fillId="6" borderId="20" xfId="0" applyNumberFormat="1" applyFont="1" applyFill="1" applyBorder="1" applyAlignment="1">
      <alignment horizontal="center" vertical="top"/>
    </xf>
    <xf numFmtId="164" fontId="5" fillId="6" borderId="34" xfId="0" applyNumberFormat="1" applyFont="1" applyFill="1" applyBorder="1" applyAlignment="1">
      <alignment horizontal="center" vertical="top"/>
    </xf>
    <xf numFmtId="164" fontId="4" fillId="6" borderId="52" xfId="0" applyNumberFormat="1" applyFont="1" applyFill="1" applyBorder="1" applyAlignment="1">
      <alignment horizontal="center" vertical="top"/>
    </xf>
    <xf numFmtId="164" fontId="4" fillId="6" borderId="35" xfId="0" applyNumberFormat="1" applyFont="1" applyFill="1" applyBorder="1" applyAlignment="1">
      <alignment horizontal="center" vertical="top"/>
    </xf>
    <xf numFmtId="0" fontId="4" fillId="6" borderId="50" xfId="0" applyFont="1" applyFill="1" applyBorder="1" applyAlignment="1">
      <alignment horizontal="center" vertical="top"/>
    </xf>
    <xf numFmtId="164" fontId="5" fillId="6" borderId="24" xfId="0" applyNumberFormat="1" applyFont="1" applyFill="1" applyBorder="1" applyAlignment="1">
      <alignment horizontal="center" vertical="top"/>
    </xf>
    <xf numFmtId="164" fontId="5" fillId="6" borderId="21" xfId="0" applyNumberFormat="1" applyFont="1" applyFill="1" applyBorder="1" applyAlignment="1">
      <alignment horizontal="center" vertical="top"/>
    </xf>
    <xf numFmtId="164" fontId="10" fillId="6" borderId="40" xfId="0" applyNumberFormat="1" applyFont="1" applyFill="1" applyBorder="1" applyAlignment="1">
      <alignment horizontal="center" vertical="top"/>
    </xf>
    <xf numFmtId="164" fontId="10" fillId="6" borderId="54" xfId="0" applyNumberFormat="1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27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left" vertical="top" wrapText="1"/>
    </xf>
    <xf numFmtId="49" fontId="4" fillId="4" borderId="6" xfId="0" applyNumberFormat="1" applyFont="1" applyFill="1" applyBorder="1" applyAlignment="1">
      <alignment vertical="top" wrapText="1"/>
    </xf>
    <xf numFmtId="0" fontId="2" fillId="4" borderId="12" xfId="0" applyFont="1" applyFill="1" applyBorder="1" applyAlignment="1">
      <alignment horizontal="left" vertical="top" wrapText="1"/>
    </xf>
    <xf numFmtId="0" fontId="3" fillId="7" borderId="27" xfId="0" applyFont="1" applyFill="1" applyBorder="1" applyAlignment="1">
      <alignment horizontal="center" vertical="top"/>
    </xf>
    <xf numFmtId="0" fontId="4" fillId="6" borderId="13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13" fillId="8" borderId="73" xfId="0" applyNumberFormat="1" applyFont="1" applyFill="1" applyBorder="1" applyAlignment="1">
      <alignment horizontal="center" vertical="top"/>
    </xf>
    <xf numFmtId="164" fontId="13" fillId="8" borderId="71" xfId="0" applyNumberFormat="1" applyFont="1" applyFill="1" applyBorder="1" applyAlignment="1">
      <alignment horizontal="center" vertical="top"/>
    </xf>
    <xf numFmtId="164" fontId="13" fillId="4" borderId="71" xfId="0" applyNumberFormat="1" applyFont="1" applyFill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2" fillId="4" borderId="27" xfId="0" applyFont="1" applyFill="1" applyBorder="1" applyAlignment="1">
      <alignment horizontal="left" vertical="top" wrapText="1"/>
    </xf>
    <xf numFmtId="0" fontId="4" fillId="0" borderId="64" xfId="0" applyFont="1" applyFill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164" fontId="5" fillId="6" borderId="78" xfId="0" applyNumberFormat="1" applyFont="1" applyFill="1" applyBorder="1" applyAlignment="1">
      <alignment horizontal="center" vertical="top"/>
    </xf>
    <xf numFmtId="164" fontId="7" fillId="6" borderId="24" xfId="0" applyNumberFormat="1" applyFont="1" applyFill="1" applyBorder="1" applyAlignment="1">
      <alignment horizontal="center" vertical="top"/>
    </xf>
    <xf numFmtId="164" fontId="5" fillId="0" borderId="27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center" vertical="top" wrapText="1"/>
    </xf>
    <xf numFmtId="2" fontId="5" fillId="0" borderId="27" xfId="0" applyNumberFormat="1" applyFont="1" applyFill="1" applyBorder="1" applyAlignment="1">
      <alignment vertical="top" wrapText="1"/>
    </xf>
    <xf numFmtId="49" fontId="3" fillId="4" borderId="21" xfId="0" applyNumberFormat="1" applyFont="1" applyFill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4" fillId="7" borderId="64" xfId="0" applyFont="1" applyFill="1" applyBorder="1" applyAlignment="1">
      <alignment horizontal="right" vertical="top" wrapText="1"/>
    </xf>
    <xf numFmtId="0" fontId="4" fillId="7" borderId="26" xfId="0" applyFont="1" applyFill="1" applyBorder="1" applyAlignment="1">
      <alignment horizontal="right" vertical="top" wrapText="1"/>
    </xf>
    <xf numFmtId="0" fontId="3" fillId="7" borderId="36" xfId="0" applyFont="1" applyFill="1" applyBorder="1" applyAlignment="1">
      <alignment horizontal="center" vertical="top"/>
    </xf>
    <xf numFmtId="164" fontId="8" fillId="7" borderId="70" xfId="0" applyNumberFormat="1" applyFont="1" applyFill="1" applyBorder="1" applyAlignment="1">
      <alignment horizontal="center" vertical="center"/>
    </xf>
    <xf numFmtId="164" fontId="8" fillId="7" borderId="39" xfId="0" applyNumberFormat="1" applyFont="1" applyFill="1" applyBorder="1" applyAlignment="1">
      <alignment horizontal="center" vertical="center"/>
    </xf>
    <xf numFmtId="164" fontId="8" fillId="7" borderId="68" xfId="0" applyNumberFormat="1" applyFont="1" applyFill="1" applyBorder="1" applyAlignment="1">
      <alignment horizontal="center" vertical="center"/>
    </xf>
    <xf numFmtId="164" fontId="8" fillId="7" borderId="61" xfId="0" applyNumberFormat="1" applyFont="1" applyFill="1" applyBorder="1" applyAlignment="1">
      <alignment horizontal="center" vertical="center"/>
    </xf>
    <xf numFmtId="164" fontId="8" fillId="7" borderId="36" xfId="0" applyNumberFormat="1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164" fontId="5" fillId="0" borderId="57" xfId="0" applyNumberFormat="1" applyFont="1" applyBorder="1" applyAlignment="1">
      <alignment horizontal="center" vertical="top"/>
    </xf>
    <xf numFmtId="164" fontId="5" fillId="4" borderId="73" xfId="0" applyNumberFormat="1" applyFont="1" applyFill="1" applyBorder="1" applyAlignment="1">
      <alignment horizontal="center" vertical="top"/>
    </xf>
    <xf numFmtId="0" fontId="4" fillId="0" borderId="65" xfId="0" applyFont="1" applyBorder="1" applyAlignment="1">
      <alignment horizontal="center" vertical="top" wrapText="1"/>
    </xf>
    <xf numFmtId="49" fontId="2" fillId="4" borderId="14" xfId="0" applyNumberFormat="1" applyFont="1" applyFill="1" applyBorder="1" applyAlignment="1">
      <alignment horizontal="center" vertical="top"/>
    </xf>
    <xf numFmtId="0" fontId="4" fillId="0" borderId="60" xfId="0" applyNumberFormat="1" applyFont="1" applyBorder="1" applyAlignment="1">
      <alignment vertical="center"/>
    </xf>
    <xf numFmtId="0" fontId="1" fillId="4" borderId="44" xfId="0" applyFont="1" applyFill="1" applyBorder="1" applyAlignment="1">
      <alignment horizontal="center" vertical="top" wrapText="1"/>
    </xf>
    <xf numFmtId="164" fontId="1" fillId="4" borderId="77" xfId="0" applyNumberFormat="1" applyFont="1" applyFill="1" applyBorder="1" applyAlignment="1">
      <alignment horizontal="center" vertical="top" wrapText="1"/>
    </xf>
    <xf numFmtId="164" fontId="1" fillId="6" borderId="16" xfId="0" applyNumberFormat="1" applyFont="1" applyFill="1" applyBorder="1" applyAlignment="1">
      <alignment horizontal="center" vertical="top" wrapText="1"/>
    </xf>
    <xf numFmtId="164" fontId="1" fillId="6" borderId="17" xfId="0" applyNumberFormat="1" applyFont="1" applyFill="1" applyBorder="1" applyAlignment="1">
      <alignment horizontal="center" vertical="top" wrapText="1"/>
    </xf>
    <xf numFmtId="164" fontId="1" fillId="6" borderId="77" xfId="0" applyNumberFormat="1" applyFont="1" applyFill="1" applyBorder="1" applyAlignment="1">
      <alignment horizontal="center" vertical="top" wrapText="1"/>
    </xf>
    <xf numFmtId="164" fontId="1" fillId="4" borderId="44" xfId="0" applyNumberFormat="1" applyFont="1" applyFill="1" applyBorder="1" applyAlignment="1">
      <alignment horizontal="center" vertical="top" wrapText="1"/>
    </xf>
    <xf numFmtId="164" fontId="1" fillId="4" borderId="75" xfId="0" applyNumberFormat="1" applyFont="1" applyFill="1" applyBorder="1" applyAlignment="1">
      <alignment horizontal="center" vertical="top" wrapText="1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/>
    </xf>
    <xf numFmtId="49" fontId="3" fillId="9" borderId="72" xfId="0" applyNumberFormat="1" applyFont="1" applyFill="1" applyBorder="1" applyAlignment="1">
      <alignment horizontal="left" vertical="top" wrapText="1"/>
    </xf>
    <xf numFmtId="49" fontId="3" fillId="9" borderId="71" xfId="0" applyNumberFormat="1" applyFont="1" applyFill="1" applyBorder="1" applyAlignment="1">
      <alignment horizontal="left" vertical="top" wrapText="1"/>
    </xf>
    <xf numFmtId="49" fontId="3" fillId="9" borderId="75" xfId="0" applyNumberFormat="1" applyFont="1" applyFill="1" applyBorder="1" applyAlignment="1">
      <alignment horizontal="left" vertical="top" wrapText="1"/>
    </xf>
    <xf numFmtId="0" fontId="6" fillId="5" borderId="46" xfId="0" applyFont="1" applyFill="1" applyBorder="1" applyAlignment="1">
      <alignment horizontal="left" vertical="top" wrapText="1"/>
    </xf>
    <xf numFmtId="0" fontId="6" fillId="5" borderId="52" xfId="0" applyFont="1" applyFill="1" applyBorder="1" applyAlignment="1">
      <alignment horizontal="left" vertical="top" wrapText="1"/>
    </xf>
    <xf numFmtId="0" fontId="6" fillId="5" borderId="6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/>
    </xf>
    <xf numFmtId="0" fontId="3" fillId="2" borderId="79" xfId="0" applyFont="1" applyFill="1" applyBorder="1" applyAlignment="1">
      <alignment horizontal="left" vertical="top"/>
    </xf>
    <xf numFmtId="0" fontId="1" fillId="0" borderId="45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2" fillId="0" borderId="15" xfId="0" applyNumberFormat="1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 textRotation="90" wrapText="1"/>
    </xf>
    <xf numFmtId="0" fontId="2" fillId="0" borderId="65" xfId="0" applyNumberFormat="1" applyFont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26" xfId="0" applyFont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5" fillId="4" borderId="52" xfId="0" applyFont="1" applyFill="1" applyBorder="1" applyAlignment="1">
      <alignment horizontal="left" vertical="top" wrapText="1"/>
    </xf>
    <xf numFmtId="0" fontId="5" fillId="4" borderId="26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7" fillId="0" borderId="59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65" xfId="0" applyNumberFormat="1" applyFont="1" applyFill="1" applyBorder="1" applyAlignment="1">
      <alignment horizontal="center"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49" fontId="3" fillId="3" borderId="8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0" fontId="1" fillId="4" borderId="27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top" wrapText="1"/>
    </xf>
    <xf numFmtId="0" fontId="7" fillId="0" borderId="78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34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79" xfId="0" applyFont="1" applyFill="1" applyBorder="1" applyAlignment="1">
      <alignment horizontal="left" vertical="top"/>
    </xf>
    <xf numFmtId="164" fontId="1" fillId="3" borderId="11" xfId="0" applyNumberFormat="1" applyFont="1" applyFill="1" applyBorder="1" applyAlignment="1">
      <alignment horizontal="center" vertical="top"/>
    </xf>
    <xf numFmtId="164" fontId="1" fillId="3" borderId="9" xfId="0" applyNumberFormat="1" applyFont="1" applyFill="1" applyBorder="1" applyAlignment="1">
      <alignment horizontal="center" vertical="top"/>
    </xf>
    <xf numFmtId="164" fontId="1" fillId="3" borderId="79" xfId="0" applyNumberFormat="1" applyFont="1" applyFill="1" applyBorder="1" applyAlignment="1">
      <alignment horizontal="center" vertical="top"/>
    </xf>
    <xf numFmtId="49" fontId="3" fillId="3" borderId="80" xfId="0" applyNumberFormat="1" applyFont="1" applyFill="1" applyBorder="1" applyAlignment="1">
      <alignment horizontal="right" vertical="top"/>
    </xf>
    <xf numFmtId="49" fontId="1" fillId="3" borderId="3" xfId="0" applyNumberFormat="1" applyFont="1" applyFill="1" applyBorder="1" applyAlignment="1">
      <alignment horizontal="right" vertical="top"/>
    </xf>
    <xf numFmtId="49" fontId="1" fillId="3" borderId="19" xfId="0" applyNumberFormat="1" applyFont="1" applyFill="1" applyBorder="1" applyAlignment="1">
      <alignment horizontal="right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49" fontId="9" fillId="0" borderId="24" xfId="0" applyNumberFormat="1" applyFont="1" applyFill="1" applyBorder="1" applyAlignment="1">
      <alignment horizontal="center" vertical="top"/>
    </xf>
    <xf numFmtId="49" fontId="7" fillId="0" borderId="60" xfId="0" applyNumberFormat="1" applyFont="1" applyFill="1" applyBorder="1" applyAlignment="1">
      <alignment horizontal="center" vertical="top"/>
    </xf>
    <xf numFmtId="49" fontId="9" fillId="0" borderId="25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left" vertical="top" wrapText="1"/>
    </xf>
    <xf numFmtId="164" fontId="1" fillId="0" borderId="64" xfId="0" applyNumberFormat="1" applyFont="1" applyFill="1" applyBorder="1" applyAlignment="1">
      <alignment horizontal="left" vertical="top" wrapText="1"/>
    </xf>
    <xf numFmtId="49" fontId="7" fillId="0" borderId="34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9" fillId="0" borderId="64" xfId="0" applyFont="1" applyFill="1" applyBorder="1" applyAlignment="1">
      <alignment vertical="top" wrapText="1"/>
    </xf>
    <xf numFmtId="0" fontId="1" fillId="0" borderId="2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0" fontId="2" fillId="4" borderId="4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textRotation="90" wrapText="1"/>
    </xf>
    <xf numFmtId="1" fontId="7" fillId="0" borderId="18" xfId="0" applyNumberFormat="1" applyFont="1" applyFill="1" applyBorder="1" applyAlignment="1">
      <alignment horizontal="center" vertical="top"/>
    </xf>
    <xf numFmtId="1" fontId="7" fillId="0" borderId="65" xfId="0" applyNumberFormat="1" applyFont="1" applyFill="1" applyBorder="1" applyAlignment="1">
      <alignment horizontal="center" vertical="top"/>
    </xf>
    <xf numFmtId="49" fontId="7" fillId="0" borderId="32" xfId="0" applyNumberFormat="1" applyFont="1" applyFill="1" applyBorder="1" applyAlignment="1">
      <alignment horizontal="center" vertical="top"/>
    </xf>
    <xf numFmtId="1" fontId="7" fillId="0" borderId="8" xfId="0" applyNumberFormat="1" applyFont="1" applyFill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49" fontId="4" fillId="2" borderId="34" xfId="0" applyNumberFormat="1" applyFont="1" applyFill="1" applyBorder="1" applyAlignment="1">
      <alignment horizontal="center" vertical="top"/>
    </xf>
    <xf numFmtId="49" fontId="4" fillId="2" borderId="23" xfId="0" applyNumberFormat="1" applyFont="1" applyFill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49" fontId="4" fillId="3" borderId="24" xfId="0" applyNumberFormat="1" applyFont="1" applyFill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23" xfId="0" applyNumberFormat="1" applyFont="1" applyFill="1" applyBorder="1" applyAlignment="1">
      <alignment horizontal="center" vertical="top" wrapText="1"/>
    </xf>
    <xf numFmtId="49" fontId="3" fillId="3" borderId="20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" fontId="7" fillId="0" borderId="24" xfId="0" applyNumberFormat="1" applyFont="1" applyFill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/>
    </xf>
    <xf numFmtId="49" fontId="7" fillId="0" borderId="64" xfId="0" applyNumberFormat="1" applyFont="1" applyFill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65" xfId="0" applyNumberFormat="1" applyFont="1" applyBorder="1" applyAlignment="1">
      <alignment horizontal="center" vertical="top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65" xfId="0" applyNumberFormat="1" applyFont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textRotation="90" wrapText="1"/>
    </xf>
    <xf numFmtId="0" fontId="7" fillId="0" borderId="64" xfId="0" applyFont="1" applyFill="1" applyBorder="1" applyAlignment="1">
      <alignment horizontal="center" vertical="top" textRotation="90" wrapText="1"/>
    </xf>
    <xf numFmtId="0" fontId="7" fillId="0" borderId="32" xfId="0" applyFont="1" applyFill="1" applyBorder="1" applyAlignment="1">
      <alignment horizontal="center" vertical="top" textRotation="90" wrapText="1"/>
    </xf>
    <xf numFmtId="0" fontId="4" fillId="3" borderId="14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79" xfId="0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" fontId="7" fillId="0" borderId="34" xfId="0" applyNumberFormat="1" applyFont="1" applyFill="1" applyBorder="1" applyAlignment="1">
      <alignment horizontal="center" vertical="top"/>
    </xf>
    <xf numFmtId="1" fontId="7" fillId="0" borderId="23" xfId="0" applyNumberFormat="1" applyFont="1" applyFill="1" applyBorder="1" applyAlignment="1">
      <alignment horizontal="center" vertical="top"/>
    </xf>
    <xf numFmtId="1" fontId="7" fillId="0" borderId="20" xfId="0" applyNumberFormat="1" applyFont="1" applyFill="1" applyBorder="1" applyAlignment="1">
      <alignment horizontal="center" vertical="top"/>
    </xf>
    <xf numFmtId="1" fontId="7" fillId="0" borderId="60" xfId="0" applyNumberFormat="1" applyFont="1" applyFill="1" applyBorder="1" applyAlignment="1">
      <alignment horizontal="center" vertical="top"/>
    </xf>
    <xf numFmtId="1" fontId="7" fillId="0" borderId="25" xfId="0" applyNumberFormat="1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47" xfId="0" applyFont="1" applyFill="1" applyBorder="1" applyAlignment="1">
      <alignment horizontal="left" vertical="top" wrapText="1"/>
    </xf>
    <xf numFmtId="0" fontId="1" fillId="4" borderId="5" xfId="0" applyNumberFormat="1" applyFont="1" applyFill="1" applyBorder="1" applyAlignment="1">
      <alignment horizontal="left" vertical="top" wrapText="1"/>
    </xf>
    <xf numFmtId="0" fontId="1" fillId="4" borderId="13" xfId="0" applyNumberFormat="1" applyFont="1" applyFill="1" applyBorder="1" applyAlignment="1">
      <alignment horizontal="left" vertical="top" wrapText="1"/>
    </xf>
    <xf numFmtId="0" fontId="1" fillId="4" borderId="47" xfId="0" applyNumberFormat="1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3" borderId="9" xfId="0" applyNumberFormat="1" applyFont="1" applyFill="1" applyBorder="1" applyAlignment="1">
      <alignment horizontal="right" vertical="top"/>
    </xf>
    <xf numFmtId="49" fontId="3" fillId="3" borderId="79" xfId="0" applyNumberFormat="1" applyFont="1" applyFill="1" applyBorder="1" applyAlignment="1">
      <alignment horizontal="right" vertical="top"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79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/>
    </xf>
    <xf numFmtId="0" fontId="4" fillId="0" borderId="66" xfId="0" applyNumberFormat="1" applyFont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textRotation="90"/>
    </xf>
    <xf numFmtId="49" fontId="3" fillId="0" borderId="7" xfId="0" applyNumberFormat="1" applyFont="1" applyBorder="1" applyAlignment="1">
      <alignment horizontal="center" vertical="top" textRotation="90"/>
    </xf>
    <xf numFmtId="49" fontId="10" fillId="0" borderId="59" xfId="0" applyNumberFormat="1" applyFont="1" applyBorder="1" applyAlignment="1">
      <alignment horizontal="center" vertical="top"/>
    </xf>
    <xf numFmtId="49" fontId="10" fillId="0" borderId="43" xfId="0" applyNumberFormat="1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3" fillId="4" borderId="8" xfId="0" applyNumberFormat="1" applyFont="1" applyFill="1" applyBorder="1" applyAlignment="1">
      <alignment horizontal="center" vertical="top"/>
    </xf>
    <xf numFmtId="0" fontId="20" fillId="4" borderId="5" xfId="0" applyFont="1" applyFill="1" applyBorder="1" applyAlignment="1">
      <alignment horizontal="left" vertical="top" wrapText="1"/>
    </xf>
    <xf numFmtId="1" fontId="7" fillId="0" borderId="35" xfId="0" applyNumberFormat="1" applyFont="1" applyFill="1" applyBorder="1" applyAlignment="1">
      <alignment horizontal="center" vertical="top"/>
    </xf>
    <xf numFmtId="1" fontId="7" fillId="0" borderId="59" xfId="0" applyNumberFormat="1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left" vertical="top" wrapText="1"/>
    </xf>
    <xf numFmtId="0" fontId="5" fillId="0" borderId="64" xfId="0" applyFont="1" applyFill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top"/>
    </xf>
    <xf numFmtId="0" fontId="2" fillId="4" borderId="27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0" xfId="0" applyNumberFormat="1" applyFont="1" applyBorder="1" applyAlignment="1">
      <alignment horizontal="center" vertical="center" textRotation="90"/>
    </xf>
    <xf numFmtId="49" fontId="3" fillId="0" borderId="26" xfId="0" applyNumberFormat="1" applyFont="1" applyBorder="1" applyAlignment="1">
      <alignment horizontal="center" vertical="center" textRotation="90"/>
    </xf>
    <xf numFmtId="1" fontId="7" fillId="0" borderId="45" xfId="0" applyNumberFormat="1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3" fillId="2" borderId="16" xfId="0" applyNumberFormat="1" applyFont="1" applyFill="1" applyBorder="1" applyAlignment="1">
      <alignment horizontal="center" vertical="top"/>
    </xf>
    <xf numFmtId="49" fontId="3" fillId="2" borderId="68" xfId="0" applyNumberFormat="1" applyFont="1" applyFill="1" applyBorder="1" applyAlignment="1">
      <alignment horizontal="center" vertical="top"/>
    </xf>
    <xf numFmtId="49" fontId="3" fillId="3" borderId="17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3" fillId="4" borderId="24" xfId="0" applyNumberFormat="1" applyFont="1" applyFill="1" applyBorder="1" applyAlignment="1">
      <alignment horizontal="center" vertical="top"/>
    </xf>
    <xf numFmtId="49" fontId="7" fillId="0" borderId="2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3" fillId="3" borderId="53" xfId="0" applyNumberFormat="1" applyFont="1" applyFill="1" applyBorder="1" applyAlignment="1">
      <alignment horizontal="right" vertical="top"/>
    </xf>
    <xf numFmtId="49" fontId="3" fillId="3" borderId="39" xfId="0" applyNumberFormat="1" applyFont="1" applyFill="1" applyBorder="1" applyAlignment="1">
      <alignment horizontal="right" vertical="top"/>
    </xf>
    <xf numFmtId="49" fontId="3" fillId="3" borderId="61" xfId="0" applyNumberFormat="1" applyFont="1" applyFill="1" applyBorder="1" applyAlignment="1">
      <alignment horizontal="right" vertical="top"/>
    </xf>
    <xf numFmtId="164" fontId="13" fillId="3" borderId="38" xfId="0" applyNumberFormat="1" applyFont="1" applyFill="1" applyBorder="1" applyAlignment="1">
      <alignment horizontal="center" vertical="top"/>
    </xf>
    <xf numFmtId="164" fontId="13" fillId="3" borderId="39" xfId="0" applyNumberFormat="1" applyFont="1" applyFill="1" applyBorder="1" applyAlignment="1">
      <alignment horizontal="center" vertical="top"/>
    </xf>
    <xf numFmtId="164" fontId="13" fillId="3" borderId="61" xfId="0" applyNumberFormat="1" applyFont="1" applyFill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left" vertical="top"/>
    </xf>
    <xf numFmtId="49" fontId="3" fillId="3" borderId="9" xfId="0" applyNumberFormat="1" applyFont="1" applyFill="1" applyBorder="1" applyAlignment="1">
      <alignment horizontal="left" vertical="top"/>
    </xf>
    <xf numFmtId="49" fontId="3" fillId="3" borderId="79" xfId="0" applyNumberFormat="1" applyFont="1" applyFill="1" applyBorder="1" applyAlignment="1">
      <alignment horizontal="left" vertical="top"/>
    </xf>
    <xf numFmtId="0" fontId="1" fillId="0" borderId="47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20" fillId="4" borderId="47" xfId="0" applyFont="1" applyFill="1" applyBorder="1" applyAlignment="1">
      <alignment horizontal="left" vertical="top" wrapText="1"/>
    </xf>
    <xf numFmtId="164" fontId="13" fillId="3" borderId="11" xfId="0" applyNumberFormat="1" applyFont="1" applyFill="1" applyBorder="1" applyAlignment="1">
      <alignment horizontal="center" vertical="top"/>
    </xf>
    <xf numFmtId="164" fontId="13" fillId="3" borderId="9" xfId="0" applyNumberFormat="1" applyFont="1" applyFill="1" applyBorder="1" applyAlignment="1">
      <alignment horizontal="center" vertical="top"/>
    </xf>
    <xf numFmtId="164" fontId="13" fillId="3" borderId="79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right" vertical="top"/>
    </xf>
    <xf numFmtId="164" fontId="1" fillId="2" borderId="11" xfId="0" applyNumberFormat="1" applyFont="1" applyFill="1" applyBorder="1" applyAlignment="1">
      <alignment horizontal="center" vertical="top"/>
    </xf>
    <xf numFmtId="164" fontId="1" fillId="2" borderId="9" xfId="0" applyNumberFormat="1" applyFont="1" applyFill="1" applyBorder="1" applyAlignment="1">
      <alignment horizontal="center" vertical="top"/>
    </xf>
    <xf numFmtId="164" fontId="1" fillId="2" borderId="79" xfId="0" applyNumberFormat="1" applyFont="1" applyFill="1" applyBorder="1" applyAlignment="1">
      <alignment horizontal="center" vertical="top"/>
    </xf>
    <xf numFmtId="164" fontId="13" fillId="4" borderId="0" xfId="0" applyNumberFormat="1" applyFont="1" applyFill="1" applyBorder="1" applyAlignment="1">
      <alignment horizontal="center" vertical="top" wrapText="1"/>
    </xf>
    <xf numFmtId="0" fontId="18" fillId="0" borderId="14" xfId="0" applyNumberFormat="1" applyFont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79" xfId="0" applyNumberFormat="1" applyFont="1" applyFill="1" applyBorder="1" applyAlignment="1">
      <alignment horizontal="center" vertical="top" wrapText="1"/>
    </xf>
    <xf numFmtId="164" fontId="10" fillId="4" borderId="0" xfId="0" applyNumberFormat="1" applyFont="1" applyFill="1" applyBorder="1" applyAlignment="1">
      <alignment horizontal="center" vertical="top" wrapText="1"/>
    </xf>
    <xf numFmtId="164" fontId="2" fillId="0" borderId="55" xfId="0" applyNumberFormat="1" applyFont="1" applyBorder="1" applyAlignment="1">
      <alignment horizontal="center" vertical="top" wrapText="1"/>
    </xf>
    <xf numFmtId="164" fontId="2" fillId="0" borderId="63" xfId="0" applyNumberFormat="1" applyFont="1" applyBorder="1" applyAlignment="1">
      <alignment horizontal="center" vertical="top" wrapText="1"/>
    </xf>
    <xf numFmtId="164" fontId="2" fillId="0" borderId="71" xfId="0" applyNumberFormat="1" applyFont="1" applyBorder="1" applyAlignment="1">
      <alignment horizontal="center" vertical="top" wrapText="1"/>
    </xf>
    <xf numFmtId="164" fontId="2" fillId="0" borderId="75" xfId="0" applyNumberFormat="1" applyFont="1" applyBorder="1" applyAlignment="1">
      <alignment horizontal="center" vertical="top" wrapText="1"/>
    </xf>
    <xf numFmtId="0" fontId="3" fillId="6" borderId="2" xfId="0" applyFont="1" applyFill="1" applyBorder="1" applyAlignment="1">
      <alignment horizontal="right" vertical="top" wrapText="1"/>
    </xf>
    <xf numFmtId="0" fontId="3" fillId="6" borderId="3" xfId="0" applyFont="1" applyFill="1" applyBorder="1" applyAlignment="1">
      <alignment horizontal="right" vertical="top" wrapText="1"/>
    </xf>
    <xf numFmtId="0" fontId="3" fillId="6" borderId="22" xfId="0" applyFont="1" applyFill="1" applyBorder="1" applyAlignment="1">
      <alignment horizontal="righ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164" fontId="4" fillId="6" borderId="9" xfId="0" applyNumberFormat="1" applyFont="1" applyFill="1" applyBorder="1" applyAlignment="1">
      <alignment horizontal="center" vertical="top" wrapText="1"/>
    </xf>
    <xf numFmtId="164" fontId="4" fillId="6" borderId="79" xfId="0" applyNumberFormat="1" applyFont="1" applyFill="1" applyBorder="1" applyAlignment="1">
      <alignment horizontal="center" vertical="top" wrapText="1"/>
    </xf>
    <xf numFmtId="164" fontId="2" fillId="0" borderId="39" xfId="0" applyNumberFormat="1" applyFont="1" applyFill="1" applyBorder="1" applyAlignment="1">
      <alignment horizontal="center" vertical="top" wrapText="1"/>
    </xf>
    <xf numFmtId="164" fontId="2" fillId="0" borderId="61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2" fontId="3" fillId="5" borderId="19" xfId="0" applyNumberFormat="1" applyFont="1" applyFill="1" applyBorder="1" applyAlignment="1">
      <alignment horizontal="right" vertical="center"/>
    </xf>
    <xf numFmtId="2" fontId="3" fillId="5" borderId="9" xfId="0" applyNumberFormat="1" applyFont="1" applyFill="1" applyBorder="1" applyAlignment="1">
      <alignment horizontal="right" vertical="center"/>
    </xf>
    <xf numFmtId="164" fontId="5" fillId="5" borderId="11" xfId="0" applyNumberFormat="1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5" fillId="5" borderId="79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59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right" vertical="top" wrapText="1"/>
    </xf>
    <xf numFmtId="0" fontId="3" fillId="5" borderId="22" xfId="0" applyFont="1" applyFill="1" applyBorder="1" applyAlignment="1">
      <alignment horizontal="right" vertical="top" wrapText="1"/>
    </xf>
    <xf numFmtId="0" fontId="1" fillId="4" borderId="69" xfId="0" applyFont="1" applyFill="1" applyBorder="1" applyAlignment="1">
      <alignment horizontal="left" vertical="top" wrapText="1"/>
    </xf>
    <xf numFmtId="0" fontId="1" fillId="4" borderId="33" xfId="0" applyFont="1" applyFill="1" applyBorder="1" applyAlignment="1">
      <alignment horizontal="left" vertical="top" wrapText="1"/>
    </xf>
    <xf numFmtId="0" fontId="1" fillId="4" borderId="58" xfId="0" applyFont="1" applyFill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164" fontId="2" fillId="0" borderId="38" xfId="0" applyNumberFormat="1" applyFont="1" applyBorder="1" applyAlignment="1">
      <alignment horizontal="center" vertical="top" wrapText="1"/>
    </xf>
    <xf numFmtId="164" fontId="2" fillId="0" borderId="39" xfId="0" applyNumberFormat="1" applyFont="1" applyBorder="1" applyAlignment="1">
      <alignment horizontal="center" vertical="top" wrapText="1"/>
    </xf>
    <xf numFmtId="164" fontId="2" fillId="0" borderId="61" xfId="0" applyNumberFormat="1" applyFont="1" applyBorder="1" applyAlignment="1">
      <alignment horizontal="center" vertical="top" wrapText="1"/>
    </xf>
    <xf numFmtId="164" fontId="2" fillId="0" borderId="46" xfId="0" applyNumberFormat="1" applyFont="1" applyBorder="1" applyAlignment="1">
      <alignment horizontal="center" vertical="top" wrapText="1"/>
    </xf>
    <xf numFmtId="0" fontId="3" fillId="5" borderId="11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right" vertical="top" wrapText="1"/>
    </xf>
    <xf numFmtId="0" fontId="3" fillId="5" borderId="79" xfId="0" applyFont="1" applyFill="1" applyBorder="1" applyAlignment="1">
      <alignment horizontal="right" vertical="top" wrapText="1"/>
    </xf>
    <xf numFmtId="0" fontId="1" fillId="4" borderId="72" xfId="0" applyFont="1" applyFill="1" applyBorder="1" applyAlignment="1">
      <alignment horizontal="left" vertical="top" wrapText="1"/>
    </xf>
    <xf numFmtId="0" fontId="1" fillId="4" borderId="71" xfId="0" applyFont="1" applyFill="1" applyBorder="1" applyAlignment="1">
      <alignment horizontal="left" vertical="top" wrapText="1"/>
    </xf>
    <xf numFmtId="0" fontId="1" fillId="4" borderId="75" xfId="0" applyFont="1" applyFill="1" applyBorder="1" applyAlignment="1">
      <alignment horizontal="left" vertical="top" wrapText="1"/>
    </xf>
    <xf numFmtId="164" fontId="2" fillId="0" borderId="72" xfId="0" applyNumberFormat="1" applyFont="1" applyBorder="1" applyAlignment="1">
      <alignment horizontal="center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61" xfId="0" applyFont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right" vertical="top" wrapText="1"/>
    </xf>
    <xf numFmtId="0" fontId="3" fillId="6" borderId="9" xfId="0" applyFont="1" applyFill="1" applyBorder="1" applyAlignment="1">
      <alignment horizontal="right" vertical="top" wrapText="1"/>
    </xf>
    <xf numFmtId="0" fontId="3" fillId="6" borderId="79" xfId="0" applyFont="1" applyFill="1" applyBorder="1" applyAlignment="1">
      <alignment horizontal="right" vertical="top" wrapText="1"/>
    </xf>
    <xf numFmtId="164" fontId="4" fillId="5" borderId="11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61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164" fontId="2" fillId="0" borderId="38" xfId="0" applyNumberFormat="1" applyFont="1" applyFill="1" applyBorder="1" applyAlignment="1">
      <alignment horizontal="center" vertical="top" wrapText="1"/>
    </xf>
    <xf numFmtId="0" fontId="1" fillId="4" borderId="27" xfId="0" applyNumberFormat="1" applyFont="1" applyFill="1" applyBorder="1" applyAlignment="1">
      <alignment horizontal="left" vertical="top" wrapText="1"/>
    </xf>
    <xf numFmtId="0" fontId="4" fillId="7" borderId="51" xfId="0" applyFont="1" applyFill="1" applyBorder="1" applyAlignment="1">
      <alignment horizontal="right" vertical="top" wrapText="1"/>
    </xf>
    <xf numFmtId="0" fontId="4" fillId="7" borderId="52" xfId="0" applyFont="1" applyFill="1" applyBorder="1" applyAlignment="1">
      <alignment horizontal="right" vertical="top" wrapText="1"/>
    </xf>
    <xf numFmtId="49" fontId="3" fillId="7" borderId="38" xfId="0" applyNumberFormat="1" applyFont="1" applyFill="1" applyBorder="1" applyAlignment="1">
      <alignment horizontal="center" vertical="top"/>
    </xf>
    <xf numFmtId="49" fontId="3" fillId="7" borderId="39" xfId="0" applyNumberFormat="1" applyFont="1" applyFill="1" applyBorder="1" applyAlignment="1">
      <alignment horizontal="center" vertical="top"/>
    </xf>
    <xf numFmtId="49" fontId="2" fillId="4" borderId="59" xfId="0" applyNumberFormat="1" applyFont="1" applyFill="1" applyBorder="1" applyAlignment="1">
      <alignment horizontal="center" vertical="top"/>
    </xf>
    <xf numFmtId="49" fontId="2" fillId="4" borderId="43" xfId="0" applyNumberFormat="1" applyFont="1" applyFill="1" applyBorder="1" applyAlignment="1">
      <alignment horizontal="center" vertical="top"/>
    </xf>
    <xf numFmtId="49" fontId="2" fillId="4" borderId="58" xfId="0" applyNumberFormat="1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center" vertical="center" wrapText="1"/>
    </xf>
    <xf numFmtId="49" fontId="2" fillId="4" borderId="60" xfId="0" applyNumberFormat="1" applyFont="1" applyFill="1" applyBorder="1" applyAlignment="1">
      <alignment horizontal="center" vertical="top"/>
    </xf>
    <xf numFmtId="0" fontId="2" fillId="4" borderId="6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49" fontId="10" fillId="0" borderId="5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top" wrapText="1"/>
    </xf>
    <xf numFmtId="49" fontId="3" fillId="0" borderId="51" xfId="0" applyNumberFormat="1" applyFont="1" applyBorder="1" applyAlignment="1">
      <alignment horizontal="center" vertical="center" textRotation="90"/>
    </xf>
    <xf numFmtId="49" fontId="3" fillId="0" borderId="32" xfId="0" applyNumberFormat="1" applyFont="1" applyBorder="1" applyAlignment="1">
      <alignment horizontal="center" vertical="center" textRotation="90"/>
    </xf>
    <xf numFmtId="49" fontId="3" fillId="0" borderId="64" xfId="0" applyNumberFormat="1" applyFont="1" applyBorder="1" applyAlignment="1">
      <alignment horizontal="center" vertical="center" textRotation="90"/>
    </xf>
    <xf numFmtId="49" fontId="2" fillId="4" borderId="20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textRotation="90" wrapText="1"/>
    </xf>
    <xf numFmtId="0" fontId="7" fillId="0" borderId="0" xfId="0" applyFont="1" applyFill="1" applyBorder="1" applyAlignment="1">
      <alignment horizontal="center" vertical="top" textRotation="90" wrapText="1"/>
    </xf>
    <xf numFmtId="0" fontId="7" fillId="0" borderId="26" xfId="0" applyFont="1" applyFill="1" applyBorder="1" applyAlignment="1">
      <alignment horizontal="center" vertical="top" textRotation="90" wrapText="1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164" fontId="4" fillId="6" borderId="11" xfId="0" applyNumberFormat="1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left" vertical="top" wrapText="1"/>
    </xf>
    <xf numFmtId="164" fontId="13" fillId="7" borderId="38" xfId="0" applyNumberFormat="1" applyFont="1" applyFill="1" applyBorder="1" applyAlignment="1">
      <alignment horizontal="center" vertical="top"/>
    </xf>
    <xf numFmtId="164" fontId="13" fillId="7" borderId="39" xfId="0" applyNumberFormat="1" applyFont="1" applyFill="1" applyBorder="1" applyAlignment="1">
      <alignment horizontal="center" vertical="top"/>
    </xf>
    <xf numFmtId="164" fontId="13" fillId="7" borderId="6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left" vertical="top" wrapText="1"/>
    </xf>
    <xf numFmtId="0" fontId="1" fillId="0" borderId="71" xfId="0" applyFont="1" applyBorder="1" applyAlignment="1">
      <alignment horizontal="left" vertical="top" wrapText="1"/>
    </xf>
    <xf numFmtId="0" fontId="1" fillId="0" borderId="75" xfId="0" applyFont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right" vertical="top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top" textRotation="90"/>
    </xf>
    <xf numFmtId="0" fontId="9" fillId="0" borderId="23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top" wrapText="1"/>
    </xf>
    <xf numFmtId="0" fontId="2" fillId="4" borderId="66" xfId="0" applyFont="1" applyFill="1" applyBorder="1" applyAlignment="1">
      <alignment horizontal="center" vertical="top" wrapText="1"/>
    </xf>
    <xf numFmtId="164" fontId="7" fillId="0" borderId="20" xfId="0" applyNumberFormat="1" applyFont="1" applyFill="1" applyBorder="1" applyAlignment="1">
      <alignment horizontal="center" vertical="top" textRotation="90"/>
    </xf>
    <xf numFmtId="0" fontId="9" fillId="0" borderId="24" xfId="0" applyFont="1" applyFill="1" applyBorder="1" applyAlignment="1">
      <alignment horizontal="center" vertical="top"/>
    </xf>
    <xf numFmtId="2" fontId="7" fillId="0" borderId="20" xfId="0" applyNumberFormat="1" applyFont="1" applyFill="1" applyBorder="1" applyAlignment="1">
      <alignment horizontal="center" vertical="center" textRotation="90"/>
    </xf>
    <xf numFmtId="2" fontId="9" fillId="0" borderId="24" xfId="0" applyNumberFormat="1" applyFont="1" applyFill="1" applyBorder="1" applyAlignment="1">
      <alignment horizontal="center" vertical="center" textRotation="90"/>
    </xf>
    <xf numFmtId="0" fontId="7" fillId="0" borderId="6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/>
    </xf>
    <xf numFmtId="0" fontId="7" fillId="0" borderId="43" xfId="0" applyFont="1" applyFill="1" applyBorder="1" applyAlignment="1">
      <alignment horizontal="center" vertical="top"/>
    </xf>
    <xf numFmtId="164" fontId="1" fillId="0" borderId="51" xfId="0" applyNumberFormat="1" applyFont="1" applyFill="1" applyBorder="1" applyAlignment="1">
      <alignment horizontal="left" vertical="top" wrapText="1"/>
    </xf>
    <xf numFmtId="164" fontId="1" fillId="0" borderId="32" xfId="0" applyNumberFormat="1" applyFont="1" applyFill="1" applyBorder="1" applyAlignment="1">
      <alignment horizontal="left" vertical="top" wrapText="1"/>
    </xf>
    <xf numFmtId="1" fontId="7" fillId="0" borderId="33" xfId="0" applyNumberFormat="1" applyFont="1" applyFill="1" applyBorder="1" applyAlignment="1">
      <alignment horizontal="center" vertical="top"/>
    </xf>
    <xf numFmtId="164" fontId="7" fillId="0" borderId="60" xfId="0" applyNumberFormat="1" applyFont="1" applyFill="1" applyBorder="1" applyAlignment="1">
      <alignment horizontal="center" vertical="top" textRotation="90"/>
    </xf>
    <xf numFmtId="0" fontId="9" fillId="0" borderId="25" xfId="0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left" vertical="top" wrapText="1"/>
    </xf>
    <xf numFmtId="2" fontId="5" fillId="0" borderId="5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top"/>
    </xf>
    <xf numFmtId="2" fontId="5" fillId="0" borderId="47" xfId="0" applyNumberFormat="1" applyFont="1" applyFill="1" applyBorder="1" applyAlignment="1">
      <alignment horizontal="left" vertical="top" wrapText="1"/>
    </xf>
    <xf numFmtId="164" fontId="1" fillId="0" borderId="13" xfId="0" applyNumberFormat="1" applyFont="1" applyFill="1" applyBorder="1" applyAlignment="1">
      <alignment horizontal="left" vertical="top" wrapText="1"/>
    </xf>
    <xf numFmtId="164" fontId="1" fillId="0" borderId="47" xfId="0" applyNumberFormat="1" applyFont="1" applyFill="1" applyBorder="1" applyAlignment="1">
      <alignment horizontal="left" vertical="top" wrapText="1"/>
    </xf>
    <xf numFmtId="1" fontId="7" fillId="0" borderId="43" xfId="0" applyNumberFormat="1" applyFont="1" applyFill="1" applyBorder="1" applyAlignment="1">
      <alignment horizontal="center" vertical="top"/>
    </xf>
    <xf numFmtId="49" fontId="7" fillId="0" borderId="69" xfId="0" applyNumberFormat="1" applyFont="1" applyFill="1" applyBorder="1" applyAlignment="1">
      <alignment horizontal="center" vertical="top"/>
    </xf>
    <xf numFmtId="0" fontId="7" fillId="0" borderId="69" xfId="0" applyFont="1" applyFill="1" applyBorder="1" applyAlignment="1">
      <alignment horizontal="center" vertical="top"/>
    </xf>
    <xf numFmtId="0" fontId="7" fillId="0" borderId="51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2" fontId="7" fillId="0" borderId="60" xfId="0" applyNumberFormat="1" applyFont="1" applyFill="1" applyBorder="1" applyAlignment="1">
      <alignment horizontal="center" vertical="center" textRotation="90"/>
    </xf>
    <xf numFmtId="2" fontId="9" fillId="0" borderId="25" xfId="0" applyNumberFormat="1" applyFont="1" applyBorder="1" applyAlignment="1">
      <alignment horizontal="center" vertical="center" textRotation="90"/>
    </xf>
    <xf numFmtId="1" fontId="7" fillId="0" borderId="58" xfId="0" applyNumberFormat="1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/>
    </xf>
    <xf numFmtId="0" fontId="7" fillId="0" borderId="58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 textRotation="90" wrapText="1"/>
    </xf>
    <xf numFmtId="2" fontId="7" fillId="0" borderId="34" xfId="0" applyNumberFormat="1" applyFont="1" applyFill="1" applyBorder="1" applyAlignment="1">
      <alignment horizontal="center" vertical="center" textRotation="90"/>
    </xf>
    <xf numFmtId="2" fontId="9" fillId="0" borderId="23" xfId="0" applyNumberFormat="1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left" vertical="top" wrapText="1"/>
    </xf>
    <xf numFmtId="0" fontId="1" fillId="7" borderId="38" xfId="0" applyNumberFormat="1" applyFont="1" applyFill="1" applyBorder="1" applyAlignment="1">
      <alignment horizontal="center" vertical="top" wrapText="1"/>
    </xf>
    <xf numFmtId="0" fontId="1" fillId="7" borderId="39" xfId="0" applyNumberFormat="1" applyFont="1" applyFill="1" applyBorder="1" applyAlignment="1">
      <alignment horizontal="center" vertical="top" wrapText="1"/>
    </xf>
    <xf numFmtId="0" fontId="1" fillId="7" borderId="6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left" vertical="top" wrapText="1"/>
    </xf>
    <xf numFmtId="49" fontId="3" fillId="7" borderId="61" xfId="0" applyNumberFormat="1" applyFont="1" applyFill="1" applyBorder="1" applyAlignment="1">
      <alignment horizontal="center" vertical="top"/>
    </xf>
    <xf numFmtId="0" fontId="1" fillId="4" borderId="6" xfId="0" applyNumberFormat="1" applyFont="1" applyFill="1" applyBorder="1" applyAlignment="1">
      <alignment horizontal="left" vertical="top" wrapText="1"/>
    </xf>
    <xf numFmtId="0" fontId="1" fillId="4" borderId="34" xfId="0" applyNumberFormat="1" applyFont="1" applyFill="1" applyBorder="1" applyAlignment="1">
      <alignment horizontal="center" vertical="top" wrapText="1"/>
    </xf>
    <xf numFmtId="0" fontId="1" fillId="4" borderId="7" xfId="0" applyNumberFormat="1" applyFont="1" applyFill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Normal="100" zoomScaleSheetLayoutView="90" workbookViewId="0">
      <selection sqref="A1:R1"/>
    </sheetView>
  </sheetViews>
  <sheetFormatPr defaultRowHeight="12.75"/>
  <cols>
    <col min="1" max="2" width="2.7109375" style="39" customWidth="1"/>
    <col min="3" max="3" width="2.85546875" style="39" customWidth="1"/>
    <col min="4" max="4" width="32.7109375" style="39" customWidth="1"/>
    <col min="5" max="5" width="3.7109375" style="58" customWidth="1"/>
    <col min="6" max="6" width="2.85546875" style="58" customWidth="1"/>
    <col min="7" max="7" width="2.7109375" style="54" customWidth="1"/>
    <col min="8" max="8" width="7.5703125" style="39" customWidth="1"/>
    <col min="9" max="9" width="9.140625" style="39"/>
    <col min="10" max="10" width="7.5703125" style="39" customWidth="1"/>
    <col min="11" max="11" width="6.140625" style="39" customWidth="1"/>
    <col min="12" max="12" width="9" style="39" customWidth="1"/>
    <col min="13" max="13" width="8.42578125" style="39" customWidth="1"/>
    <col min="14" max="14" width="8.140625" style="39" customWidth="1"/>
    <col min="15" max="15" width="22.42578125" style="137" customWidth="1"/>
    <col min="16" max="17" width="5.28515625" style="58" customWidth="1"/>
    <col min="18" max="18" width="5.28515625" style="807" customWidth="1"/>
    <col min="19" max="16384" width="9.140625" style="39"/>
  </cols>
  <sheetData>
    <row r="1" spans="1:18" ht="15.75">
      <c r="A1" s="1197" t="s">
        <v>177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7"/>
    </row>
    <row r="2" spans="1:18" s="1" customFormat="1">
      <c r="A2" s="1198" t="s">
        <v>161</v>
      </c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198"/>
      <c r="R2" s="1198"/>
    </row>
    <row r="3" spans="1:18" s="1" customFormat="1">
      <c r="A3" s="1199" t="s">
        <v>69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199"/>
      <c r="R3" s="1199"/>
    </row>
    <row r="4" spans="1:18" s="1" customFormat="1" ht="13.5" thickBot="1">
      <c r="A4" s="1200" t="s">
        <v>0</v>
      </c>
      <c r="B4" s="1200"/>
      <c r="C4" s="1200"/>
      <c r="D4" s="1200"/>
      <c r="E4" s="1200"/>
      <c r="F4" s="1200"/>
      <c r="G4" s="1200"/>
      <c r="H4" s="1200"/>
      <c r="I4" s="1200"/>
      <c r="J4" s="1200"/>
      <c r="K4" s="1200"/>
      <c r="L4" s="1200"/>
      <c r="M4" s="1200"/>
      <c r="N4" s="1200"/>
      <c r="O4" s="1200"/>
      <c r="P4" s="1200"/>
      <c r="Q4" s="1200"/>
      <c r="R4" s="1200"/>
    </row>
    <row r="5" spans="1:18" s="2" customFormat="1" ht="13.5" customHeight="1" thickBot="1">
      <c r="A5" s="1209" t="s">
        <v>1</v>
      </c>
      <c r="B5" s="1212" t="s">
        <v>2</v>
      </c>
      <c r="C5" s="1215" t="s">
        <v>3</v>
      </c>
      <c r="D5" s="1218" t="s">
        <v>4</v>
      </c>
      <c r="E5" s="1224" t="s">
        <v>5</v>
      </c>
      <c r="F5" s="1212" t="s">
        <v>157</v>
      </c>
      <c r="G5" s="1179" t="s">
        <v>6</v>
      </c>
      <c r="H5" s="1237" t="s">
        <v>7</v>
      </c>
      <c r="I5" s="1240" t="s">
        <v>179</v>
      </c>
      <c r="J5" s="1241"/>
      <c r="K5" s="1241"/>
      <c r="L5" s="1242"/>
      <c r="M5" s="1191" t="s">
        <v>84</v>
      </c>
      <c r="N5" s="1191" t="s">
        <v>85</v>
      </c>
      <c r="O5" s="1194" t="s">
        <v>178</v>
      </c>
      <c r="P5" s="1195"/>
      <c r="Q5" s="1195"/>
      <c r="R5" s="1196"/>
    </row>
    <row r="6" spans="1:18" s="2" customFormat="1" ht="12.75" customHeight="1">
      <c r="A6" s="1210"/>
      <c r="B6" s="1213"/>
      <c r="C6" s="1216"/>
      <c r="D6" s="1219"/>
      <c r="E6" s="1225"/>
      <c r="F6" s="1213"/>
      <c r="G6" s="1180"/>
      <c r="H6" s="1238"/>
      <c r="I6" s="1177" t="s">
        <v>9</v>
      </c>
      <c r="J6" s="1182" t="s">
        <v>10</v>
      </c>
      <c r="K6" s="1183"/>
      <c r="L6" s="1184" t="s">
        <v>11</v>
      </c>
      <c r="M6" s="1192"/>
      <c r="N6" s="1192"/>
      <c r="O6" s="1186" t="s">
        <v>71</v>
      </c>
      <c r="P6" s="1188" t="s">
        <v>86</v>
      </c>
      <c r="Q6" s="1189"/>
      <c r="R6" s="1190"/>
    </row>
    <row r="7" spans="1:18" s="2" customFormat="1" ht="115.5" customHeight="1" thickBot="1">
      <c r="A7" s="1211"/>
      <c r="B7" s="1214"/>
      <c r="C7" s="1217"/>
      <c r="D7" s="1220"/>
      <c r="E7" s="1226"/>
      <c r="F7" s="1214"/>
      <c r="G7" s="1181"/>
      <c r="H7" s="1239"/>
      <c r="I7" s="1178"/>
      <c r="J7" s="3" t="s">
        <v>9</v>
      </c>
      <c r="K7" s="3" t="s">
        <v>12</v>
      </c>
      <c r="L7" s="1185"/>
      <c r="M7" s="1193"/>
      <c r="N7" s="1193"/>
      <c r="O7" s="1187"/>
      <c r="P7" s="533" t="s">
        <v>87</v>
      </c>
      <c r="Q7" s="533" t="s">
        <v>88</v>
      </c>
      <c r="R7" s="534" t="s">
        <v>89</v>
      </c>
    </row>
    <row r="8" spans="1:18" s="1" customFormat="1">
      <c r="A8" s="1169" t="s">
        <v>13</v>
      </c>
      <c r="B8" s="1170"/>
      <c r="C8" s="1170"/>
      <c r="D8" s="1170"/>
      <c r="E8" s="1170"/>
      <c r="F8" s="1170"/>
      <c r="G8" s="1170"/>
      <c r="H8" s="1170"/>
      <c r="I8" s="1170"/>
      <c r="J8" s="1170"/>
      <c r="K8" s="1170"/>
      <c r="L8" s="1170"/>
      <c r="M8" s="1170"/>
      <c r="N8" s="1170"/>
      <c r="O8" s="1170"/>
      <c r="P8" s="1170"/>
      <c r="Q8" s="1170"/>
      <c r="R8" s="1171"/>
    </row>
    <row r="9" spans="1:18" s="1" customFormat="1" ht="13.5" thickBot="1">
      <c r="A9" s="1172" t="s">
        <v>14</v>
      </c>
      <c r="B9" s="1173"/>
      <c r="C9" s="1173"/>
      <c r="D9" s="1173"/>
      <c r="E9" s="1173"/>
      <c r="F9" s="1173"/>
      <c r="G9" s="1173"/>
      <c r="H9" s="1173"/>
      <c r="I9" s="1173"/>
      <c r="J9" s="1173"/>
      <c r="K9" s="1173"/>
      <c r="L9" s="1173"/>
      <c r="M9" s="1173"/>
      <c r="N9" s="1173"/>
      <c r="O9" s="1173"/>
      <c r="P9" s="1173"/>
      <c r="Q9" s="1173"/>
      <c r="R9" s="1174"/>
    </row>
    <row r="10" spans="1:18" s="5" customFormat="1" ht="15" customHeight="1" thickBot="1">
      <c r="A10" s="4" t="s">
        <v>15</v>
      </c>
      <c r="B10" s="1175" t="s">
        <v>16</v>
      </c>
      <c r="C10" s="1175"/>
      <c r="D10" s="1175"/>
      <c r="E10" s="1175"/>
      <c r="F10" s="1175"/>
      <c r="G10" s="1175"/>
      <c r="H10" s="1175"/>
      <c r="I10" s="1175"/>
      <c r="J10" s="1175"/>
      <c r="K10" s="1175"/>
      <c r="L10" s="1175"/>
      <c r="M10" s="1175"/>
      <c r="N10" s="1175"/>
      <c r="O10" s="1175"/>
      <c r="P10" s="1175"/>
      <c r="Q10" s="1175"/>
      <c r="R10" s="1176"/>
    </row>
    <row r="11" spans="1:18" s="5" customFormat="1" ht="13.5" thickBot="1">
      <c r="A11" s="6" t="s">
        <v>15</v>
      </c>
      <c r="B11" s="7" t="s">
        <v>15</v>
      </c>
      <c r="C11" s="1221" t="s">
        <v>17</v>
      </c>
      <c r="D11" s="1221"/>
      <c r="E11" s="1221"/>
      <c r="F11" s="1221"/>
      <c r="G11" s="1221"/>
      <c r="H11" s="1222"/>
      <c r="I11" s="1222"/>
      <c r="J11" s="1222"/>
      <c r="K11" s="1222"/>
      <c r="L11" s="1222"/>
      <c r="M11" s="1222"/>
      <c r="N11" s="1222"/>
      <c r="O11" s="1222"/>
      <c r="P11" s="1222"/>
      <c r="Q11" s="1222"/>
      <c r="R11" s="1223"/>
    </row>
    <row r="12" spans="1:18" s="5" customFormat="1" ht="39" customHeight="1">
      <c r="A12" s="925" t="s">
        <v>15</v>
      </c>
      <c r="B12" s="8" t="s">
        <v>15</v>
      </c>
      <c r="C12" s="940" t="s">
        <v>15</v>
      </c>
      <c r="D12" s="1227" t="s">
        <v>90</v>
      </c>
      <c r="E12" s="568"/>
      <c r="F12" s="908" t="s">
        <v>18</v>
      </c>
      <c r="G12" s="569" t="s">
        <v>28</v>
      </c>
      <c r="H12" s="82" t="s">
        <v>19</v>
      </c>
      <c r="I12" s="83">
        <f>J12+L12</f>
        <v>22494.2</v>
      </c>
      <c r="J12" s="84">
        <v>22494.2</v>
      </c>
      <c r="K12" s="84"/>
      <c r="L12" s="570"/>
      <c r="M12" s="571">
        <v>29773.9</v>
      </c>
      <c r="N12" s="196">
        <v>29773.9</v>
      </c>
      <c r="O12" s="572" t="s">
        <v>91</v>
      </c>
      <c r="P12" s="1166">
        <v>27039</v>
      </c>
      <c r="Q12" s="1167">
        <v>27034</v>
      </c>
      <c r="R12" s="1168">
        <v>27034</v>
      </c>
    </row>
    <row r="13" spans="1:18" s="5" customFormat="1" ht="57.75" customHeight="1">
      <c r="A13" s="897"/>
      <c r="B13" s="964"/>
      <c r="C13" s="700"/>
      <c r="D13" s="1228"/>
      <c r="E13" s="576"/>
      <c r="F13" s="909"/>
      <c r="G13" s="577"/>
      <c r="H13" s="66"/>
      <c r="I13" s="581"/>
      <c r="J13" s="582"/>
      <c r="K13" s="582"/>
      <c r="L13" s="583"/>
      <c r="M13" s="584"/>
      <c r="N13" s="376"/>
      <c r="O13" s="585" t="s">
        <v>154</v>
      </c>
      <c r="P13" s="586">
        <v>5</v>
      </c>
      <c r="Q13" s="587">
        <v>5</v>
      </c>
      <c r="R13" s="588">
        <v>5</v>
      </c>
    </row>
    <row r="14" spans="1:18" s="5" customFormat="1" ht="15" customHeight="1">
      <c r="A14" s="897"/>
      <c r="B14" s="964"/>
      <c r="C14" s="700"/>
      <c r="D14" s="1228"/>
      <c r="E14" s="576"/>
      <c r="F14" s="909"/>
      <c r="G14" s="577"/>
      <c r="H14" s="31"/>
      <c r="I14" s="85"/>
      <c r="J14" s="80"/>
      <c r="K14" s="80"/>
      <c r="L14" s="589"/>
      <c r="M14" s="590"/>
      <c r="N14" s="195"/>
      <c r="O14" s="1229" t="s">
        <v>92</v>
      </c>
      <c r="P14" s="1231">
        <v>185</v>
      </c>
      <c r="Q14" s="1233">
        <v>185</v>
      </c>
      <c r="R14" s="1235">
        <v>185</v>
      </c>
    </row>
    <row r="15" spans="1:18" s="5" customFormat="1" ht="13.5" thickBot="1">
      <c r="A15" s="897"/>
      <c r="B15" s="964"/>
      <c r="C15" s="700"/>
      <c r="D15" s="1117"/>
      <c r="E15" s="576"/>
      <c r="F15" s="909"/>
      <c r="G15" s="577"/>
      <c r="H15" s="591" t="s">
        <v>20</v>
      </c>
      <c r="I15" s="419">
        <f>J15+L15</f>
        <v>22494.2</v>
      </c>
      <c r="J15" s="421">
        <f>SUM(J12:J14)</f>
        <v>22494.2</v>
      </c>
      <c r="K15" s="421"/>
      <c r="L15" s="592"/>
      <c r="M15" s="593">
        <f>SUM(M12:M14)</f>
        <v>29773.9</v>
      </c>
      <c r="N15" s="423">
        <f>SUM(N12:N14)</f>
        <v>29773.9</v>
      </c>
      <c r="O15" s="1230"/>
      <c r="P15" s="1232"/>
      <c r="Q15" s="1234"/>
      <c r="R15" s="1236"/>
    </row>
    <row r="16" spans="1:18" s="5" customFormat="1" ht="34.5" customHeight="1">
      <c r="A16" s="925" t="s">
        <v>15</v>
      </c>
      <c r="B16" s="8" t="s">
        <v>15</v>
      </c>
      <c r="C16" s="940" t="s">
        <v>21</v>
      </c>
      <c r="D16" s="1118" t="s">
        <v>93</v>
      </c>
      <c r="E16" s="568"/>
      <c r="F16" s="908" t="s">
        <v>18</v>
      </c>
      <c r="G16" s="569" t="s">
        <v>28</v>
      </c>
      <c r="H16" s="818" t="s">
        <v>19</v>
      </c>
      <c r="I16" s="258">
        <f>J16+L16</f>
        <v>2816.3</v>
      </c>
      <c r="J16" s="259">
        <v>2816.3</v>
      </c>
      <c r="K16" s="259"/>
      <c r="L16" s="260"/>
      <c r="M16" s="257">
        <v>4099.7</v>
      </c>
      <c r="N16" s="280">
        <v>4099.7</v>
      </c>
      <c r="O16" s="1201" t="s">
        <v>94</v>
      </c>
      <c r="P16" s="1203">
        <v>361</v>
      </c>
      <c r="Q16" s="1205">
        <v>361</v>
      </c>
      <c r="R16" s="1207">
        <v>361</v>
      </c>
    </row>
    <row r="17" spans="1:18" s="5" customFormat="1" ht="17.25" customHeight="1" thickBot="1">
      <c r="A17" s="956"/>
      <c r="B17" s="965"/>
      <c r="C17" s="941"/>
      <c r="D17" s="1119"/>
      <c r="E17" s="702"/>
      <c r="F17" s="910"/>
      <c r="G17" s="703"/>
      <c r="H17" s="680" t="s">
        <v>20</v>
      </c>
      <c r="I17" s="270">
        <f>L17+J17</f>
        <v>2816.3</v>
      </c>
      <c r="J17" s="271">
        <f>SUM(J16:J16)</f>
        <v>2816.3</v>
      </c>
      <c r="K17" s="272">
        <f>SUM(K16:K16)</f>
        <v>0</v>
      </c>
      <c r="L17" s="273">
        <f>SUM(L16:L16)</f>
        <v>0</v>
      </c>
      <c r="M17" s="274">
        <f>SUM(M16:M16)</f>
        <v>4099.7</v>
      </c>
      <c r="N17" s="273">
        <f>SUM(N16:N16)</f>
        <v>4099.7</v>
      </c>
      <c r="O17" s="1202"/>
      <c r="P17" s="1204"/>
      <c r="Q17" s="1206"/>
      <c r="R17" s="1208"/>
    </row>
    <row r="18" spans="1:18" s="5" customFormat="1" ht="25.5">
      <c r="A18" s="925" t="s">
        <v>15</v>
      </c>
      <c r="B18" s="8" t="s">
        <v>15</v>
      </c>
      <c r="C18" s="940" t="s">
        <v>24</v>
      </c>
      <c r="D18" s="1227" t="s">
        <v>98</v>
      </c>
      <c r="E18" s="568"/>
      <c r="F18" s="908" t="s">
        <v>18</v>
      </c>
      <c r="G18" s="569" t="s">
        <v>28</v>
      </c>
      <c r="H18" s="344" t="s">
        <v>19</v>
      </c>
      <c r="I18" s="663">
        <f t="shared" ref="I18:I23" si="0">J18+L18</f>
        <v>436.2</v>
      </c>
      <c r="J18" s="275">
        <v>436.2</v>
      </c>
      <c r="K18" s="275"/>
      <c r="L18" s="276"/>
      <c r="M18" s="257">
        <v>385.9</v>
      </c>
      <c r="N18" s="257">
        <v>385.9</v>
      </c>
      <c r="O18" s="1201" t="s">
        <v>99</v>
      </c>
      <c r="P18" s="1260">
        <v>14</v>
      </c>
      <c r="Q18" s="1205">
        <v>14</v>
      </c>
      <c r="R18" s="1262">
        <v>14</v>
      </c>
    </row>
    <row r="19" spans="1:18" s="5" customFormat="1" ht="13.5" thickBot="1">
      <c r="A19" s="956"/>
      <c r="B19" s="965"/>
      <c r="C19" s="941"/>
      <c r="D19" s="1255"/>
      <c r="E19" s="702"/>
      <c r="F19" s="910"/>
      <c r="G19" s="703"/>
      <c r="H19" s="591" t="s">
        <v>20</v>
      </c>
      <c r="I19" s="277">
        <f t="shared" si="0"/>
        <v>436.2</v>
      </c>
      <c r="J19" s="272">
        <f>+J18</f>
        <v>436.2</v>
      </c>
      <c r="K19" s="271">
        <f>+K18</f>
        <v>0</v>
      </c>
      <c r="L19" s="343">
        <f>+L18</f>
        <v>0</v>
      </c>
      <c r="M19" s="270">
        <f>+M18</f>
        <v>385.9</v>
      </c>
      <c r="N19" s="270">
        <f>+N18</f>
        <v>385.9</v>
      </c>
      <c r="O19" s="1202"/>
      <c r="P19" s="1261"/>
      <c r="Q19" s="1206"/>
      <c r="R19" s="1263"/>
    </row>
    <row r="20" spans="1:18" s="5" customFormat="1" ht="36.75" customHeight="1">
      <c r="A20" s="925" t="s">
        <v>15</v>
      </c>
      <c r="B20" s="8" t="s">
        <v>15</v>
      </c>
      <c r="C20" s="940" t="s">
        <v>26</v>
      </c>
      <c r="D20" s="1227" t="s">
        <v>100</v>
      </c>
      <c r="E20" s="568"/>
      <c r="F20" s="908" t="s">
        <v>18</v>
      </c>
      <c r="G20" s="569" t="s">
        <v>28</v>
      </c>
      <c r="H20" s="344" t="s">
        <v>19</v>
      </c>
      <c r="I20" s="663">
        <f t="shared" si="0"/>
        <v>3440.6</v>
      </c>
      <c r="J20" s="772">
        <v>3440.6</v>
      </c>
      <c r="K20" s="275"/>
      <c r="L20" s="276"/>
      <c r="M20" s="257">
        <v>3341.2</v>
      </c>
      <c r="N20" s="257">
        <v>3241.8</v>
      </c>
      <c r="O20" s="1201" t="s">
        <v>214</v>
      </c>
      <c r="P20" s="1264" t="s">
        <v>215</v>
      </c>
      <c r="Q20" s="1256" t="s">
        <v>216</v>
      </c>
      <c r="R20" s="1258" t="s">
        <v>217</v>
      </c>
    </row>
    <row r="21" spans="1:18" s="5" customFormat="1" ht="13.5" thickBot="1">
      <c r="A21" s="956"/>
      <c r="B21" s="965"/>
      <c r="C21" s="941"/>
      <c r="D21" s="1255"/>
      <c r="E21" s="702"/>
      <c r="F21" s="910"/>
      <c r="G21" s="703"/>
      <c r="H21" s="591" t="s">
        <v>20</v>
      </c>
      <c r="I21" s="277">
        <f t="shared" si="0"/>
        <v>3440.6</v>
      </c>
      <c r="J21" s="272">
        <f>+J20</f>
        <v>3440.6</v>
      </c>
      <c r="K21" s="271">
        <f>+K20</f>
        <v>0</v>
      </c>
      <c r="L21" s="343">
        <f>+L20</f>
        <v>0</v>
      </c>
      <c r="M21" s="270">
        <f>+M20</f>
        <v>3341.2</v>
      </c>
      <c r="N21" s="270">
        <f>+N20</f>
        <v>3241.8</v>
      </c>
      <c r="O21" s="1202"/>
      <c r="P21" s="1265"/>
      <c r="Q21" s="1257"/>
      <c r="R21" s="1259"/>
    </row>
    <row r="22" spans="1:18" s="5" customFormat="1" ht="39" customHeight="1">
      <c r="A22" s="1247" t="s">
        <v>15</v>
      </c>
      <c r="B22" s="1249" t="s">
        <v>15</v>
      </c>
      <c r="C22" s="1253" t="s">
        <v>30</v>
      </c>
      <c r="D22" s="1227" t="s">
        <v>22</v>
      </c>
      <c r="E22" s="1203"/>
      <c r="F22" s="1243" t="s">
        <v>18</v>
      </c>
      <c r="G22" s="1245" t="s">
        <v>28</v>
      </c>
      <c r="H22" s="82" t="s">
        <v>23</v>
      </c>
      <c r="I22" s="664">
        <f t="shared" si="0"/>
        <v>30396.45</v>
      </c>
      <c r="J22" s="1108">
        <v>30396.45</v>
      </c>
      <c r="K22" s="288"/>
      <c r="L22" s="289"/>
      <c r="M22" s="286">
        <v>33888</v>
      </c>
      <c r="N22" s="287">
        <v>33888</v>
      </c>
      <c r="O22" s="539" t="s">
        <v>101</v>
      </c>
      <c r="P22" s="875">
        <v>6513</v>
      </c>
      <c r="Q22" s="876">
        <v>6513</v>
      </c>
      <c r="R22" s="877">
        <v>6513</v>
      </c>
    </row>
    <row r="23" spans="1:18" s="5" customFormat="1" ht="13.5" thickBot="1">
      <c r="A23" s="1251"/>
      <c r="B23" s="1252"/>
      <c r="C23" s="1254"/>
      <c r="D23" s="1255"/>
      <c r="E23" s="1204"/>
      <c r="F23" s="1244"/>
      <c r="G23" s="1246"/>
      <c r="H23" s="591" t="s">
        <v>20</v>
      </c>
      <c r="I23" s="277">
        <f t="shared" si="0"/>
        <v>30396.45</v>
      </c>
      <c r="J23" s="272">
        <f>+J22</f>
        <v>30396.45</v>
      </c>
      <c r="K23" s="271">
        <f>+K22</f>
        <v>0</v>
      </c>
      <c r="L23" s="343">
        <f>+L22</f>
        <v>0</v>
      </c>
      <c r="M23" s="270">
        <f>+M22</f>
        <v>33888</v>
      </c>
      <c r="N23" s="274">
        <f>+N22</f>
        <v>33888</v>
      </c>
      <c r="O23" s="540"/>
      <c r="P23" s="878"/>
      <c r="Q23" s="879"/>
      <c r="R23" s="880"/>
    </row>
    <row r="24" spans="1:18" s="5" customFormat="1" ht="17.25" customHeight="1">
      <c r="A24" s="897" t="s">
        <v>15</v>
      </c>
      <c r="B24" s="964" t="s">
        <v>15</v>
      </c>
      <c r="C24" s="700" t="s">
        <v>38</v>
      </c>
      <c r="D24" s="1227" t="s">
        <v>25</v>
      </c>
      <c r="E24" s="432"/>
      <c r="F24" s="909" t="s">
        <v>18</v>
      </c>
      <c r="G24" s="103" t="s">
        <v>28</v>
      </c>
      <c r="H24" s="91" t="s">
        <v>23</v>
      </c>
      <c r="I24" s="341">
        <f>J24+L24</f>
        <v>10511.7</v>
      </c>
      <c r="J24" s="772">
        <v>10511.7</v>
      </c>
      <c r="K24" s="340"/>
      <c r="L24" s="276"/>
      <c r="M24" s="257">
        <v>11259</v>
      </c>
      <c r="N24" s="280">
        <v>11259</v>
      </c>
      <c r="O24" s="1285" t="s">
        <v>101</v>
      </c>
      <c r="P24" s="1283">
        <v>5127</v>
      </c>
      <c r="Q24" s="1277">
        <v>5127</v>
      </c>
      <c r="R24" s="1279">
        <v>5127</v>
      </c>
    </row>
    <row r="25" spans="1:18" s="5" customFormat="1" ht="13.5" thickBot="1">
      <c r="A25" s="897"/>
      <c r="B25" s="964"/>
      <c r="C25" s="700"/>
      <c r="D25" s="1255"/>
      <c r="E25" s="576"/>
      <c r="F25" s="909"/>
      <c r="G25" s="577"/>
      <c r="H25" s="591" t="s">
        <v>20</v>
      </c>
      <c r="I25" s="277">
        <f t="shared" ref="I25:N25" si="1">+I24</f>
        <v>10511.7</v>
      </c>
      <c r="J25" s="272">
        <f t="shared" si="1"/>
        <v>10511.7</v>
      </c>
      <c r="K25" s="271">
        <f t="shared" si="1"/>
        <v>0</v>
      </c>
      <c r="L25" s="343">
        <f t="shared" si="1"/>
        <v>0</v>
      </c>
      <c r="M25" s="270">
        <f t="shared" si="1"/>
        <v>11259</v>
      </c>
      <c r="N25" s="270">
        <f t="shared" si="1"/>
        <v>11259</v>
      </c>
      <c r="O25" s="1286"/>
      <c r="P25" s="1284"/>
      <c r="Q25" s="1278"/>
      <c r="R25" s="1280"/>
    </row>
    <row r="26" spans="1:18" s="1" customFormat="1" ht="42" customHeight="1">
      <c r="A26" s="1247" t="s">
        <v>15</v>
      </c>
      <c r="B26" s="1249" t="s">
        <v>15</v>
      </c>
      <c r="C26" s="1275" t="s">
        <v>40</v>
      </c>
      <c r="D26" s="613" t="s">
        <v>27</v>
      </c>
      <c r="E26" s="433"/>
      <c r="F26" s="943">
        <v>10</v>
      </c>
      <c r="G26" s="924" t="s">
        <v>28</v>
      </c>
      <c r="H26" s="65" t="s">
        <v>29</v>
      </c>
      <c r="I26" s="771">
        <f>J26+L26</f>
        <v>393.5</v>
      </c>
      <c r="J26" s="772">
        <f>408.5-15</f>
        <v>393.5</v>
      </c>
      <c r="K26" s="666"/>
      <c r="L26" s="667"/>
      <c r="M26" s="668">
        <v>600</v>
      </c>
      <c r="N26" s="280">
        <v>600</v>
      </c>
      <c r="O26" s="1281" t="s">
        <v>218</v>
      </c>
      <c r="P26" s="1283">
        <v>215</v>
      </c>
      <c r="Q26" s="1277">
        <v>217</v>
      </c>
      <c r="R26" s="1279">
        <v>217</v>
      </c>
    </row>
    <row r="27" spans="1:18" s="5" customFormat="1" ht="13.5" thickBot="1">
      <c r="A27" s="1248"/>
      <c r="B27" s="1250"/>
      <c r="C27" s="1276"/>
      <c r="D27" s="615"/>
      <c r="E27" s="576"/>
      <c r="F27" s="909"/>
      <c r="G27" s="577"/>
      <c r="H27" s="591" t="s">
        <v>20</v>
      </c>
      <c r="I27" s="277">
        <f t="shared" ref="I27:N27" si="2">+I26</f>
        <v>393.5</v>
      </c>
      <c r="J27" s="272">
        <f t="shared" si="2"/>
        <v>393.5</v>
      </c>
      <c r="K27" s="271">
        <f t="shared" si="2"/>
        <v>0</v>
      </c>
      <c r="L27" s="343">
        <f t="shared" si="2"/>
        <v>0</v>
      </c>
      <c r="M27" s="270">
        <f t="shared" si="2"/>
        <v>600</v>
      </c>
      <c r="N27" s="270">
        <f t="shared" si="2"/>
        <v>600</v>
      </c>
      <c r="O27" s="1282"/>
      <c r="P27" s="1284"/>
      <c r="Q27" s="1278"/>
      <c r="R27" s="1280"/>
    </row>
    <row r="28" spans="1:18" s="2" customFormat="1" ht="30" customHeight="1">
      <c r="A28" s="1247" t="s">
        <v>15</v>
      </c>
      <c r="B28" s="1249" t="s">
        <v>15</v>
      </c>
      <c r="C28" s="675" t="s">
        <v>107</v>
      </c>
      <c r="D28" s="1227" t="s">
        <v>31</v>
      </c>
      <c r="E28" s="70"/>
      <c r="F28" s="434" t="s">
        <v>18</v>
      </c>
      <c r="G28" s="73">
        <v>3</v>
      </c>
      <c r="H28" s="10" t="s">
        <v>29</v>
      </c>
      <c r="I28" s="771">
        <f>J28+L28</f>
        <v>735.3</v>
      </c>
      <c r="J28" s="772">
        <v>735.3</v>
      </c>
      <c r="K28" s="666"/>
      <c r="L28" s="667"/>
      <c r="M28" s="257">
        <v>714.4</v>
      </c>
      <c r="N28" s="280">
        <v>714.4</v>
      </c>
      <c r="O28" s="948" t="s">
        <v>219</v>
      </c>
      <c r="P28" s="946" t="s">
        <v>220</v>
      </c>
      <c r="Q28" s="954" t="s">
        <v>221</v>
      </c>
      <c r="R28" s="953" t="s">
        <v>222</v>
      </c>
    </row>
    <row r="29" spans="1:18" s="2" customFormat="1" ht="13.5" thickBot="1">
      <c r="A29" s="1251"/>
      <c r="B29" s="1252"/>
      <c r="C29" s="677"/>
      <c r="D29" s="1255"/>
      <c r="E29" s="90"/>
      <c r="F29" s="894"/>
      <c r="G29" s="919"/>
      <c r="H29" s="81" t="s">
        <v>20</v>
      </c>
      <c r="I29" s="293">
        <f t="shared" ref="I29:N29" si="3">+I28</f>
        <v>735.3</v>
      </c>
      <c r="J29" s="272">
        <f t="shared" si="3"/>
        <v>735.3</v>
      </c>
      <c r="K29" s="342">
        <f t="shared" si="3"/>
        <v>0</v>
      </c>
      <c r="L29" s="343">
        <f t="shared" si="3"/>
        <v>0</v>
      </c>
      <c r="M29" s="290">
        <f t="shared" si="3"/>
        <v>714.4</v>
      </c>
      <c r="N29" s="290">
        <f t="shared" si="3"/>
        <v>714.4</v>
      </c>
      <c r="O29" s="541"/>
      <c r="P29" s="881"/>
      <c r="Q29" s="882"/>
      <c r="R29" s="883"/>
    </row>
    <row r="30" spans="1:18" s="1" customFormat="1" ht="13.5" thickBot="1">
      <c r="A30" s="6" t="s">
        <v>15</v>
      </c>
      <c r="B30" s="7" t="s">
        <v>15</v>
      </c>
      <c r="C30" s="1272" t="s">
        <v>32</v>
      </c>
      <c r="D30" s="1273"/>
      <c r="E30" s="1273"/>
      <c r="F30" s="1273"/>
      <c r="G30" s="1273"/>
      <c r="H30" s="1274"/>
      <c r="I30" s="13">
        <f>J30+L30</f>
        <v>71224.25</v>
      </c>
      <c r="J30" s="14">
        <f>J29+J27+J25+J23+J21+J19+J17+J15</f>
        <v>71224.25</v>
      </c>
      <c r="K30" s="15">
        <f>K29+K27+K25+K23+K21+K19+K17+K15</f>
        <v>0</v>
      </c>
      <c r="L30" s="14"/>
      <c r="M30" s="16">
        <f>M29+M27+M25+M23+M21+M19+M17+M15</f>
        <v>84062.1</v>
      </c>
      <c r="N30" s="14">
        <f>N29+N27+N25+N23+N21+N19+N17+N15</f>
        <v>83962.700000000012</v>
      </c>
      <c r="O30" s="1269"/>
      <c r="P30" s="1270"/>
      <c r="Q30" s="1270"/>
      <c r="R30" s="1271"/>
    </row>
    <row r="31" spans="1:18" s="1" customFormat="1" ht="13.5" thickBot="1">
      <c r="A31" s="61" t="s">
        <v>15</v>
      </c>
      <c r="B31" s="926" t="s">
        <v>21</v>
      </c>
      <c r="C31" s="1266" t="s">
        <v>33</v>
      </c>
      <c r="D31" s="1266"/>
      <c r="E31" s="1266"/>
      <c r="F31" s="1266"/>
      <c r="G31" s="1266"/>
      <c r="H31" s="1267"/>
      <c r="I31" s="1267"/>
      <c r="J31" s="1267"/>
      <c r="K31" s="1267"/>
      <c r="L31" s="1267"/>
      <c r="M31" s="1267"/>
      <c r="N31" s="1267"/>
      <c r="O31" s="1267"/>
      <c r="P31" s="1267"/>
      <c r="Q31" s="1267"/>
      <c r="R31" s="1268"/>
    </row>
    <row r="32" spans="1:18" s="2" customFormat="1" ht="25.5">
      <c r="A32" s="925" t="s">
        <v>15</v>
      </c>
      <c r="B32" s="926" t="s">
        <v>21</v>
      </c>
      <c r="C32" s="862" t="s">
        <v>15</v>
      </c>
      <c r="D32" s="971" t="s">
        <v>68</v>
      </c>
      <c r="E32" s="33"/>
      <c r="F32" s="428" t="s">
        <v>18</v>
      </c>
      <c r="G32" s="73">
        <v>3</v>
      </c>
      <c r="H32" s="977" t="s">
        <v>29</v>
      </c>
      <c r="I32" s="1128">
        <f>J32+L32</f>
        <v>6857.8</v>
      </c>
      <c r="J32" s="1128">
        <v>6857.8</v>
      </c>
      <c r="K32" s="1128">
        <v>4527.8999999999996</v>
      </c>
      <c r="L32" s="1129"/>
      <c r="M32" s="986">
        <v>7887</v>
      </c>
      <c r="N32" s="1130">
        <v>7887</v>
      </c>
      <c r="O32" s="646" t="s">
        <v>233</v>
      </c>
      <c r="P32" s="227">
        <v>166</v>
      </c>
      <c r="Q32" s="235">
        <v>166</v>
      </c>
      <c r="R32" s="800">
        <v>166</v>
      </c>
    </row>
    <row r="33" spans="1:18" s="2" customFormat="1" ht="18" customHeight="1">
      <c r="A33" s="897"/>
      <c r="B33" s="899"/>
      <c r="C33" s="760"/>
      <c r="D33" s="978" t="s">
        <v>223</v>
      </c>
      <c r="E33" s="34"/>
      <c r="F33" s="685"/>
      <c r="G33" s="976"/>
      <c r="H33" s="970" t="s">
        <v>34</v>
      </c>
      <c r="I33" s="973">
        <f>J33+L33</f>
        <v>1576.4</v>
      </c>
      <c r="J33" s="973">
        <v>1573.4</v>
      </c>
      <c r="K33" s="973">
        <v>555.4</v>
      </c>
      <c r="L33" s="974">
        <v>3</v>
      </c>
      <c r="M33" s="975">
        <v>2325</v>
      </c>
      <c r="N33" s="991">
        <v>2325</v>
      </c>
      <c r="O33" s="993" t="s">
        <v>120</v>
      </c>
      <c r="P33" s="695"/>
      <c r="Q33" s="932">
        <v>120</v>
      </c>
      <c r="R33" s="696">
        <v>120</v>
      </c>
    </row>
    <row r="34" spans="1:18" s="2" customFormat="1" ht="25.5">
      <c r="A34" s="897"/>
      <c r="B34" s="899"/>
      <c r="C34" s="760"/>
      <c r="D34" s="978" t="s">
        <v>224</v>
      </c>
      <c r="E34" s="34"/>
      <c r="F34" s="685"/>
      <c r="G34" s="919"/>
      <c r="H34" s="66" t="s">
        <v>23</v>
      </c>
      <c r="I34" s="462">
        <f>J34+L34</f>
        <v>377.7</v>
      </c>
      <c r="J34" s="262">
        <v>377.7</v>
      </c>
      <c r="K34" s="262"/>
      <c r="L34" s="463"/>
      <c r="M34" s="308">
        <v>414.7</v>
      </c>
      <c r="N34" s="308">
        <v>414.7</v>
      </c>
      <c r="O34" s="994"/>
      <c r="P34" s="952"/>
      <c r="Q34" s="933"/>
      <c r="R34" s="936"/>
    </row>
    <row r="35" spans="1:18" s="2" customFormat="1" ht="16.5" customHeight="1">
      <c r="A35" s="897"/>
      <c r="B35" s="899"/>
      <c r="C35" s="760"/>
      <c r="D35" s="972" t="s">
        <v>225</v>
      </c>
      <c r="E35" s="34"/>
      <c r="F35" s="685"/>
      <c r="G35" s="919"/>
      <c r="H35" s="682" t="s">
        <v>19</v>
      </c>
      <c r="I35" s="456">
        <f>J35+L35</f>
        <v>2611</v>
      </c>
      <c r="J35" s="454">
        <v>2611</v>
      </c>
      <c r="K35" s="454">
        <v>1383.5</v>
      </c>
      <c r="L35" s="457"/>
      <c r="M35" s="319">
        <v>4512.2</v>
      </c>
      <c r="N35" s="992">
        <v>4512.2</v>
      </c>
      <c r="O35" s="687"/>
      <c r="P35" s="952"/>
      <c r="Q35" s="933"/>
      <c r="R35" s="936"/>
    </row>
    <row r="36" spans="1:18" s="2" customFormat="1" ht="25.5">
      <c r="A36" s="897"/>
      <c r="B36" s="899"/>
      <c r="C36" s="760"/>
      <c r="D36" s="978" t="s">
        <v>226</v>
      </c>
      <c r="E36" s="60"/>
      <c r="F36" s="685"/>
      <c r="G36" s="919"/>
      <c r="H36" s="31"/>
      <c r="I36" s="465"/>
      <c r="J36" s="268"/>
      <c r="K36" s="268"/>
      <c r="L36" s="762"/>
      <c r="M36" s="359"/>
      <c r="N36" s="982"/>
      <c r="O36" s="687"/>
      <c r="P36" s="952"/>
      <c r="Q36" s="933"/>
      <c r="R36" s="936"/>
    </row>
    <row r="37" spans="1:18" s="2" customFormat="1" ht="17.25" customHeight="1" thickBot="1">
      <c r="A37" s="956"/>
      <c r="B37" s="957"/>
      <c r="C37" s="1131"/>
      <c r="D37" s="1132" t="s">
        <v>227</v>
      </c>
      <c r="E37" s="1133"/>
      <c r="F37" s="1134"/>
      <c r="G37" s="1135"/>
      <c r="H37" s="1136"/>
      <c r="I37" s="1137"/>
      <c r="J37" s="1138"/>
      <c r="K37" s="1113"/>
      <c r="L37" s="1114"/>
      <c r="M37" s="1139"/>
      <c r="N37" s="1140"/>
      <c r="O37" s="1141"/>
      <c r="P37" s="955"/>
      <c r="Q37" s="934"/>
      <c r="R37" s="937"/>
    </row>
    <row r="38" spans="1:18" s="2" customFormat="1" ht="29.25" customHeight="1">
      <c r="A38" s="897"/>
      <c r="B38" s="899"/>
      <c r="C38" s="760"/>
      <c r="D38" s="912" t="s">
        <v>228</v>
      </c>
      <c r="E38" s="60"/>
      <c r="F38" s="435"/>
      <c r="G38" s="919"/>
      <c r="H38" s="102"/>
      <c r="I38" s="987"/>
      <c r="J38" s="989"/>
      <c r="K38" s="984"/>
      <c r="L38" s="988"/>
      <c r="M38" s="102"/>
      <c r="O38" s="687"/>
      <c r="P38" s="995"/>
      <c r="Q38" s="933"/>
      <c r="R38" s="996"/>
    </row>
    <row r="39" spans="1:18" s="2" customFormat="1" ht="24" customHeight="1">
      <c r="A39" s="897"/>
      <c r="B39" s="899"/>
      <c r="C39" s="670"/>
      <c r="D39" s="912" t="s">
        <v>229</v>
      </c>
      <c r="E39" s="840"/>
      <c r="F39" s="909"/>
      <c r="G39" s="194"/>
      <c r="H39" s="31"/>
      <c r="I39" s="465"/>
      <c r="J39" s="268"/>
      <c r="K39" s="268"/>
      <c r="L39" s="762"/>
      <c r="M39" s="359"/>
      <c r="N39" s="982"/>
      <c r="O39" s="687"/>
      <c r="P39" s="995"/>
      <c r="Q39" s="933"/>
      <c r="R39" s="996"/>
    </row>
    <row r="40" spans="1:18" s="20" customFormat="1" ht="24.75" customHeight="1">
      <c r="A40" s="897"/>
      <c r="B40" s="899"/>
      <c r="C40" s="863"/>
      <c r="D40" s="912" t="s">
        <v>230</v>
      </c>
      <c r="E40" s="979"/>
      <c r="F40" s="429"/>
      <c r="G40" s="919"/>
      <c r="H40" s="31"/>
      <c r="I40" s="465"/>
      <c r="J40" s="268"/>
      <c r="K40" s="268"/>
      <c r="L40" s="762"/>
      <c r="M40" s="359"/>
      <c r="N40" s="982"/>
      <c r="O40" s="687"/>
      <c r="P40" s="995"/>
      <c r="Q40" s="933"/>
      <c r="R40" s="996"/>
    </row>
    <row r="41" spans="1:18" s="2" customFormat="1" ht="15" customHeight="1">
      <c r="A41" s="897"/>
      <c r="B41" s="899"/>
      <c r="C41" s="760"/>
      <c r="D41" s="1291" t="s">
        <v>231</v>
      </c>
      <c r="E41" s="60"/>
      <c r="F41" s="685"/>
      <c r="G41" s="919"/>
      <c r="H41" s="31"/>
      <c r="I41" s="465"/>
      <c r="J41" s="268"/>
      <c r="K41" s="268"/>
      <c r="L41" s="762"/>
      <c r="M41" s="359"/>
      <c r="N41" s="982"/>
      <c r="O41" s="1292"/>
      <c r="P41" s="1298"/>
      <c r="Q41" s="1299"/>
      <c r="R41" s="1296"/>
    </row>
    <row r="42" spans="1:18" s="2" customFormat="1" ht="15" customHeight="1">
      <c r="A42" s="897"/>
      <c r="B42" s="964"/>
      <c r="C42" s="760"/>
      <c r="D42" s="1291"/>
      <c r="E42" s="60"/>
      <c r="F42" s="685"/>
      <c r="G42" s="919"/>
      <c r="H42" s="31"/>
      <c r="I42" s="465"/>
      <c r="J42" s="465"/>
      <c r="K42" s="465"/>
      <c r="L42" s="466"/>
      <c r="M42" s="359"/>
      <c r="N42" s="982"/>
      <c r="O42" s="1292"/>
      <c r="P42" s="1298"/>
      <c r="Q42" s="1299"/>
      <c r="R42" s="1296"/>
    </row>
    <row r="43" spans="1:18" s="5" customFormat="1" ht="12.75" customHeight="1">
      <c r="A43" s="897"/>
      <c r="B43" s="964"/>
      <c r="C43" s="793"/>
      <c r="D43" s="1291"/>
      <c r="E43" s="576"/>
      <c r="F43" s="909"/>
      <c r="G43" s="577"/>
      <c r="H43" s="31"/>
      <c r="I43" s="465"/>
      <c r="J43" s="465"/>
      <c r="K43" s="465"/>
      <c r="L43" s="466"/>
      <c r="M43" s="9"/>
      <c r="N43" s="56"/>
      <c r="O43" s="1292"/>
      <c r="P43" s="1298"/>
      <c r="Q43" s="1299"/>
      <c r="R43" s="1296"/>
    </row>
    <row r="44" spans="1:18" s="2" customFormat="1" ht="15" customHeight="1">
      <c r="A44" s="897"/>
      <c r="B44" s="899"/>
      <c r="C44" s="760"/>
      <c r="D44" s="1291" t="s">
        <v>232</v>
      </c>
      <c r="E44" s="60"/>
      <c r="F44" s="685"/>
      <c r="G44" s="919"/>
      <c r="H44" s="31"/>
      <c r="I44" s="465"/>
      <c r="J44" s="268"/>
      <c r="K44" s="268"/>
      <c r="L44" s="762"/>
      <c r="M44" s="359"/>
      <c r="N44" s="982"/>
      <c r="O44" s="1292"/>
      <c r="P44" s="1298"/>
      <c r="Q44" s="1299"/>
      <c r="R44" s="1296"/>
    </row>
    <row r="45" spans="1:18" s="2" customFormat="1" ht="15" customHeight="1">
      <c r="A45" s="897"/>
      <c r="B45" s="964"/>
      <c r="C45" s="760"/>
      <c r="D45" s="1291"/>
      <c r="E45" s="60"/>
      <c r="F45" s="685"/>
      <c r="G45" s="919"/>
      <c r="H45" s="31"/>
      <c r="I45" s="465"/>
      <c r="J45" s="465"/>
      <c r="K45" s="465"/>
      <c r="L45" s="466"/>
      <c r="M45" s="359"/>
      <c r="N45" s="982"/>
      <c r="O45" s="1292"/>
      <c r="P45" s="1298"/>
      <c r="Q45" s="1299"/>
      <c r="R45" s="1296"/>
    </row>
    <row r="46" spans="1:18" s="5" customFormat="1" ht="12" customHeight="1">
      <c r="A46" s="897"/>
      <c r="B46" s="964"/>
      <c r="C46" s="793"/>
      <c r="D46" s="1291"/>
      <c r="E46" s="432"/>
      <c r="F46" s="909"/>
      <c r="G46" s="577"/>
      <c r="H46" s="31"/>
      <c r="I46" s="465"/>
      <c r="J46" s="465"/>
      <c r="K46" s="465"/>
      <c r="L46" s="466"/>
      <c r="M46" s="9"/>
      <c r="N46" s="56"/>
      <c r="O46" s="1292"/>
      <c r="P46" s="1298"/>
      <c r="Q46" s="1299"/>
      <c r="R46" s="1296"/>
    </row>
    <row r="47" spans="1:18" s="2" customFormat="1" ht="15" customHeight="1">
      <c r="A47" s="897"/>
      <c r="B47" s="899"/>
      <c r="C47" s="760"/>
      <c r="D47" s="1291" t="s">
        <v>121</v>
      </c>
      <c r="E47" s="60"/>
      <c r="F47" s="685"/>
      <c r="G47" s="919"/>
      <c r="H47" s="31"/>
      <c r="I47" s="465"/>
      <c r="J47" s="268"/>
      <c r="K47" s="268"/>
      <c r="L47" s="762"/>
      <c r="M47" s="359"/>
      <c r="N47" s="982"/>
      <c r="O47" s="1292"/>
      <c r="P47" s="1298"/>
      <c r="Q47" s="1299"/>
      <c r="R47" s="1296"/>
    </row>
    <row r="48" spans="1:18" s="2" customFormat="1" ht="15" customHeight="1">
      <c r="A48" s="897"/>
      <c r="B48" s="964"/>
      <c r="C48" s="760"/>
      <c r="D48" s="1291"/>
      <c r="E48" s="60"/>
      <c r="F48" s="685"/>
      <c r="G48" s="919"/>
      <c r="H48" s="681"/>
      <c r="I48" s="460"/>
      <c r="J48" s="983"/>
      <c r="K48" s="460"/>
      <c r="L48" s="985"/>
      <c r="M48" s="315"/>
      <c r="N48" s="981"/>
      <c r="O48" s="1292"/>
      <c r="P48" s="1298"/>
      <c r="Q48" s="1299"/>
      <c r="R48" s="1296"/>
    </row>
    <row r="49" spans="1:22" s="2" customFormat="1" ht="15" customHeight="1" thickBot="1">
      <c r="A49" s="897"/>
      <c r="B49" s="899"/>
      <c r="C49" s="670"/>
      <c r="D49" s="1293"/>
      <c r="E49" s="57"/>
      <c r="F49" s="685"/>
      <c r="G49" s="99"/>
      <c r="H49" s="591" t="s">
        <v>20</v>
      </c>
      <c r="I49" s="652">
        <f t="shared" ref="I49:N49" si="4">SUM(I32:I48)</f>
        <v>11422.900000000001</v>
      </c>
      <c r="J49" s="652">
        <f t="shared" si="4"/>
        <v>11419.900000000001</v>
      </c>
      <c r="K49" s="652">
        <f t="shared" si="4"/>
        <v>6466.7999999999993</v>
      </c>
      <c r="L49" s="653">
        <f t="shared" si="4"/>
        <v>3</v>
      </c>
      <c r="M49" s="452">
        <f t="shared" si="4"/>
        <v>15138.900000000001</v>
      </c>
      <c r="N49" s="652">
        <f t="shared" si="4"/>
        <v>15138.900000000001</v>
      </c>
      <c r="O49" s="1300"/>
      <c r="P49" s="1327"/>
      <c r="Q49" s="1322"/>
      <c r="R49" s="1297"/>
    </row>
    <row r="50" spans="1:22" s="1" customFormat="1" ht="53.25" customHeight="1">
      <c r="A50" s="1303" t="s">
        <v>15</v>
      </c>
      <c r="B50" s="1305" t="s">
        <v>21</v>
      </c>
      <c r="C50" s="1307" t="s">
        <v>21</v>
      </c>
      <c r="D50" s="1309" t="s">
        <v>66</v>
      </c>
      <c r="E50" s="1294"/>
      <c r="F50" s="1287">
        <v>10</v>
      </c>
      <c r="G50" s="1289" t="s">
        <v>28</v>
      </c>
      <c r="H50" s="64" t="s">
        <v>29</v>
      </c>
      <c r="I50" s="786">
        <f>J50+L50</f>
        <v>852</v>
      </c>
      <c r="J50" s="84">
        <v>852</v>
      </c>
      <c r="K50" s="84"/>
      <c r="L50" s="197"/>
      <c r="M50" s="196">
        <v>897.8</v>
      </c>
      <c r="N50" s="183">
        <v>897.8</v>
      </c>
      <c r="O50" s="1301" t="s">
        <v>77</v>
      </c>
      <c r="P50" s="211">
        <v>72</v>
      </c>
      <c r="Q50" s="241">
        <v>72</v>
      </c>
      <c r="R50" s="990">
        <v>72</v>
      </c>
    </row>
    <row r="51" spans="1:22" s="2" customFormat="1" ht="13.5" thickBot="1">
      <c r="A51" s="1304"/>
      <c r="B51" s="1306"/>
      <c r="C51" s="1308"/>
      <c r="D51" s="1310"/>
      <c r="E51" s="1295"/>
      <c r="F51" s="1288"/>
      <c r="G51" s="1290"/>
      <c r="H51" s="591" t="s">
        <v>20</v>
      </c>
      <c r="I51" s="277">
        <f>J51+L51</f>
        <v>852</v>
      </c>
      <c r="J51" s="272">
        <f>J50</f>
        <v>852</v>
      </c>
      <c r="K51" s="271"/>
      <c r="L51" s="343"/>
      <c r="M51" s="270">
        <f>SUM(M50)</f>
        <v>897.8</v>
      </c>
      <c r="N51" s="270">
        <f>SUM(N50)</f>
        <v>897.8</v>
      </c>
      <c r="O51" s="1302"/>
      <c r="P51" s="820"/>
      <c r="Q51" s="821"/>
      <c r="R51" s="822"/>
    </row>
    <row r="52" spans="1:22" s="1" customFormat="1" ht="76.5" customHeight="1">
      <c r="A52" s="938" t="s">
        <v>15</v>
      </c>
      <c r="B52" s="939" t="s">
        <v>21</v>
      </c>
      <c r="C52" s="940" t="s">
        <v>24</v>
      </c>
      <c r="D52" s="1120" t="s">
        <v>67</v>
      </c>
      <c r="E52" s="1312"/>
      <c r="F52" s="930">
        <v>10</v>
      </c>
      <c r="G52" s="931" t="s">
        <v>28</v>
      </c>
      <c r="H52" s="64" t="s">
        <v>29</v>
      </c>
      <c r="I52" s="347">
        <f>J52+L52</f>
        <v>709.6</v>
      </c>
      <c r="J52" s="77">
        <v>709.6</v>
      </c>
      <c r="K52" s="77"/>
      <c r="L52" s="347"/>
      <c r="M52" s="188">
        <v>700</v>
      </c>
      <c r="N52" s="184">
        <v>400</v>
      </c>
      <c r="O52" s="927" t="s">
        <v>237</v>
      </c>
      <c r="P52" s="210">
        <v>89</v>
      </c>
      <c r="Q52" s="238">
        <v>89</v>
      </c>
      <c r="R52" s="232">
        <v>89</v>
      </c>
      <c r="V52" s="2"/>
    </row>
    <row r="53" spans="1:22" s="1" customFormat="1" ht="42" customHeight="1">
      <c r="A53" s="699"/>
      <c r="B53" s="701"/>
      <c r="C53" s="700"/>
      <c r="D53" s="1121" t="s">
        <v>234</v>
      </c>
      <c r="E53" s="1313"/>
      <c r="F53" s="697"/>
      <c r="G53" s="698"/>
      <c r="H53" s="1082"/>
      <c r="I53" s="717"/>
      <c r="J53" s="101"/>
      <c r="K53" s="101"/>
      <c r="L53" s="717"/>
      <c r="M53" s="191"/>
      <c r="N53" s="167"/>
      <c r="O53" s="1083"/>
      <c r="P53" s="1084"/>
      <c r="Q53" s="241"/>
      <c r="R53" s="1085"/>
    </row>
    <row r="54" spans="1:22" s="1" customFormat="1" ht="42" customHeight="1">
      <c r="A54" s="699"/>
      <c r="B54" s="701"/>
      <c r="C54" s="700"/>
      <c r="D54" s="1121" t="s">
        <v>235</v>
      </c>
      <c r="E54" s="1313"/>
      <c r="F54" s="697"/>
      <c r="G54" s="698"/>
      <c r="H54" s="1082"/>
      <c r="I54" s="717"/>
      <c r="J54" s="101"/>
      <c r="K54" s="101"/>
      <c r="L54" s="717"/>
      <c r="M54" s="191"/>
      <c r="N54" s="167"/>
      <c r="O54" s="508"/>
      <c r="P54" s="509"/>
      <c r="Q54" s="510"/>
      <c r="R54" s="511"/>
      <c r="U54" s="2"/>
    </row>
    <row r="55" spans="1:22" s="1" customFormat="1" ht="30.75" customHeight="1">
      <c r="A55" s="704"/>
      <c r="B55" s="706"/>
      <c r="C55" s="708"/>
      <c r="D55" s="1228" t="s">
        <v>236</v>
      </c>
      <c r="E55" s="1313"/>
      <c r="F55" s="712"/>
      <c r="G55" s="714"/>
      <c r="H55" s="1082"/>
      <c r="I55" s="717"/>
      <c r="J55" s="101"/>
      <c r="K55" s="101"/>
      <c r="L55" s="717"/>
      <c r="M55" s="191"/>
      <c r="N55" s="167"/>
      <c r="O55" s="1321"/>
      <c r="P55" s="509"/>
      <c r="Q55" s="510"/>
      <c r="R55" s="511"/>
      <c r="S55" s="2"/>
      <c r="T55" s="2"/>
    </row>
    <row r="56" spans="1:22" s="2" customFormat="1" ht="15.75" customHeight="1" thickBot="1">
      <c r="A56" s="705"/>
      <c r="B56" s="707"/>
      <c r="C56" s="709"/>
      <c r="D56" s="1255"/>
      <c r="E56" s="711"/>
      <c r="F56" s="713"/>
      <c r="G56" s="715"/>
      <c r="H56" s="591" t="s">
        <v>20</v>
      </c>
      <c r="I56" s="277">
        <f>J56+L56</f>
        <v>709.6</v>
      </c>
      <c r="J56" s="272">
        <f>SUM(J52:J55)</f>
        <v>709.6</v>
      </c>
      <c r="K56" s="271">
        <f>SUM(K53:K55)</f>
        <v>0</v>
      </c>
      <c r="L56" s="343">
        <f>SUM(L53:L55)</f>
        <v>0</v>
      </c>
      <c r="M56" s="274">
        <f>SUM(M52:M55)</f>
        <v>700</v>
      </c>
      <c r="N56" s="274">
        <f>SUM(N52:N55)</f>
        <v>400</v>
      </c>
      <c r="O56" s="1310"/>
      <c r="P56" s="830"/>
      <c r="Q56" s="831"/>
      <c r="R56" s="832"/>
    </row>
    <row r="57" spans="1:22" s="1" customFormat="1" ht="30.75" customHeight="1">
      <c r="A57" s="1314" t="s">
        <v>15</v>
      </c>
      <c r="B57" s="1316" t="s">
        <v>21</v>
      </c>
      <c r="C57" s="1253" t="s">
        <v>26</v>
      </c>
      <c r="D57" s="1227" t="s">
        <v>35</v>
      </c>
      <c r="E57" s="1294"/>
      <c r="F57" s="1334">
        <v>10</v>
      </c>
      <c r="G57" s="1336" t="s">
        <v>28</v>
      </c>
      <c r="H57" s="64" t="s">
        <v>29</v>
      </c>
      <c r="I57" s="83">
        <f>J57+K57+L57</f>
        <v>80</v>
      </c>
      <c r="J57" s="84">
        <v>80</v>
      </c>
      <c r="K57" s="84"/>
      <c r="L57" s="197"/>
      <c r="M57" s="196">
        <v>90</v>
      </c>
      <c r="N57" s="185">
        <v>95</v>
      </c>
      <c r="O57" s="1311" t="s">
        <v>240</v>
      </c>
      <c r="P57" s="1323">
        <v>20</v>
      </c>
      <c r="Q57" s="1325">
        <v>20</v>
      </c>
      <c r="R57" s="1332">
        <v>20</v>
      </c>
    </row>
    <row r="58" spans="1:22" s="1" customFormat="1" ht="13.5" thickBot="1">
      <c r="A58" s="1315"/>
      <c r="B58" s="1317"/>
      <c r="C58" s="1254"/>
      <c r="D58" s="1255"/>
      <c r="E58" s="1295"/>
      <c r="F58" s="1335"/>
      <c r="G58" s="1337"/>
      <c r="H58" s="81" t="s">
        <v>20</v>
      </c>
      <c r="I58" s="253">
        <f>J58+L58</f>
        <v>80</v>
      </c>
      <c r="J58" s="254">
        <f>SUM(J57)</f>
        <v>80</v>
      </c>
      <c r="K58" s="254"/>
      <c r="L58" s="371"/>
      <c r="M58" s="370">
        <f>SUM(M57)</f>
        <v>90</v>
      </c>
      <c r="N58" s="372">
        <f>SUM(N57)</f>
        <v>95</v>
      </c>
      <c r="O58" s="1302"/>
      <c r="P58" s="1324"/>
      <c r="Q58" s="1326"/>
      <c r="R58" s="1333"/>
    </row>
    <row r="59" spans="1:22" s="1" customFormat="1" ht="12.75" customHeight="1">
      <c r="A59" s="1247" t="s">
        <v>15</v>
      </c>
      <c r="B59" s="1249" t="s">
        <v>21</v>
      </c>
      <c r="C59" s="904" t="s">
        <v>30</v>
      </c>
      <c r="D59" s="1227" t="s">
        <v>36</v>
      </c>
      <c r="E59" s="22" t="s">
        <v>65</v>
      </c>
      <c r="F59" s="943">
        <v>10</v>
      </c>
      <c r="G59" s="23" t="s">
        <v>37</v>
      </c>
      <c r="H59" s="104" t="s">
        <v>29</v>
      </c>
      <c r="I59" s="787">
        <f>J59+L59</f>
        <v>150</v>
      </c>
      <c r="J59" s="788">
        <v>120</v>
      </c>
      <c r="K59" s="788"/>
      <c r="L59" s="789">
        <v>30</v>
      </c>
      <c r="M59" s="196">
        <v>150</v>
      </c>
      <c r="N59" s="183">
        <v>150</v>
      </c>
      <c r="O59" s="1311" t="s">
        <v>79</v>
      </c>
      <c r="P59" s="210">
        <v>5</v>
      </c>
      <c r="Q59" s="238">
        <v>5</v>
      </c>
      <c r="R59" s="232">
        <v>5</v>
      </c>
    </row>
    <row r="60" spans="1:22" s="1" customFormat="1">
      <c r="A60" s="1248"/>
      <c r="B60" s="1250"/>
      <c r="C60" s="905"/>
      <c r="D60" s="1228"/>
      <c r="E60" s="27"/>
      <c r="F60" s="294"/>
      <c r="G60" s="28"/>
      <c r="H60" s="21" t="s">
        <v>23</v>
      </c>
      <c r="I60" s="85"/>
      <c r="J60" s="80"/>
      <c r="K60" s="80"/>
      <c r="L60" s="198"/>
      <c r="M60" s="512">
        <v>174.4</v>
      </c>
      <c r="N60" s="513">
        <v>174.4</v>
      </c>
      <c r="O60" s="1301"/>
      <c r="P60" s="211"/>
      <c r="Q60" s="241"/>
      <c r="R60" s="234"/>
    </row>
    <row r="61" spans="1:22" s="1" customFormat="1" ht="13.5" thickBot="1">
      <c r="A61" s="897"/>
      <c r="B61" s="899"/>
      <c r="C61" s="905"/>
      <c r="D61" s="1255"/>
      <c r="E61" s="27"/>
      <c r="F61" s="294"/>
      <c r="G61" s="28"/>
      <c r="H61" s="81" t="s">
        <v>20</v>
      </c>
      <c r="I61" s="253">
        <f>J61+L61</f>
        <v>150</v>
      </c>
      <c r="J61" s="254">
        <f>SUM(J59:J60)</f>
        <v>120</v>
      </c>
      <c r="K61" s="254"/>
      <c r="L61" s="371">
        <f>SUM(L59:L60)</f>
        <v>30</v>
      </c>
      <c r="M61" s="370">
        <f>SUM(M59:M60)</f>
        <v>324.39999999999998</v>
      </c>
      <c r="N61" s="372">
        <f>SUM(N59:N60)</f>
        <v>324.39999999999998</v>
      </c>
      <c r="O61" s="213"/>
      <c r="P61" s="211"/>
      <c r="Q61" s="241"/>
      <c r="R61" s="234"/>
    </row>
    <row r="62" spans="1:22" s="1" customFormat="1" ht="12.75" customHeight="1">
      <c r="A62" s="1247" t="s">
        <v>15</v>
      </c>
      <c r="B62" s="1249" t="s">
        <v>21</v>
      </c>
      <c r="C62" s="904" t="s">
        <v>38</v>
      </c>
      <c r="D62" s="1309" t="s">
        <v>39</v>
      </c>
      <c r="E62" s="22" t="s">
        <v>65</v>
      </c>
      <c r="F62" s="943">
        <v>10</v>
      </c>
      <c r="G62" s="931" t="s">
        <v>28</v>
      </c>
      <c r="H62" s="373" t="s">
        <v>29</v>
      </c>
      <c r="I62" s="790">
        <f>J62+L62</f>
        <v>55.1</v>
      </c>
      <c r="J62" s="79">
        <v>55.1</v>
      </c>
      <c r="K62" s="79"/>
      <c r="L62" s="374"/>
      <c r="M62" s="195">
        <v>55.1</v>
      </c>
      <c r="N62" s="149">
        <v>55.1</v>
      </c>
      <c r="O62" s="1311" t="s">
        <v>155</v>
      </c>
      <c r="P62" s="210">
        <v>16</v>
      </c>
      <c r="Q62" s="238">
        <v>16</v>
      </c>
      <c r="R62" s="232">
        <v>16</v>
      </c>
    </row>
    <row r="63" spans="1:22" s="1" customFormat="1">
      <c r="A63" s="1248"/>
      <c r="B63" s="1250"/>
      <c r="C63" s="905"/>
      <c r="D63" s="1321"/>
      <c r="E63" s="29"/>
      <c r="F63" s="430"/>
      <c r="G63" s="30"/>
      <c r="H63" s="31" t="s">
        <v>23</v>
      </c>
      <c r="I63" s="105"/>
      <c r="J63" s="78"/>
      <c r="K63" s="78"/>
      <c r="L63" s="199"/>
      <c r="M63" s="376">
        <v>551</v>
      </c>
      <c r="N63" s="377">
        <v>551</v>
      </c>
      <c r="O63" s="1301"/>
      <c r="P63" s="211"/>
      <c r="Q63" s="241"/>
      <c r="R63" s="234"/>
    </row>
    <row r="64" spans="1:22" s="1" customFormat="1" ht="13.5" thickBot="1">
      <c r="A64" s="897"/>
      <c r="B64" s="899"/>
      <c r="C64" s="905"/>
      <c r="D64" s="1310"/>
      <c r="E64" s="29"/>
      <c r="F64" s="430"/>
      <c r="G64" s="30"/>
      <c r="H64" s="683" t="s">
        <v>20</v>
      </c>
      <c r="I64" s="253">
        <f>J64+L64</f>
        <v>55.1</v>
      </c>
      <c r="J64" s="254">
        <f>SUM(J62:J63)</f>
        <v>55.1</v>
      </c>
      <c r="K64" s="254"/>
      <c r="L64" s="371"/>
      <c r="M64" s="370">
        <f>SUM(M62:M63)</f>
        <v>606.1</v>
      </c>
      <c r="N64" s="372">
        <f>SUM(N62:N63)</f>
        <v>606.1</v>
      </c>
      <c r="O64" s="213"/>
      <c r="P64" s="211"/>
      <c r="Q64" s="241"/>
      <c r="R64" s="234"/>
    </row>
    <row r="65" spans="1:18" s="1" customFormat="1" ht="15.75" customHeight="1">
      <c r="A65" s="1247" t="s">
        <v>15</v>
      </c>
      <c r="B65" s="1249" t="s">
        <v>21</v>
      </c>
      <c r="C65" s="904" t="s">
        <v>40</v>
      </c>
      <c r="D65" s="1318" t="s">
        <v>162</v>
      </c>
      <c r="E65" s="22"/>
      <c r="F65" s="943">
        <v>10</v>
      </c>
      <c r="G65" s="896" t="s">
        <v>112</v>
      </c>
      <c r="H65" s="64" t="s">
        <v>23</v>
      </c>
      <c r="I65" s="83">
        <f>J65+L65</f>
        <v>515</v>
      </c>
      <c r="J65" s="84">
        <v>515</v>
      </c>
      <c r="K65" s="84"/>
      <c r="L65" s="197"/>
      <c r="M65" s="196">
        <v>515</v>
      </c>
      <c r="N65" s="185">
        <v>515</v>
      </c>
      <c r="O65" s="1311" t="s">
        <v>155</v>
      </c>
      <c r="P65" s="210"/>
      <c r="Q65" s="238"/>
      <c r="R65" s="232"/>
    </row>
    <row r="66" spans="1:18" s="1" customFormat="1">
      <c r="A66" s="1248"/>
      <c r="B66" s="1250"/>
      <c r="C66" s="905"/>
      <c r="D66" s="1319"/>
      <c r="E66" s="29"/>
      <c r="F66" s="430"/>
      <c r="G66" s="837">
        <v>3</v>
      </c>
      <c r="H66" s="31"/>
      <c r="I66" s="85"/>
      <c r="J66" s="80"/>
      <c r="K66" s="80"/>
      <c r="L66" s="198"/>
      <c r="M66" s="195"/>
      <c r="N66" s="149"/>
      <c r="O66" s="1301"/>
      <c r="P66" s="211"/>
      <c r="Q66" s="241"/>
      <c r="R66" s="234"/>
    </row>
    <row r="67" spans="1:18" s="1" customFormat="1" ht="13.5" thickBot="1">
      <c r="A67" s="956"/>
      <c r="B67" s="957"/>
      <c r="C67" s="906"/>
      <c r="D67" s="1320"/>
      <c r="E67" s="823"/>
      <c r="F67" s="431"/>
      <c r="G67" s="824">
        <v>6</v>
      </c>
      <c r="H67" s="683" t="s">
        <v>20</v>
      </c>
      <c r="I67" s="368">
        <f>J67+L67</f>
        <v>515</v>
      </c>
      <c r="J67" s="254">
        <f>SUM(J65:J66)</f>
        <v>515</v>
      </c>
      <c r="K67" s="369"/>
      <c r="L67" s="371"/>
      <c r="M67" s="370">
        <f>SUM(M65:M66)</f>
        <v>515</v>
      </c>
      <c r="N67" s="372">
        <f>SUM(N65:N66)</f>
        <v>515</v>
      </c>
      <c r="O67" s="825"/>
      <c r="P67" s="826"/>
      <c r="Q67" s="239"/>
      <c r="R67" s="827"/>
    </row>
    <row r="68" spans="1:18" s="1" customFormat="1" ht="15.75" customHeight="1">
      <c r="A68" s="1247" t="s">
        <v>15</v>
      </c>
      <c r="B68" s="1249" t="s">
        <v>21</v>
      </c>
      <c r="C68" s="904" t="s">
        <v>107</v>
      </c>
      <c r="D68" s="1309" t="s">
        <v>170</v>
      </c>
      <c r="E68" s="1338"/>
      <c r="F68" s="1243" t="s">
        <v>18</v>
      </c>
      <c r="G68" s="1329" t="s">
        <v>28</v>
      </c>
      <c r="H68" s="82" t="s">
        <v>43</v>
      </c>
      <c r="I68" s="258"/>
      <c r="J68" s="259"/>
      <c r="K68" s="259"/>
      <c r="L68" s="260"/>
      <c r="M68" s="389">
        <v>382.6</v>
      </c>
      <c r="N68" s="299">
        <v>382.6</v>
      </c>
      <c r="O68" s="923" t="s">
        <v>113</v>
      </c>
      <c r="P68" s="392">
        <v>50</v>
      </c>
      <c r="Q68" s="393">
        <v>50</v>
      </c>
      <c r="R68" s="394">
        <v>50</v>
      </c>
    </row>
    <row r="69" spans="1:18" s="1" customFormat="1" ht="15.75" customHeight="1">
      <c r="A69" s="1248"/>
      <c r="B69" s="1250"/>
      <c r="C69" s="905"/>
      <c r="D69" s="1321"/>
      <c r="E69" s="1340"/>
      <c r="F69" s="1328"/>
      <c r="G69" s="1330"/>
      <c r="H69" s="682" t="s">
        <v>19</v>
      </c>
      <c r="I69" s="267"/>
      <c r="J69" s="465"/>
      <c r="K69" s="465"/>
      <c r="L69" s="468"/>
      <c r="M69" s="56">
        <v>561.6</v>
      </c>
      <c r="N69" s="9">
        <v>561.6</v>
      </c>
      <c r="O69" s="390" t="s">
        <v>114</v>
      </c>
      <c r="P69" s="395">
        <v>6</v>
      </c>
      <c r="Q69" s="382">
        <v>6</v>
      </c>
      <c r="R69" s="396">
        <v>6</v>
      </c>
    </row>
    <row r="70" spans="1:18" s="1" customFormat="1" ht="24.75" thickBot="1">
      <c r="A70" s="897"/>
      <c r="B70" s="899"/>
      <c r="C70" s="906"/>
      <c r="D70" s="1310"/>
      <c r="E70" s="1339"/>
      <c r="F70" s="1244"/>
      <c r="G70" s="1331"/>
      <c r="H70" s="591" t="s">
        <v>20</v>
      </c>
      <c r="I70" s="448">
        <f>L70+J70</f>
        <v>0</v>
      </c>
      <c r="J70" s="449">
        <f>SUM(J68:J69)</f>
        <v>0</v>
      </c>
      <c r="K70" s="449"/>
      <c r="L70" s="451">
        <f>SUM(L68:L69)</f>
        <v>0</v>
      </c>
      <c r="M70" s="450">
        <f>SUM(M68:M69)</f>
        <v>944.2</v>
      </c>
      <c r="N70" s="452">
        <f>SUM(N68:N69)</f>
        <v>944.2</v>
      </c>
      <c r="O70" s="391" t="s">
        <v>156</v>
      </c>
      <c r="P70" s="955">
        <v>9.25</v>
      </c>
      <c r="Q70" s="934">
        <v>9.25</v>
      </c>
      <c r="R70" s="937">
        <v>9.25</v>
      </c>
    </row>
    <row r="71" spans="1:18" s="1" customFormat="1" ht="14.25" customHeight="1">
      <c r="A71" s="925" t="s">
        <v>15</v>
      </c>
      <c r="B71" s="926" t="s">
        <v>21</v>
      </c>
      <c r="C71" s="904" t="s">
        <v>168</v>
      </c>
      <c r="D71" s="1309" t="s">
        <v>171</v>
      </c>
      <c r="E71" s="1338"/>
      <c r="F71" s="1243" t="s">
        <v>18</v>
      </c>
      <c r="G71" s="1329" t="s">
        <v>28</v>
      </c>
      <c r="H71" s="82" t="s">
        <v>29</v>
      </c>
      <c r="I71" s="258">
        <f>J71+L71</f>
        <v>15</v>
      </c>
      <c r="J71" s="259">
        <v>15</v>
      </c>
      <c r="K71" s="259"/>
      <c r="L71" s="260"/>
      <c r="M71" s="389"/>
      <c r="N71" s="299"/>
      <c r="O71" s="1344" t="s">
        <v>172</v>
      </c>
      <c r="P71" s="1345">
        <v>1</v>
      </c>
      <c r="Q71" s="1347"/>
      <c r="R71" s="1348"/>
    </row>
    <row r="72" spans="1:18" s="1" customFormat="1" ht="13.5" thickBot="1">
      <c r="A72" s="897"/>
      <c r="B72" s="899"/>
      <c r="C72" s="906"/>
      <c r="D72" s="1310"/>
      <c r="E72" s="1339"/>
      <c r="F72" s="1244"/>
      <c r="G72" s="1331"/>
      <c r="H72" s="591" t="s">
        <v>20</v>
      </c>
      <c r="I72" s="448">
        <f>L72+J72</f>
        <v>15</v>
      </c>
      <c r="J72" s="449">
        <f>SUM(J71:J71)</f>
        <v>15</v>
      </c>
      <c r="K72" s="449"/>
      <c r="L72" s="451">
        <f>SUM(L71:L71)</f>
        <v>0</v>
      </c>
      <c r="M72" s="450">
        <f>SUM(M71:M71)</f>
        <v>0</v>
      </c>
      <c r="N72" s="452">
        <f>SUM(N71:N71)</f>
        <v>0</v>
      </c>
      <c r="O72" s="1300"/>
      <c r="P72" s="1346"/>
      <c r="Q72" s="1322"/>
      <c r="R72" s="1349"/>
    </row>
    <row r="73" spans="1:18" s="1" customFormat="1" ht="39.75" customHeight="1">
      <c r="A73" s="925" t="s">
        <v>15</v>
      </c>
      <c r="B73" s="926" t="s">
        <v>21</v>
      </c>
      <c r="C73" s="904" t="s">
        <v>18</v>
      </c>
      <c r="D73" s="1309" t="s">
        <v>195</v>
      </c>
      <c r="E73" s="1338"/>
      <c r="F73" s="1243" t="s">
        <v>18</v>
      </c>
      <c r="G73" s="1329" t="s">
        <v>28</v>
      </c>
      <c r="H73" s="82" t="s">
        <v>29</v>
      </c>
      <c r="I73" s="258"/>
      <c r="J73" s="259"/>
      <c r="K73" s="259"/>
      <c r="L73" s="260"/>
      <c r="M73" s="389">
        <v>10</v>
      </c>
      <c r="N73" s="299"/>
      <c r="O73" s="1344" t="s">
        <v>196</v>
      </c>
      <c r="P73" s="1345"/>
      <c r="Q73" s="1347">
        <v>1</v>
      </c>
      <c r="R73" s="1348"/>
    </row>
    <row r="74" spans="1:18" s="1" customFormat="1" ht="13.5" thickBot="1">
      <c r="A74" s="897"/>
      <c r="B74" s="899"/>
      <c r="C74" s="906"/>
      <c r="D74" s="1310"/>
      <c r="E74" s="1339"/>
      <c r="F74" s="1244"/>
      <c r="G74" s="1331"/>
      <c r="H74" s="591" t="s">
        <v>20</v>
      </c>
      <c r="I74" s="448">
        <f>L74+J74</f>
        <v>0</v>
      </c>
      <c r="J74" s="449">
        <f>SUM(J73:J73)</f>
        <v>0</v>
      </c>
      <c r="K74" s="449"/>
      <c r="L74" s="451">
        <f>SUM(L73:L73)</f>
        <v>0</v>
      </c>
      <c r="M74" s="450">
        <f>SUM(M73:M73)</f>
        <v>10</v>
      </c>
      <c r="N74" s="452">
        <f>SUM(N73:N73)</f>
        <v>0</v>
      </c>
      <c r="O74" s="1300"/>
      <c r="P74" s="1346"/>
      <c r="Q74" s="1322"/>
      <c r="R74" s="1349"/>
    </row>
    <row r="75" spans="1:18" s="1" customFormat="1" ht="13.5" thickBot="1">
      <c r="A75" s="6" t="s">
        <v>15</v>
      </c>
      <c r="B75" s="7" t="s">
        <v>21</v>
      </c>
      <c r="C75" s="1361" t="s">
        <v>32</v>
      </c>
      <c r="D75" s="1361"/>
      <c r="E75" s="1361"/>
      <c r="F75" s="1361"/>
      <c r="G75" s="1361"/>
      <c r="H75" s="1362"/>
      <c r="I75" s="32">
        <f t="shared" ref="I75:N75" si="5">I74+I72+I70+I67+I64+I61+I58+I56+I51+I49</f>
        <v>13799.600000000002</v>
      </c>
      <c r="J75" s="32">
        <f t="shared" si="5"/>
        <v>13766.600000000002</v>
      </c>
      <c r="K75" s="32">
        <f t="shared" si="5"/>
        <v>6466.7999999999993</v>
      </c>
      <c r="L75" s="32">
        <f t="shared" si="5"/>
        <v>33</v>
      </c>
      <c r="M75" s="32">
        <f t="shared" si="5"/>
        <v>19226.400000000001</v>
      </c>
      <c r="N75" s="32">
        <f t="shared" si="5"/>
        <v>18921.400000000001</v>
      </c>
      <c r="O75" s="1363"/>
      <c r="P75" s="1364"/>
      <c r="Q75" s="1364"/>
      <c r="R75" s="1365"/>
    </row>
    <row r="76" spans="1:18" s="1" customFormat="1" ht="13.5" thickBot="1">
      <c r="A76" s="17" t="s">
        <v>15</v>
      </c>
      <c r="B76" s="7" t="s">
        <v>24</v>
      </c>
      <c r="C76" s="1341" t="s">
        <v>41</v>
      </c>
      <c r="D76" s="1341"/>
      <c r="E76" s="1342"/>
      <c r="F76" s="1342"/>
      <c r="G76" s="1342"/>
      <c r="H76" s="1342"/>
      <c r="I76" s="1342"/>
      <c r="J76" s="1342"/>
      <c r="K76" s="1342"/>
      <c r="L76" s="1342"/>
      <c r="M76" s="1342"/>
      <c r="N76" s="1342"/>
      <c r="O76" s="1342"/>
      <c r="P76" s="1342"/>
      <c r="Q76" s="1342"/>
      <c r="R76" s="1343"/>
    </row>
    <row r="77" spans="1:18" s="2" customFormat="1" ht="38.25">
      <c r="A77" s="925" t="s">
        <v>15</v>
      </c>
      <c r="B77" s="926" t="s">
        <v>24</v>
      </c>
      <c r="C77" s="565" t="s">
        <v>15</v>
      </c>
      <c r="D77" s="833" t="s">
        <v>42</v>
      </c>
      <c r="E77" s="33"/>
      <c r="F77" s="764" t="s">
        <v>18</v>
      </c>
      <c r="G77" s="841">
        <v>5</v>
      </c>
      <c r="H77" s="59" t="s">
        <v>34</v>
      </c>
      <c r="I77" s="76">
        <f>J77+L77</f>
        <v>854.7</v>
      </c>
      <c r="J77" s="77"/>
      <c r="K77" s="77"/>
      <c r="L77" s="106">
        <v>854.7</v>
      </c>
      <c r="M77" s="188"/>
      <c r="N77" s="184"/>
      <c r="O77" s="961" t="s">
        <v>213</v>
      </c>
      <c r="P77" s="214">
        <v>4</v>
      </c>
      <c r="Q77" s="235"/>
      <c r="R77" s="229"/>
    </row>
    <row r="78" spans="1:18" s="2" customFormat="1" ht="14.25" customHeight="1">
      <c r="A78" s="897"/>
      <c r="B78" s="899"/>
      <c r="C78" s="1366"/>
      <c r="D78" s="1356" t="s">
        <v>210</v>
      </c>
      <c r="E78" s="1370" t="s">
        <v>199</v>
      </c>
      <c r="F78" s="435"/>
      <c r="G78" s="842"/>
      <c r="H78" s="18" t="s">
        <v>29</v>
      </c>
      <c r="I78" s="92">
        <f>J78+L78</f>
        <v>4.5999999999999996</v>
      </c>
      <c r="J78" s="93">
        <v>4.5999999999999996</v>
      </c>
      <c r="K78" s="93">
        <v>2.4</v>
      </c>
      <c r="L78" s="94"/>
      <c r="M78" s="189"/>
      <c r="N78" s="177"/>
      <c r="O78" s="1353"/>
      <c r="P78" s="216"/>
      <c r="Q78" s="236"/>
      <c r="R78" s="222"/>
    </row>
    <row r="79" spans="1:18" s="2" customFormat="1" ht="14.25" customHeight="1">
      <c r="A79" s="897"/>
      <c r="B79" s="899"/>
      <c r="C79" s="1366"/>
      <c r="D79" s="1291"/>
      <c r="E79" s="1371"/>
      <c r="F79" s="435"/>
      <c r="G79" s="842"/>
      <c r="H79" s="18" t="s">
        <v>43</v>
      </c>
      <c r="I79" s="92">
        <f>J79+L79</f>
        <v>4952.1000000000004</v>
      </c>
      <c r="J79" s="107">
        <v>40</v>
      </c>
      <c r="K79" s="107">
        <v>25.3</v>
      </c>
      <c r="L79" s="107">
        <v>4912.1000000000004</v>
      </c>
      <c r="M79" s="191"/>
      <c r="N79" s="167"/>
      <c r="O79" s="1353"/>
      <c r="P79" s="216"/>
      <c r="Q79" s="236"/>
      <c r="R79" s="222"/>
    </row>
    <row r="80" spans="1:18" s="2" customFormat="1" ht="14.25" customHeight="1">
      <c r="A80" s="897"/>
      <c r="B80" s="899"/>
      <c r="C80" s="1366"/>
      <c r="D80" s="1291"/>
      <c r="E80" s="1372"/>
      <c r="F80" s="843"/>
      <c r="G80" s="844"/>
      <c r="H80" s="871"/>
      <c r="I80" s="200"/>
      <c r="J80" s="201"/>
      <c r="K80" s="201"/>
      <c r="L80" s="201"/>
      <c r="M80" s="872"/>
      <c r="N80" s="873"/>
      <c r="O80" s="1353"/>
      <c r="P80" s="630"/>
      <c r="Q80" s="236"/>
      <c r="R80" s="222"/>
    </row>
    <row r="81" spans="1:21" s="2" customFormat="1" ht="21.75" customHeight="1">
      <c r="A81" s="897"/>
      <c r="B81" s="899"/>
      <c r="C81" s="920"/>
      <c r="D81" s="1356" t="s">
        <v>211</v>
      </c>
      <c r="E81" s="1359" t="s">
        <v>199</v>
      </c>
      <c r="F81" s="845"/>
      <c r="G81" s="869"/>
      <c r="H81" s="19"/>
      <c r="I81" s="791"/>
      <c r="J81" s="117"/>
      <c r="K81" s="117"/>
      <c r="L81" s="792"/>
      <c r="M81" s="189"/>
      <c r="N81" s="177"/>
      <c r="O81" s="1353"/>
      <c r="P81" s="216"/>
      <c r="Q81" s="236"/>
      <c r="R81" s="222"/>
    </row>
    <row r="82" spans="1:21" s="2" customFormat="1" ht="21.75" customHeight="1">
      <c r="A82" s="897"/>
      <c r="B82" s="899"/>
      <c r="C82" s="920"/>
      <c r="D82" s="1291"/>
      <c r="E82" s="1360"/>
      <c r="F82" s="685"/>
      <c r="G82" s="915"/>
      <c r="H82" s="18"/>
      <c r="I82" s="111"/>
      <c r="J82" s="107"/>
      <c r="K82" s="107"/>
      <c r="L82" s="94"/>
      <c r="M82" s="191"/>
      <c r="N82" s="167"/>
      <c r="O82" s="1353"/>
      <c r="P82" s="216"/>
      <c r="Q82" s="236"/>
      <c r="R82" s="222"/>
    </row>
    <row r="83" spans="1:21" s="2" customFormat="1" ht="21" customHeight="1">
      <c r="A83" s="897"/>
      <c r="B83" s="899"/>
      <c r="C83" s="920"/>
      <c r="D83" s="1356" t="s">
        <v>212</v>
      </c>
      <c r="E83" s="1359" t="s">
        <v>199</v>
      </c>
      <c r="F83" s="845"/>
      <c r="G83" s="869"/>
      <c r="H83" s="19"/>
      <c r="I83" s="111"/>
      <c r="J83" s="107"/>
      <c r="K83" s="107"/>
      <c r="L83" s="94"/>
      <c r="M83" s="189"/>
      <c r="N83" s="177"/>
      <c r="O83" s="1353"/>
      <c r="P83" s="216"/>
      <c r="Q83" s="236"/>
      <c r="R83" s="222"/>
    </row>
    <row r="84" spans="1:21" s="2" customFormat="1" ht="21" customHeight="1">
      <c r="A84" s="897"/>
      <c r="B84" s="899"/>
      <c r="C84" s="920"/>
      <c r="D84" s="1291"/>
      <c r="E84" s="1360"/>
      <c r="F84" s="685"/>
      <c r="G84" s="915"/>
      <c r="H84" s="18"/>
      <c r="I84" s="111"/>
      <c r="J84" s="107"/>
      <c r="K84" s="107"/>
      <c r="L84" s="94"/>
      <c r="M84" s="191"/>
      <c r="N84" s="167"/>
      <c r="O84" s="1353"/>
      <c r="P84" s="216"/>
      <c r="Q84" s="236"/>
      <c r="R84" s="222"/>
    </row>
    <row r="85" spans="1:21" s="2" customFormat="1" ht="18.75" customHeight="1">
      <c r="A85" s="897"/>
      <c r="B85" s="899"/>
      <c r="C85" s="920"/>
      <c r="D85" s="1350" t="s">
        <v>201</v>
      </c>
      <c r="E85" s="1359" t="s">
        <v>199</v>
      </c>
      <c r="F85" s="845"/>
      <c r="G85" s="869"/>
      <c r="H85" s="18"/>
      <c r="I85" s="92"/>
      <c r="J85" s="93"/>
      <c r="K85" s="93"/>
      <c r="L85" s="107"/>
      <c r="M85" s="189"/>
      <c r="N85" s="177"/>
      <c r="O85" s="1353"/>
      <c r="P85" s="216"/>
      <c r="Q85" s="236"/>
      <c r="R85" s="222"/>
    </row>
    <row r="86" spans="1:21" s="2" customFormat="1" ht="18.75" customHeight="1">
      <c r="A86" s="897"/>
      <c r="B86" s="899"/>
      <c r="C86" s="920"/>
      <c r="D86" s="1351"/>
      <c r="E86" s="1360"/>
      <c r="F86" s="685"/>
      <c r="G86" s="915"/>
      <c r="H86" s="63"/>
      <c r="I86" s="92"/>
      <c r="J86" s="101"/>
      <c r="K86" s="101"/>
      <c r="L86" s="97"/>
      <c r="M86" s="191"/>
      <c r="N86" s="167"/>
      <c r="O86" s="1353"/>
      <c r="P86" s="216"/>
      <c r="Q86" s="236"/>
      <c r="R86" s="222"/>
    </row>
    <row r="87" spans="1:21" s="2" customFormat="1" ht="18.75" customHeight="1">
      <c r="A87" s="897"/>
      <c r="B87" s="899"/>
      <c r="C87" s="920"/>
      <c r="D87" s="1351"/>
      <c r="E87" s="1360"/>
      <c r="F87" s="685"/>
      <c r="G87" s="915"/>
      <c r="H87" s="18"/>
      <c r="I87" s="92"/>
      <c r="J87" s="93"/>
      <c r="K87" s="93"/>
      <c r="L87" s="107"/>
      <c r="M87" s="189"/>
      <c r="N87" s="177"/>
      <c r="O87" s="1353"/>
      <c r="P87" s="216"/>
      <c r="Q87" s="236"/>
      <c r="R87" s="222"/>
    </row>
    <row r="88" spans="1:21" s="2" customFormat="1" ht="13.5" thickBot="1">
      <c r="A88" s="897"/>
      <c r="B88" s="899"/>
      <c r="C88" s="920"/>
      <c r="D88" s="1352"/>
      <c r="E88" s="1373"/>
      <c r="F88" s="846"/>
      <c r="G88" s="916"/>
      <c r="H88" s="115" t="s">
        <v>20</v>
      </c>
      <c r="I88" s="116">
        <f>SUM(I77:I87)</f>
        <v>5811.4000000000005</v>
      </c>
      <c r="J88" s="116">
        <f>SUM(J77:J87)</f>
        <v>44.6</v>
      </c>
      <c r="K88" s="116">
        <f>SUM(K77:K87)</f>
        <v>27.7</v>
      </c>
      <c r="L88" s="116">
        <f>SUM(L77:L87)</f>
        <v>5766.8</v>
      </c>
      <c r="M88" s="838">
        <f>SUM(M85:M87)</f>
        <v>0</v>
      </c>
      <c r="N88" s="839">
        <f>SUM(N85:N87)</f>
        <v>0</v>
      </c>
      <c r="O88" s="1355"/>
      <c r="P88" s="217"/>
      <c r="Q88" s="247"/>
      <c r="R88" s="230"/>
    </row>
    <row r="89" spans="1:21" s="2" customFormat="1" ht="41.25" customHeight="1">
      <c r="A89" s="925" t="s">
        <v>15</v>
      </c>
      <c r="B89" s="926" t="s">
        <v>24</v>
      </c>
      <c r="C89" s="565" t="s">
        <v>21</v>
      </c>
      <c r="D89" s="971" t="s">
        <v>45</v>
      </c>
      <c r="E89" s="763" t="s">
        <v>81</v>
      </c>
      <c r="F89" s="428" t="s">
        <v>18</v>
      </c>
      <c r="G89" s="73">
        <v>5</v>
      </c>
      <c r="H89" s="59" t="s">
        <v>29</v>
      </c>
      <c r="I89" s="131">
        <f>J89+L89</f>
        <v>482</v>
      </c>
      <c r="J89" s="77"/>
      <c r="K89" s="77"/>
      <c r="L89" s="106">
        <v>482</v>
      </c>
      <c r="M89" s="188">
        <v>70</v>
      </c>
      <c r="N89" s="184">
        <v>1201.7</v>
      </c>
      <c r="O89" s="646"/>
      <c r="P89" s="227"/>
      <c r="Q89" s="235"/>
      <c r="R89" s="229"/>
    </row>
    <row r="90" spans="1:21" s="2" customFormat="1" ht="32.25" customHeight="1">
      <c r="A90" s="897"/>
      <c r="B90" s="899"/>
      <c r="C90" s="920"/>
      <c r="D90" s="1356" t="s">
        <v>164</v>
      </c>
      <c r="E90" s="1357"/>
      <c r="F90" s="685"/>
      <c r="G90" s="1358"/>
      <c r="H90" s="18" t="s">
        <v>62</v>
      </c>
      <c r="I90" s="488">
        <f>J90+L90</f>
        <v>0</v>
      </c>
      <c r="J90" s="93"/>
      <c r="K90" s="93"/>
      <c r="L90" s="107"/>
      <c r="M90" s="189">
        <v>960.8</v>
      </c>
      <c r="N90" s="177"/>
      <c r="O90" s="1354" t="s">
        <v>238</v>
      </c>
      <c r="P90" s="629"/>
      <c r="Q90" s="245">
        <v>1</v>
      </c>
      <c r="R90" s="242">
        <v>1</v>
      </c>
    </row>
    <row r="91" spans="1:21" s="2" customFormat="1" ht="32.25" customHeight="1">
      <c r="A91" s="897"/>
      <c r="B91" s="899"/>
      <c r="C91" s="920"/>
      <c r="D91" s="1291"/>
      <c r="E91" s="1357"/>
      <c r="F91" s="685"/>
      <c r="G91" s="1358"/>
      <c r="H91" s="19" t="s">
        <v>43</v>
      </c>
      <c r="I91" s="124">
        <f>J91+L91</f>
        <v>705.2</v>
      </c>
      <c r="J91" s="117"/>
      <c r="K91" s="117"/>
      <c r="L91" s="117">
        <v>705.2</v>
      </c>
      <c r="M91" s="189"/>
      <c r="N91" s="177">
        <v>1201.5999999999999</v>
      </c>
      <c r="O91" s="1353"/>
      <c r="P91" s="630"/>
      <c r="Q91" s="236"/>
      <c r="R91" s="222"/>
    </row>
    <row r="92" spans="1:21" s="2" customFormat="1" ht="32.25" customHeight="1">
      <c r="A92" s="897"/>
      <c r="B92" s="899"/>
      <c r="C92" s="920"/>
      <c r="D92" s="1291"/>
      <c r="E92" s="1357"/>
      <c r="F92" s="685"/>
      <c r="G92" s="1358"/>
      <c r="H92" s="19" t="s">
        <v>23</v>
      </c>
      <c r="I92" s="124">
        <f>J92+L92</f>
        <v>124.5</v>
      </c>
      <c r="J92" s="117"/>
      <c r="K92" s="117"/>
      <c r="L92" s="117">
        <v>124.5</v>
      </c>
      <c r="M92" s="191"/>
      <c r="N92" s="167"/>
      <c r="O92" s="884"/>
      <c r="P92" s="630"/>
      <c r="Q92" s="236"/>
      <c r="R92" s="222"/>
    </row>
    <row r="93" spans="1:21" s="2" customFormat="1" ht="23.25" customHeight="1">
      <c r="A93" s="897"/>
      <c r="B93" s="899"/>
      <c r="C93" s="920"/>
      <c r="D93" s="1293"/>
      <c r="E93" s="1357"/>
      <c r="F93" s="685"/>
      <c r="G93" s="1358"/>
      <c r="H93" s="871"/>
      <c r="I93" s="516"/>
      <c r="J93" s="201"/>
      <c r="K93" s="201"/>
      <c r="L93" s="201"/>
      <c r="M93" s="1089"/>
      <c r="N93" s="1090"/>
      <c r="O93" s="102"/>
      <c r="P93" s="801"/>
      <c r="Q93" s="294"/>
      <c r="R93" s="802"/>
    </row>
    <row r="94" spans="1:21" s="2" customFormat="1" ht="27.75" customHeight="1">
      <c r="A94" s="897"/>
      <c r="B94" s="899"/>
      <c r="C94" s="920"/>
      <c r="D94" s="1356" t="s">
        <v>169</v>
      </c>
      <c r="E94" s="1357"/>
      <c r="F94" s="685"/>
      <c r="G94" s="1368"/>
      <c r="H94" s="19"/>
      <c r="I94" s="124"/>
      <c r="J94" s="95"/>
      <c r="K94" s="95"/>
      <c r="L94" s="117"/>
      <c r="M94" s="828"/>
      <c r="N94" s="829"/>
      <c r="O94" s="884"/>
      <c r="P94" s="630"/>
      <c r="Q94" s="236"/>
      <c r="R94" s="222"/>
    </row>
    <row r="95" spans="1:21" s="2" customFormat="1">
      <c r="A95" s="897"/>
      <c r="B95" s="899"/>
      <c r="C95" s="920"/>
      <c r="D95" s="1293"/>
      <c r="E95" s="1367"/>
      <c r="F95" s="846"/>
      <c r="G95" s="1369"/>
      <c r="H95" s="1093"/>
      <c r="I95" s="1094"/>
      <c r="J95" s="1094"/>
      <c r="K95" s="1094"/>
      <c r="L95" s="1096"/>
      <c r="M95" s="1101"/>
      <c r="N95" s="1095"/>
      <c r="O95" s="891"/>
      <c r="P95" s="801"/>
      <c r="Q95" s="294"/>
      <c r="R95" s="802"/>
    </row>
    <row r="96" spans="1:21" ht="43.5" customHeight="1">
      <c r="A96" s="897"/>
      <c r="B96" s="899"/>
      <c r="C96" s="901"/>
      <c r="D96" s="1122" t="s">
        <v>167</v>
      </c>
      <c r="E96" s="1374"/>
      <c r="F96" s="1378" t="s">
        <v>18</v>
      </c>
      <c r="G96" s="1376" t="s">
        <v>37</v>
      </c>
      <c r="H96" s="520" t="s">
        <v>29</v>
      </c>
      <c r="I96" s="261">
        <f>J96+L96</f>
        <v>23</v>
      </c>
      <c r="J96" s="262">
        <v>23</v>
      </c>
      <c r="K96" s="262"/>
      <c r="L96" s="463"/>
      <c r="M96" s="945"/>
      <c r="N96" s="399">
        <v>53.7</v>
      </c>
      <c r="O96" s="618" t="s">
        <v>239</v>
      </c>
      <c r="P96" s="631">
        <v>1</v>
      </c>
      <c r="Q96" s="521"/>
      <c r="R96" s="522">
        <v>1</v>
      </c>
      <c r="U96" s="53"/>
    </row>
    <row r="97" spans="1:21" ht="22.5" customHeight="1">
      <c r="A97" s="1248"/>
      <c r="B97" s="1250"/>
      <c r="C97" s="1380"/>
      <c r="D97" s="1228" t="s">
        <v>122</v>
      </c>
      <c r="E97" s="1375"/>
      <c r="F97" s="1379"/>
      <c r="G97" s="1377"/>
      <c r="H97" s="1086"/>
      <c r="I97" s="261"/>
      <c r="J97" s="262"/>
      <c r="K97" s="262"/>
      <c r="L97" s="463"/>
      <c r="M97" s="1088"/>
      <c r="N97" s="1099"/>
      <c r="O97" s="508"/>
      <c r="P97" s="746"/>
      <c r="Q97" s="746"/>
      <c r="R97" s="1107"/>
    </row>
    <row r="98" spans="1:21" ht="22.5" customHeight="1">
      <c r="A98" s="1248"/>
      <c r="B98" s="1250"/>
      <c r="C98" s="1380"/>
      <c r="D98" s="1381"/>
      <c r="E98" s="1375"/>
      <c r="F98" s="1379"/>
      <c r="G98" s="1377"/>
      <c r="H98" s="1092"/>
      <c r="I98" s="290"/>
      <c r="J98" s="339"/>
      <c r="K98" s="339"/>
      <c r="L98" s="342"/>
      <c r="M98" s="1087"/>
      <c r="N98" s="1100"/>
      <c r="O98" s="928"/>
      <c r="P98" s="383"/>
      <c r="Q98" s="383"/>
      <c r="R98" s="386"/>
      <c r="U98" s="53"/>
    </row>
    <row r="99" spans="1:21" ht="15.75" customHeight="1">
      <c r="A99" s="1248"/>
      <c r="B99" s="1250"/>
      <c r="C99" s="1380"/>
      <c r="D99" s="1417" t="s">
        <v>160</v>
      </c>
      <c r="E99" s="847"/>
      <c r="F99" s="1379"/>
      <c r="G99" s="1377"/>
      <c r="H99" s="1086"/>
      <c r="I99" s="261"/>
      <c r="J99" s="262"/>
      <c r="K99" s="262"/>
      <c r="L99" s="463"/>
      <c r="M99" s="308"/>
      <c r="N99" s="399"/>
      <c r="O99" s="1321"/>
      <c r="P99" s="746"/>
      <c r="Q99" s="747"/>
      <c r="R99" s="748"/>
    </row>
    <row r="100" spans="1:21" ht="14.25" customHeight="1">
      <c r="A100" s="1248"/>
      <c r="B100" s="1250"/>
      <c r="C100" s="1380"/>
      <c r="D100" s="1418"/>
      <c r="E100" s="847"/>
      <c r="F100" s="1379"/>
      <c r="G100" s="1377"/>
      <c r="H100" s="546" t="s">
        <v>20</v>
      </c>
      <c r="I100" s="1097">
        <f t="shared" ref="I100:N100" si="6">SUM(I89:I99)</f>
        <v>1334.7</v>
      </c>
      <c r="J100" s="1104">
        <f t="shared" si="6"/>
        <v>23</v>
      </c>
      <c r="K100" s="548">
        <f t="shared" si="6"/>
        <v>0</v>
      </c>
      <c r="L100" s="1102">
        <f t="shared" si="6"/>
        <v>1311.7</v>
      </c>
      <c r="M100" s="551">
        <f t="shared" si="6"/>
        <v>1030.8</v>
      </c>
      <c r="N100" s="547">
        <f t="shared" si="6"/>
        <v>2457</v>
      </c>
      <c r="O100" s="1416"/>
      <c r="P100" s="635"/>
      <c r="Q100" s="552"/>
      <c r="R100" s="553"/>
    </row>
    <row r="101" spans="1:21" s="1" customFormat="1" ht="13.5" thickBot="1">
      <c r="A101" s="898" t="s">
        <v>15</v>
      </c>
      <c r="B101" s="900" t="s">
        <v>24</v>
      </c>
      <c r="C101" s="1407" t="s">
        <v>32</v>
      </c>
      <c r="D101" s="1408"/>
      <c r="E101" s="1408"/>
      <c r="F101" s="1408"/>
      <c r="G101" s="1408"/>
      <c r="H101" s="1409"/>
      <c r="I101" s="1098">
        <f t="shared" ref="I101:N101" si="7">I100+I88</f>
        <v>7146.1</v>
      </c>
      <c r="J101" s="1105">
        <f t="shared" si="7"/>
        <v>67.599999999999994</v>
      </c>
      <c r="K101" s="1106">
        <f t="shared" si="7"/>
        <v>27.7</v>
      </c>
      <c r="L101" s="1103">
        <f t="shared" si="7"/>
        <v>7078.5</v>
      </c>
      <c r="M101" s="1091">
        <f t="shared" si="7"/>
        <v>1030.8</v>
      </c>
      <c r="N101" s="1091">
        <f t="shared" si="7"/>
        <v>2457</v>
      </c>
      <c r="O101" s="1410"/>
      <c r="P101" s="1411"/>
      <c r="Q101" s="1411"/>
      <c r="R101" s="1412"/>
    </row>
    <row r="102" spans="1:21" ht="14.25" customHeight="1" thickBot="1">
      <c r="A102" s="6" t="s">
        <v>15</v>
      </c>
      <c r="B102" s="128" t="s">
        <v>26</v>
      </c>
      <c r="C102" s="1413" t="s">
        <v>139</v>
      </c>
      <c r="D102" s="1414"/>
      <c r="E102" s="1414"/>
      <c r="F102" s="1414"/>
      <c r="G102" s="1414"/>
      <c r="H102" s="1414"/>
      <c r="I102" s="1414"/>
      <c r="J102" s="1414"/>
      <c r="K102" s="1414"/>
      <c r="L102" s="1414"/>
      <c r="M102" s="1414"/>
      <c r="N102" s="1414"/>
      <c r="O102" s="1414"/>
      <c r="P102" s="1414"/>
      <c r="Q102" s="1414"/>
      <c r="R102" s="1415"/>
    </row>
    <row r="103" spans="1:21" ht="12.75" customHeight="1">
      <c r="A103" s="1400" t="s">
        <v>15</v>
      </c>
      <c r="B103" s="1402" t="s">
        <v>26</v>
      </c>
      <c r="C103" s="1275" t="s">
        <v>15</v>
      </c>
      <c r="D103" s="1390" t="s">
        <v>46</v>
      </c>
      <c r="E103" s="1393"/>
      <c r="F103" s="1243" t="s">
        <v>38</v>
      </c>
      <c r="G103" s="1397" t="s">
        <v>64</v>
      </c>
      <c r="H103" s="59" t="s">
        <v>29</v>
      </c>
      <c r="I103" s="110">
        <f>J103+L103</f>
        <v>280</v>
      </c>
      <c r="J103" s="101">
        <v>280</v>
      </c>
      <c r="K103" s="101"/>
      <c r="L103" s="97"/>
      <c r="M103" s="188">
        <v>150</v>
      </c>
      <c r="N103" s="186">
        <v>150</v>
      </c>
      <c r="O103" s="650" t="s">
        <v>123</v>
      </c>
      <c r="P103" s="922">
        <v>3</v>
      </c>
      <c r="Q103" s="917">
        <v>2</v>
      </c>
      <c r="R103" s="918">
        <v>2</v>
      </c>
    </row>
    <row r="104" spans="1:21">
      <c r="A104" s="1248"/>
      <c r="B104" s="1250"/>
      <c r="C104" s="1276"/>
      <c r="D104" s="1391"/>
      <c r="E104" s="1394"/>
      <c r="F104" s="1328"/>
      <c r="G104" s="1398"/>
      <c r="H104" s="18" t="s">
        <v>23</v>
      </c>
      <c r="I104" s="92"/>
      <c r="J104" s="130"/>
      <c r="K104" s="93"/>
      <c r="L104" s="130"/>
      <c r="M104" s="189">
        <v>2000</v>
      </c>
      <c r="N104" s="177">
        <v>2000</v>
      </c>
      <c r="O104" s="223"/>
      <c r="P104" s="250"/>
      <c r="Q104" s="252"/>
      <c r="R104" s="251"/>
    </row>
    <row r="105" spans="1:21" ht="13.5" thickBot="1">
      <c r="A105" s="1401"/>
      <c r="B105" s="1403"/>
      <c r="C105" s="1386"/>
      <c r="D105" s="1392"/>
      <c r="E105" s="1395"/>
      <c r="F105" s="1244"/>
      <c r="G105" s="1399"/>
      <c r="H105" s="507" t="s">
        <v>20</v>
      </c>
      <c r="I105" s="419">
        <f>SUM(I103:I104)</f>
        <v>280</v>
      </c>
      <c r="J105" s="420">
        <f>J104+J103</f>
        <v>280</v>
      </c>
      <c r="K105" s="421"/>
      <c r="L105" s="420">
        <f>SUM(L103:L104)</f>
        <v>0</v>
      </c>
      <c r="M105" s="423">
        <f>SUM(M103:M104)</f>
        <v>2150</v>
      </c>
      <c r="N105" s="424">
        <f>SUM(N103:N104)</f>
        <v>2150</v>
      </c>
      <c r="O105" s="209"/>
      <c r="P105" s="212"/>
      <c r="Q105" s="226"/>
      <c r="R105" s="225"/>
    </row>
    <row r="106" spans="1:21" ht="51">
      <c r="A106" s="408" t="s">
        <v>15</v>
      </c>
      <c r="B106" s="410" t="s">
        <v>26</v>
      </c>
      <c r="C106" s="671" t="s">
        <v>21</v>
      </c>
      <c r="D106" s="1123" t="s">
        <v>125</v>
      </c>
      <c r="E106" s="482"/>
      <c r="F106" s="40"/>
      <c r="G106" s="944" t="s">
        <v>28</v>
      </c>
      <c r="H106" s="344" t="s">
        <v>34</v>
      </c>
      <c r="I106" s="458">
        <f>J106+L106</f>
        <v>2300</v>
      </c>
      <c r="J106" s="259">
        <v>2300</v>
      </c>
      <c r="K106" s="259"/>
      <c r="L106" s="459"/>
      <c r="M106" s="299">
        <v>2280</v>
      </c>
      <c r="N106" s="385">
        <v>2290</v>
      </c>
      <c r="O106" s="572"/>
      <c r="P106" s="392"/>
      <c r="Q106" s="393"/>
      <c r="R106" s="394"/>
    </row>
    <row r="107" spans="1:21" ht="25.5">
      <c r="A107" s="409"/>
      <c r="B107" s="411"/>
      <c r="C107" s="901"/>
      <c r="D107" s="1124" t="s">
        <v>126</v>
      </c>
      <c r="E107" s="418"/>
      <c r="F107" s="402" t="s">
        <v>15</v>
      </c>
      <c r="G107" s="903"/>
      <c r="H107" s="66"/>
      <c r="I107" s="462"/>
      <c r="J107" s="470"/>
      <c r="K107" s="262"/>
      <c r="L107" s="463"/>
      <c r="M107" s="308"/>
      <c r="N107" s="399"/>
      <c r="O107" s="400" t="s">
        <v>132</v>
      </c>
      <c r="P107" s="395">
        <v>34</v>
      </c>
      <c r="Q107" s="382">
        <v>30</v>
      </c>
      <c r="R107" s="396">
        <v>25</v>
      </c>
    </row>
    <row r="108" spans="1:21" ht="30.75" customHeight="1">
      <c r="A108" s="409"/>
      <c r="B108" s="411"/>
      <c r="C108" s="901"/>
      <c r="D108" s="1124" t="s">
        <v>127</v>
      </c>
      <c r="E108" s="418"/>
      <c r="F108" s="902" t="s">
        <v>38</v>
      </c>
      <c r="G108" s="903"/>
      <c r="H108" s="66"/>
      <c r="I108" s="462"/>
      <c r="J108" s="470"/>
      <c r="K108" s="470"/>
      <c r="L108" s="471"/>
      <c r="M108" s="308"/>
      <c r="N108" s="399"/>
      <c r="O108" s="400" t="s">
        <v>133</v>
      </c>
      <c r="P108" s="395">
        <v>34</v>
      </c>
      <c r="Q108" s="382">
        <v>30</v>
      </c>
      <c r="R108" s="396">
        <v>25</v>
      </c>
    </row>
    <row r="109" spans="1:21" ht="51">
      <c r="A109" s="409"/>
      <c r="B109" s="411"/>
      <c r="C109" s="901"/>
      <c r="D109" s="1124" t="s">
        <v>128</v>
      </c>
      <c r="E109" s="418"/>
      <c r="F109" s="913"/>
      <c r="G109" s="903"/>
      <c r="H109" s="66"/>
      <c r="I109" s="462"/>
      <c r="J109" s="470"/>
      <c r="K109" s="470"/>
      <c r="L109" s="471"/>
      <c r="M109" s="308"/>
      <c r="N109" s="399"/>
      <c r="O109" s="400" t="s">
        <v>134</v>
      </c>
      <c r="P109" s="395">
        <v>60</v>
      </c>
      <c r="Q109" s="382">
        <v>70</v>
      </c>
      <c r="R109" s="396">
        <v>70</v>
      </c>
      <c r="U109" s="53"/>
    </row>
    <row r="110" spans="1:21" ht="51.75" customHeight="1">
      <c r="A110" s="409"/>
      <c r="B110" s="411"/>
      <c r="C110" s="901"/>
      <c r="D110" s="1124" t="s">
        <v>129</v>
      </c>
      <c r="E110" s="418"/>
      <c r="F110" s="913"/>
      <c r="G110" s="903"/>
      <c r="H110" s="66"/>
      <c r="I110" s="462"/>
      <c r="J110" s="470"/>
      <c r="K110" s="470"/>
      <c r="L110" s="471"/>
      <c r="M110" s="308"/>
      <c r="N110" s="399"/>
      <c r="O110" s="400" t="s">
        <v>137</v>
      </c>
      <c r="P110" s="395">
        <v>80</v>
      </c>
      <c r="Q110" s="382">
        <v>90</v>
      </c>
      <c r="R110" s="396">
        <v>95</v>
      </c>
    </row>
    <row r="111" spans="1:21" ht="30" customHeight="1">
      <c r="A111" s="409"/>
      <c r="B111" s="411"/>
      <c r="C111" s="1380"/>
      <c r="D111" s="1124" t="s">
        <v>130</v>
      </c>
      <c r="E111" s="418"/>
      <c r="F111" s="913"/>
      <c r="G111" s="903"/>
      <c r="H111" s="66"/>
      <c r="I111" s="462"/>
      <c r="J111" s="470"/>
      <c r="K111" s="470"/>
      <c r="L111" s="471"/>
      <c r="M111" s="308"/>
      <c r="N111" s="399"/>
      <c r="O111" s="400" t="s">
        <v>135</v>
      </c>
      <c r="P111" s="395">
        <v>76</v>
      </c>
      <c r="Q111" s="382">
        <v>78</v>
      </c>
      <c r="R111" s="396">
        <v>80</v>
      </c>
    </row>
    <row r="112" spans="1:21" ht="18.75" customHeight="1">
      <c r="A112" s="409"/>
      <c r="B112" s="411"/>
      <c r="C112" s="1380"/>
      <c r="D112" s="1356" t="s">
        <v>131</v>
      </c>
      <c r="E112" s="418"/>
      <c r="F112" s="1379"/>
      <c r="G112" s="1406"/>
      <c r="H112" s="682"/>
      <c r="I112" s="462"/>
      <c r="J112" s="454"/>
      <c r="K112" s="454"/>
      <c r="L112" s="457"/>
      <c r="M112" s="412"/>
      <c r="N112" s="413"/>
      <c r="O112" s="1384" t="s">
        <v>136</v>
      </c>
      <c r="P112" s="1396">
        <v>12</v>
      </c>
      <c r="Q112" s="1382">
        <v>12</v>
      </c>
      <c r="R112" s="1383">
        <v>12</v>
      </c>
    </row>
    <row r="113" spans="1:18" ht="19.5" customHeight="1" thickBot="1">
      <c r="A113" s="295"/>
      <c r="B113" s="899"/>
      <c r="C113" s="1404"/>
      <c r="D113" s="1387"/>
      <c r="E113" s="407"/>
      <c r="F113" s="1405"/>
      <c r="G113" s="1290"/>
      <c r="H113" s="591" t="s">
        <v>20</v>
      </c>
      <c r="I113" s="273">
        <f t="shared" ref="I113:N113" si="8">SUM(I106:I112)</f>
        <v>2300</v>
      </c>
      <c r="J113" s="273">
        <f t="shared" si="8"/>
        <v>2300</v>
      </c>
      <c r="K113" s="273">
        <f t="shared" si="8"/>
        <v>0</v>
      </c>
      <c r="L113" s="273">
        <f t="shared" si="8"/>
        <v>0</v>
      </c>
      <c r="M113" s="273">
        <f t="shared" si="8"/>
        <v>2280</v>
      </c>
      <c r="N113" s="273">
        <f t="shared" si="8"/>
        <v>2290</v>
      </c>
      <c r="O113" s="1385"/>
      <c r="P113" s="1346"/>
      <c r="Q113" s="1322"/>
      <c r="R113" s="1349"/>
    </row>
    <row r="114" spans="1:18" ht="41.25" customHeight="1">
      <c r="A114" s="1400" t="s">
        <v>15</v>
      </c>
      <c r="B114" s="1402" t="s">
        <v>26</v>
      </c>
      <c r="C114" s="904" t="s">
        <v>24</v>
      </c>
      <c r="D114" s="833" t="s">
        <v>140</v>
      </c>
      <c r="E114" s="346"/>
      <c r="F114" s="672" t="s">
        <v>38</v>
      </c>
      <c r="G114" s="896" t="s">
        <v>47</v>
      </c>
      <c r="H114" s="436"/>
      <c r="I114" s="76"/>
      <c r="J114" s="77"/>
      <c r="K114" s="77"/>
      <c r="L114" s="797"/>
      <c r="M114" s="187"/>
      <c r="N114" s="188"/>
      <c r="O114" s="646"/>
      <c r="P114" s="803"/>
      <c r="Q114" s="238"/>
      <c r="R114" s="800"/>
    </row>
    <row r="115" spans="1:18" ht="68.25" customHeight="1">
      <c r="A115" s="1248"/>
      <c r="B115" s="1250"/>
      <c r="C115" s="670"/>
      <c r="D115" s="874" t="s">
        <v>206</v>
      </c>
      <c r="E115" s="808"/>
      <c r="F115" s="809"/>
      <c r="G115" s="810" t="s">
        <v>207</v>
      </c>
      <c r="H115" s="815" t="s">
        <v>29</v>
      </c>
      <c r="I115" s="92"/>
      <c r="J115" s="488"/>
      <c r="K115" s="93"/>
      <c r="L115" s="94"/>
      <c r="M115" s="171">
        <v>87.1</v>
      </c>
      <c r="N115" s="189"/>
      <c r="O115" s="648" t="s">
        <v>208</v>
      </c>
      <c r="P115" s="816"/>
      <c r="Q115" s="240">
        <v>1</v>
      </c>
      <c r="R115" s="817"/>
    </row>
    <row r="116" spans="1:18" ht="14.25" customHeight="1">
      <c r="A116" s="1248"/>
      <c r="B116" s="1250"/>
      <c r="C116" s="1276"/>
      <c r="D116" s="1291" t="s">
        <v>141</v>
      </c>
      <c r="E116" s="1388"/>
      <c r="F116" s="1452"/>
      <c r="G116" s="1398"/>
      <c r="H116" s="638" t="s">
        <v>19</v>
      </c>
      <c r="I116" s="798"/>
      <c r="J116" s="644"/>
      <c r="K116" s="644"/>
      <c r="L116" s="202"/>
      <c r="M116" s="172">
        <v>600</v>
      </c>
      <c r="N116" s="645">
        <v>800</v>
      </c>
      <c r="O116" s="811" t="s">
        <v>123</v>
      </c>
      <c r="P116" s="812">
        <v>5</v>
      </c>
      <c r="Q116" s="813">
        <v>7</v>
      </c>
      <c r="R116" s="814">
        <v>7</v>
      </c>
    </row>
    <row r="117" spans="1:18" ht="15.75" customHeight="1" thickBot="1">
      <c r="A117" s="1401"/>
      <c r="B117" s="1403"/>
      <c r="C117" s="1386"/>
      <c r="D117" s="1387"/>
      <c r="E117" s="1389"/>
      <c r="F117" s="1453"/>
      <c r="G117" s="1399"/>
      <c r="H117" s="796" t="s">
        <v>20</v>
      </c>
      <c r="I117" s="500">
        <f>J117+L117</f>
        <v>0</v>
      </c>
      <c r="J117" s="501"/>
      <c r="K117" s="502"/>
      <c r="L117" s="503">
        <f>SUM(L114:L116)</f>
        <v>0</v>
      </c>
      <c r="M117" s="437">
        <f>SUM(M114:M116)</f>
        <v>687.1</v>
      </c>
      <c r="N117" s="438">
        <f>SUM(N114:N116)</f>
        <v>800</v>
      </c>
      <c r="O117" s="649"/>
      <c r="P117" s="804"/>
      <c r="Q117" s="239"/>
      <c r="R117" s="805"/>
    </row>
    <row r="118" spans="1:18" s="1" customFormat="1" ht="16.5" customHeight="1" thickBot="1">
      <c r="A118" s="6" t="s">
        <v>15</v>
      </c>
      <c r="B118" s="7" t="s">
        <v>26</v>
      </c>
      <c r="C118" s="1361" t="s">
        <v>32</v>
      </c>
      <c r="D118" s="1361"/>
      <c r="E118" s="1361"/>
      <c r="F118" s="1361"/>
      <c r="G118" s="1361"/>
      <c r="H118" s="1361"/>
      <c r="I118" s="35">
        <f>J118+L118</f>
        <v>2580</v>
      </c>
      <c r="J118" s="36">
        <f>J113+J105</f>
        <v>2580</v>
      </c>
      <c r="K118" s="36">
        <f>K117+K113+K105</f>
        <v>0</v>
      </c>
      <c r="L118" s="799">
        <f>L113+L105</f>
        <v>0</v>
      </c>
      <c r="M118" s="38">
        <f>M113+M105+M117</f>
        <v>5117.1000000000004</v>
      </c>
      <c r="N118" s="75">
        <f>N113+N105+N117</f>
        <v>5240</v>
      </c>
      <c r="O118" s="1419"/>
      <c r="P118" s="1420"/>
      <c r="Q118" s="1420"/>
      <c r="R118" s="1421"/>
    </row>
    <row r="119" spans="1:18" ht="14.25" customHeight="1" thickBot="1">
      <c r="A119" s="956" t="s">
        <v>15</v>
      </c>
      <c r="B119" s="41"/>
      <c r="C119" s="1422" t="s">
        <v>48</v>
      </c>
      <c r="D119" s="1422"/>
      <c r="E119" s="1422"/>
      <c r="F119" s="1422"/>
      <c r="G119" s="1422"/>
      <c r="H119" s="1422"/>
      <c r="I119" s="42">
        <f>J119+L119</f>
        <v>94749.95</v>
      </c>
      <c r="J119" s="43">
        <f>J118+J101+J75+J30</f>
        <v>87638.45</v>
      </c>
      <c r="K119" s="43">
        <f>K118+K101+K75+K30</f>
        <v>6494.4999999999991</v>
      </c>
      <c r="L119" s="44">
        <f>L118+L101+L75+L30</f>
        <v>7111.5</v>
      </c>
      <c r="M119" s="45">
        <f>M118+M101+M75+M30</f>
        <v>109436.40000000001</v>
      </c>
      <c r="N119" s="46">
        <f>N118+N101+N75+N30</f>
        <v>110581.1</v>
      </c>
      <c r="O119" s="1423"/>
      <c r="P119" s="1424"/>
      <c r="Q119" s="1424"/>
      <c r="R119" s="1425"/>
    </row>
    <row r="120" spans="1:18" s="1" customFormat="1" ht="13.5" customHeight="1" thickBot="1">
      <c r="A120" s="47" t="s">
        <v>49</v>
      </c>
      <c r="B120" s="1454" t="s">
        <v>50</v>
      </c>
      <c r="C120" s="1455"/>
      <c r="D120" s="1455"/>
      <c r="E120" s="1455"/>
      <c r="F120" s="1455"/>
      <c r="G120" s="1455"/>
      <c r="H120" s="1455"/>
      <c r="I120" s="48">
        <f>J120+L120</f>
        <v>94749.95</v>
      </c>
      <c r="J120" s="49">
        <f>J119</f>
        <v>87638.45</v>
      </c>
      <c r="K120" s="49">
        <f>K119</f>
        <v>6494.4999999999991</v>
      </c>
      <c r="L120" s="50">
        <f>L119</f>
        <v>7111.5</v>
      </c>
      <c r="M120" s="51">
        <f>M119</f>
        <v>109436.40000000001</v>
      </c>
      <c r="N120" s="52">
        <f>N119</f>
        <v>110581.1</v>
      </c>
      <c r="O120" s="1456"/>
      <c r="P120" s="1457"/>
      <c r="Q120" s="1457"/>
      <c r="R120" s="1458"/>
    </row>
    <row r="121" spans="1:18" s="555" customFormat="1" ht="27.75" customHeight="1">
      <c r="A121" s="1427" t="s">
        <v>198</v>
      </c>
      <c r="B121" s="1427"/>
      <c r="C121" s="1427"/>
      <c r="D121" s="1427"/>
      <c r="E121" s="1427"/>
      <c r="F121" s="1427"/>
      <c r="G121" s="1427"/>
      <c r="H121" s="1427"/>
      <c r="I121" s="1427"/>
      <c r="J121" s="1427"/>
      <c r="K121" s="1427"/>
      <c r="L121" s="1427"/>
      <c r="M121" s="1427"/>
      <c r="N121" s="1427"/>
      <c r="O121" s="1427"/>
      <c r="P121" s="1427"/>
      <c r="Q121" s="1427"/>
      <c r="R121" s="1427"/>
    </row>
    <row r="122" spans="1:18" s="53" customFormat="1" ht="18" customHeight="1">
      <c r="B122" s="665"/>
      <c r="C122" s="665"/>
      <c r="D122" s="1428" t="s">
        <v>51</v>
      </c>
      <c r="E122" s="1428"/>
      <c r="F122" s="1428"/>
      <c r="G122" s="1428"/>
      <c r="H122" s="1428"/>
      <c r="I122" s="1428"/>
      <c r="J122" s="1428"/>
      <c r="K122" s="1428"/>
      <c r="L122" s="1428"/>
      <c r="M122" s="1428"/>
      <c r="N122" s="1428"/>
      <c r="O122" s="665"/>
      <c r="P122" s="806"/>
      <c r="Q122" s="806"/>
      <c r="R122" s="806"/>
    </row>
    <row r="123" spans="1:18" ht="7.5" customHeight="1" thickBot="1">
      <c r="A123" s="1429"/>
      <c r="B123" s="1429"/>
      <c r="C123" s="1429"/>
      <c r="D123" s="1429"/>
      <c r="E123" s="1429"/>
      <c r="F123" s="1429"/>
      <c r="G123" s="1429"/>
      <c r="H123" s="1429"/>
      <c r="I123" s="1430"/>
      <c r="J123" s="1430"/>
      <c r="K123" s="1430"/>
      <c r="L123" s="1430"/>
      <c r="M123" s="892"/>
      <c r="N123" s="892"/>
      <c r="O123" s="133"/>
      <c r="P123" s="1431"/>
      <c r="Q123" s="1431"/>
      <c r="R123" s="1431"/>
    </row>
    <row r="124" spans="1:18" s="1" customFormat="1" ht="24.75" customHeight="1" thickBot="1">
      <c r="A124" s="478"/>
      <c r="B124" s="1474" t="s">
        <v>52</v>
      </c>
      <c r="C124" s="1475"/>
      <c r="D124" s="1475"/>
      <c r="E124" s="1475"/>
      <c r="F124" s="1475"/>
      <c r="G124" s="1475"/>
      <c r="H124" s="1476"/>
      <c r="I124" s="1432" t="s">
        <v>138</v>
      </c>
      <c r="J124" s="1432"/>
      <c r="K124" s="1432"/>
      <c r="L124" s="1433"/>
      <c r="M124" s="532" t="s">
        <v>175</v>
      </c>
      <c r="N124" s="532" t="s">
        <v>176</v>
      </c>
      <c r="O124" s="893"/>
      <c r="P124" s="1434"/>
      <c r="Q124" s="1434"/>
      <c r="R124" s="1434"/>
    </row>
    <row r="125" spans="1:18" s="1" customFormat="1" ht="14.25" customHeight="1" thickBot="1">
      <c r="A125" s="478"/>
      <c r="B125" s="1462" t="s">
        <v>53</v>
      </c>
      <c r="C125" s="1463"/>
      <c r="D125" s="1463"/>
      <c r="E125" s="1463"/>
      <c r="F125" s="1463"/>
      <c r="G125" s="1463"/>
      <c r="H125" s="1464"/>
      <c r="I125" s="1435">
        <f>SUM(I126:L129)</f>
        <v>47167.3</v>
      </c>
      <c r="J125" s="1435"/>
      <c r="K125" s="1435"/>
      <c r="L125" s="1436"/>
      <c r="M125" s="890">
        <f>SUM(M126:M129)</f>
        <v>60251.7</v>
      </c>
      <c r="N125" s="442">
        <f>SUM(N126:N129)</f>
        <v>60194.8</v>
      </c>
      <c r="O125" s="886"/>
      <c r="P125" s="1437"/>
      <c r="Q125" s="1437"/>
      <c r="R125" s="1437"/>
    </row>
    <row r="126" spans="1:18" s="1" customFormat="1" ht="14.25" customHeight="1">
      <c r="A126" s="478"/>
      <c r="B126" s="1471" t="s">
        <v>54</v>
      </c>
      <c r="C126" s="1472"/>
      <c r="D126" s="1472"/>
      <c r="E126" s="1472"/>
      <c r="F126" s="1472"/>
      <c r="G126" s="1472"/>
      <c r="H126" s="1473"/>
      <c r="I126" s="1440">
        <f>SUMIF(H12:H118,"SB",I12:I118)</f>
        <v>10637.900000000001</v>
      </c>
      <c r="J126" s="1440"/>
      <c r="K126" s="1440"/>
      <c r="L126" s="1441"/>
      <c r="M126" s="887">
        <f>SUMIF(H12:H116,H26,M12:M116)</f>
        <v>11411.4</v>
      </c>
      <c r="N126" s="443">
        <f>SUMIF(H12:H116,"sb",N12:N116)</f>
        <v>12204.7</v>
      </c>
      <c r="O126" s="888"/>
      <c r="P126" s="1426"/>
      <c r="Q126" s="1426"/>
      <c r="R126" s="1426"/>
    </row>
    <row r="127" spans="1:18" s="1" customFormat="1" ht="14.25" customHeight="1">
      <c r="A127" s="478"/>
      <c r="B127" s="1445" t="s">
        <v>55</v>
      </c>
      <c r="C127" s="1446"/>
      <c r="D127" s="1446"/>
      <c r="E127" s="1446"/>
      <c r="F127" s="1446"/>
      <c r="G127" s="1446"/>
      <c r="H127" s="1447"/>
      <c r="I127" s="1438">
        <f>SUMIF(H12:H118,"SB(sP)",I12:I118)</f>
        <v>4731.1000000000004</v>
      </c>
      <c r="J127" s="1438"/>
      <c r="K127" s="1438"/>
      <c r="L127" s="1439"/>
      <c r="M127" s="181">
        <f>SUMIF(H12:H116,H106,M12:M116)</f>
        <v>4605</v>
      </c>
      <c r="N127" s="444">
        <f>SUMIF(H12:H116,H106,N12:N116)</f>
        <v>4615</v>
      </c>
      <c r="O127" s="888"/>
      <c r="P127" s="1426"/>
      <c r="Q127" s="1426"/>
      <c r="R127" s="1426"/>
    </row>
    <row r="128" spans="1:18" s="1" customFormat="1" ht="14.25" customHeight="1">
      <c r="A128" s="478"/>
      <c r="B128" s="1445" t="s">
        <v>56</v>
      </c>
      <c r="C128" s="1446"/>
      <c r="D128" s="1446"/>
      <c r="E128" s="1446"/>
      <c r="F128" s="1446"/>
      <c r="G128" s="1446"/>
      <c r="H128" s="1447"/>
      <c r="I128" s="1438">
        <f>SUMIF(H12:H118,"sb(vb)",I12:I118)</f>
        <v>31798.3</v>
      </c>
      <c r="J128" s="1438"/>
      <c r="K128" s="1438"/>
      <c r="L128" s="1439"/>
      <c r="M128" s="889">
        <f>SUMIF(H12:H116,H12,M12:M116)</f>
        <v>43274.499999999993</v>
      </c>
      <c r="N128" s="445">
        <f>SUMIF(H12:H116,H12,N12:N116)</f>
        <v>43375.1</v>
      </c>
      <c r="O128" s="888"/>
      <c r="P128" s="1426"/>
      <c r="Q128" s="1426"/>
      <c r="R128" s="1426"/>
    </row>
    <row r="129" spans="1:18" s="1" customFormat="1" ht="14.25" customHeight="1" thickBot="1">
      <c r="A129" s="478"/>
      <c r="B129" s="1459" t="s">
        <v>63</v>
      </c>
      <c r="C129" s="1460"/>
      <c r="D129" s="1460"/>
      <c r="E129" s="1460"/>
      <c r="F129" s="1460"/>
      <c r="G129" s="1460"/>
      <c r="H129" s="1461"/>
      <c r="I129" s="1450">
        <f>SUMIF(H12:H118,"sb(p)",I12:I118)</f>
        <v>0</v>
      </c>
      <c r="J129" s="1450"/>
      <c r="K129" s="1450"/>
      <c r="L129" s="1451"/>
      <c r="M129" s="182">
        <f>SUMIF(H12:H116,H90,M12:M116)</f>
        <v>960.8</v>
      </c>
      <c r="N129" s="134">
        <f>SUMIF(H12:H116,#REF!,N12:N116)</f>
        <v>0</v>
      </c>
      <c r="O129" s="888"/>
      <c r="P129" s="1426"/>
      <c r="Q129" s="1426"/>
      <c r="R129" s="1426"/>
    </row>
    <row r="130" spans="1:18" s="1" customFormat="1" ht="14.25" customHeight="1" thickBot="1">
      <c r="A130" s="478"/>
      <c r="B130" s="1462" t="s">
        <v>57</v>
      </c>
      <c r="C130" s="1463"/>
      <c r="D130" s="1463"/>
      <c r="E130" s="1463"/>
      <c r="F130" s="1463"/>
      <c r="G130" s="1463"/>
      <c r="H130" s="1464"/>
      <c r="I130" s="1435">
        <f>SUM(I131:L132)</f>
        <v>47582.65</v>
      </c>
      <c r="J130" s="1435"/>
      <c r="K130" s="1435"/>
      <c r="L130" s="1436"/>
      <c r="M130" s="890">
        <f>SUM(M131:M132)</f>
        <v>49184.7</v>
      </c>
      <c r="N130" s="442">
        <f>N131+N132</f>
        <v>50386.299999999996</v>
      </c>
      <c r="O130" s="886"/>
      <c r="P130" s="1437"/>
      <c r="Q130" s="1437"/>
      <c r="R130" s="1437"/>
    </row>
    <row r="131" spans="1:18" s="1" customFormat="1" ht="14.25" customHeight="1">
      <c r="A131" s="478"/>
      <c r="B131" s="1465" t="s">
        <v>58</v>
      </c>
      <c r="C131" s="1466"/>
      <c r="D131" s="1466"/>
      <c r="E131" s="1466"/>
      <c r="F131" s="1466"/>
      <c r="G131" s="1466"/>
      <c r="H131" s="1467"/>
      <c r="I131" s="1440">
        <f>SUMIF(H12:H118,"es",I12:I118)</f>
        <v>5657.3</v>
      </c>
      <c r="J131" s="1440"/>
      <c r="K131" s="1440"/>
      <c r="L131" s="1441"/>
      <c r="M131" s="181">
        <f>SUMIF(H12:H116,"es",M12:M116)</f>
        <v>382.6</v>
      </c>
      <c r="N131" s="444">
        <f>SUMIF(H12:H116,"es",N12:N116)</f>
        <v>1584.1999999999998</v>
      </c>
      <c r="O131" s="439"/>
      <c r="P131" s="1426"/>
      <c r="Q131" s="1426"/>
      <c r="R131" s="1426"/>
    </row>
    <row r="132" spans="1:18" s="1" customFormat="1" ht="14.25" customHeight="1" thickBot="1">
      <c r="A132" s="478"/>
      <c r="B132" s="1468" t="s">
        <v>59</v>
      </c>
      <c r="C132" s="1469"/>
      <c r="D132" s="1469"/>
      <c r="E132" s="1469"/>
      <c r="F132" s="1469"/>
      <c r="G132" s="1469"/>
      <c r="H132" s="1470"/>
      <c r="I132" s="1438">
        <f>SUMIF(H12:H118,"lrvb",I12:I118)</f>
        <v>41925.35</v>
      </c>
      <c r="J132" s="1438"/>
      <c r="K132" s="1438"/>
      <c r="L132" s="1439"/>
      <c r="M132" s="889">
        <f>SUMIF(H12:H116,"lrvb",M12:M116)</f>
        <v>48802.1</v>
      </c>
      <c r="N132" s="445">
        <f>SUMIF(H12:H116,H104,N12:N116)</f>
        <v>48802.1</v>
      </c>
      <c r="O132" s="440"/>
      <c r="P132" s="1426"/>
      <c r="Q132" s="1426"/>
      <c r="R132" s="1426"/>
    </row>
    <row r="133" spans="1:18" s="1" customFormat="1" ht="14.25" customHeight="1" thickBot="1">
      <c r="A133" s="478"/>
      <c r="B133" s="1442" t="s">
        <v>61</v>
      </c>
      <c r="C133" s="1443"/>
      <c r="D133" s="1443"/>
      <c r="E133" s="1443"/>
      <c r="F133" s="1443"/>
      <c r="G133" s="1443"/>
      <c r="H133" s="1444"/>
      <c r="I133" s="1448">
        <f>I130+I125</f>
        <v>94749.950000000012</v>
      </c>
      <c r="J133" s="1448"/>
      <c r="K133" s="1448"/>
      <c r="L133" s="1449"/>
      <c r="M133" s="885">
        <f>M125+M130</f>
        <v>109436.4</v>
      </c>
      <c r="N133" s="446">
        <f>N125+N130</f>
        <v>110581.1</v>
      </c>
      <c r="O133" s="441"/>
      <c r="P133" s="1437"/>
      <c r="Q133" s="1437"/>
      <c r="R133" s="1437"/>
    </row>
    <row r="134" spans="1:18">
      <c r="B134" s="477"/>
      <c r="C134" s="477"/>
      <c r="D134" s="477"/>
      <c r="E134" s="477"/>
      <c r="F134" s="477"/>
      <c r="G134" s="136"/>
    </row>
    <row r="139" spans="1:18">
      <c r="E139" s="39"/>
      <c r="F139" s="39"/>
      <c r="G139" s="39"/>
      <c r="O139" s="39"/>
      <c r="R139" s="58"/>
    </row>
  </sheetData>
  <mergeCells count="240">
    <mergeCell ref="B130:H130"/>
    <mergeCell ref="B131:H131"/>
    <mergeCell ref="B132:H132"/>
    <mergeCell ref="B127:H127"/>
    <mergeCell ref="B126:H126"/>
    <mergeCell ref="B125:H125"/>
    <mergeCell ref="B128:H128"/>
    <mergeCell ref="O78:O80"/>
    <mergeCell ref="I133:L133"/>
    <mergeCell ref="I129:L129"/>
    <mergeCell ref="I126:L126"/>
    <mergeCell ref="G116:G117"/>
    <mergeCell ref="F116:F117"/>
    <mergeCell ref="B120:H120"/>
    <mergeCell ref="O120:R120"/>
    <mergeCell ref="B129:H129"/>
    <mergeCell ref="P133:R133"/>
    <mergeCell ref="I131:L131"/>
    <mergeCell ref="P131:R131"/>
    <mergeCell ref="I132:L132"/>
    <mergeCell ref="P132:R132"/>
    <mergeCell ref="B133:H133"/>
    <mergeCell ref="P129:R129"/>
    <mergeCell ref="I130:L130"/>
    <mergeCell ref="P130:R130"/>
    <mergeCell ref="I127:L127"/>
    <mergeCell ref="P127:R127"/>
    <mergeCell ref="I128:L128"/>
    <mergeCell ref="P128:R128"/>
    <mergeCell ref="P126:R126"/>
    <mergeCell ref="A121:R121"/>
    <mergeCell ref="D122:N122"/>
    <mergeCell ref="A123:L123"/>
    <mergeCell ref="P123:R123"/>
    <mergeCell ref="I124:L124"/>
    <mergeCell ref="P124:R124"/>
    <mergeCell ref="I125:L125"/>
    <mergeCell ref="P125:R125"/>
    <mergeCell ref="B124:H124"/>
    <mergeCell ref="O99:O100"/>
    <mergeCell ref="D99:D100"/>
    <mergeCell ref="C118:H118"/>
    <mergeCell ref="O118:R118"/>
    <mergeCell ref="C119:H119"/>
    <mergeCell ref="O119:R119"/>
    <mergeCell ref="A103:A105"/>
    <mergeCell ref="B103:B105"/>
    <mergeCell ref="C103:C105"/>
    <mergeCell ref="C101:H101"/>
    <mergeCell ref="O101:R101"/>
    <mergeCell ref="C102:R102"/>
    <mergeCell ref="D103:D105"/>
    <mergeCell ref="E103:E105"/>
    <mergeCell ref="F103:F105"/>
    <mergeCell ref="P112:P113"/>
    <mergeCell ref="G103:G105"/>
    <mergeCell ref="A114:A117"/>
    <mergeCell ref="B114:B117"/>
    <mergeCell ref="C111:C113"/>
    <mergeCell ref="D112:D113"/>
    <mergeCell ref="F112:F113"/>
    <mergeCell ref="Q112:Q113"/>
    <mergeCell ref="R112:R113"/>
    <mergeCell ref="O112:O113"/>
    <mergeCell ref="C116:C117"/>
    <mergeCell ref="D116:D117"/>
    <mergeCell ref="E116:E117"/>
    <mergeCell ref="G112:G113"/>
    <mergeCell ref="E96:E98"/>
    <mergeCell ref="G96:G100"/>
    <mergeCell ref="F96:F100"/>
    <mergeCell ref="A97:A98"/>
    <mergeCell ref="B97:B98"/>
    <mergeCell ref="C97:C98"/>
    <mergeCell ref="D97:D98"/>
    <mergeCell ref="A99:A100"/>
    <mergeCell ref="B99:B100"/>
    <mergeCell ref="C99:C100"/>
    <mergeCell ref="C78:C80"/>
    <mergeCell ref="D78:D80"/>
    <mergeCell ref="D94:D95"/>
    <mergeCell ref="E94:E95"/>
    <mergeCell ref="G94:G95"/>
    <mergeCell ref="Q73:Q74"/>
    <mergeCell ref="E78:E80"/>
    <mergeCell ref="P73:P74"/>
    <mergeCell ref="E85:E88"/>
    <mergeCell ref="D81:D82"/>
    <mergeCell ref="O90:O91"/>
    <mergeCell ref="O85:O88"/>
    <mergeCell ref="R73:R74"/>
    <mergeCell ref="D90:D93"/>
    <mergeCell ref="E90:E93"/>
    <mergeCell ref="G90:G93"/>
    <mergeCell ref="E81:E82"/>
    <mergeCell ref="E83:E84"/>
    <mergeCell ref="C75:H75"/>
    <mergeCell ref="O75:R75"/>
    <mergeCell ref="O71:O72"/>
    <mergeCell ref="P71:P72"/>
    <mergeCell ref="Q71:Q72"/>
    <mergeCell ref="R71:R72"/>
    <mergeCell ref="D85:D88"/>
    <mergeCell ref="O83:O84"/>
    <mergeCell ref="O81:O82"/>
    <mergeCell ref="D83:D84"/>
    <mergeCell ref="C76:R76"/>
    <mergeCell ref="D73:D74"/>
    <mergeCell ref="E73:E74"/>
    <mergeCell ref="F73:F74"/>
    <mergeCell ref="G73:G74"/>
    <mergeCell ref="O73:O74"/>
    <mergeCell ref="D71:D72"/>
    <mergeCell ref="E71:E72"/>
    <mergeCell ref="F71:F72"/>
    <mergeCell ref="G71:G72"/>
    <mergeCell ref="A68:A69"/>
    <mergeCell ref="B68:B69"/>
    <mergeCell ref="D68:D70"/>
    <mergeCell ref="E68:E70"/>
    <mergeCell ref="F68:F70"/>
    <mergeCell ref="G68:G70"/>
    <mergeCell ref="R57:R58"/>
    <mergeCell ref="A59:A60"/>
    <mergeCell ref="B59:B60"/>
    <mergeCell ref="D59:D61"/>
    <mergeCell ref="O59:O60"/>
    <mergeCell ref="O57:O58"/>
    <mergeCell ref="F57:F58"/>
    <mergeCell ref="G57:G58"/>
    <mergeCell ref="Q47:Q49"/>
    <mergeCell ref="O62:O63"/>
    <mergeCell ref="P57:P58"/>
    <mergeCell ref="Q57:Q58"/>
    <mergeCell ref="O55:O56"/>
    <mergeCell ref="P47:P49"/>
    <mergeCell ref="E57:E58"/>
    <mergeCell ref="D55:D56"/>
    <mergeCell ref="A65:A66"/>
    <mergeCell ref="B65:B66"/>
    <mergeCell ref="D65:D67"/>
    <mergeCell ref="A62:A63"/>
    <mergeCell ref="B62:B63"/>
    <mergeCell ref="D62:D64"/>
    <mergeCell ref="A50:A51"/>
    <mergeCell ref="B50:B51"/>
    <mergeCell ref="C50:C51"/>
    <mergeCell ref="D50:D51"/>
    <mergeCell ref="O65:O66"/>
    <mergeCell ref="E52:E55"/>
    <mergeCell ref="A57:A58"/>
    <mergeCell ref="B57:B58"/>
    <mergeCell ref="C57:C58"/>
    <mergeCell ref="D57:D58"/>
    <mergeCell ref="R47:R49"/>
    <mergeCell ref="R41:R43"/>
    <mergeCell ref="D44:D46"/>
    <mergeCell ref="O44:O46"/>
    <mergeCell ref="P44:P46"/>
    <mergeCell ref="Q44:Q46"/>
    <mergeCell ref="R44:R46"/>
    <mergeCell ref="O47:O49"/>
    <mergeCell ref="P41:P43"/>
    <mergeCell ref="Q41:Q43"/>
    <mergeCell ref="F50:F51"/>
    <mergeCell ref="G50:G51"/>
    <mergeCell ref="D41:D43"/>
    <mergeCell ref="O41:O43"/>
    <mergeCell ref="D47:D49"/>
    <mergeCell ref="E50:E51"/>
    <mergeCell ref="O50:O51"/>
    <mergeCell ref="Q24:Q25"/>
    <mergeCell ref="D24:D25"/>
    <mergeCell ref="R24:R25"/>
    <mergeCell ref="O26:O27"/>
    <mergeCell ref="P26:P27"/>
    <mergeCell ref="Q26:Q27"/>
    <mergeCell ref="R26:R27"/>
    <mergeCell ref="O24:O25"/>
    <mergeCell ref="P24:P25"/>
    <mergeCell ref="C31:R31"/>
    <mergeCell ref="O30:R30"/>
    <mergeCell ref="A28:A29"/>
    <mergeCell ref="B28:B29"/>
    <mergeCell ref="C30:H30"/>
    <mergeCell ref="D28:D29"/>
    <mergeCell ref="Q20:Q21"/>
    <mergeCell ref="R20:R21"/>
    <mergeCell ref="D18:D19"/>
    <mergeCell ref="O18:O19"/>
    <mergeCell ref="P18:P19"/>
    <mergeCell ref="Q18:Q19"/>
    <mergeCell ref="R18:R19"/>
    <mergeCell ref="D20:D21"/>
    <mergeCell ref="O20:O21"/>
    <mergeCell ref="P20:P21"/>
    <mergeCell ref="E22:E23"/>
    <mergeCell ref="F22:F23"/>
    <mergeCell ref="G22:G23"/>
    <mergeCell ref="A26:A27"/>
    <mergeCell ref="B26:B27"/>
    <mergeCell ref="A22:A23"/>
    <mergeCell ref="B22:B23"/>
    <mergeCell ref="C22:C23"/>
    <mergeCell ref="D22:D23"/>
    <mergeCell ref="C26:C27"/>
    <mergeCell ref="D12:D14"/>
    <mergeCell ref="O14:O15"/>
    <mergeCell ref="P14:P15"/>
    <mergeCell ref="Q14:Q15"/>
    <mergeCell ref="R14:R15"/>
    <mergeCell ref="H5:H7"/>
    <mergeCell ref="I5:L5"/>
    <mergeCell ref="F5:F7"/>
    <mergeCell ref="O16:O17"/>
    <mergeCell ref="P16:P17"/>
    <mergeCell ref="Q16:Q17"/>
    <mergeCell ref="R16:R17"/>
    <mergeCell ref="A5:A7"/>
    <mergeCell ref="B5:B7"/>
    <mergeCell ref="C5:C7"/>
    <mergeCell ref="D5:D7"/>
    <mergeCell ref="C11:R11"/>
    <mergeCell ref="E5:E7"/>
    <mergeCell ref="N5:N7"/>
    <mergeCell ref="O5:R5"/>
    <mergeCell ref="A1:R1"/>
    <mergeCell ref="A2:R2"/>
    <mergeCell ref="A3:R3"/>
    <mergeCell ref="A4:R4"/>
    <mergeCell ref="A8:R8"/>
    <mergeCell ref="A9:R9"/>
    <mergeCell ref="B10:R10"/>
    <mergeCell ref="I6:I7"/>
    <mergeCell ref="G5:G7"/>
    <mergeCell ref="J6:K6"/>
    <mergeCell ref="L6:L7"/>
    <mergeCell ref="O6:O7"/>
    <mergeCell ref="P6:R6"/>
    <mergeCell ref="M5:M7"/>
  </mergeCells>
  <phoneticPr fontId="21" type="noConversion"/>
  <printOptions horizontalCentered="1"/>
  <pageMargins left="0" right="0" top="0.74803149606299213" bottom="0" header="0.31496062992125984" footer="0.31496062992125984"/>
  <pageSetup paperSize="9" orientation="landscape" r:id="rId1"/>
  <rowBreaks count="6" manualBreakCount="6">
    <brk id="19" max="17" man="1"/>
    <brk id="37" max="17" man="1"/>
    <brk id="51" max="17" man="1"/>
    <brk id="67" max="17" man="1"/>
    <brk id="105" max="17" man="1"/>
    <brk id="11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9"/>
  <sheetViews>
    <sheetView zoomScaleNormal="100" zoomScaleSheetLayoutView="80" workbookViewId="0">
      <selection sqref="A1:AA1"/>
    </sheetView>
  </sheetViews>
  <sheetFormatPr defaultRowHeight="12.75"/>
  <cols>
    <col min="1" max="2" width="2.7109375" style="39" customWidth="1"/>
    <col min="3" max="4" width="2.85546875" style="39" customWidth="1"/>
    <col min="5" max="5" width="29.7109375" style="39" customWidth="1"/>
    <col min="6" max="6" width="3.7109375" style="58" customWidth="1"/>
    <col min="7" max="7" width="2.85546875" style="58" customWidth="1"/>
    <col min="8" max="8" width="2.7109375" style="54" customWidth="1"/>
    <col min="9" max="9" width="7.5703125" style="39" customWidth="1"/>
    <col min="10" max="10" width="7.140625" style="39" customWidth="1"/>
    <col min="11" max="11" width="7.42578125" style="39" customWidth="1"/>
    <col min="12" max="12" width="6.7109375" style="39" customWidth="1"/>
    <col min="13" max="13" width="6.5703125" style="39" customWidth="1"/>
    <col min="14" max="15" width="8.28515625" style="39" customWidth="1"/>
    <col min="16" max="16" width="7" style="39" customWidth="1"/>
    <col min="17" max="17" width="6.140625" style="39" customWidth="1"/>
    <col min="18" max="18" width="9.140625" style="39"/>
    <col min="19" max="19" width="7.5703125" style="39" customWidth="1"/>
    <col min="20" max="21" width="6.140625" style="39" customWidth="1"/>
    <col min="22" max="22" width="8.42578125" style="39" customWidth="1"/>
    <col min="23" max="23" width="8.140625" style="39" customWidth="1"/>
    <col min="24" max="24" width="19.42578125" style="137" customWidth="1"/>
    <col min="25" max="26" width="5.28515625" style="58" customWidth="1"/>
    <col min="27" max="27" width="5.28515625" style="138" customWidth="1"/>
    <col min="28" max="16384" width="9.140625" style="39"/>
  </cols>
  <sheetData>
    <row r="1" spans="1:27" ht="15.75" customHeight="1">
      <c r="A1" s="1197" t="s">
        <v>166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</row>
    <row r="2" spans="1:27" s="1" customFormat="1" ht="20.25" customHeight="1">
      <c r="A2" s="1198" t="s">
        <v>161</v>
      </c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198"/>
      <c r="R2" s="1198"/>
      <c r="S2" s="1198"/>
      <c r="T2" s="1198"/>
      <c r="U2" s="1198"/>
      <c r="V2" s="1198"/>
      <c r="W2" s="1198"/>
      <c r="X2" s="1198"/>
      <c r="Y2" s="1198"/>
      <c r="Z2" s="1198"/>
      <c r="AA2" s="1198"/>
    </row>
    <row r="3" spans="1:27" s="1" customFormat="1" ht="15" customHeight="1">
      <c r="A3" s="1199" t="s">
        <v>69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199"/>
      <c r="R3" s="1199"/>
      <c r="S3" s="1199"/>
      <c r="T3" s="1199"/>
      <c r="U3" s="1199"/>
      <c r="V3" s="1199"/>
      <c r="W3" s="1199"/>
      <c r="X3" s="1199"/>
      <c r="Y3" s="1199"/>
      <c r="Z3" s="1199"/>
      <c r="AA3" s="1199"/>
    </row>
    <row r="4" spans="1:27" s="1" customFormat="1" ht="15" customHeight="1" thickBot="1">
      <c r="A4" s="1200" t="s">
        <v>0</v>
      </c>
      <c r="B4" s="1200"/>
      <c r="C4" s="1200"/>
      <c r="D4" s="1200"/>
      <c r="E4" s="1200"/>
      <c r="F4" s="1200"/>
      <c r="G4" s="1200"/>
      <c r="H4" s="1200"/>
      <c r="I4" s="1200"/>
      <c r="J4" s="1200"/>
      <c r="K4" s="1200"/>
      <c r="L4" s="1200"/>
      <c r="M4" s="1200"/>
      <c r="N4" s="1200"/>
      <c r="O4" s="1200"/>
      <c r="P4" s="1200"/>
      <c r="Q4" s="1200"/>
      <c r="R4" s="1200"/>
      <c r="S4" s="1200"/>
      <c r="T4" s="1200"/>
      <c r="U4" s="1200"/>
      <c r="V4" s="1200"/>
      <c r="W4" s="1200"/>
      <c r="X4" s="1200"/>
      <c r="Y4" s="1200"/>
      <c r="Z4" s="1200"/>
      <c r="AA4" s="1200"/>
    </row>
    <row r="5" spans="1:27" s="2" customFormat="1" ht="36.75" customHeight="1" thickBot="1">
      <c r="A5" s="1209" t="s">
        <v>1</v>
      </c>
      <c r="B5" s="1212" t="s">
        <v>2</v>
      </c>
      <c r="C5" s="1215" t="s">
        <v>3</v>
      </c>
      <c r="D5" s="958"/>
      <c r="E5" s="1218" t="s">
        <v>4</v>
      </c>
      <c r="F5" s="1224" t="s">
        <v>5</v>
      </c>
      <c r="G5" s="1212" t="s">
        <v>157</v>
      </c>
      <c r="H5" s="1179" t="s">
        <v>6</v>
      </c>
      <c r="I5" s="1237" t="s">
        <v>7</v>
      </c>
      <c r="J5" s="1240" t="s">
        <v>158</v>
      </c>
      <c r="K5" s="1241"/>
      <c r="L5" s="1241"/>
      <c r="M5" s="1242"/>
      <c r="N5" s="1240" t="s">
        <v>82</v>
      </c>
      <c r="O5" s="1241"/>
      <c r="P5" s="1241"/>
      <c r="Q5" s="1242"/>
      <c r="R5" s="1240" t="s">
        <v>83</v>
      </c>
      <c r="S5" s="1241"/>
      <c r="T5" s="1241"/>
      <c r="U5" s="1242"/>
      <c r="V5" s="1191" t="s">
        <v>84</v>
      </c>
      <c r="W5" s="1191" t="s">
        <v>85</v>
      </c>
      <c r="X5" s="1194" t="s">
        <v>70</v>
      </c>
      <c r="Y5" s="1195"/>
      <c r="Z5" s="1195"/>
      <c r="AA5" s="1196"/>
    </row>
    <row r="6" spans="1:27" s="2" customFormat="1" ht="15" customHeight="1">
      <c r="A6" s="1210"/>
      <c r="B6" s="1213"/>
      <c r="C6" s="1216"/>
      <c r="D6" s="959"/>
      <c r="E6" s="1219"/>
      <c r="F6" s="1225"/>
      <c r="G6" s="1213"/>
      <c r="H6" s="1180"/>
      <c r="I6" s="1238"/>
      <c r="J6" s="1177" t="s">
        <v>9</v>
      </c>
      <c r="K6" s="1182" t="s">
        <v>10</v>
      </c>
      <c r="L6" s="1183"/>
      <c r="M6" s="1184" t="s">
        <v>11</v>
      </c>
      <c r="N6" s="1177" t="s">
        <v>9</v>
      </c>
      <c r="O6" s="1182" t="s">
        <v>10</v>
      </c>
      <c r="P6" s="1183"/>
      <c r="Q6" s="1184" t="s">
        <v>11</v>
      </c>
      <c r="R6" s="1177" t="s">
        <v>9</v>
      </c>
      <c r="S6" s="1182" t="s">
        <v>10</v>
      </c>
      <c r="T6" s="1183"/>
      <c r="U6" s="1184" t="s">
        <v>11</v>
      </c>
      <c r="V6" s="1192"/>
      <c r="W6" s="1192"/>
      <c r="X6" s="1186" t="s">
        <v>71</v>
      </c>
      <c r="Y6" s="1188" t="s">
        <v>86</v>
      </c>
      <c r="Z6" s="1189"/>
      <c r="AA6" s="1190"/>
    </row>
    <row r="7" spans="1:27" s="2" customFormat="1" ht="108.75" customHeight="1" thickBot="1">
      <c r="A7" s="1211"/>
      <c r="B7" s="1214"/>
      <c r="C7" s="1217"/>
      <c r="D7" s="960"/>
      <c r="E7" s="1220"/>
      <c r="F7" s="1226"/>
      <c r="G7" s="1214"/>
      <c r="H7" s="1181"/>
      <c r="I7" s="1239"/>
      <c r="J7" s="1178"/>
      <c r="K7" s="3" t="s">
        <v>9</v>
      </c>
      <c r="L7" s="3" t="s">
        <v>12</v>
      </c>
      <c r="M7" s="1185"/>
      <c r="N7" s="1178"/>
      <c r="O7" s="3" t="s">
        <v>9</v>
      </c>
      <c r="P7" s="3" t="s">
        <v>12</v>
      </c>
      <c r="Q7" s="1185"/>
      <c r="R7" s="1178"/>
      <c r="S7" s="3" t="s">
        <v>9</v>
      </c>
      <c r="T7" s="3" t="s">
        <v>12</v>
      </c>
      <c r="U7" s="1185"/>
      <c r="V7" s="1193"/>
      <c r="W7" s="1193"/>
      <c r="X7" s="1187"/>
      <c r="Y7" s="533" t="s">
        <v>87</v>
      </c>
      <c r="Z7" s="533" t="s">
        <v>88</v>
      </c>
      <c r="AA7" s="534" t="s">
        <v>89</v>
      </c>
    </row>
    <row r="8" spans="1:27" s="1" customFormat="1" ht="15.75" customHeight="1">
      <c r="A8" s="1169" t="s">
        <v>13</v>
      </c>
      <c r="B8" s="1170"/>
      <c r="C8" s="1170"/>
      <c r="D8" s="1170"/>
      <c r="E8" s="1170"/>
      <c r="F8" s="1170"/>
      <c r="G8" s="1170"/>
      <c r="H8" s="1170"/>
      <c r="I8" s="1170"/>
      <c r="J8" s="1170"/>
      <c r="K8" s="1170"/>
      <c r="L8" s="1170"/>
      <c r="M8" s="1170"/>
      <c r="N8" s="1170"/>
      <c r="O8" s="1170"/>
      <c r="P8" s="1170"/>
      <c r="Q8" s="1170"/>
      <c r="R8" s="1170"/>
      <c r="S8" s="1170"/>
      <c r="T8" s="1170"/>
      <c r="U8" s="1170"/>
      <c r="V8" s="1170"/>
      <c r="W8" s="1170"/>
      <c r="X8" s="1170"/>
      <c r="Y8" s="1170"/>
      <c r="Z8" s="1170"/>
      <c r="AA8" s="1171"/>
    </row>
    <row r="9" spans="1:27" s="1" customFormat="1" ht="15" customHeight="1" thickBot="1">
      <c r="A9" s="1172" t="s">
        <v>14</v>
      </c>
      <c r="B9" s="1173"/>
      <c r="C9" s="1173"/>
      <c r="D9" s="1173"/>
      <c r="E9" s="1173"/>
      <c r="F9" s="1173"/>
      <c r="G9" s="1173"/>
      <c r="H9" s="1173"/>
      <c r="I9" s="1173"/>
      <c r="J9" s="1173"/>
      <c r="K9" s="1173"/>
      <c r="L9" s="1173"/>
      <c r="M9" s="1173"/>
      <c r="N9" s="1173"/>
      <c r="O9" s="1173"/>
      <c r="P9" s="1173"/>
      <c r="Q9" s="1173"/>
      <c r="R9" s="1173"/>
      <c r="S9" s="1173"/>
      <c r="T9" s="1173"/>
      <c r="U9" s="1173"/>
      <c r="V9" s="1173"/>
      <c r="W9" s="1173"/>
      <c r="X9" s="1173"/>
      <c r="Y9" s="1173"/>
      <c r="Z9" s="1173"/>
      <c r="AA9" s="1174"/>
    </row>
    <row r="10" spans="1:27" s="5" customFormat="1" ht="14.25" customHeight="1" thickBot="1">
      <c r="A10" s="4" t="s">
        <v>15</v>
      </c>
      <c r="B10" s="1175" t="s">
        <v>16</v>
      </c>
      <c r="C10" s="1175"/>
      <c r="D10" s="1175"/>
      <c r="E10" s="1175"/>
      <c r="F10" s="1175"/>
      <c r="G10" s="1175"/>
      <c r="H10" s="1175"/>
      <c r="I10" s="1175"/>
      <c r="J10" s="1175"/>
      <c r="K10" s="1175"/>
      <c r="L10" s="1175"/>
      <c r="M10" s="1175"/>
      <c r="N10" s="1175"/>
      <c r="O10" s="1175"/>
      <c r="P10" s="1175"/>
      <c r="Q10" s="1175"/>
      <c r="R10" s="1175"/>
      <c r="S10" s="1175"/>
      <c r="T10" s="1175"/>
      <c r="U10" s="1175"/>
      <c r="V10" s="1175"/>
      <c r="W10" s="1175"/>
      <c r="X10" s="1175"/>
      <c r="Y10" s="1175"/>
      <c r="Z10" s="1175"/>
      <c r="AA10" s="1176"/>
    </row>
    <row r="11" spans="1:27" s="5" customFormat="1" ht="18" customHeight="1" thickBot="1">
      <c r="A11" s="6" t="s">
        <v>15</v>
      </c>
      <c r="B11" s="7" t="s">
        <v>15</v>
      </c>
      <c r="C11" s="1221" t="s">
        <v>17</v>
      </c>
      <c r="D11" s="1221"/>
      <c r="E11" s="1221"/>
      <c r="F11" s="1221"/>
      <c r="G11" s="1221"/>
      <c r="H11" s="1221"/>
      <c r="I11" s="1222"/>
      <c r="J11" s="1222"/>
      <c r="K11" s="1222"/>
      <c r="L11" s="1222"/>
      <c r="M11" s="1222"/>
      <c r="N11" s="1222"/>
      <c r="O11" s="1222"/>
      <c r="P11" s="1222"/>
      <c r="Q11" s="1222"/>
      <c r="R11" s="1222"/>
      <c r="S11" s="1222"/>
      <c r="T11" s="1222"/>
      <c r="U11" s="1222"/>
      <c r="V11" s="1222"/>
      <c r="W11" s="1222"/>
      <c r="X11" s="1222"/>
      <c r="Y11" s="1222"/>
      <c r="Z11" s="1222"/>
      <c r="AA11" s="1223"/>
    </row>
    <row r="12" spans="1:27" s="5" customFormat="1" ht="51.75" customHeight="1">
      <c r="A12" s="925" t="s">
        <v>15</v>
      </c>
      <c r="B12" s="8" t="s">
        <v>15</v>
      </c>
      <c r="C12" s="940" t="s">
        <v>15</v>
      </c>
      <c r="D12" s="556"/>
      <c r="E12" s="1309" t="s">
        <v>90</v>
      </c>
      <c r="F12" s="568"/>
      <c r="G12" s="908" t="s">
        <v>18</v>
      </c>
      <c r="H12" s="569" t="s">
        <v>28</v>
      </c>
      <c r="I12" s="82" t="s">
        <v>19</v>
      </c>
      <c r="J12" s="150">
        <f t="shared" ref="J12:J20" si="0">K12+M12</f>
        <v>5819.4</v>
      </c>
      <c r="K12" s="151">
        <v>5819.4</v>
      </c>
      <c r="L12" s="151"/>
      <c r="M12" s="152"/>
      <c r="N12" s="150">
        <f>O12+Q12</f>
        <v>8560.5</v>
      </c>
      <c r="O12" s="151">
        <v>8560.5</v>
      </c>
      <c r="P12" s="151"/>
      <c r="Q12" s="152"/>
      <c r="R12" s="83">
        <f>S12+U12</f>
        <v>4447.6000000000004</v>
      </c>
      <c r="S12" s="84">
        <v>4447.6000000000004</v>
      </c>
      <c r="T12" s="84"/>
      <c r="U12" s="570"/>
      <c r="V12" s="571">
        <v>8560.5</v>
      </c>
      <c r="W12" s="196">
        <v>8560.5</v>
      </c>
      <c r="X12" s="572" t="s">
        <v>91</v>
      </c>
      <c r="Y12" s="573">
        <v>27039</v>
      </c>
      <c r="Z12" s="574">
        <v>27034</v>
      </c>
      <c r="AA12" s="575">
        <v>27034</v>
      </c>
    </row>
    <row r="13" spans="1:27" s="5" customFormat="1" ht="71.25" customHeight="1">
      <c r="A13" s="897"/>
      <c r="B13" s="964"/>
      <c r="C13" s="700"/>
      <c r="D13" s="557"/>
      <c r="E13" s="1321"/>
      <c r="F13" s="576"/>
      <c r="G13" s="909"/>
      <c r="H13" s="577"/>
      <c r="I13" s="66" t="s">
        <v>19</v>
      </c>
      <c r="J13" s="578">
        <f t="shared" si="0"/>
        <v>15914.5</v>
      </c>
      <c r="K13" s="579">
        <v>15914.5</v>
      </c>
      <c r="L13" s="579"/>
      <c r="M13" s="580"/>
      <c r="N13" s="578">
        <f>O13+Q13</f>
        <v>18905.599999999999</v>
      </c>
      <c r="O13" s="579">
        <v>18905.599999999999</v>
      </c>
      <c r="P13" s="579"/>
      <c r="Q13" s="580"/>
      <c r="R13" s="581">
        <f>S13+U13</f>
        <v>15900</v>
      </c>
      <c r="S13" s="582">
        <v>15900</v>
      </c>
      <c r="T13" s="582"/>
      <c r="U13" s="583"/>
      <c r="V13" s="584">
        <v>18905.599999999999</v>
      </c>
      <c r="W13" s="376">
        <v>18905.599999999999</v>
      </c>
      <c r="X13" s="585" t="s">
        <v>154</v>
      </c>
      <c r="Y13" s="586">
        <v>5</v>
      </c>
      <c r="Z13" s="587">
        <v>5</v>
      </c>
      <c r="AA13" s="588">
        <v>5</v>
      </c>
    </row>
    <row r="14" spans="1:27" s="5" customFormat="1" ht="17.25" customHeight="1">
      <c r="A14" s="897"/>
      <c r="B14" s="964"/>
      <c r="C14" s="700"/>
      <c r="D14" s="557"/>
      <c r="E14" s="1321"/>
      <c r="F14" s="576"/>
      <c r="G14" s="909"/>
      <c r="H14" s="577"/>
      <c r="I14" s="31" t="s">
        <v>19</v>
      </c>
      <c r="J14" s="147">
        <f t="shared" si="0"/>
        <v>2146.6</v>
      </c>
      <c r="K14" s="143">
        <v>2146.6</v>
      </c>
      <c r="L14" s="143"/>
      <c r="M14" s="144"/>
      <c r="N14" s="147">
        <f>O14+Q14</f>
        <v>2307.8000000000002</v>
      </c>
      <c r="O14" s="143">
        <v>2307.8000000000002</v>
      </c>
      <c r="P14" s="143"/>
      <c r="Q14" s="144"/>
      <c r="R14" s="85">
        <f>S14+U14</f>
        <v>2146.6</v>
      </c>
      <c r="S14" s="80">
        <v>2146.6</v>
      </c>
      <c r="T14" s="80"/>
      <c r="U14" s="589"/>
      <c r="V14" s="590">
        <v>2307.8000000000002</v>
      </c>
      <c r="W14" s="195">
        <v>2307.8000000000002</v>
      </c>
      <c r="X14" s="1229" t="s">
        <v>92</v>
      </c>
      <c r="Y14" s="1231">
        <v>185</v>
      </c>
      <c r="Z14" s="1233">
        <v>185</v>
      </c>
      <c r="AA14" s="1235">
        <v>185</v>
      </c>
    </row>
    <row r="15" spans="1:27" s="5" customFormat="1" ht="24" customHeight="1" thickBot="1">
      <c r="A15" s="897"/>
      <c r="B15" s="964"/>
      <c r="C15" s="700"/>
      <c r="D15" s="557"/>
      <c r="E15" s="895"/>
      <c r="F15" s="576"/>
      <c r="G15" s="909"/>
      <c r="H15" s="577"/>
      <c r="I15" s="591" t="s">
        <v>20</v>
      </c>
      <c r="J15" s="419">
        <f t="shared" si="0"/>
        <v>23880.5</v>
      </c>
      <c r="K15" s="421">
        <f>SUM(K12:K14)</f>
        <v>23880.5</v>
      </c>
      <c r="L15" s="421"/>
      <c r="M15" s="592"/>
      <c r="N15" s="419">
        <f>SUM(N12:N14)</f>
        <v>29773.899999999998</v>
      </c>
      <c r="O15" s="421">
        <f>SUM(O12:O14)</f>
        <v>29773.899999999998</v>
      </c>
      <c r="P15" s="421"/>
      <c r="Q15" s="592"/>
      <c r="R15" s="419">
        <f>S15+U15</f>
        <v>22494.199999999997</v>
      </c>
      <c r="S15" s="421">
        <f>SUM(S12:S14)</f>
        <v>22494.199999999997</v>
      </c>
      <c r="T15" s="421"/>
      <c r="U15" s="592"/>
      <c r="V15" s="593">
        <f>SUM(V12:V14)</f>
        <v>29773.899999999998</v>
      </c>
      <c r="W15" s="423">
        <f>SUM(W12:W14)</f>
        <v>29773.899999999998</v>
      </c>
      <c r="X15" s="1230"/>
      <c r="Y15" s="1232"/>
      <c r="Z15" s="1234"/>
      <c r="AA15" s="1236"/>
    </row>
    <row r="16" spans="1:27" s="5" customFormat="1" ht="65.25" customHeight="1">
      <c r="A16" s="925" t="s">
        <v>15</v>
      </c>
      <c r="B16" s="8" t="s">
        <v>15</v>
      </c>
      <c r="C16" s="940" t="s">
        <v>21</v>
      </c>
      <c r="D16" s="556"/>
      <c r="E16" s="1309" t="s">
        <v>93</v>
      </c>
      <c r="F16" s="568"/>
      <c r="G16" s="908" t="s">
        <v>18</v>
      </c>
      <c r="H16" s="569" t="s">
        <v>28</v>
      </c>
      <c r="I16" s="679" t="s">
        <v>19</v>
      </c>
      <c r="J16" s="297">
        <f t="shared" si="0"/>
        <v>1617.6</v>
      </c>
      <c r="K16" s="256">
        <v>1617.6</v>
      </c>
      <c r="L16" s="256"/>
      <c r="M16" s="298"/>
      <c r="N16" s="312">
        <f>O16</f>
        <v>2785.6</v>
      </c>
      <c r="O16" s="313">
        <f>3313.6+33.6-561.6</f>
        <v>2785.6</v>
      </c>
      <c r="P16" s="256"/>
      <c r="Q16" s="594"/>
      <c r="R16" s="258">
        <v>1524.7</v>
      </c>
      <c r="S16" s="259">
        <v>1524.7</v>
      </c>
      <c r="T16" s="259"/>
      <c r="U16" s="260"/>
      <c r="V16" s="257">
        <f>W16</f>
        <v>2785.6</v>
      </c>
      <c r="W16" s="331">
        <f>3313.6+33.6-561.6</f>
        <v>2785.6</v>
      </c>
      <c r="X16" s="595" t="s">
        <v>94</v>
      </c>
      <c r="Y16" s="596">
        <v>245</v>
      </c>
      <c r="Z16" s="597">
        <v>245</v>
      </c>
      <c r="AA16" s="598">
        <v>245</v>
      </c>
    </row>
    <row r="17" spans="1:27" s="5" customFormat="1" ht="52.5" customHeight="1">
      <c r="A17" s="897"/>
      <c r="B17" s="964"/>
      <c r="C17" s="700"/>
      <c r="D17" s="557"/>
      <c r="E17" s="1321"/>
      <c r="F17" s="576"/>
      <c r="G17" s="909"/>
      <c r="H17" s="577"/>
      <c r="I17" s="679" t="s">
        <v>19</v>
      </c>
      <c r="J17" s="311">
        <f t="shared" si="0"/>
        <v>224.6</v>
      </c>
      <c r="K17" s="329">
        <v>224.6</v>
      </c>
      <c r="L17" s="306">
        <v>144.80000000000001</v>
      </c>
      <c r="M17" s="307"/>
      <c r="N17" s="329">
        <f>O17+Q17</f>
        <v>336.9</v>
      </c>
      <c r="O17" s="329">
        <v>336.9</v>
      </c>
      <c r="P17" s="306">
        <v>241.1</v>
      </c>
      <c r="Q17" s="599"/>
      <c r="R17" s="261">
        <f>S17+U17</f>
        <v>336.9</v>
      </c>
      <c r="S17" s="262">
        <v>336.9</v>
      </c>
      <c r="T17" s="262">
        <v>241.1</v>
      </c>
      <c r="U17" s="263"/>
      <c r="V17" s="600">
        <v>336.9</v>
      </c>
      <c r="W17" s="330">
        <v>336.9</v>
      </c>
      <c r="X17" s="601" t="s">
        <v>95</v>
      </c>
      <c r="Y17" s="602">
        <v>30</v>
      </c>
      <c r="Z17" s="962">
        <v>30</v>
      </c>
      <c r="AA17" s="603">
        <v>30</v>
      </c>
    </row>
    <row r="18" spans="1:27" s="5" customFormat="1" ht="62.25" customHeight="1">
      <c r="A18" s="897"/>
      <c r="B18" s="964"/>
      <c r="C18" s="700"/>
      <c r="D18" s="557"/>
      <c r="E18" s="1321"/>
      <c r="F18" s="576"/>
      <c r="G18" s="909"/>
      <c r="H18" s="577"/>
      <c r="I18" s="679" t="s">
        <v>19</v>
      </c>
      <c r="J18" s="312">
        <f t="shared" si="0"/>
        <v>348.1</v>
      </c>
      <c r="K18" s="335">
        <v>348.1</v>
      </c>
      <c r="L18" s="313">
        <v>265.8</v>
      </c>
      <c r="M18" s="314"/>
      <c r="N18" s="335">
        <f>O18+Q18</f>
        <v>314.5</v>
      </c>
      <c r="O18" s="335">
        <v>314.5</v>
      </c>
      <c r="P18" s="313">
        <v>240.1</v>
      </c>
      <c r="Q18" s="333"/>
      <c r="R18" s="264">
        <f>S18+U18</f>
        <v>314.5</v>
      </c>
      <c r="S18" s="265">
        <v>314.5</v>
      </c>
      <c r="T18" s="265">
        <v>240.1</v>
      </c>
      <c r="U18" s="266"/>
      <c r="V18" s="604">
        <v>337</v>
      </c>
      <c r="W18" s="331">
        <v>337</v>
      </c>
      <c r="X18" s="601" t="s">
        <v>96</v>
      </c>
      <c r="Y18" s="602">
        <v>29</v>
      </c>
      <c r="Z18" s="962">
        <v>29</v>
      </c>
      <c r="AA18" s="603">
        <v>29</v>
      </c>
    </row>
    <row r="19" spans="1:27" s="5" customFormat="1" ht="29.25" customHeight="1">
      <c r="A19" s="897"/>
      <c r="B19" s="964"/>
      <c r="C19" s="700"/>
      <c r="D19" s="557"/>
      <c r="E19" s="895"/>
      <c r="F19" s="576"/>
      <c r="G19" s="909"/>
      <c r="H19" s="577"/>
      <c r="I19" s="679" t="s">
        <v>19</v>
      </c>
      <c r="J19" s="356">
        <f t="shared" si="0"/>
        <v>527.9</v>
      </c>
      <c r="K19" s="379">
        <v>527.9</v>
      </c>
      <c r="L19" s="357">
        <v>359.7</v>
      </c>
      <c r="M19" s="358"/>
      <c r="N19" s="379">
        <f>O19+Q19</f>
        <v>640.20000000000005</v>
      </c>
      <c r="O19" s="379">
        <v>640.20000000000005</v>
      </c>
      <c r="P19" s="357">
        <v>433.1</v>
      </c>
      <c r="Q19" s="605"/>
      <c r="R19" s="267">
        <f>S19+U19</f>
        <v>640.20000000000005</v>
      </c>
      <c r="S19" s="268">
        <v>640.20000000000005</v>
      </c>
      <c r="T19" s="268">
        <v>433.1</v>
      </c>
      <c r="U19" s="269"/>
      <c r="V19" s="606">
        <v>640.20000000000005</v>
      </c>
      <c r="W19" s="607">
        <v>640.20000000000005</v>
      </c>
      <c r="X19" s="1564" t="s">
        <v>97</v>
      </c>
      <c r="Y19" s="1581">
        <v>57</v>
      </c>
      <c r="Z19" s="1582">
        <v>57</v>
      </c>
      <c r="AA19" s="1563">
        <v>57</v>
      </c>
    </row>
    <row r="20" spans="1:27" s="5" customFormat="1" ht="22.5" customHeight="1" thickBot="1">
      <c r="A20" s="897"/>
      <c r="B20" s="964"/>
      <c r="C20" s="700"/>
      <c r="D20" s="557"/>
      <c r="E20" s="895"/>
      <c r="F20" s="576"/>
      <c r="G20" s="909"/>
      <c r="H20" s="577"/>
      <c r="I20" s="680" t="s">
        <v>20</v>
      </c>
      <c r="J20" s="270">
        <f t="shared" si="0"/>
        <v>2718.2</v>
      </c>
      <c r="K20" s="271">
        <f>SUM(K16:K19)</f>
        <v>2718.2</v>
      </c>
      <c r="L20" s="272">
        <f>SUM(L16:L19)</f>
        <v>770.3</v>
      </c>
      <c r="M20" s="447"/>
      <c r="N20" s="277">
        <f>Q20+O20</f>
        <v>4077.2</v>
      </c>
      <c r="O20" s="272">
        <f>SUM(O16:O19)</f>
        <v>4077.2</v>
      </c>
      <c r="P20" s="271">
        <f>SUM(P16:P19)</f>
        <v>914.3</v>
      </c>
      <c r="Q20" s="272"/>
      <c r="R20" s="270">
        <f>U20+S20</f>
        <v>2816.3</v>
      </c>
      <c r="S20" s="271">
        <f>SUM(S16:S19)</f>
        <v>2816.3</v>
      </c>
      <c r="T20" s="272">
        <f>SUM(T16:T19)</f>
        <v>914.3</v>
      </c>
      <c r="U20" s="273">
        <f>SUM(U16:U19)</f>
        <v>0</v>
      </c>
      <c r="V20" s="274">
        <f>SUM(V16:V19)</f>
        <v>4099.7</v>
      </c>
      <c r="W20" s="273">
        <f>SUM(W16:W19)</f>
        <v>4099.7</v>
      </c>
      <c r="X20" s="1202"/>
      <c r="Y20" s="1204"/>
      <c r="Z20" s="1583"/>
      <c r="AA20" s="1208"/>
    </row>
    <row r="21" spans="1:27" s="5" customFormat="1" ht="26.25" customHeight="1">
      <c r="A21" s="925" t="s">
        <v>15</v>
      </c>
      <c r="B21" s="8" t="s">
        <v>15</v>
      </c>
      <c r="C21" s="940" t="s">
        <v>24</v>
      </c>
      <c r="D21" s="556"/>
      <c r="E21" s="1309" t="s">
        <v>98</v>
      </c>
      <c r="F21" s="568"/>
      <c r="G21" s="908" t="s">
        <v>18</v>
      </c>
      <c r="H21" s="569" t="s">
        <v>28</v>
      </c>
      <c r="I21" s="344" t="s">
        <v>19</v>
      </c>
      <c r="J21" s="323">
        <v>385.9</v>
      </c>
      <c r="K21" s="256">
        <v>385.9</v>
      </c>
      <c r="L21" s="328">
        <v>294.60000000000002</v>
      </c>
      <c r="M21" s="298"/>
      <c r="N21" s="323">
        <f t="shared" ref="N21:N30" si="1">O21+Q21</f>
        <v>385.9</v>
      </c>
      <c r="O21" s="256">
        <v>385.9</v>
      </c>
      <c r="P21" s="328">
        <v>294.60000000000002</v>
      </c>
      <c r="Q21" s="608"/>
      <c r="R21" s="663">
        <f t="shared" ref="R21:R26" si="2">S21+U21</f>
        <v>436.2</v>
      </c>
      <c r="S21" s="772">
        <v>436.2</v>
      </c>
      <c r="T21" s="772">
        <v>333</v>
      </c>
      <c r="U21" s="276"/>
      <c r="V21" s="257">
        <v>385.9</v>
      </c>
      <c r="W21" s="257">
        <v>385.9</v>
      </c>
      <c r="X21" s="1201" t="s">
        <v>99</v>
      </c>
      <c r="Y21" s="1260">
        <v>14</v>
      </c>
      <c r="Z21" s="1205">
        <v>14</v>
      </c>
      <c r="AA21" s="1262">
        <v>14</v>
      </c>
    </row>
    <row r="22" spans="1:27" s="5" customFormat="1" ht="16.5" customHeight="1" thickBot="1">
      <c r="A22" s="956"/>
      <c r="B22" s="965"/>
      <c r="C22" s="941"/>
      <c r="D22" s="558"/>
      <c r="E22" s="1310"/>
      <c r="F22" s="702"/>
      <c r="G22" s="910"/>
      <c r="H22" s="703"/>
      <c r="I22" s="591" t="s">
        <v>20</v>
      </c>
      <c r="J22" s="277">
        <f>K22+M22</f>
        <v>385.9</v>
      </c>
      <c r="K22" s="272">
        <f>+K21</f>
        <v>385.9</v>
      </c>
      <c r="L22" s="271">
        <f>+L21</f>
        <v>294.60000000000002</v>
      </c>
      <c r="M22" s="343"/>
      <c r="N22" s="277">
        <f t="shared" si="1"/>
        <v>385.9</v>
      </c>
      <c r="O22" s="272">
        <f>+O21</f>
        <v>385.9</v>
      </c>
      <c r="P22" s="271">
        <f>+P21</f>
        <v>294.60000000000002</v>
      </c>
      <c r="Q22" s="343"/>
      <c r="R22" s="277">
        <f t="shared" si="2"/>
        <v>436.2</v>
      </c>
      <c r="S22" s="272">
        <f>+S21</f>
        <v>436.2</v>
      </c>
      <c r="T22" s="271">
        <f>+T21</f>
        <v>333</v>
      </c>
      <c r="U22" s="343">
        <f>+U21</f>
        <v>0</v>
      </c>
      <c r="V22" s="270">
        <f>+V21</f>
        <v>385.9</v>
      </c>
      <c r="W22" s="270">
        <f>+W21</f>
        <v>385.9</v>
      </c>
      <c r="X22" s="1202"/>
      <c r="Y22" s="1261"/>
      <c r="Z22" s="1206"/>
      <c r="AA22" s="1263"/>
    </row>
    <row r="23" spans="1:27" s="5" customFormat="1" ht="35.25" customHeight="1">
      <c r="A23" s="925" t="s">
        <v>15</v>
      </c>
      <c r="B23" s="8" t="s">
        <v>15</v>
      </c>
      <c r="C23" s="940" t="s">
        <v>26</v>
      </c>
      <c r="D23" s="556"/>
      <c r="E23" s="1309" t="s">
        <v>100</v>
      </c>
      <c r="F23" s="568"/>
      <c r="G23" s="908" t="s">
        <v>18</v>
      </c>
      <c r="H23" s="569" t="s">
        <v>28</v>
      </c>
      <c r="I23" s="344" t="s">
        <v>19</v>
      </c>
      <c r="J23" s="609">
        <f>K23+M23</f>
        <v>3623.9</v>
      </c>
      <c r="K23" s="610">
        <v>3623.9</v>
      </c>
      <c r="L23" s="328"/>
      <c r="M23" s="298"/>
      <c r="N23" s="323">
        <f t="shared" si="1"/>
        <v>3440.6</v>
      </c>
      <c r="O23" s="256">
        <v>3440.6</v>
      </c>
      <c r="P23" s="328"/>
      <c r="Q23" s="608"/>
      <c r="R23" s="663">
        <f t="shared" si="2"/>
        <v>3440.6</v>
      </c>
      <c r="S23" s="772">
        <v>3440.6</v>
      </c>
      <c r="T23" s="275"/>
      <c r="U23" s="276"/>
      <c r="V23" s="257">
        <v>3341.2</v>
      </c>
      <c r="W23" s="257">
        <v>3241.8</v>
      </c>
      <c r="X23" s="1201" t="s">
        <v>73</v>
      </c>
      <c r="Y23" s="1590">
        <v>3800</v>
      </c>
      <c r="Z23" s="1561">
        <v>3700</v>
      </c>
      <c r="AA23" s="1584">
        <v>3600</v>
      </c>
    </row>
    <row r="24" spans="1:27" s="5" customFormat="1" ht="16.5" customHeight="1" thickBot="1">
      <c r="A24" s="956"/>
      <c r="B24" s="965"/>
      <c r="C24" s="941"/>
      <c r="D24" s="558"/>
      <c r="E24" s="1310"/>
      <c r="F24" s="702"/>
      <c r="G24" s="910"/>
      <c r="H24" s="703"/>
      <c r="I24" s="591" t="s">
        <v>20</v>
      </c>
      <c r="J24" s="277">
        <f>K24+M24</f>
        <v>3623.9</v>
      </c>
      <c r="K24" s="272">
        <f>+K23</f>
        <v>3623.9</v>
      </c>
      <c r="L24" s="271"/>
      <c r="M24" s="343"/>
      <c r="N24" s="277">
        <f t="shared" si="1"/>
        <v>3440.6</v>
      </c>
      <c r="O24" s="272">
        <f>+O23</f>
        <v>3440.6</v>
      </c>
      <c r="P24" s="271"/>
      <c r="Q24" s="343"/>
      <c r="R24" s="277">
        <f t="shared" si="2"/>
        <v>3440.6</v>
      </c>
      <c r="S24" s="272">
        <f>+S23</f>
        <v>3440.6</v>
      </c>
      <c r="T24" s="271">
        <f>+T23</f>
        <v>0</v>
      </c>
      <c r="U24" s="343">
        <f>+U23</f>
        <v>0</v>
      </c>
      <c r="V24" s="270">
        <f>+V23</f>
        <v>3341.2</v>
      </c>
      <c r="W24" s="270">
        <f>+W23</f>
        <v>3241.8</v>
      </c>
      <c r="X24" s="1202"/>
      <c r="Y24" s="1591"/>
      <c r="Z24" s="1562"/>
      <c r="AA24" s="1585"/>
    </row>
    <row r="25" spans="1:27" s="5" customFormat="1" ht="40.5" customHeight="1">
      <c r="A25" s="1247" t="s">
        <v>15</v>
      </c>
      <c r="B25" s="1249" t="s">
        <v>15</v>
      </c>
      <c r="C25" s="1253" t="s">
        <v>30</v>
      </c>
      <c r="D25" s="556"/>
      <c r="E25" s="1227" t="s">
        <v>22</v>
      </c>
      <c r="F25" s="1203"/>
      <c r="G25" s="1243" t="s">
        <v>18</v>
      </c>
      <c r="H25" s="1245" t="s">
        <v>28</v>
      </c>
      <c r="I25" s="82" t="s">
        <v>23</v>
      </c>
      <c r="J25" s="611">
        <f t="shared" ref="J25:J31" si="3">K25+M25</f>
        <v>30242</v>
      </c>
      <c r="K25" s="151">
        <v>30242</v>
      </c>
      <c r="L25" s="185"/>
      <c r="M25" s="152"/>
      <c r="N25" s="291">
        <f t="shared" si="1"/>
        <v>33888</v>
      </c>
      <c r="O25" s="284">
        <v>33888</v>
      </c>
      <c r="P25" s="284"/>
      <c r="Q25" s="285"/>
      <c r="R25" s="664">
        <f t="shared" si="2"/>
        <v>30396.45</v>
      </c>
      <c r="S25" s="1108">
        <v>30396.45</v>
      </c>
      <c r="T25" s="288"/>
      <c r="U25" s="289"/>
      <c r="V25" s="286">
        <v>33888</v>
      </c>
      <c r="W25" s="287">
        <v>33888</v>
      </c>
      <c r="X25" s="539" t="s">
        <v>101</v>
      </c>
      <c r="Y25" s="537">
        <v>6513</v>
      </c>
      <c r="Z25" s="535">
        <v>6513</v>
      </c>
      <c r="AA25" s="536">
        <v>6513</v>
      </c>
    </row>
    <row r="26" spans="1:27" s="5" customFormat="1" ht="16.5" customHeight="1" thickBot="1">
      <c r="A26" s="1251"/>
      <c r="B26" s="1252"/>
      <c r="C26" s="1254"/>
      <c r="D26" s="558"/>
      <c r="E26" s="1255"/>
      <c r="F26" s="1204"/>
      <c r="G26" s="1244"/>
      <c r="H26" s="1246"/>
      <c r="I26" s="591" t="s">
        <v>20</v>
      </c>
      <c r="J26" s="277">
        <f>K26+M26</f>
        <v>30242</v>
      </c>
      <c r="K26" s="272">
        <f>+K25</f>
        <v>30242</v>
      </c>
      <c r="L26" s="271"/>
      <c r="M26" s="343"/>
      <c r="N26" s="277">
        <f t="shared" si="1"/>
        <v>33888</v>
      </c>
      <c r="O26" s="336">
        <f>+O25</f>
        <v>33888</v>
      </c>
      <c r="P26" s="272"/>
      <c r="Q26" s="273"/>
      <c r="R26" s="277">
        <f t="shared" si="2"/>
        <v>30396.45</v>
      </c>
      <c r="S26" s="272">
        <f>+S25</f>
        <v>30396.45</v>
      </c>
      <c r="T26" s="271">
        <f>+T25</f>
        <v>0</v>
      </c>
      <c r="U26" s="343">
        <f>+U25</f>
        <v>0</v>
      </c>
      <c r="V26" s="270">
        <f>+V25</f>
        <v>33888</v>
      </c>
      <c r="W26" s="274">
        <f>+W25</f>
        <v>33888</v>
      </c>
      <c r="X26" s="540"/>
      <c r="Y26" s="538"/>
      <c r="Z26" s="278"/>
      <c r="AA26" s="279"/>
    </row>
    <row r="27" spans="1:27" s="5" customFormat="1" ht="18" customHeight="1">
      <c r="A27" s="897" t="s">
        <v>15</v>
      </c>
      <c r="B27" s="964" t="s">
        <v>15</v>
      </c>
      <c r="C27" s="700" t="s">
        <v>38</v>
      </c>
      <c r="D27" s="557"/>
      <c r="E27" s="1227" t="s">
        <v>25</v>
      </c>
      <c r="F27" s="432"/>
      <c r="G27" s="909" t="s">
        <v>18</v>
      </c>
      <c r="H27" s="103" t="s">
        <v>28</v>
      </c>
      <c r="I27" s="91" t="s">
        <v>23</v>
      </c>
      <c r="J27" s="612">
        <f t="shared" si="3"/>
        <v>11054.8</v>
      </c>
      <c r="K27" s="141">
        <v>11054.8</v>
      </c>
      <c r="L27" s="154"/>
      <c r="M27" s="142"/>
      <c r="N27" s="292">
        <f t="shared" si="1"/>
        <v>11259</v>
      </c>
      <c r="O27" s="337">
        <v>11259</v>
      </c>
      <c r="P27" s="256"/>
      <c r="Q27" s="338"/>
      <c r="R27" s="771">
        <f>S27</f>
        <v>10511.7</v>
      </c>
      <c r="S27" s="772">
        <v>10511.7</v>
      </c>
      <c r="T27" s="340"/>
      <c r="U27" s="276"/>
      <c r="V27" s="257">
        <v>11259</v>
      </c>
      <c r="W27" s="280">
        <v>11259</v>
      </c>
      <c r="X27" s="1285" t="s">
        <v>101</v>
      </c>
      <c r="Y27" s="1555">
        <v>5127</v>
      </c>
      <c r="Z27" s="1559">
        <v>5127</v>
      </c>
      <c r="AA27" s="1570">
        <v>5127</v>
      </c>
    </row>
    <row r="28" spans="1:27" s="5" customFormat="1" ht="14.25" customHeight="1" thickBot="1">
      <c r="A28" s="897"/>
      <c r="B28" s="964"/>
      <c r="C28" s="700"/>
      <c r="D28" s="557"/>
      <c r="E28" s="1255"/>
      <c r="F28" s="576"/>
      <c r="G28" s="909"/>
      <c r="H28" s="577"/>
      <c r="I28" s="591" t="s">
        <v>20</v>
      </c>
      <c r="J28" s="277">
        <f>K28+M28</f>
        <v>11054.8</v>
      </c>
      <c r="K28" s="272">
        <f>+K27</f>
        <v>11054.8</v>
      </c>
      <c r="L28" s="271"/>
      <c r="M28" s="343"/>
      <c r="N28" s="277">
        <f t="shared" si="1"/>
        <v>11259</v>
      </c>
      <c r="O28" s="336">
        <f>+O27</f>
        <v>11259</v>
      </c>
      <c r="P28" s="272"/>
      <c r="Q28" s="273"/>
      <c r="R28" s="277">
        <f t="shared" ref="R28:W28" si="4">+R27</f>
        <v>10511.7</v>
      </c>
      <c r="S28" s="272">
        <f t="shared" si="4"/>
        <v>10511.7</v>
      </c>
      <c r="T28" s="271">
        <f t="shared" si="4"/>
        <v>0</v>
      </c>
      <c r="U28" s="343">
        <f t="shared" si="4"/>
        <v>0</v>
      </c>
      <c r="V28" s="270">
        <f t="shared" si="4"/>
        <v>11259</v>
      </c>
      <c r="W28" s="270">
        <f t="shared" si="4"/>
        <v>11259</v>
      </c>
      <c r="X28" s="1286"/>
      <c r="Y28" s="1556"/>
      <c r="Z28" s="1560"/>
      <c r="AA28" s="1571"/>
    </row>
    <row r="29" spans="1:27" s="1" customFormat="1" ht="48" customHeight="1">
      <c r="A29" s="1247" t="s">
        <v>15</v>
      </c>
      <c r="B29" s="1249" t="s">
        <v>15</v>
      </c>
      <c r="C29" s="1275" t="s">
        <v>40</v>
      </c>
      <c r="D29" s="559"/>
      <c r="E29" s="613" t="s">
        <v>27</v>
      </c>
      <c r="F29" s="433"/>
      <c r="G29" s="943">
        <v>10</v>
      </c>
      <c r="H29" s="924" t="s">
        <v>28</v>
      </c>
      <c r="I29" s="65" t="s">
        <v>29</v>
      </c>
      <c r="J29" s="614">
        <f t="shared" si="3"/>
        <v>408.5</v>
      </c>
      <c r="K29" s="155">
        <v>408.5</v>
      </c>
      <c r="L29" s="155"/>
      <c r="M29" s="156"/>
      <c r="N29" s="292">
        <f t="shared" si="1"/>
        <v>493</v>
      </c>
      <c r="O29" s="337">
        <f>508-15</f>
        <v>493</v>
      </c>
      <c r="P29" s="74"/>
      <c r="Q29" s="338"/>
      <c r="R29" s="771">
        <f>S29+U29</f>
        <v>393.5</v>
      </c>
      <c r="S29" s="772">
        <f>408.5-15</f>
        <v>393.5</v>
      </c>
      <c r="T29" s="666"/>
      <c r="U29" s="667"/>
      <c r="V29" s="668">
        <v>600</v>
      </c>
      <c r="W29" s="280">
        <v>600</v>
      </c>
      <c r="X29" s="1281" t="s">
        <v>74</v>
      </c>
      <c r="Y29" s="1555">
        <v>215</v>
      </c>
      <c r="Z29" s="1559">
        <v>217</v>
      </c>
      <c r="AA29" s="1570">
        <v>217</v>
      </c>
    </row>
    <row r="30" spans="1:27" s="5" customFormat="1" ht="16.5" customHeight="1" thickBot="1">
      <c r="A30" s="1248"/>
      <c r="B30" s="1250"/>
      <c r="C30" s="1276"/>
      <c r="D30" s="560"/>
      <c r="E30" s="615"/>
      <c r="F30" s="576"/>
      <c r="G30" s="909"/>
      <c r="H30" s="577"/>
      <c r="I30" s="591" t="s">
        <v>20</v>
      </c>
      <c r="J30" s="277">
        <f>+J29</f>
        <v>408.5</v>
      </c>
      <c r="K30" s="272">
        <f>+K29</f>
        <v>408.5</v>
      </c>
      <c r="L30" s="271"/>
      <c r="M30" s="343"/>
      <c r="N30" s="277">
        <f t="shared" si="1"/>
        <v>493</v>
      </c>
      <c r="O30" s="336">
        <f>+O29</f>
        <v>493</v>
      </c>
      <c r="P30" s="272"/>
      <c r="Q30" s="273"/>
      <c r="R30" s="277">
        <f t="shared" ref="R30:W30" si="5">+R29</f>
        <v>393.5</v>
      </c>
      <c r="S30" s="272">
        <f t="shared" si="5"/>
        <v>393.5</v>
      </c>
      <c r="T30" s="271">
        <f t="shared" si="5"/>
        <v>0</v>
      </c>
      <c r="U30" s="343">
        <f t="shared" si="5"/>
        <v>0</v>
      </c>
      <c r="V30" s="270">
        <f t="shared" si="5"/>
        <v>600</v>
      </c>
      <c r="W30" s="270">
        <f t="shared" si="5"/>
        <v>600</v>
      </c>
      <c r="X30" s="1282"/>
      <c r="Y30" s="1556"/>
      <c r="Z30" s="1560"/>
      <c r="AA30" s="1571"/>
    </row>
    <row r="31" spans="1:27" s="2" customFormat="1" ht="28.5" customHeight="1">
      <c r="A31" s="1247" t="s">
        <v>15</v>
      </c>
      <c r="B31" s="1249" t="s">
        <v>15</v>
      </c>
      <c r="C31" s="675" t="s">
        <v>107</v>
      </c>
      <c r="D31" s="676"/>
      <c r="E31" s="1227" t="s">
        <v>31</v>
      </c>
      <c r="F31" s="70"/>
      <c r="G31" s="434" t="s">
        <v>18</v>
      </c>
      <c r="H31" s="73">
        <v>3</v>
      </c>
      <c r="I31" s="10" t="s">
        <v>29</v>
      </c>
      <c r="J31" s="150">
        <f t="shared" si="3"/>
        <v>1002.4</v>
      </c>
      <c r="K31" s="151">
        <v>1002.4</v>
      </c>
      <c r="L31" s="151"/>
      <c r="M31" s="152"/>
      <c r="N31" s="292">
        <f>O31+Q31</f>
        <v>735.3</v>
      </c>
      <c r="O31" s="337">
        <v>735.3</v>
      </c>
      <c r="P31" s="74"/>
      <c r="Q31" s="338"/>
      <c r="R31" s="771">
        <f>S31+U31</f>
        <v>735.3</v>
      </c>
      <c r="S31" s="772">
        <v>735.3</v>
      </c>
      <c r="T31" s="666"/>
      <c r="U31" s="667"/>
      <c r="V31" s="257">
        <v>714.4</v>
      </c>
      <c r="W31" s="280">
        <v>714.4</v>
      </c>
      <c r="X31" s="281" t="s">
        <v>75</v>
      </c>
      <c r="Y31" s="542">
        <v>3800</v>
      </c>
      <c r="Z31" s="282">
        <v>3700</v>
      </c>
      <c r="AA31" s="543">
        <v>3600</v>
      </c>
    </row>
    <row r="32" spans="1:27" s="2" customFormat="1" ht="37.5" customHeight="1" thickBot="1">
      <c r="A32" s="1251"/>
      <c r="B32" s="1252"/>
      <c r="C32" s="677"/>
      <c r="D32" s="678"/>
      <c r="E32" s="1255"/>
      <c r="F32" s="90"/>
      <c r="G32" s="894"/>
      <c r="H32" s="919"/>
      <c r="I32" s="81" t="s">
        <v>20</v>
      </c>
      <c r="J32" s="253">
        <f>K32+M32</f>
        <v>1002.4</v>
      </c>
      <c r="K32" s="254">
        <f>SUM(K31)</f>
        <v>1002.4</v>
      </c>
      <c r="L32" s="254"/>
      <c r="M32" s="255"/>
      <c r="N32" s="293">
        <f>O32+Q32</f>
        <v>735.3</v>
      </c>
      <c r="O32" s="336">
        <f>+O31</f>
        <v>735.3</v>
      </c>
      <c r="P32" s="272"/>
      <c r="Q32" s="339"/>
      <c r="R32" s="293">
        <f t="shared" ref="R32:W32" si="6">+R31</f>
        <v>735.3</v>
      </c>
      <c r="S32" s="272">
        <f t="shared" si="6"/>
        <v>735.3</v>
      </c>
      <c r="T32" s="342">
        <f t="shared" si="6"/>
        <v>0</v>
      </c>
      <c r="U32" s="343">
        <f t="shared" si="6"/>
        <v>0</v>
      </c>
      <c r="V32" s="290">
        <f t="shared" si="6"/>
        <v>714.4</v>
      </c>
      <c r="W32" s="290">
        <f t="shared" si="6"/>
        <v>714.4</v>
      </c>
      <c r="X32" s="541" t="s">
        <v>76</v>
      </c>
      <c r="Y32" s="544">
        <v>3200</v>
      </c>
      <c r="Z32" s="283">
        <v>3100</v>
      </c>
      <c r="AA32" s="545">
        <v>3000</v>
      </c>
    </row>
    <row r="33" spans="1:27" s="1" customFormat="1" ht="16.5" customHeight="1" thickBot="1">
      <c r="A33" s="6" t="s">
        <v>15</v>
      </c>
      <c r="B33" s="7" t="s">
        <v>15</v>
      </c>
      <c r="C33" s="1272" t="s">
        <v>32</v>
      </c>
      <c r="D33" s="1272"/>
      <c r="E33" s="1273"/>
      <c r="F33" s="1273"/>
      <c r="G33" s="1273"/>
      <c r="H33" s="1273"/>
      <c r="I33" s="1274"/>
      <c r="J33" s="13">
        <f>K33+M33</f>
        <v>73316.2</v>
      </c>
      <c r="K33" s="14">
        <f>K32+K30+K28+K26+K24+K22+K20+K15</f>
        <v>73316.2</v>
      </c>
      <c r="L33" s="15">
        <f>L32+L30+L28+L26+L24+L22+L20+L15</f>
        <v>1064.9000000000001</v>
      </c>
      <c r="M33" s="14"/>
      <c r="N33" s="13">
        <f>O33+Q33</f>
        <v>84052.9</v>
      </c>
      <c r="O33" s="14">
        <f>O32+O30+O28+O26+O24+O22+O20+O15</f>
        <v>84052.9</v>
      </c>
      <c r="P33" s="15">
        <f>P32+P30+P28+P26+P24+P22+P20+P15</f>
        <v>1208.9000000000001</v>
      </c>
      <c r="Q33" s="14"/>
      <c r="R33" s="13">
        <f>S33+U33</f>
        <v>71224.25</v>
      </c>
      <c r="S33" s="14">
        <f>S32+S30+S28+S26+S24+S22+S20+S15</f>
        <v>71224.25</v>
      </c>
      <c r="T33" s="15">
        <f>T32+T30+T28+T26+T24+T22+T20+T15</f>
        <v>1247.3</v>
      </c>
      <c r="U33" s="14"/>
      <c r="V33" s="16">
        <f>V32+V30+V28+V26+V24+V22+V20+V15</f>
        <v>84062.099999999991</v>
      </c>
      <c r="W33" s="14">
        <f>W32+W30+W28+W26+W24+W22+W20+W15</f>
        <v>83962.7</v>
      </c>
      <c r="X33" s="1269"/>
      <c r="Y33" s="1270"/>
      <c r="Z33" s="1270"/>
      <c r="AA33" s="1271"/>
    </row>
    <row r="34" spans="1:27" s="1" customFormat="1" ht="15" customHeight="1" thickBot="1">
      <c r="A34" s="61" t="s">
        <v>15</v>
      </c>
      <c r="B34" s="926" t="s">
        <v>21</v>
      </c>
      <c r="C34" s="1266" t="s">
        <v>33</v>
      </c>
      <c r="D34" s="1266"/>
      <c r="E34" s="1266"/>
      <c r="F34" s="1266"/>
      <c r="G34" s="1266"/>
      <c r="H34" s="1266"/>
      <c r="I34" s="1267"/>
      <c r="J34" s="1267"/>
      <c r="K34" s="1267"/>
      <c r="L34" s="1267"/>
      <c r="M34" s="1267"/>
      <c r="N34" s="1267"/>
      <c r="O34" s="1267"/>
      <c r="P34" s="1267"/>
      <c r="Q34" s="1267"/>
      <c r="R34" s="1267"/>
      <c r="S34" s="1267"/>
      <c r="T34" s="1267"/>
      <c r="U34" s="1267"/>
      <c r="V34" s="1267"/>
      <c r="W34" s="1267"/>
      <c r="X34" s="1267"/>
      <c r="Y34" s="1267"/>
      <c r="Z34" s="1267"/>
      <c r="AA34" s="1268"/>
    </row>
    <row r="35" spans="1:27" s="2" customFormat="1" ht="30.75" customHeight="1">
      <c r="A35" s="925" t="s">
        <v>15</v>
      </c>
      <c r="B35" s="926" t="s">
        <v>21</v>
      </c>
      <c r="C35" s="942" t="s">
        <v>15</v>
      </c>
      <c r="D35" s="1011"/>
      <c r="E35" s="833" t="s">
        <v>68</v>
      </c>
      <c r="F35" s="72"/>
      <c r="G35" s="428" t="s">
        <v>18</v>
      </c>
      <c r="H35" s="62">
        <v>3</v>
      </c>
      <c r="I35" s="765"/>
      <c r="J35" s="689"/>
      <c r="K35" s="689"/>
      <c r="L35" s="689"/>
      <c r="M35" s="690"/>
      <c r="N35" s="757"/>
      <c r="O35" s="758"/>
      <c r="P35" s="758"/>
      <c r="Q35" s="759"/>
      <c r="R35" s="652"/>
      <c r="S35" s="652"/>
      <c r="T35" s="652"/>
      <c r="U35" s="653"/>
      <c r="V35" s="770"/>
      <c r="W35" s="691"/>
      <c r="X35" s="646"/>
      <c r="Y35" s="227"/>
      <c r="Z35" s="235"/>
      <c r="AA35" s="296"/>
    </row>
    <row r="36" spans="1:27" s="2" customFormat="1" ht="16.5" customHeight="1">
      <c r="A36" s="897"/>
      <c r="B36" s="899"/>
      <c r="C36" s="505"/>
      <c r="D36" s="1044" t="s">
        <v>15</v>
      </c>
      <c r="E36" s="921" t="s">
        <v>142</v>
      </c>
      <c r="F36" s="34"/>
      <c r="G36" s="685"/>
      <c r="H36" s="686"/>
      <c r="I36" s="682"/>
      <c r="J36" s="773">
        <f>K36+M36</f>
        <v>0</v>
      </c>
      <c r="K36" s="774"/>
      <c r="L36" s="774"/>
      <c r="M36" s="775"/>
      <c r="N36" s="776">
        <f>Q36+O36</f>
        <v>0</v>
      </c>
      <c r="O36" s="318"/>
      <c r="P36" s="318"/>
      <c r="Q36" s="362"/>
      <c r="R36" s="456">
        <f t="shared" ref="R36:R41" si="7">S36+U36</f>
        <v>0</v>
      </c>
      <c r="S36" s="454"/>
      <c r="T36" s="454"/>
      <c r="U36" s="457"/>
      <c r="V36" s="319"/>
      <c r="W36" s="766"/>
      <c r="X36" s="693"/>
      <c r="Y36" s="695"/>
      <c r="Z36" s="932"/>
      <c r="AA36" s="696"/>
    </row>
    <row r="37" spans="1:27" s="2" customFormat="1" ht="30" customHeight="1">
      <c r="A37" s="897"/>
      <c r="B37" s="899"/>
      <c r="C37" s="505"/>
      <c r="D37" s="1044" t="s">
        <v>21</v>
      </c>
      <c r="E37" s="751" t="s">
        <v>145</v>
      </c>
      <c r="F37" s="34"/>
      <c r="G37" s="685"/>
      <c r="H37" s="919"/>
      <c r="I37" s="31"/>
      <c r="J37" s="777">
        <f>K37+M37</f>
        <v>0</v>
      </c>
      <c r="K37" s="777"/>
      <c r="L37" s="778"/>
      <c r="M37" s="779"/>
      <c r="N37" s="780">
        <f>O37+Q37</f>
        <v>0</v>
      </c>
      <c r="O37" s="355"/>
      <c r="P37" s="355"/>
      <c r="Q37" s="692"/>
      <c r="R37" s="465">
        <f t="shared" si="7"/>
        <v>0</v>
      </c>
      <c r="S37" s="268"/>
      <c r="T37" s="268"/>
      <c r="U37" s="762"/>
      <c r="V37" s="688"/>
      <c r="W37" s="767"/>
      <c r="X37" s="694"/>
      <c r="Y37" s="952"/>
      <c r="Z37" s="933"/>
      <c r="AA37" s="936"/>
    </row>
    <row r="38" spans="1:27" s="2" customFormat="1" ht="30.75" customHeight="1">
      <c r="A38" s="897"/>
      <c r="B38" s="899"/>
      <c r="C38" s="505"/>
      <c r="D38" s="1024" t="s">
        <v>24</v>
      </c>
      <c r="E38" s="972" t="s">
        <v>104</v>
      </c>
      <c r="F38" s="34"/>
      <c r="G38" s="685"/>
      <c r="H38" s="919"/>
      <c r="I38" s="31"/>
      <c r="J38" s="777">
        <f>K38+M38</f>
        <v>0</v>
      </c>
      <c r="K38" s="778"/>
      <c r="L38" s="778"/>
      <c r="M38" s="779"/>
      <c r="N38" s="780">
        <f>O38+Q38</f>
        <v>0</v>
      </c>
      <c r="O38" s="357"/>
      <c r="P38" s="357"/>
      <c r="Q38" s="358"/>
      <c r="R38" s="465">
        <f t="shared" si="7"/>
        <v>0</v>
      </c>
      <c r="S38" s="268"/>
      <c r="T38" s="268"/>
      <c r="U38" s="762"/>
      <c r="V38" s="359"/>
      <c r="W38" s="768"/>
      <c r="X38" s="687"/>
      <c r="Y38" s="952"/>
      <c r="Z38" s="933"/>
      <c r="AA38" s="936"/>
    </row>
    <row r="39" spans="1:27" s="2" customFormat="1" ht="28.5" customHeight="1">
      <c r="A39" s="897"/>
      <c r="B39" s="899"/>
      <c r="C39" s="505"/>
      <c r="D39" s="1044" t="s">
        <v>26</v>
      </c>
      <c r="E39" s="751" t="s">
        <v>146</v>
      </c>
      <c r="F39" s="60"/>
      <c r="G39" s="685"/>
      <c r="H39" s="919"/>
      <c r="I39" s="31"/>
      <c r="J39" s="777">
        <f>M39+K39</f>
        <v>0</v>
      </c>
      <c r="K39" s="777"/>
      <c r="L39" s="777"/>
      <c r="M39" s="781"/>
      <c r="N39" s="782">
        <f>Q39+O39</f>
        <v>0</v>
      </c>
      <c r="O39" s="357"/>
      <c r="P39" s="379"/>
      <c r="Q39" s="384"/>
      <c r="R39" s="465">
        <f t="shared" si="7"/>
        <v>0</v>
      </c>
      <c r="S39" s="268"/>
      <c r="T39" s="268"/>
      <c r="U39" s="762"/>
      <c r="V39" s="359"/>
      <c r="W39" s="768"/>
      <c r="X39" s="687"/>
      <c r="Y39" s="952"/>
      <c r="Z39" s="933"/>
      <c r="AA39" s="936"/>
    </row>
    <row r="40" spans="1:27" s="2" customFormat="1" ht="29.25" customHeight="1">
      <c r="A40" s="897"/>
      <c r="B40" s="899"/>
      <c r="C40" s="505"/>
      <c r="D40" s="1024" t="s">
        <v>30</v>
      </c>
      <c r="E40" s="972" t="s">
        <v>147</v>
      </c>
      <c r="F40" s="60"/>
      <c r="G40" s="685"/>
      <c r="H40" s="919"/>
      <c r="I40" s="681"/>
      <c r="J40" s="783">
        <f>K40+M40</f>
        <v>0</v>
      </c>
      <c r="K40" s="783"/>
      <c r="L40" s="783"/>
      <c r="M40" s="784"/>
      <c r="N40" s="785">
        <f>O40+Q40</f>
        <v>0</v>
      </c>
      <c r="O40" s="333"/>
      <c r="P40" s="313"/>
      <c r="Q40" s="314"/>
      <c r="R40" s="460">
        <f t="shared" si="7"/>
        <v>0</v>
      </c>
      <c r="S40" s="464"/>
      <c r="T40" s="265"/>
      <c r="U40" s="461"/>
      <c r="V40" s="334"/>
      <c r="W40" s="769"/>
      <c r="X40" s="687"/>
      <c r="Y40" s="952"/>
      <c r="Z40" s="933"/>
      <c r="AA40" s="936"/>
    </row>
    <row r="41" spans="1:27" s="2" customFormat="1" ht="15" customHeight="1">
      <c r="A41" s="897"/>
      <c r="B41" s="899"/>
      <c r="C41" s="905"/>
      <c r="D41" s="1002"/>
      <c r="E41" s="1508" t="s">
        <v>174</v>
      </c>
      <c r="F41" s="1509"/>
      <c r="G41" s="1509"/>
      <c r="H41" s="1509"/>
      <c r="I41" s="1031" t="s">
        <v>29</v>
      </c>
      <c r="J41" s="1032">
        <f>K41+M41</f>
        <v>4793.1000000000004</v>
      </c>
      <c r="K41" s="1032">
        <v>4793.1000000000004</v>
      </c>
      <c r="L41" s="1032">
        <v>2910.3</v>
      </c>
      <c r="M41" s="1033"/>
      <c r="N41" s="1034">
        <f>O41+Q41</f>
        <v>6045.5999999999995</v>
      </c>
      <c r="O41" s="1032">
        <v>6033.7</v>
      </c>
      <c r="P41" s="1032">
        <v>3667</v>
      </c>
      <c r="Q41" s="1035">
        <v>11.9</v>
      </c>
      <c r="R41" s="1032">
        <f t="shared" si="7"/>
        <v>5362</v>
      </c>
      <c r="S41" s="1032">
        <f>5362</f>
        <v>5362</v>
      </c>
      <c r="T41" s="1032">
        <v>3489.1</v>
      </c>
      <c r="U41" s="1033"/>
      <c r="V41" s="1036">
        <v>6045.6</v>
      </c>
      <c r="W41" s="1036">
        <v>6045.6</v>
      </c>
      <c r="X41" s="949"/>
      <c r="Y41" s="997"/>
      <c r="Z41" s="947"/>
      <c r="AA41" s="998"/>
    </row>
    <row r="42" spans="1:27" s="2" customFormat="1" ht="15" customHeight="1">
      <c r="A42" s="897"/>
      <c r="B42" s="899"/>
      <c r="C42" s="905"/>
      <c r="D42" s="1002"/>
      <c r="E42" s="1045"/>
      <c r="F42" s="1037"/>
      <c r="G42" s="1037"/>
      <c r="H42" s="1037"/>
      <c r="I42" s="1038" t="s">
        <v>34</v>
      </c>
      <c r="J42" s="1039">
        <f>K42+M42</f>
        <v>1160.8</v>
      </c>
      <c r="K42" s="1039">
        <v>1160.8</v>
      </c>
      <c r="L42" s="1039">
        <v>296.89999999999998</v>
      </c>
      <c r="M42" s="1040"/>
      <c r="N42" s="1041">
        <f>O42+Q42</f>
        <v>1576.4</v>
      </c>
      <c r="O42" s="1039">
        <f>1573.4-7</f>
        <v>1566.4</v>
      </c>
      <c r="P42" s="1039">
        <v>555.4</v>
      </c>
      <c r="Q42" s="1042">
        <v>10</v>
      </c>
      <c r="R42" s="1039">
        <f>S42+U42</f>
        <v>1273.7</v>
      </c>
      <c r="S42" s="1039">
        <f>1573.4-S45-S55</f>
        <v>1270.7</v>
      </c>
      <c r="T42" s="1039">
        <f>555.4-T55</f>
        <v>351.4</v>
      </c>
      <c r="U42" s="1040">
        <v>3</v>
      </c>
      <c r="V42" s="1043">
        <v>1576.4</v>
      </c>
      <c r="W42" s="1043">
        <v>1576.4</v>
      </c>
      <c r="X42" s="949"/>
      <c r="Y42" s="997"/>
      <c r="Z42" s="947"/>
      <c r="AA42" s="998"/>
    </row>
    <row r="43" spans="1:27" s="2" customFormat="1" ht="15" customHeight="1" thickBot="1">
      <c r="A43" s="956"/>
      <c r="B43" s="957"/>
      <c r="C43" s="1143"/>
      <c r="D43" s="1142"/>
      <c r="E43" s="1144"/>
      <c r="F43" s="1145"/>
      <c r="G43" s="1145"/>
      <c r="H43" s="1145"/>
      <c r="I43" s="1146" t="s">
        <v>20</v>
      </c>
      <c r="J43" s="1147">
        <f>SUM(J41:J42)</f>
        <v>5953.9000000000005</v>
      </c>
      <c r="K43" s="1147">
        <f t="shared" ref="K43:W43" si="8">SUM(K41:K42)</f>
        <v>5953.9000000000005</v>
      </c>
      <c r="L43" s="1147">
        <f t="shared" si="8"/>
        <v>3207.2000000000003</v>
      </c>
      <c r="M43" s="1148">
        <f t="shared" si="8"/>
        <v>0</v>
      </c>
      <c r="N43" s="1149">
        <f>SUM(N41:N42)</f>
        <v>7622</v>
      </c>
      <c r="O43" s="1147">
        <f t="shared" si="8"/>
        <v>7600.1</v>
      </c>
      <c r="P43" s="1147">
        <f t="shared" si="8"/>
        <v>4222.3999999999996</v>
      </c>
      <c r="Q43" s="1150">
        <f t="shared" si="8"/>
        <v>21.9</v>
      </c>
      <c r="R43" s="1147">
        <f t="shared" si="8"/>
        <v>6635.7</v>
      </c>
      <c r="S43" s="1147">
        <f t="shared" si="8"/>
        <v>6632.7</v>
      </c>
      <c r="T43" s="1147">
        <f t="shared" si="8"/>
        <v>3840.5</v>
      </c>
      <c r="U43" s="1148">
        <f t="shared" si="8"/>
        <v>3</v>
      </c>
      <c r="V43" s="1151">
        <f t="shared" si="8"/>
        <v>7622</v>
      </c>
      <c r="W43" s="1150">
        <f t="shared" si="8"/>
        <v>7622</v>
      </c>
      <c r="X43" s="950"/>
      <c r="Y43" s="999"/>
      <c r="Z43" s="911"/>
      <c r="AA43" s="1000"/>
    </row>
    <row r="44" spans="1:27" s="2" customFormat="1" ht="25.5" customHeight="1">
      <c r="A44" s="925"/>
      <c r="B44" s="926"/>
      <c r="C44" s="862"/>
      <c r="D44" s="1526" t="s">
        <v>38</v>
      </c>
      <c r="E44" s="1515" t="s">
        <v>102</v>
      </c>
      <c r="F44" s="763"/>
      <c r="G44" s="764"/>
      <c r="H44" s="73"/>
      <c r="I44" s="344" t="s">
        <v>23</v>
      </c>
      <c r="J44" s="1152">
        <f>K44+M44</f>
        <v>0</v>
      </c>
      <c r="K44" s="1153">
        <v>0</v>
      </c>
      <c r="L44" s="1153"/>
      <c r="M44" s="1154"/>
      <c r="N44" s="1155">
        <f>O44+Q44</f>
        <v>218</v>
      </c>
      <c r="O44" s="256">
        <v>218</v>
      </c>
      <c r="P44" s="256"/>
      <c r="Q44" s="298"/>
      <c r="R44" s="1109">
        <f t="shared" ref="R44:R50" si="9">S44+U44</f>
        <v>181</v>
      </c>
      <c r="S44" s="259">
        <v>181</v>
      </c>
      <c r="T44" s="259"/>
      <c r="U44" s="260"/>
      <c r="V44" s="299">
        <v>218</v>
      </c>
      <c r="W44" s="299">
        <v>218</v>
      </c>
      <c r="X44" s="300" t="s">
        <v>106</v>
      </c>
      <c r="Y44" s="301">
        <v>60</v>
      </c>
      <c r="Z44" s="302">
        <v>60</v>
      </c>
      <c r="AA44" s="303">
        <v>60</v>
      </c>
    </row>
    <row r="45" spans="1:27" s="2" customFormat="1" ht="15.75" customHeight="1">
      <c r="A45" s="897"/>
      <c r="B45" s="899"/>
      <c r="C45" s="760"/>
      <c r="D45" s="1513"/>
      <c r="E45" s="1291"/>
      <c r="F45" s="60"/>
      <c r="G45" s="435"/>
      <c r="H45" s="919"/>
      <c r="I45" s="66" t="s">
        <v>34</v>
      </c>
      <c r="J45" s="310">
        <f>K45+M45</f>
        <v>11.5</v>
      </c>
      <c r="K45" s="304">
        <v>11.5</v>
      </c>
      <c r="L45" s="304"/>
      <c r="M45" s="361"/>
      <c r="N45" s="329">
        <f>O45+Q45</f>
        <v>26.7</v>
      </c>
      <c r="O45" s="306">
        <f>20.7+6</f>
        <v>26.7</v>
      </c>
      <c r="P45" s="306"/>
      <c r="Q45" s="307"/>
      <c r="R45" s="261">
        <f t="shared" si="9"/>
        <v>26.7</v>
      </c>
      <c r="S45" s="262">
        <v>26.7</v>
      </c>
      <c r="T45" s="262"/>
      <c r="U45" s="263"/>
      <c r="V45" s="308">
        <v>26.7</v>
      </c>
      <c r="W45" s="308">
        <v>26.7</v>
      </c>
      <c r="X45" s="1572" t="s">
        <v>148</v>
      </c>
      <c r="Y45" s="1231">
        <v>73</v>
      </c>
      <c r="Z45" s="1233">
        <v>73</v>
      </c>
      <c r="AA45" s="1235">
        <v>73</v>
      </c>
    </row>
    <row r="46" spans="1:27" s="2" customFormat="1" ht="15.75" customHeight="1">
      <c r="A46" s="897"/>
      <c r="B46" s="899"/>
      <c r="C46" s="760"/>
      <c r="D46" s="1513"/>
      <c r="E46" s="1557"/>
      <c r="F46" s="60"/>
      <c r="G46" s="435"/>
      <c r="H46" s="919"/>
      <c r="I46" s="682" t="s">
        <v>19</v>
      </c>
      <c r="J46" s="316">
        <f>M46+K46</f>
        <v>1400.6</v>
      </c>
      <c r="K46" s="317">
        <f>1058.8+341.8</f>
        <v>1400.6</v>
      </c>
      <c r="L46" s="317">
        <f>719.8+169.6</f>
        <v>889.4</v>
      </c>
      <c r="M46" s="321"/>
      <c r="N46" s="320">
        <f>Q46+O46</f>
        <v>1400.6000000000001</v>
      </c>
      <c r="O46" s="318">
        <f>1147.4+253.2</f>
        <v>1400.6000000000001</v>
      </c>
      <c r="P46" s="318">
        <v>972.5</v>
      </c>
      <c r="Q46" s="362"/>
      <c r="R46" s="264">
        <f t="shared" si="9"/>
        <v>745</v>
      </c>
      <c r="S46" s="454">
        <v>745</v>
      </c>
      <c r="T46" s="454">
        <v>440.2</v>
      </c>
      <c r="U46" s="455"/>
      <c r="V46" s="319">
        <v>1400.6</v>
      </c>
      <c r="W46" s="319">
        <v>1400.6</v>
      </c>
      <c r="X46" s="1573"/>
      <c r="Y46" s="1574"/>
      <c r="Z46" s="1565"/>
      <c r="AA46" s="1566"/>
    </row>
    <row r="47" spans="1:27" s="2" customFormat="1" ht="15.75" customHeight="1">
      <c r="A47" s="897"/>
      <c r="B47" s="899"/>
      <c r="C47" s="760"/>
      <c r="D47" s="1513"/>
      <c r="E47" s="1557"/>
      <c r="F47" s="60"/>
      <c r="G47" s="435"/>
      <c r="H47" s="919"/>
      <c r="I47" s="682" t="s">
        <v>29</v>
      </c>
      <c r="J47" s="316"/>
      <c r="K47" s="317"/>
      <c r="L47" s="317"/>
      <c r="M47" s="321"/>
      <c r="N47" s="320"/>
      <c r="O47" s="318"/>
      <c r="P47" s="318"/>
      <c r="Q47" s="322"/>
      <c r="R47" s="267">
        <f>S47</f>
        <v>755.1</v>
      </c>
      <c r="S47" s="454">
        <v>755.1</v>
      </c>
      <c r="T47" s="454">
        <v>551</v>
      </c>
      <c r="U47" s="455"/>
      <c r="V47" s="992"/>
      <c r="W47" s="319"/>
      <c r="X47" s="1573"/>
      <c r="Y47" s="1574"/>
      <c r="Z47" s="1565"/>
      <c r="AA47" s="1566"/>
    </row>
    <row r="48" spans="1:27" s="2" customFormat="1" ht="15.75" customHeight="1">
      <c r="A48" s="897"/>
      <c r="B48" s="899"/>
      <c r="C48" s="760"/>
      <c r="D48" s="1514"/>
      <c r="E48" s="1558"/>
      <c r="F48" s="914"/>
      <c r="G48" s="435"/>
      <c r="H48" s="919"/>
      <c r="I48" s="1126" t="s">
        <v>20</v>
      </c>
      <c r="J48" s="1047">
        <f>K48+M48</f>
        <v>1412.1</v>
      </c>
      <c r="K48" s="794">
        <f>SUM(K44:K46)</f>
        <v>1412.1</v>
      </c>
      <c r="L48" s="794">
        <f>SUM(L44:L46)</f>
        <v>889.4</v>
      </c>
      <c r="M48" s="1048"/>
      <c r="N48" s="1049">
        <f>O48+Q48</f>
        <v>1645.3000000000002</v>
      </c>
      <c r="O48" s="794">
        <f>SUM(O44:O46)</f>
        <v>1645.3000000000002</v>
      </c>
      <c r="P48" s="794">
        <f>SUM(P44:P46)</f>
        <v>972.5</v>
      </c>
      <c r="Q48" s="795"/>
      <c r="R48" s="1115">
        <f>U48+S48</f>
        <v>1707.8000000000002</v>
      </c>
      <c r="S48" s="1115">
        <f>S44+S45+S46+S47</f>
        <v>1707.8000000000002</v>
      </c>
      <c r="T48" s="1115">
        <f>T44+T45+T46+T47</f>
        <v>991.2</v>
      </c>
      <c r="U48" s="1115">
        <f>U44+U45+U46+U47</f>
        <v>0</v>
      </c>
      <c r="V48" s="1050">
        <f>SUM(V44:V46)</f>
        <v>1645.3</v>
      </c>
      <c r="W48" s="1051">
        <f>SUM(W44:W46)</f>
        <v>1645.3</v>
      </c>
      <c r="X48" s="1573"/>
      <c r="Y48" s="1574"/>
      <c r="Z48" s="1565"/>
      <c r="AA48" s="1566"/>
    </row>
    <row r="49" spans="1:27" s="2" customFormat="1" ht="33" customHeight="1">
      <c r="A49" s="897"/>
      <c r="B49" s="899"/>
      <c r="C49" s="905"/>
      <c r="D49" s="1513" t="s">
        <v>40</v>
      </c>
      <c r="E49" s="1528" t="s">
        <v>144</v>
      </c>
      <c r="F49" s="55"/>
      <c r="G49" s="909"/>
      <c r="H49" s="194"/>
      <c r="I49" s="66" t="s">
        <v>23</v>
      </c>
      <c r="J49" s="316">
        <f>K49+M49</f>
        <v>0</v>
      </c>
      <c r="K49" s="317">
        <v>0</v>
      </c>
      <c r="L49" s="317"/>
      <c r="M49" s="360"/>
      <c r="N49" s="378">
        <f>O49+Q49</f>
        <v>52.7</v>
      </c>
      <c r="O49" s="318">
        <v>52.7</v>
      </c>
      <c r="P49" s="318"/>
      <c r="Q49" s="362"/>
      <c r="R49" s="465">
        <f t="shared" si="9"/>
        <v>52.7</v>
      </c>
      <c r="S49" s="268">
        <v>52.7</v>
      </c>
      <c r="T49" s="268"/>
      <c r="U49" s="762"/>
      <c r="V49" s="319">
        <v>52.7</v>
      </c>
      <c r="W49" s="319">
        <v>52.7</v>
      </c>
      <c r="X49" s="309" t="s">
        <v>106</v>
      </c>
      <c r="Y49" s="951">
        <v>40</v>
      </c>
      <c r="Z49" s="932">
        <v>40</v>
      </c>
      <c r="AA49" s="935">
        <v>40</v>
      </c>
    </row>
    <row r="50" spans="1:27" s="2" customFormat="1" ht="51.75" customHeight="1">
      <c r="A50" s="897"/>
      <c r="B50" s="899"/>
      <c r="C50" s="905"/>
      <c r="D50" s="1513"/>
      <c r="E50" s="1528"/>
      <c r="F50" s="55"/>
      <c r="G50" s="909"/>
      <c r="H50" s="194"/>
      <c r="I50" s="682" t="s">
        <v>19</v>
      </c>
      <c r="J50" s="316">
        <f>K50+M50</f>
        <v>1035</v>
      </c>
      <c r="K50" s="317">
        <v>1035</v>
      </c>
      <c r="L50" s="317">
        <v>533</v>
      </c>
      <c r="M50" s="360"/>
      <c r="N50" s="366">
        <f>O50+Q50</f>
        <v>1172.9000000000001</v>
      </c>
      <c r="O50" s="318">
        <v>1172.9000000000001</v>
      </c>
      <c r="P50" s="318">
        <v>579.5</v>
      </c>
      <c r="Q50" s="362"/>
      <c r="R50" s="261">
        <f t="shared" si="9"/>
        <v>772</v>
      </c>
      <c r="S50" s="262">
        <v>772</v>
      </c>
      <c r="T50" s="262">
        <v>310.3</v>
      </c>
      <c r="U50" s="463"/>
      <c r="V50" s="319">
        <v>1211.8</v>
      </c>
      <c r="W50" s="319">
        <v>1211.8</v>
      </c>
      <c r="X50" s="309" t="s">
        <v>105</v>
      </c>
      <c r="Y50" s="951">
        <v>70</v>
      </c>
      <c r="Z50" s="932">
        <v>70</v>
      </c>
      <c r="AA50" s="935">
        <v>70</v>
      </c>
    </row>
    <row r="51" spans="1:27" s="2" customFormat="1" ht="18" customHeight="1">
      <c r="A51" s="897"/>
      <c r="B51" s="899"/>
      <c r="C51" s="905"/>
      <c r="D51" s="1513"/>
      <c r="E51" s="1528"/>
      <c r="F51" s="55"/>
      <c r="G51" s="909"/>
      <c r="H51" s="194"/>
      <c r="I51" s="1127" t="s">
        <v>29</v>
      </c>
      <c r="J51" s="363"/>
      <c r="K51" s="364"/>
      <c r="M51" s="365"/>
      <c r="N51" s="132"/>
      <c r="P51" s="364"/>
      <c r="Q51" s="367"/>
      <c r="R51" s="267">
        <f>S51</f>
        <v>367.8</v>
      </c>
      <c r="S51" s="268">
        <v>367.8</v>
      </c>
      <c r="T51" s="466">
        <v>280.8</v>
      </c>
      <c r="U51" s="762"/>
      <c r="V51" s="102"/>
      <c r="W51" s="102"/>
      <c r="X51" s="1572" t="s">
        <v>103</v>
      </c>
      <c r="Y51" s="1231">
        <v>5</v>
      </c>
      <c r="Z51" s="1233">
        <v>5</v>
      </c>
      <c r="AA51" s="1235">
        <v>5</v>
      </c>
    </row>
    <row r="52" spans="1:27" s="2" customFormat="1" ht="18" customHeight="1">
      <c r="A52" s="897"/>
      <c r="B52" s="899"/>
      <c r="C52" s="905"/>
      <c r="D52" s="1513"/>
      <c r="E52" s="1528"/>
      <c r="F52" s="840"/>
      <c r="G52" s="909"/>
      <c r="H52" s="194"/>
      <c r="I52" s="1068" t="s">
        <v>20</v>
      </c>
      <c r="J52" s="1052">
        <f>K52+M52</f>
        <v>1035</v>
      </c>
      <c r="K52" s="1053">
        <f>SUM(K49:K51)</f>
        <v>1035</v>
      </c>
      <c r="L52" s="1054">
        <f>SUM(L49:L51)</f>
        <v>533</v>
      </c>
      <c r="M52" s="1055"/>
      <c r="N52" s="1052">
        <f t="shared" ref="N52:N58" si="10">O52+Q52</f>
        <v>1225.6000000000001</v>
      </c>
      <c r="O52" s="1053">
        <f>SUM(O49:O51)</f>
        <v>1225.6000000000001</v>
      </c>
      <c r="P52" s="1053">
        <f>SUM(P49:P51)</f>
        <v>579.5</v>
      </c>
      <c r="Q52" s="1056"/>
      <c r="R52" s="1110">
        <f t="shared" ref="R52:R58" si="11">S52+U52</f>
        <v>1192.5</v>
      </c>
      <c r="S52" s="1111">
        <f>SUM(S49:S51)</f>
        <v>1192.5</v>
      </c>
      <c r="T52" s="1110">
        <f>SUM(T49:T51)</f>
        <v>591.1</v>
      </c>
      <c r="U52" s="1112"/>
      <c r="V52" s="1057">
        <f>SUM(V49:V51)</f>
        <v>1264.5</v>
      </c>
      <c r="W52" s="1057">
        <f>SUM(W49:W51)</f>
        <v>1264.5</v>
      </c>
      <c r="X52" s="1575"/>
      <c r="Y52" s="1580"/>
      <c r="Z52" s="1587"/>
      <c r="AA52" s="1588"/>
    </row>
    <row r="53" spans="1:27" s="20" customFormat="1" ht="27" customHeight="1">
      <c r="A53" s="897"/>
      <c r="B53" s="899"/>
      <c r="C53" s="506"/>
      <c r="D53" s="1046" t="s">
        <v>107</v>
      </c>
      <c r="E53" s="1356" t="s">
        <v>143</v>
      </c>
      <c r="F53" s="34"/>
      <c r="G53" s="429"/>
      <c r="H53" s="919"/>
      <c r="I53" s="681" t="s">
        <v>23</v>
      </c>
      <c r="J53" s="332">
        <f>K53+M53</f>
        <v>0</v>
      </c>
      <c r="K53" s="324">
        <v>0</v>
      </c>
      <c r="L53" s="324"/>
      <c r="M53" s="325"/>
      <c r="N53" s="326">
        <f t="shared" si="10"/>
        <v>144</v>
      </c>
      <c r="O53" s="313">
        <v>144</v>
      </c>
      <c r="P53" s="313"/>
      <c r="Q53" s="314"/>
      <c r="R53" s="453">
        <f t="shared" si="11"/>
        <v>144</v>
      </c>
      <c r="S53" s="262">
        <v>144</v>
      </c>
      <c r="T53" s="262"/>
      <c r="U53" s="263"/>
      <c r="V53" s="315">
        <v>144</v>
      </c>
      <c r="W53" s="315">
        <v>144</v>
      </c>
      <c r="X53" s="819" t="s">
        <v>106</v>
      </c>
      <c r="Y53" s="1058">
        <v>66</v>
      </c>
      <c r="Z53" s="1059">
        <v>66</v>
      </c>
      <c r="AA53" s="1060">
        <v>66</v>
      </c>
    </row>
    <row r="54" spans="1:27" s="20" customFormat="1" ht="39" customHeight="1">
      <c r="A54" s="897"/>
      <c r="B54" s="899"/>
      <c r="C54" s="506"/>
      <c r="D54" s="1003"/>
      <c r="E54" s="1291"/>
      <c r="F54" s="979"/>
      <c r="G54" s="429"/>
      <c r="H54" s="919"/>
      <c r="I54" s="31" t="s">
        <v>29</v>
      </c>
      <c r="J54" s="1061"/>
      <c r="K54" s="355"/>
      <c r="L54" s="355"/>
      <c r="M54" s="761"/>
      <c r="N54" s="1062">
        <f t="shared" si="10"/>
        <v>8</v>
      </c>
      <c r="O54" s="357">
        <v>8</v>
      </c>
      <c r="P54" s="357"/>
      <c r="Q54" s="358"/>
      <c r="R54" s="261">
        <f t="shared" si="11"/>
        <v>0</v>
      </c>
      <c r="S54" s="265"/>
      <c r="T54" s="265"/>
      <c r="U54" s="266"/>
      <c r="V54" s="359">
        <v>8</v>
      </c>
      <c r="W54" s="359">
        <v>8</v>
      </c>
      <c r="X54" s="687" t="s">
        <v>108</v>
      </c>
      <c r="Y54" s="952"/>
      <c r="Z54" s="933">
        <v>1</v>
      </c>
      <c r="AA54" s="936">
        <v>1</v>
      </c>
    </row>
    <row r="55" spans="1:27" s="20" customFormat="1" ht="16.5" customHeight="1">
      <c r="A55" s="897"/>
      <c r="B55" s="899"/>
      <c r="C55" s="506"/>
      <c r="D55" s="1003"/>
      <c r="E55" s="1557"/>
      <c r="F55" s="34"/>
      <c r="G55" s="429"/>
      <c r="H55" s="919"/>
      <c r="I55" s="66" t="s">
        <v>34</v>
      </c>
      <c r="J55" s="1066">
        <f>K55+M55</f>
        <v>290</v>
      </c>
      <c r="K55" s="304">
        <v>290</v>
      </c>
      <c r="L55" s="304">
        <v>195</v>
      </c>
      <c r="M55" s="305"/>
      <c r="N55" s="1067">
        <f t="shared" si="10"/>
        <v>276</v>
      </c>
      <c r="O55" s="306">
        <v>276</v>
      </c>
      <c r="P55" s="306">
        <v>204</v>
      </c>
      <c r="Q55" s="307"/>
      <c r="R55" s="264">
        <f t="shared" si="11"/>
        <v>276</v>
      </c>
      <c r="S55" s="265">
        <v>276</v>
      </c>
      <c r="T55" s="265">
        <v>204</v>
      </c>
      <c r="U55" s="461"/>
      <c r="V55" s="308">
        <v>276</v>
      </c>
      <c r="W55" s="308">
        <v>276</v>
      </c>
      <c r="X55" s="1572" t="s">
        <v>148</v>
      </c>
      <c r="Y55" s="951">
        <v>76</v>
      </c>
      <c r="Z55" s="932">
        <v>76</v>
      </c>
      <c r="AA55" s="935">
        <v>76</v>
      </c>
    </row>
    <row r="56" spans="1:27" s="20" customFormat="1" ht="16.5" customHeight="1">
      <c r="A56" s="897"/>
      <c r="B56" s="899"/>
      <c r="C56" s="506"/>
      <c r="D56" s="1003"/>
      <c r="E56" s="1557"/>
      <c r="F56" s="34"/>
      <c r="G56" s="429"/>
      <c r="H56" s="919"/>
      <c r="I56" s="682" t="s">
        <v>19</v>
      </c>
      <c r="J56" s="380">
        <f>M56+K56</f>
        <v>1310.4000000000001</v>
      </c>
      <c r="K56" s="317">
        <v>1310.4000000000001</v>
      </c>
      <c r="L56" s="317">
        <v>767</v>
      </c>
      <c r="M56" s="360"/>
      <c r="N56" s="366">
        <f t="shared" si="10"/>
        <v>1340.4</v>
      </c>
      <c r="O56" s="318">
        <v>1340.4</v>
      </c>
      <c r="P56" s="318">
        <v>813</v>
      </c>
      <c r="Q56" s="362"/>
      <c r="R56" s="460">
        <f t="shared" si="11"/>
        <v>1094</v>
      </c>
      <c r="S56" s="454">
        <v>1094</v>
      </c>
      <c r="T56" s="454">
        <v>633</v>
      </c>
      <c r="U56" s="457"/>
      <c r="V56" s="319">
        <v>1340.4</v>
      </c>
      <c r="W56" s="319">
        <v>1340.4</v>
      </c>
      <c r="X56" s="1573"/>
      <c r="Y56" s="952"/>
      <c r="Z56" s="933"/>
      <c r="AA56" s="936"/>
    </row>
    <row r="57" spans="1:27" s="20" customFormat="1" ht="16.5" customHeight="1">
      <c r="A57" s="897"/>
      <c r="B57" s="899"/>
      <c r="C57" s="506"/>
      <c r="D57" s="1003"/>
      <c r="E57" s="1557"/>
      <c r="F57" s="34"/>
      <c r="G57" s="429"/>
      <c r="H57" s="919"/>
      <c r="I57" s="682" t="s">
        <v>29</v>
      </c>
      <c r="J57" s="380"/>
      <c r="K57" s="317"/>
      <c r="L57" s="317"/>
      <c r="M57" s="360"/>
      <c r="N57" s="366"/>
      <c r="O57" s="318"/>
      <c r="P57" s="318"/>
      <c r="Q57" s="362"/>
      <c r="R57" s="465">
        <f t="shared" si="11"/>
        <v>372.9</v>
      </c>
      <c r="S57" s="454">
        <v>372.9</v>
      </c>
      <c r="T57" s="454">
        <v>207</v>
      </c>
      <c r="U57" s="457"/>
      <c r="V57" s="319"/>
      <c r="W57" s="319"/>
      <c r="X57" s="1573"/>
      <c r="Y57" s="952"/>
      <c r="Z57" s="933"/>
      <c r="AA57" s="936"/>
    </row>
    <row r="58" spans="1:27" s="20" customFormat="1" ht="16.5" customHeight="1">
      <c r="A58" s="897"/>
      <c r="B58" s="899"/>
      <c r="C58" s="506"/>
      <c r="D58" s="1004"/>
      <c r="E58" s="1558"/>
      <c r="F58" s="34"/>
      <c r="G58" s="429"/>
      <c r="H58" s="919"/>
      <c r="I58" s="1068" t="s">
        <v>20</v>
      </c>
      <c r="J58" s="1069">
        <f>K58+M58</f>
        <v>1600.4</v>
      </c>
      <c r="K58" s="1070">
        <f>SUM(K53:K56)</f>
        <v>1600.4</v>
      </c>
      <c r="L58" s="1070">
        <f>SUM(L53:L56)</f>
        <v>962</v>
      </c>
      <c r="M58" s="1071"/>
      <c r="N58" s="1072">
        <f t="shared" si="10"/>
        <v>1768.4</v>
      </c>
      <c r="O58" s="1070">
        <f>SUM(O53:O56)</f>
        <v>1768.4</v>
      </c>
      <c r="P58" s="1070">
        <f>SUM(P53:P56)</f>
        <v>1017</v>
      </c>
      <c r="Q58" s="1073"/>
      <c r="R58" s="1116">
        <f t="shared" si="11"/>
        <v>1886.9</v>
      </c>
      <c r="S58" s="794">
        <f>SUM(S53:S57)</f>
        <v>1886.9</v>
      </c>
      <c r="T58" s="794">
        <f>SUM(T53:T56)</f>
        <v>837</v>
      </c>
      <c r="U58" s="795"/>
      <c r="V58" s="1074">
        <f>SUM(V53:V56)</f>
        <v>1768.4</v>
      </c>
      <c r="W58" s="1074">
        <f>SUM(W53:W56)</f>
        <v>1768.4</v>
      </c>
      <c r="X58" s="1575"/>
      <c r="Y58" s="1058"/>
      <c r="Z58" s="1059"/>
      <c r="AA58" s="1060"/>
    </row>
    <row r="59" spans="1:27" s="2" customFormat="1" ht="15" customHeight="1">
      <c r="A59" s="897"/>
      <c r="B59" s="899"/>
      <c r="C59" s="505"/>
      <c r="D59" s="1512" t="s">
        <v>168</v>
      </c>
      <c r="E59" s="1527" t="s">
        <v>118</v>
      </c>
      <c r="F59" s="60"/>
      <c r="G59" s="685"/>
      <c r="H59" s="919"/>
      <c r="I59" s="681" t="s">
        <v>29</v>
      </c>
      <c r="J59" s="1063"/>
      <c r="K59" s="1064"/>
      <c r="L59" s="1064"/>
      <c r="M59" s="1065"/>
      <c r="N59" s="1063"/>
      <c r="O59" s="1064"/>
      <c r="P59" s="313"/>
      <c r="Q59" s="314"/>
      <c r="R59" s="261"/>
      <c r="S59" s="262"/>
      <c r="T59" s="262"/>
      <c r="U59" s="263"/>
      <c r="V59" s="315">
        <v>605</v>
      </c>
      <c r="W59" s="980">
        <v>605</v>
      </c>
      <c r="X59" s="1568" t="s">
        <v>120</v>
      </c>
      <c r="Y59" s="1523"/>
      <c r="Z59" s="1299">
        <v>40</v>
      </c>
      <c r="AA59" s="1578">
        <v>40</v>
      </c>
    </row>
    <row r="60" spans="1:27" s="2" customFormat="1" ht="15" customHeight="1">
      <c r="A60" s="897"/>
      <c r="B60" s="964"/>
      <c r="C60" s="505"/>
      <c r="D60" s="1513"/>
      <c r="E60" s="1528"/>
      <c r="F60" s="60"/>
      <c r="G60" s="685"/>
      <c r="H60" s="919"/>
      <c r="I60" s="682" t="s">
        <v>34</v>
      </c>
      <c r="J60" s="397"/>
      <c r="K60" s="68"/>
      <c r="L60" s="68"/>
      <c r="M60" s="69"/>
      <c r="N60" s="397"/>
      <c r="O60" s="67"/>
      <c r="P60" s="329"/>
      <c r="Q60" s="398"/>
      <c r="R60" s="261"/>
      <c r="S60" s="462"/>
      <c r="T60" s="462"/>
      <c r="U60" s="467"/>
      <c r="V60" s="308">
        <v>110</v>
      </c>
      <c r="W60" s="399">
        <v>110</v>
      </c>
      <c r="X60" s="1568"/>
      <c r="Y60" s="1523"/>
      <c r="Z60" s="1299"/>
      <c r="AA60" s="1578"/>
    </row>
    <row r="61" spans="1:27" s="5" customFormat="1" ht="15" customHeight="1">
      <c r="A61" s="897"/>
      <c r="B61" s="964"/>
      <c r="C61" s="700"/>
      <c r="D61" s="1513"/>
      <c r="E61" s="1528"/>
      <c r="F61" s="576"/>
      <c r="G61" s="909"/>
      <c r="H61" s="577"/>
      <c r="I61" s="682" t="s">
        <v>19</v>
      </c>
      <c r="J61" s="11"/>
      <c r="K61" s="12"/>
      <c r="L61" s="12"/>
      <c r="M61" s="388"/>
      <c r="N61" s="11"/>
      <c r="O61" s="383"/>
      <c r="P61" s="379"/>
      <c r="Q61" s="384"/>
      <c r="R61" s="267"/>
      <c r="S61" s="465"/>
      <c r="T61" s="465"/>
      <c r="U61" s="468"/>
      <c r="V61" s="9">
        <v>224</v>
      </c>
      <c r="W61" s="386">
        <v>224</v>
      </c>
      <c r="X61" s="1568"/>
      <c r="Y61" s="1523"/>
      <c r="Z61" s="1299"/>
      <c r="AA61" s="1578"/>
    </row>
    <row r="62" spans="1:27" s="2" customFormat="1" ht="15" customHeight="1">
      <c r="A62" s="897"/>
      <c r="B62" s="899"/>
      <c r="C62" s="905"/>
      <c r="D62" s="1514"/>
      <c r="E62" s="669"/>
      <c r="F62" s="57"/>
      <c r="G62" s="685"/>
      <c r="H62" s="99"/>
      <c r="I62" s="657" t="s">
        <v>20</v>
      </c>
      <c r="J62" s="651">
        <f t="shared" ref="J62:U62" si="12">SUM(J59:J61)</f>
        <v>0</v>
      </c>
      <c r="K62" s="652">
        <f t="shared" si="12"/>
        <v>0</v>
      </c>
      <c r="L62" s="652">
        <f t="shared" si="12"/>
        <v>0</v>
      </c>
      <c r="M62" s="653">
        <f t="shared" si="12"/>
        <v>0</v>
      </c>
      <c r="N62" s="651">
        <f t="shared" si="12"/>
        <v>0</v>
      </c>
      <c r="O62" s="652">
        <f t="shared" si="12"/>
        <v>0</v>
      </c>
      <c r="P62" s="652">
        <f t="shared" si="12"/>
        <v>0</v>
      </c>
      <c r="Q62" s="654">
        <f t="shared" si="12"/>
        <v>0</v>
      </c>
      <c r="R62" s="1076">
        <f t="shared" si="12"/>
        <v>0</v>
      </c>
      <c r="S62" s="1077">
        <f t="shared" si="12"/>
        <v>0</v>
      </c>
      <c r="T62" s="1077">
        <f t="shared" si="12"/>
        <v>0</v>
      </c>
      <c r="U62" s="1079">
        <f t="shared" si="12"/>
        <v>0</v>
      </c>
      <c r="V62" s="655">
        <f>SUM(V59:V61)</f>
        <v>939</v>
      </c>
      <c r="W62" s="654">
        <f>SUM(W59:W61)</f>
        <v>939</v>
      </c>
      <c r="X62" s="1568"/>
      <c r="Y62" s="1523"/>
      <c r="Z62" s="1299"/>
      <c r="AA62" s="1578"/>
    </row>
    <row r="63" spans="1:27" s="2" customFormat="1" ht="15" customHeight="1">
      <c r="A63" s="897"/>
      <c r="B63" s="899"/>
      <c r="C63" s="505"/>
      <c r="D63" s="1006">
        <v>10</v>
      </c>
      <c r="E63" s="1527" t="s">
        <v>119</v>
      </c>
      <c r="F63" s="60"/>
      <c r="G63" s="685"/>
      <c r="H63" s="919"/>
      <c r="I63" s="66" t="s">
        <v>29</v>
      </c>
      <c r="J63" s="397"/>
      <c r="K63" s="68"/>
      <c r="L63" s="68"/>
      <c r="M63" s="69"/>
      <c r="N63" s="397"/>
      <c r="O63" s="68"/>
      <c r="P63" s="306"/>
      <c r="Q63" s="307"/>
      <c r="R63" s="264"/>
      <c r="S63" s="265"/>
      <c r="T63" s="265"/>
      <c r="U63" s="266"/>
      <c r="V63" s="401">
        <v>606.79999999999995</v>
      </c>
      <c r="W63" s="308">
        <v>606.79999999999995</v>
      </c>
      <c r="X63" s="1576" t="s">
        <v>120</v>
      </c>
      <c r="Y63" s="1522"/>
      <c r="Z63" s="1382">
        <v>40</v>
      </c>
      <c r="AA63" s="1383">
        <v>40</v>
      </c>
    </row>
    <row r="64" spans="1:27" s="2" customFormat="1" ht="15" customHeight="1">
      <c r="A64" s="897"/>
      <c r="B64" s="964"/>
      <c r="C64" s="505"/>
      <c r="D64" s="1001"/>
      <c r="E64" s="1528"/>
      <c r="F64" s="60"/>
      <c r="G64" s="685"/>
      <c r="H64" s="919"/>
      <c r="I64" s="682" t="s">
        <v>34</v>
      </c>
      <c r="J64" s="397"/>
      <c r="K64" s="68"/>
      <c r="L64" s="68"/>
      <c r="M64" s="69"/>
      <c r="N64" s="397"/>
      <c r="O64" s="67"/>
      <c r="P64" s="329"/>
      <c r="Q64" s="398"/>
      <c r="R64" s="261"/>
      <c r="S64" s="462"/>
      <c r="T64" s="462"/>
      <c r="U64" s="467"/>
      <c r="V64" s="401">
        <v>111.3</v>
      </c>
      <c r="W64" s="308">
        <v>111.3</v>
      </c>
      <c r="X64" s="1292"/>
      <c r="Y64" s="1523"/>
      <c r="Z64" s="1299"/>
      <c r="AA64" s="1578"/>
    </row>
    <row r="65" spans="1:28" s="5" customFormat="1" ht="15" customHeight="1">
      <c r="A65" s="897"/>
      <c r="B65" s="964"/>
      <c r="C65" s="700"/>
      <c r="D65" s="1007"/>
      <c r="E65" s="1528"/>
      <c r="F65" s="576"/>
      <c r="G65" s="909"/>
      <c r="H65" s="577"/>
      <c r="I65" s="66" t="s">
        <v>19</v>
      </c>
      <c r="J65" s="11"/>
      <c r="K65" s="12"/>
      <c r="L65" s="12"/>
      <c r="M65" s="388"/>
      <c r="N65" s="11"/>
      <c r="O65" s="383"/>
      <c r="P65" s="379"/>
      <c r="Q65" s="384"/>
      <c r="R65" s="267"/>
      <c r="S65" s="465"/>
      <c r="T65" s="465"/>
      <c r="U65" s="468"/>
      <c r="V65" s="56">
        <v>225.3</v>
      </c>
      <c r="W65" s="9">
        <v>225.3</v>
      </c>
      <c r="X65" s="1292"/>
      <c r="Y65" s="1523"/>
      <c r="Z65" s="1299"/>
      <c r="AA65" s="1578"/>
    </row>
    <row r="66" spans="1:28" s="2" customFormat="1" ht="15" customHeight="1">
      <c r="A66" s="897"/>
      <c r="B66" s="899"/>
      <c r="C66" s="905"/>
      <c r="D66" s="1001"/>
      <c r="E66" s="669"/>
      <c r="F66" s="57"/>
      <c r="G66" s="685"/>
      <c r="H66" s="99"/>
      <c r="I66" s="1075" t="s">
        <v>20</v>
      </c>
      <c r="J66" s="1076">
        <f t="shared" ref="J66:U66" si="13">SUM(J63:J65)</f>
        <v>0</v>
      </c>
      <c r="K66" s="1077">
        <f t="shared" si="13"/>
        <v>0</v>
      </c>
      <c r="L66" s="1077">
        <f t="shared" si="13"/>
        <v>0</v>
      </c>
      <c r="M66" s="1078">
        <f t="shared" si="13"/>
        <v>0</v>
      </c>
      <c r="N66" s="1076">
        <f t="shared" si="13"/>
        <v>0</v>
      </c>
      <c r="O66" s="1077">
        <f t="shared" si="13"/>
        <v>0</v>
      </c>
      <c r="P66" s="1077">
        <f t="shared" si="13"/>
        <v>0</v>
      </c>
      <c r="Q66" s="1079">
        <f t="shared" si="13"/>
        <v>0</v>
      </c>
      <c r="R66" s="651">
        <f t="shared" si="13"/>
        <v>0</v>
      </c>
      <c r="S66" s="652">
        <f t="shared" si="13"/>
        <v>0</v>
      </c>
      <c r="T66" s="652">
        <f t="shared" si="13"/>
        <v>0</v>
      </c>
      <c r="U66" s="654">
        <f t="shared" si="13"/>
        <v>0</v>
      </c>
      <c r="V66" s="1078">
        <f>SUM(V63:V65)</f>
        <v>943.39999999999986</v>
      </c>
      <c r="W66" s="1080">
        <f>SUM(W63:W65)</f>
        <v>943.39999999999986</v>
      </c>
      <c r="X66" s="1577"/>
      <c r="Y66" s="1579"/>
      <c r="Z66" s="1569"/>
      <c r="AA66" s="1586"/>
    </row>
    <row r="67" spans="1:28" s="2" customFormat="1" ht="15" customHeight="1">
      <c r="A67" s="897"/>
      <c r="B67" s="899"/>
      <c r="C67" s="505"/>
      <c r="D67" s="1008">
        <v>11</v>
      </c>
      <c r="E67" s="1527" t="s">
        <v>121</v>
      </c>
      <c r="F67" s="60"/>
      <c r="G67" s="685"/>
      <c r="H67" s="919"/>
      <c r="I67" s="681" t="s">
        <v>29</v>
      </c>
      <c r="J67" s="1063"/>
      <c r="K67" s="1064"/>
      <c r="L67" s="1064"/>
      <c r="M67" s="1065"/>
      <c r="N67" s="1063"/>
      <c r="O67" s="1064"/>
      <c r="P67" s="313"/>
      <c r="Q67" s="314"/>
      <c r="R67" s="261"/>
      <c r="S67" s="262"/>
      <c r="T67" s="262"/>
      <c r="U67" s="263"/>
      <c r="V67" s="315">
        <v>621.6</v>
      </c>
      <c r="W67" s="980">
        <v>621.6</v>
      </c>
      <c r="X67" s="1567" t="s">
        <v>120</v>
      </c>
      <c r="Y67" s="1522"/>
      <c r="Z67" s="1382">
        <v>40</v>
      </c>
      <c r="AA67" s="1383">
        <v>40</v>
      </c>
    </row>
    <row r="68" spans="1:28" s="2" customFormat="1" ht="15" customHeight="1">
      <c r="A68" s="897"/>
      <c r="B68" s="964"/>
      <c r="C68" s="505"/>
      <c r="D68" s="1009"/>
      <c r="E68" s="1528"/>
      <c r="F68" s="60"/>
      <c r="G68" s="685"/>
      <c r="H68" s="919"/>
      <c r="I68" s="66" t="s">
        <v>34</v>
      </c>
      <c r="J68" s="397"/>
      <c r="K68" s="68"/>
      <c r="L68" s="68"/>
      <c r="M68" s="69"/>
      <c r="N68" s="397"/>
      <c r="O68" s="67"/>
      <c r="P68" s="329"/>
      <c r="Q68" s="398"/>
      <c r="R68" s="261"/>
      <c r="S68" s="469"/>
      <c r="T68" s="462"/>
      <c r="U68" s="467"/>
      <c r="V68" s="308">
        <v>224.6</v>
      </c>
      <c r="W68" s="399">
        <v>224.6</v>
      </c>
      <c r="X68" s="1568"/>
      <c r="Y68" s="1523"/>
      <c r="Z68" s="1299"/>
      <c r="AA68" s="1578"/>
    </row>
    <row r="69" spans="1:28" s="5" customFormat="1" ht="15" customHeight="1">
      <c r="A69" s="897"/>
      <c r="B69" s="964"/>
      <c r="C69" s="700"/>
      <c r="D69" s="1010"/>
      <c r="E69" s="1528"/>
      <c r="F69" s="576"/>
      <c r="G69" s="909"/>
      <c r="H69" s="577"/>
      <c r="I69" s="682" t="s">
        <v>19</v>
      </c>
      <c r="J69" s="11"/>
      <c r="K69" s="12"/>
      <c r="L69" s="12"/>
      <c r="M69" s="388"/>
      <c r="N69" s="11"/>
      <c r="O69" s="383"/>
      <c r="P69" s="379"/>
      <c r="Q69" s="384"/>
      <c r="R69" s="267"/>
      <c r="S69" s="465"/>
      <c r="T69" s="465"/>
      <c r="U69" s="468"/>
      <c r="V69" s="9">
        <v>110.1</v>
      </c>
      <c r="W69" s="386">
        <v>110.1</v>
      </c>
      <c r="X69" s="1568"/>
      <c r="Y69" s="1523"/>
      <c r="Z69" s="1299"/>
      <c r="AA69" s="1578"/>
      <c r="AB69" s="1081"/>
    </row>
    <row r="70" spans="1:28" s="2" customFormat="1" ht="15" customHeight="1" thickBot="1">
      <c r="A70" s="897"/>
      <c r="B70" s="899"/>
      <c r="C70" s="905"/>
      <c r="D70" s="1030"/>
      <c r="E70" s="669"/>
      <c r="F70" s="57"/>
      <c r="G70" s="685"/>
      <c r="H70" s="99"/>
      <c r="I70" s="591" t="s">
        <v>20</v>
      </c>
      <c r="J70" s="651">
        <f t="shared" ref="J70:U70" si="14">SUM(J67:J69)</f>
        <v>0</v>
      </c>
      <c r="K70" s="652">
        <f t="shared" si="14"/>
        <v>0</v>
      </c>
      <c r="L70" s="652">
        <f t="shared" si="14"/>
        <v>0</v>
      </c>
      <c r="M70" s="653">
        <f t="shared" si="14"/>
        <v>0</v>
      </c>
      <c r="N70" s="651">
        <f t="shared" si="14"/>
        <v>0</v>
      </c>
      <c r="O70" s="652">
        <f t="shared" si="14"/>
        <v>0</v>
      </c>
      <c r="P70" s="652">
        <f t="shared" si="14"/>
        <v>0</v>
      </c>
      <c r="Q70" s="654">
        <f t="shared" si="14"/>
        <v>0</v>
      </c>
      <c r="R70" s="1076">
        <f t="shared" si="14"/>
        <v>0</v>
      </c>
      <c r="S70" s="1077">
        <f t="shared" si="14"/>
        <v>0</v>
      </c>
      <c r="T70" s="1077">
        <f t="shared" si="14"/>
        <v>0</v>
      </c>
      <c r="U70" s="1079">
        <f t="shared" si="14"/>
        <v>0</v>
      </c>
      <c r="V70" s="655">
        <f>SUM(V67:V69)</f>
        <v>956.30000000000007</v>
      </c>
      <c r="W70" s="654">
        <f>SUM(W67:W69)</f>
        <v>956.30000000000007</v>
      </c>
      <c r="X70" s="1568"/>
      <c r="Y70" s="1523"/>
      <c r="Z70" s="1299"/>
      <c r="AA70" s="1578"/>
    </row>
    <row r="71" spans="1:28" s="2" customFormat="1" ht="15" customHeight="1" thickBot="1">
      <c r="A71" s="1510"/>
      <c r="B71" s="1511"/>
      <c r="C71" s="1511"/>
      <c r="D71" s="1511"/>
      <c r="E71" s="1511"/>
      <c r="F71" s="1511"/>
      <c r="G71" s="1511"/>
      <c r="H71" s="1511"/>
      <c r="I71" s="1125" t="s">
        <v>20</v>
      </c>
      <c r="J71" s="656">
        <f t="shared" ref="J71:W71" si="15">J70+J66+J62+J58+J52+J48+J43</f>
        <v>10001.400000000001</v>
      </c>
      <c r="K71" s="656">
        <f t="shared" si="15"/>
        <v>10001.400000000001</v>
      </c>
      <c r="L71" s="656">
        <f t="shared" si="15"/>
        <v>5591.6</v>
      </c>
      <c r="M71" s="752">
        <f t="shared" si="15"/>
        <v>0</v>
      </c>
      <c r="N71" s="753">
        <f t="shared" si="15"/>
        <v>12261.3</v>
      </c>
      <c r="O71" s="656">
        <f t="shared" si="15"/>
        <v>12239.400000000001</v>
      </c>
      <c r="P71" s="656">
        <f t="shared" si="15"/>
        <v>6791.4</v>
      </c>
      <c r="Q71" s="754">
        <f t="shared" si="15"/>
        <v>21.9</v>
      </c>
      <c r="R71" s="656">
        <f t="shared" si="15"/>
        <v>11422.900000000001</v>
      </c>
      <c r="S71" s="656">
        <f t="shared" si="15"/>
        <v>11419.900000000001</v>
      </c>
      <c r="T71" s="656">
        <f t="shared" si="15"/>
        <v>6259.8</v>
      </c>
      <c r="U71" s="752">
        <f t="shared" si="15"/>
        <v>3</v>
      </c>
      <c r="V71" s="755">
        <f t="shared" si="15"/>
        <v>15138.900000000001</v>
      </c>
      <c r="W71" s="656">
        <f t="shared" si="15"/>
        <v>15138.900000000001</v>
      </c>
      <c r="X71" s="950"/>
      <c r="Y71" s="999"/>
      <c r="Z71" s="911"/>
      <c r="AA71" s="1000"/>
    </row>
    <row r="72" spans="1:28" s="1" customFormat="1" ht="64.5" customHeight="1">
      <c r="A72" s="1303" t="s">
        <v>15</v>
      </c>
      <c r="B72" s="1305" t="s">
        <v>21</v>
      </c>
      <c r="C72" s="1307" t="s">
        <v>21</v>
      </c>
      <c r="D72" s="1011"/>
      <c r="E72" s="1309" t="s">
        <v>66</v>
      </c>
      <c r="F72" s="1294"/>
      <c r="G72" s="1287">
        <v>10</v>
      </c>
      <c r="H72" s="1289" t="s">
        <v>28</v>
      </c>
      <c r="I72" s="64" t="s">
        <v>29</v>
      </c>
      <c r="J72" s="616">
        <f>K72+M72</f>
        <v>719</v>
      </c>
      <c r="K72" s="151">
        <f>791.3-72.3</f>
        <v>719</v>
      </c>
      <c r="L72" s="151"/>
      <c r="M72" s="152"/>
      <c r="N72" s="616">
        <f>O72+Q72</f>
        <v>897.8</v>
      </c>
      <c r="O72" s="151">
        <v>897.8</v>
      </c>
      <c r="P72" s="151"/>
      <c r="Q72" s="152"/>
      <c r="R72" s="786">
        <f>S72+U72</f>
        <v>852</v>
      </c>
      <c r="S72" s="84">
        <v>852</v>
      </c>
      <c r="T72" s="84"/>
      <c r="U72" s="197"/>
      <c r="V72" s="196">
        <v>897.8</v>
      </c>
      <c r="W72" s="183">
        <v>897.8</v>
      </c>
      <c r="X72" s="1311" t="s">
        <v>77</v>
      </c>
      <c r="Y72" s="210">
        <v>72</v>
      </c>
      <c r="Z72" s="238">
        <v>72</v>
      </c>
      <c r="AA72" s="224">
        <v>72</v>
      </c>
    </row>
    <row r="73" spans="1:28" s="2" customFormat="1" ht="15" customHeight="1" thickBot="1">
      <c r="A73" s="1304"/>
      <c r="B73" s="1306"/>
      <c r="C73" s="1308"/>
      <c r="D73" s="1012"/>
      <c r="E73" s="1310"/>
      <c r="F73" s="1295"/>
      <c r="G73" s="1288"/>
      <c r="H73" s="1290"/>
      <c r="I73" s="591" t="s">
        <v>20</v>
      </c>
      <c r="J73" s="277">
        <f>K73+M73</f>
        <v>719</v>
      </c>
      <c r="K73" s="272">
        <f>SUM(K72)</f>
        <v>719</v>
      </c>
      <c r="L73" s="271"/>
      <c r="M73" s="343"/>
      <c r="N73" s="277">
        <f>O73+Q73</f>
        <v>897.8</v>
      </c>
      <c r="O73" s="272">
        <f>SUM(O72)</f>
        <v>897.8</v>
      </c>
      <c r="P73" s="271"/>
      <c r="Q73" s="343"/>
      <c r="R73" s="277">
        <f>S73+U73</f>
        <v>852</v>
      </c>
      <c r="S73" s="272">
        <f>S72</f>
        <v>852</v>
      </c>
      <c r="T73" s="271"/>
      <c r="U73" s="343"/>
      <c r="V73" s="270">
        <f>SUM(V72)</f>
        <v>897.8</v>
      </c>
      <c r="W73" s="270">
        <f>SUM(W72)</f>
        <v>897.8</v>
      </c>
      <c r="X73" s="1302"/>
      <c r="Y73" s="228"/>
      <c r="Z73" s="237"/>
      <c r="AA73" s="231"/>
    </row>
    <row r="74" spans="1:28" s="1" customFormat="1" ht="78.75" customHeight="1">
      <c r="A74" s="938" t="s">
        <v>15</v>
      </c>
      <c r="B74" s="939" t="s">
        <v>21</v>
      </c>
      <c r="C74" s="940" t="s">
        <v>24</v>
      </c>
      <c r="D74" s="1013"/>
      <c r="E74" s="617" t="s">
        <v>67</v>
      </c>
      <c r="F74" s="1312"/>
      <c r="G74" s="930">
        <v>10</v>
      </c>
      <c r="H74" s="931" t="s">
        <v>28</v>
      </c>
      <c r="I74" s="64"/>
      <c r="J74" s="187"/>
      <c r="K74" s="158"/>
      <c r="L74" s="158"/>
      <c r="M74" s="184"/>
      <c r="N74" s="187"/>
      <c r="O74" s="158"/>
      <c r="P74" s="158"/>
      <c r="Q74" s="184"/>
      <c r="R74" s="347"/>
      <c r="S74" s="77"/>
      <c r="T74" s="77"/>
      <c r="U74" s="347"/>
      <c r="V74" s="188"/>
      <c r="W74" s="184"/>
      <c r="X74" s="927"/>
      <c r="Y74" s="345"/>
      <c r="Z74" s="238"/>
      <c r="AA74" s="232"/>
    </row>
    <row r="75" spans="1:28" s="1" customFormat="1" ht="42" customHeight="1">
      <c r="A75" s="699"/>
      <c r="B75" s="701"/>
      <c r="C75" s="700"/>
      <c r="D75" s="1014" t="s">
        <v>15</v>
      </c>
      <c r="E75" s="354" t="s">
        <v>115</v>
      </c>
      <c r="F75" s="1313"/>
      <c r="G75" s="697"/>
      <c r="H75" s="698"/>
      <c r="I75" s="24" t="s">
        <v>29</v>
      </c>
      <c r="J75" s="171">
        <f t="shared" ref="J75:J83" si="16">K75+M75</f>
        <v>300</v>
      </c>
      <c r="K75" s="161">
        <v>300</v>
      </c>
      <c r="L75" s="161"/>
      <c r="M75" s="177"/>
      <c r="N75" s="171">
        <f>O75+Q75</f>
        <v>300</v>
      </c>
      <c r="O75" s="161">
        <v>300</v>
      </c>
      <c r="P75" s="161"/>
      <c r="Q75" s="177"/>
      <c r="R75" s="130">
        <f t="shared" ref="R75:R80" si="17">S75+U75</f>
        <v>290</v>
      </c>
      <c r="S75" s="93">
        <v>290</v>
      </c>
      <c r="T75" s="93"/>
      <c r="U75" s="130"/>
      <c r="V75" s="189">
        <v>300</v>
      </c>
      <c r="W75" s="177"/>
      <c r="X75" s="348" t="s">
        <v>109</v>
      </c>
      <c r="Y75" s="352">
        <v>35</v>
      </c>
      <c r="Z75" s="240">
        <v>35</v>
      </c>
      <c r="AA75" s="351"/>
    </row>
    <row r="76" spans="1:28" s="1" customFormat="1" ht="41.25" customHeight="1">
      <c r="A76" s="699"/>
      <c r="B76" s="701"/>
      <c r="C76" s="700"/>
      <c r="D76" s="1014" t="s">
        <v>21</v>
      </c>
      <c r="E76" s="354" t="s">
        <v>116</v>
      </c>
      <c r="F76" s="1313"/>
      <c r="G76" s="697"/>
      <c r="H76" s="698"/>
      <c r="I76" s="24" t="s">
        <v>29</v>
      </c>
      <c r="J76" s="171">
        <f t="shared" si="16"/>
        <v>177.8</v>
      </c>
      <c r="K76" s="161">
        <v>177.8</v>
      </c>
      <c r="L76" s="161"/>
      <c r="M76" s="177"/>
      <c r="N76" s="171">
        <f>O76+Q76</f>
        <v>177.8</v>
      </c>
      <c r="O76" s="161">
        <v>177.8</v>
      </c>
      <c r="P76" s="161"/>
      <c r="Q76" s="177"/>
      <c r="R76" s="130">
        <f t="shared" si="17"/>
        <v>187.8</v>
      </c>
      <c r="S76" s="93">
        <v>187.8</v>
      </c>
      <c r="T76" s="93"/>
      <c r="U76" s="130"/>
      <c r="V76" s="189">
        <v>177.8</v>
      </c>
      <c r="W76" s="177">
        <v>177.8</v>
      </c>
      <c r="X76" s="354" t="s">
        <v>110</v>
      </c>
      <c r="Y76" s="353">
        <v>20</v>
      </c>
      <c r="Z76" s="349">
        <v>20</v>
      </c>
      <c r="AA76" s="350">
        <v>20</v>
      </c>
    </row>
    <row r="77" spans="1:28" s="1" customFormat="1" ht="65.25" customHeight="1">
      <c r="A77" s="699"/>
      <c r="B77" s="701"/>
      <c r="C77" s="700"/>
      <c r="D77" s="1014" t="s">
        <v>24</v>
      </c>
      <c r="E77" s="354" t="s">
        <v>117</v>
      </c>
      <c r="F77" s="1313"/>
      <c r="G77" s="697"/>
      <c r="H77" s="698"/>
      <c r="I77" s="24" t="s">
        <v>29</v>
      </c>
      <c r="J77" s="171">
        <f t="shared" si="16"/>
        <v>120.1</v>
      </c>
      <c r="K77" s="161">
        <v>120.1</v>
      </c>
      <c r="L77" s="161"/>
      <c r="M77" s="177"/>
      <c r="N77" s="171"/>
      <c r="O77" s="161"/>
      <c r="P77" s="161"/>
      <c r="Q77" s="177"/>
      <c r="R77" s="130">
        <f t="shared" si="17"/>
        <v>0</v>
      </c>
      <c r="S77" s="93"/>
      <c r="T77" s="93"/>
      <c r="U77" s="130"/>
      <c r="V77" s="189"/>
      <c r="W77" s="177"/>
      <c r="X77" s="207"/>
      <c r="Y77" s="208" t="s">
        <v>72</v>
      </c>
      <c r="Z77" s="240"/>
      <c r="AA77" s="233">
        <v>20</v>
      </c>
    </row>
    <row r="78" spans="1:28" s="1" customFormat="1" ht="67.5" customHeight="1" thickBot="1">
      <c r="A78" s="705"/>
      <c r="B78" s="707"/>
      <c r="C78" s="709"/>
      <c r="D78" s="1015" t="s">
        <v>26</v>
      </c>
      <c r="E78" s="718" t="s">
        <v>124</v>
      </c>
      <c r="F78" s="1589"/>
      <c r="G78" s="713"/>
      <c r="H78" s="715"/>
      <c r="I78" s="719" t="s">
        <v>29</v>
      </c>
      <c r="J78" s="720">
        <f t="shared" si="16"/>
        <v>231.8</v>
      </c>
      <c r="K78" s="721">
        <v>231.8</v>
      </c>
      <c r="L78" s="721"/>
      <c r="M78" s="722"/>
      <c r="N78" s="720">
        <f t="shared" ref="N78:N89" si="18">O78+Q78</f>
        <v>231.8</v>
      </c>
      <c r="O78" s="721">
        <v>231.8</v>
      </c>
      <c r="P78" s="721"/>
      <c r="Q78" s="722"/>
      <c r="R78" s="723">
        <f t="shared" si="17"/>
        <v>231.8</v>
      </c>
      <c r="S78" s="724">
        <v>231.8</v>
      </c>
      <c r="T78" s="724"/>
      <c r="U78" s="723"/>
      <c r="V78" s="725">
        <v>222.2</v>
      </c>
      <c r="W78" s="722">
        <v>222.2</v>
      </c>
      <c r="X78" s="718" t="s">
        <v>111</v>
      </c>
      <c r="Y78" s="726">
        <v>34</v>
      </c>
      <c r="Z78" s="727">
        <v>34</v>
      </c>
      <c r="AA78" s="728">
        <v>34</v>
      </c>
    </row>
    <row r="79" spans="1:28" s="1" customFormat="1" ht="51" customHeight="1">
      <c r="A79" s="704"/>
      <c r="B79" s="706"/>
      <c r="C79" s="708"/>
      <c r="D79" s="1014" t="s">
        <v>30</v>
      </c>
      <c r="E79" s="1321" t="s">
        <v>149</v>
      </c>
      <c r="F79" s="710"/>
      <c r="G79" s="712"/>
      <c r="H79" s="714"/>
      <c r="I79" s="373" t="s">
        <v>29</v>
      </c>
      <c r="J79" s="71"/>
      <c r="K79" s="166"/>
      <c r="L79" s="641"/>
      <c r="M79" s="167"/>
      <c r="N79" s="71">
        <f>O79+Q79</f>
        <v>206.1</v>
      </c>
      <c r="O79" s="166">
        <v>206.1</v>
      </c>
      <c r="P79" s="641"/>
      <c r="Q79" s="167"/>
      <c r="R79" s="716">
        <f t="shared" si="17"/>
        <v>0</v>
      </c>
      <c r="S79" s="101"/>
      <c r="T79" s="644"/>
      <c r="U79" s="717"/>
      <c r="V79" s="191"/>
      <c r="W79" s="186"/>
      <c r="X79" s="508" t="s">
        <v>150</v>
      </c>
      <c r="Y79" s="509">
        <v>8</v>
      </c>
      <c r="Z79" s="510"/>
      <c r="AA79" s="511"/>
    </row>
    <row r="80" spans="1:28" s="2" customFormat="1" ht="15" customHeight="1" thickBot="1">
      <c r="A80" s="705"/>
      <c r="B80" s="707"/>
      <c r="C80" s="709"/>
      <c r="D80" s="1016"/>
      <c r="E80" s="1321"/>
      <c r="F80" s="711"/>
      <c r="G80" s="713"/>
      <c r="H80" s="715"/>
      <c r="I80" s="657" t="s">
        <v>20</v>
      </c>
      <c r="J80" s="293">
        <f>K80+M80</f>
        <v>829.7</v>
      </c>
      <c r="K80" s="661">
        <f>SUM(K75:K78)</f>
        <v>829.7</v>
      </c>
      <c r="L80" s="342"/>
      <c r="M80" s="662"/>
      <c r="N80" s="293">
        <f t="shared" si="18"/>
        <v>915.7</v>
      </c>
      <c r="O80" s="661">
        <f>SUM(O75:O79)</f>
        <v>915.7</v>
      </c>
      <c r="P80" s="342"/>
      <c r="Q80" s="662"/>
      <c r="R80" s="293">
        <f t="shared" si="17"/>
        <v>709.6</v>
      </c>
      <c r="S80" s="661">
        <f>S79+S78+S77+S76+S75+S74</f>
        <v>709.6</v>
      </c>
      <c r="T80" s="342">
        <f>SUM(T75:T78)</f>
        <v>0</v>
      </c>
      <c r="U80" s="662">
        <f>SUM(U75:U78)</f>
        <v>0</v>
      </c>
      <c r="V80" s="527">
        <f>SUM(V75:V79)</f>
        <v>700</v>
      </c>
      <c r="W80" s="339">
        <f>SUM(W75:W79)</f>
        <v>400</v>
      </c>
      <c r="X80" s="508"/>
      <c r="Y80" s="658"/>
      <c r="Z80" s="659"/>
      <c r="AA80" s="660"/>
    </row>
    <row r="81" spans="1:27" s="1" customFormat="1" ht="45.75" customHeight="1">
      <c r="A81" s="1314" t="s">
        <v>15</v>
      </c>
      <c r="B81" s="1316" t="s">
        <v>21</v>
      </c>
      <c r="C81" s="1253" t="s">
        <v>26</v>
      </c>
      <c r="D81" s="1013"/>
      <c r="E81" s="1390" t="s">
        <v>35</v>
      </c>
      <c r="F81" s="1294"/>
      <c r="G81" s="1334">
        <v>10</v>
      </c>
      <c r="H81" s="1336" t="s">
        <v>28</v>
      </c>
      <c r="I81" s="64" t="s">
        <v>29</v>
      </c>
      <c r="J81" s="150">
        <f t="shared" si="16"/>
        <v>80</v>
      </c>
      <c r="K81" s="151">
        <v>80</v>
      </c>
      <c r="L81" s="151"/>
      <c r="M81" s="152"/>
      <c r="N81" s="150">
        <f t="shared" si="18"/>
        <v>80</v>
      </c>
      <c r="O81" s="151">
        <v>80</v>
      </c>
      <c r="P81" s="151"/>
      <c r="Q81" s="152"/>
      <c r="R81" s="83">
        <f>S81+T81+U81</f>
        <v>80</v>
      </c>
      <c r="S81" s="84">
        <v>80</v>
      </c>
      <c r="T81" s="84"/>
      <c r="U81" s="197"/>
      <c r="V81" s="196">
        <v>90</v>
      </c>
      <c r="W81" s="185">
        <v>95</v>
      </c>
      <c r="X81" s="1311" t="s">
        <v>78</v>
      </c>
      <c r="Y81" s="1323">
        <v>20</v>
      </c>
      <c r="Z81" s="1325">
        <v>20</v>
      </c>
      <c r="AA81" s="1332">
        <v>20</v>
      </c>
    </row>
    <row r="82" spans="1:27" s="1" customFormat="1" ht="20.25" customHeight="1" thickBot="1">
      <c r="A82" s="1315"/>
      <c r="B82" s="1317"/>
      <c r="C82" s="1254"/>
      <c r="D82" s="1017"/>
      <c r="E82" s="1392"/>
      <c r="F82" s="1295"/>
      <c r="G82" s="1335"/>
      <c r="H82" s="1337"/>
      <c r="I82" s="81" t="s">
        <v>20</v>
      </c>
      <c r="J82" s="253">
        <f t="shared" si="16"/>
        <v>80</v>
      </c>
      <c r="K82" s="254">
        <f>SUM(K81)</f>
        <v>80</v>
      </c>
      <c r="L82" s="254"/>
      <c r="M82" s="255"/>
      <c r="N82" s="253">
        <f t="shared" si="18"/>
        <v>80</v>
      </c>
      <c r="O82" s="254">
        <f>SUM(O81)</f>
        <v>80</v>
      </c>
      <c r="P82" s="254"/>
      <c r="Q82" s="255"/>
      <c r="R82" s="253">
        <f>S82+U82</f>
        <v>80</v>
      </c>
      <c r="S82" s="254">
        <f>SUM(S81)</f>
        <v>80</v>
      </c>
      <c r="T82" s="254"/>
      <c r="U82" s="371"/>
      <c r="V82" s="370">
        <f>SUM(V81)</f>
        <v>90</v>
      </c>
      <c r="W82" s="372">
        <f>SUM(W81)</f>
        <v>95</v>
      </c>
      <c r="X82" s="1302"/>
      <c r="Y82" s="1324"/>
      <c r="Z82" s="1326"/>
      <c r="AA82" s="1333"/>
    </row>
    <row r="83" spans="1:27" s="1" customFormat="1" ht="14.25" customHeight="1">
      <c r="A83" s="1247" t="s">
        <v>15</v>
      </c>
      <c r="B83" s="1249" t="s">
        <v>21</v>
      </c>
      <c r="C83" s="904" t="s">
        <v>30</v>
      </c>
      <c r="D83" s="1018"/>
      <c r="E83" s="1227" t="s">
        <v>36</v>
      </c>
      <c r="F83" s="22" t="s">
        <v>65</v>
      </c>
      <c r="G83" s="943">
        <v>10</v>
      </c>
      <c r="H83" s="23" t="s">
        <v>37</v>
      </c>
      <c r="I83" s="104" t="s">
        <v>29</v>
      </c>
      <c r="J83" s="145">
        <f t="shared" si="16"/>
        <v>150</v>
      </c>
      <c r="K83" s="139">
        <v>120</v>
      </c>
      <c r="L83" s="139"/>
      <c r="M83" s="140">
        <v>30</v>
      </c>
      <c r="N83" s="145">
        <f t="shared" si="18"/>
        <v>150</v>
      </c>
      <c r="O83" s="139">
        <v>120</v>
      </c>
      <c r="P83" s="139"/>
      <c r="Q83" s="140">
        <v>30</v>
      </c>
      <c r="R83" s="787">
        <f>S83+U83</f>
        <v>150</v>
      </c>
      <c r="S83" s="788">
        <v>120</v>
      </c>
      <c r="T83" s="788"/>
      <c r="U83" s="789">
        <v>30</v>
      </c>
      <c r="V83" s="865">
        <v>150</v>
      </c>
      <c r="W83" s="866">
        <v>150</v>
      </c>
      <c r="X83" s="1311" t="s">
        <v>79</v>
      </c>
      <c r="Y83" s="210">
        <v>5</v>
      </c>
      <c r="Z83" s="238">
        <v>5</v>
      </c>
      <c r="AA83" s="232">
        <v>5</v>
      </c>
    </row>
    <row r="84" spans="1:27" s="1" customFormat="1" ht="14.25" customHeight="1">
      <c r="A84" s="1248"/>
      <c r="B84" s="1250"/>
      <c r="C84" s="905"/>
      <c r="D84" s="1019"/>
      <c r="E84" s="1228"/>
      <c r="F84" s="27"/>
      <c r="G84" s="294"/>
      <c r="H84" s="28"/>
      <c r="I84" s="21" t="s">
        <v>23</v>
      </c>
      <c r="J84" s="147"/>
      <c r="K84" s="143"/>
      <c r="L84" s="143"/>
      <c r="M84" s="144"/>
      <c r="N84" s="147">
        <f>O84+Q84</f>
        <v>181.4</v>
      </c>
      <c r="O84" s="143">
        <v>121.4</v>
      </c>
      <c r="P84" s="143"/>
      <c r="Q84" s="144">
        <v>60</v>
      </c>
      <c r="R84" s="85"/>
      <c r="S84" s="80"/>
      <c r="T84" s="80"/>
      <c r="U84" s="198"/>
      <c r="V84" s="867">
        <v>174.4</v>
      </c>
      <c r="W84" s="868">
        <v>174.4</v>
      </c>
      <c r="X84" s="1301"/>
      <c r="Y84" s="211"/>
      <c r="Z84" s="241"/>
      <c r="AA84" s="234"/>
    </row>
    <row r="85" spans="1:27" s="1" customFormat="1" ht="14.25" customHeight="1" thickBot="1">
      <c r="A85" s="897"/>
      <c r="B85" s="899"/>
      <c r="C85" s="905"/>
      <c r="D85" s="1019"/>
      <c r="E85" s="1255"/>
      <c r="F85" s="27"/>
      <c r="G85" s="294"/>
      <c r="H85" s="28"/>
      <c r="I85" s="81" t="s">
        <v>20</v>
      </c>
      <c r="J85" s="253">
        <f>+M85+K85</f>
        <v>150</v>
      </c>
      <c r="K85" s="254">
        <f>SUM(K83:K84)</f>
        <v>120</v>
      </c>
      <c r="L85" s="254"/>
      <c r="M85" s="255">
        <f>SUM(M83:M84)</f>
        <v>30</v>
      </c>
      <c r="N85" s="253">
        <f t="shared" si="18"/>
        <v>331.4</v>
      </c>
      <c r="O85" s="254">
        <f>SUM(O83:O84)</f>
        <v>241.4</v>
      </c>
      <c r="P85" s="254"/>
      <c r="Q85" s="255">
        <f>SUM(Q83:Q84)</f>
        <v>90</v>
      </c>
      <c r="R85" s="253">
        <f>S85+U85</f>
        <v>150</v>
      </c>
      <c r="S85" s="254">
        <f>SUM(S83:S84)</f>
        <v>120</v>
      </c>
      <c r="T85" s="254"/>
      <c r="U85" s="371">
        <f>SUM(U83:U84)</f>
        <v>30</v>
      </c>
      <c r="V85" s="370">
        <f>SUM(V83:V84)</f>
        <v>324.39999999999998</v>
      </c>
      <c r="W85" s="372">
        <f>SUM(W83:W84)</f>
        <v>324.39999999999998</v>
      </c>
      <c r="X85" s="213"/>
      <c r="Y85" s="211"/>
      <c r="Z85" s="241"/>
      <c r="AA85" s="234"/>
    </row>
    <row r="86" spans="1:27" s="1" customFormat="1" ht="15" customHeight="1">
      <c r="A86" s="1247" t="s">
        <v>15</v>
      </c>
      <c r="B86" s="1249" t="s">
        <v>21</v>
      </c>
      <c r="C86" s="904" t="s">
        <v>38</v>
      </c>
      <c r="D86" s="1018"/>
      <c r="E86" s="1309" t="s">
        <v>39</v>
      </c>
      <c r="F86" s="22" t="s">
        <v>65</v>
      </c>
      <c r="G86" s="943">
        <v>10</v>
      </c>
      <c r="H86" s="931" t="s">
        <v>28</v>
      </c>
      <c r="I86" s="373" t="s">
        <v>29</v>
      </c>
      <c r="J86" s="619">
        <f>K86+M86</f>
        <v>54.4</v>
      </c>
      <c r="K86" s="141">
        <v>54.4</v>
      </c>
      <c r="L86" s="141"/>
      <c r="M86" s="142"/>
      <c r="N86" s="619">
        <f t="shared" si="18"/>
        <v>55.1</v>
      </c>
      <c r="O86" s="141">
        <v>55.1</v>
      </c>
      <c r="P86" s="141"/>
      <c r="Q86" s="142"/>
      <c r="R86" s="790">
        <f>S86+U86</f>
        <v>55.1</v>
      </c>
      <c r="S86" s="79">
        <v>55.1</v>
      </c>
      <c r="T86" s="79"/>
      <c r="U86" s="374"/>
      <c r="V86" s="195">
        <v>55.1</v>
      </c>
      <c r="W86" s="149">
        <v>55.1</v>
      </c>
      <c r="X86" s="1311" t="s">
        <v>155</v>
      </c>
      <c r="Y86" s="210">
        <v>16</v>
      </c>
      <c r="Z86" s="238">
        <v>16</v>
      </c>
      <c r="AA86" s="232">
        <v>16</v>
      </c>
    </row>
    <row r="87" spans="1:27" s="1" customFormat="1" ht="15" customHeight="1">
      <c r="A87" s="1248"/>
      <c r="B87" s="1250"/>
      <c r="C87" s="905"/>
      <c r="D87" s="1019"/>
      <c r="E87" s="1321"/>
      <c r="F87" s="29"/>
      <c r="G87" s="430"/>
      <c r="H87" s="30"/>
      <c r="I87" s="31" t="s">
        <v>23</v>
      </c>
      <c r="J87" s="620"/>
      <c r="K87" s="148"/>
      <c r="L87" s="148"/>
      <c r="M87" s="146"/>
      <c r="N87" s="620">
        <f t="shared" si="18"/>
        <v>551</v>
      </c>
      <c r="O87" s="148">
        <v>551</v>
      </c>
      <c r="P87" s="148"/>
      <c r="Q87" s="146"/>
      <c r="R87" s="105"/>
      <c r="S87" s="78"/>
      <c r="T87" s="78"/>
      <c r="U87" s="199"/>
      <c r="V87" s="376">
        <v>551</v>
      </c>
      <c r="W87" s="377">
        <v>551</v>
      </c>
      <c r="X87" s="1301"/>
      <c r="Y87" s="211"/>
      <c r="Z87" s="241"/>
      <c r="AA87" s="234"/>
    </row>
    <row r="88" spans="1:27" s="1" customFormat="1" ht="15" customHeight="1" thickBot="1">
      <c r="A88" s="956"/>
      <c r="B88" s="957"/>
      <c r="C88" s="906"/>
      <c r="D88" s="1020"/>
      <c r="E88" s="1310"/>
      <c r="F88" s="823"/>
      <c r="G88" s="431"/>
      <c r="H88" s="1156"/>
      <c r="I88" s="683" t="s">
        <v>20</v>
      </c>
      <c r="J88" s="253">
        <f>K88+M88</f>
        <v>54.4</v>
      </c>
      <c r="K88" s="254">
        <f>SUM(K86:K87)</f>
        <v>54.4</v>
      </c>
      <c r="L88" s="254"/>
      <c r="M88" s="255"/>
      <c r="N88" s="419">
        <f t="shared" si="18"/>
        <v>606.1</v>
      </c>
      <c r="O88" s="421">
        <f>SUM(O86:O87)</f>
        <v>606.1</v>
      </c>
      <c r="P88" s="254"/>
      <c r="Q88" s="255"/>
      <c r="R88" s="253">
        <f>S88+U88</f>
        <v>55.1</v>
      </c>
      <c r="S88" s="254">
        <f>SUM(S86:S87)</f>
        <v>55.1</v>
      </c>
      <c r="T88" s="254"/>
      <c r="U88" s="371"/>
      <c r="V88" s="370">
        <f>SUM(V86:V87)</f>
        <v>606.1</v>
      </c>
      <c r="W88" s="372">
        <f>SUM(W86:W87)</f>
        <v>606.1</v>
      </c>
      <c r="X88" s="825"/>
      <c r="Y88" s="826"/>
      <c r="Z88" s="239"/>
      <c r="AA88" s="827"/>
    </row>
    <row r="89" spans="1:27" s="1" customFormat="1" ht="16.5" customHeight="1">
      <c r="A89" s="1247" t="s">
        <v>15</v>
      </c>
      <c r="B89" s="1249" t="s">
        <v>21</v>
      </c>
      <c r="C89" s="904" t="s">
        <v>40</v>
      </c>
      <c r="D89" s="1018"/>
      <c r="E89" s="1318" t="s">
        <v>162</v>
      </c>
      <c r="F89" s="22"/>
      <c r="G89" s="943">
        <v>10</v>
      </c>
      <c r="H89" s="896" t="s">
        <v>112</v>
      </c>
      <c r="I89" s="64" t="s">
        <v>23</v>
      </c>
      <c r="J89" s="150"/>
      <c r="K89" s="151"/>
      <c r="L89" s="151"/>
      <c r="M89" s="152"/>
      <c r="N89" s="150">
        <f t="shared" si="18"/>
        <v>515</v>
      </c>
      <c r="O89" s="151">
        <v>515</v>
      </c>
      <c r="P89" s="151"/>
      <c r="Q89" s="152"/>
      <c r="R89" s="83">
        <f>S89+U89</f>
        <v>515</v>
      </c>
      <c r="S89" s="84">
        <v>515</v>
      </c>
      <c r="T89" s="84"/>
      <c r="U89" s="197"/>
      <c r="V89" s="196">
        <v>515</v>
      </c>
      <c r="W89" s="185">
        <v>515</v>
      </c>
      <c r="X89" s="1311" t="s">
        <v>155</v>
      </c>
      <c r="Y89" s="210"/>
      <c r="Z89" s="238"/>
      <c r="AA89" s="232"/>
    </row>
    <row r="90" spans="1:27" s="1" customFormat="1" ht="16.5" customHeight="1">
      <c r="A90" s="1248"/>
      <c r="B90" s="1250"/>
      <c r="C90" s="905"/>
      <c r="D90" s="1019"/>
      <c r="E90" s="1319"/>
      <c r="F90" s="29"/>
      <c r="G90" s="430"/>
      <c r="H90" s="837">
        <v>3</v>
      </c>
      <c r="I90" s="31"/>
      <c r="J90" s="147"/>
      <c r="K90" s="143"/>
      <c r="L90" s="143"/>
      <c r="M90" s="144"/>
      <c r="N90" s="147"/>
      <c r="O90" s="143"/>
      <c r="P90" s="143"/>
      <c r="Q90" s="144"/>
      <c r="R90" s="85"/>
      <c r="S90" s="80"/>
      <c r="T90" s="80"/>
      <c r="U90" s="198"/>
      <c r="V90" s="195"/>
      <c r="W90" s="149"/>
      <c r="X90" s="1301"/>
      <c r="Y90" s="211"/>
      <c r="Z90" s="241"/>
      <c r="AA90" s="234"/>
    </row>
    <row r="91" spans="1:27" s="1" customFormat="1" ht="16.5" customHeight="1" thickBot="1">
      <c r="A91" s="897"/>
      <c r="B91" s="899"/>
      <c r="C91" s="906"/>
      <c r="D91" s="1020"/>
      <c r="E91" s="1320"/>
      <c r="F91" s="29"/>
      <c r="G91" s="431"/>
      <c r="H91" s="375">
        <v>6</v>
      </c>
      <c r="I91" s="683" t="s">
        <v>20</v>
      </c>
      <c r="J91" s="368"/>
      <c r="K91" s="254"/>
      <c r="L91" s="369"/>
      <c r="M91" s="255"/>
      <c r="N91" s="368">
        <f t="shared" ref="N91:N96" si="19">O91+Q91</f>
        <v>515</v>
      </c>
      <c r="O91" s="254">
        <f>SUM(O89:O90)</f>
        <v>515</v>
      </c>
      <c r="P91" s="369"/>
      <c r="Q91" s="255"/>
      <c r="R91" s="368">
        <f>S91+U91</f>
        <v>515</v>
      </c>
      <c r="S91" s="254">
        <f>SUM(S89:S90)</f>
        <v>515</v>
      </c>
      <c r="T91" s="369"/>
      <c r="U91" s="371"/>
      <c r="V91" s="370">
        <f>SUM(V89:V90)</f>
        <v>515</v>
      </c>
      <c r="W91" s="372">
        <f>SUM(W89:W90)</f>
        <v>515</v>
      </c>
      <c r="X91" s="213"/>
      <c r="Y91" s="211"/>
      <c r="Z91" s="241"/>
      <c r="AA91" s="234"/>
    </row>
    <row r="92" spans="1:27" s="1" customFormat="1" ht="18.75" customHeight="1">
      <c r="A92" s="1247" t="s">
        <v>15</v>
      </c>
      <c r="B92" s="1249" t="s">
        <v>21</v>
      </c>
      <c r="C92" s="904" t="s">
        <v>107</v>
      </c>
      <c r="D92" s="1018"/>
      <c r="E92" s="1516" t="s">
        <v>170</v>
      </c>
      <c r="F92" s="1537"/>
      <c r="G92" s="1243" t="s">
        <v>18</v>
      </c>
      <c r="H92" s="1329" t="s">
        <v>28</v>
      </c>
      <c r="I92" s="82" t="s">
        <v>43</v>
      </c>
      <c r="J92" s="25"/>
      <c r="K92" s="26"/>
      <c r="L92" s="26"/>
      <c r="M92" s="387"/>
      <c r="N92" s="25">
        <f t="shared" si="19"/>
        <v>494.79999999999995</v>
      </c>
      <c r="O92" s="26">
        <v>191.4</v>
      </c>
      <c r="P92" s="256"/>
      <c r="Q92" s="298">
        <v>303.39999999999998</v>
      </c>
      <c r="R92" s="258"/>
      <c r="S92" s="259"/>
      <c r="T92" s="259"/>
      <c r="U92" s="260"/>
      <c r="V92" s="389">
        <v>382.6</v>
      </c>
      <c r="W92" s="299">
        <v>382.6</v>
      </c>
      <c r="X92" s="923" t="s">
        <v>113</v>
      </c>
      <c r="Y92" s="392">
        <v>50</v>
      </c>
      <c r="Z92" s="393">
        <v>50</v>
      </c>
      <c r="AA92" s="394">
        <v>50</v>
      </c>
    </row>
    <row r="93" spans="1:27" s="1" customFormat="1" ht="18.75" customHeight="1">
      <c r="A93" s="1248"/>
      <c r="B93" s="1250"/>
      <c r="C93" s="905"/>
      <c r="D93" s="1019"/>
      <c r="E93" s="1517"/>
      <c r="F93" s="1538"/>
      <c r="G93" s="1328"/>
      <c r="H93" s="1330"/>
      <c r="I93" s="682" t="s">
        <v>19</v>
      </c>
      <c r="J93" s="621"/>
      <c r="K93" s="622"/>
      <c r="L93" s="12"/>
      <c r="M93" s="388"/>
      <c r="N93" s="11">
        <f t="shared" si="19"/>
        <v>561.6</v>
      </c>
      <c r="O93" s="383">
        <v>561.6</v>
      </c>
      <c r="P93" s="379"/>
      <c r="Q93" s="384"/>
      <c r="R93" s="267"/>
      <c r="S93" s="465"/>
      <c r="T93" s="465"/>
      <c r="U93" s="468"/>
      <c r="V93" s="56">
        <v>561.6</v>
      </c>
      <c r="W93" s="9">
        <v>561.6</v>
      </c>
      <c r="X93" s="390" t="s">
        <v>114</v>
      </c>
      <c r="Y93" s="395">
        <v>6</v>
      </c>
      <c r="Z93" s="382">
        <v>6</v>
      </c>
      <c r="AA93" s="396">
        <v>6</v>
      </c>
    </row>
    <row r="94" spans="1:27" s="1" customFormat="1" ht="24.75" customHeight="1" thickBot="1">
      <c r="A94" s="897"/>
      <c r="B94" s="899"/>
      <c r="C94" s="906"/>
      <c r="D94" s="1020"/>
      <c r="E94" s="1518"/>
      <c r="F94" s="1539"/>
      <c r="G94" s="1244"/>
      <c r="H94" s="1331"/>
      <c r="I94" s="591" t="s">
        <v>20</v>
      </c>
      <c r="J94" s="448"/>
      <c r="K94" s="449"/>
      <c r="L94" s="449"/>
      <c r="M94" s="450"/>
      <c r="N94" s="448">
        <f t="shared" si="19"/>
        <v>1056.4000000000001</v>
      </c>
      <c r="O94" s="449">
        <f>SUM(O92:O93)</f>
        <v>753</v>
      </c>
      <c r="P94" s="449"/>
      <c r="Q94" s="451">
        <f>SUM(Q92:Q93)</f>
        <v>303.39999999999998</v>
      </c>
      <c r="R94" s="448">
        <f>U94+S94</f>
        <v>0</v>
      </c>
      <c r="S94" s="449">
        <f>SUM(S92:S93)</f>
        <v>0</v>
      </c>
      <c r="T94" s="449"/>
      <c r="U94" s="451">
        <f>SUM(U92:U93)</f>
        <v>0</v>
      </c>
      <c r="V94" s="450">
        <f>SUM(V92:V93)</f>
        <v>944.2</v>
      </c>
      <c r="W94" s="452">
        <f>SUM(W92:W93)</f>
        <v>944.2</v>
      </c>
      <c r="X94" s="391" t="s">
        <v>156</v>
      </c>
      <c r="Y94" s="955">
        <v>9.25</v>
      </c>
      <c r="Z94" s="934">
        <v>9.25</v>
      </c>
      <c r="AA94" s="937">
        <v>9.25</v>
      </c>
    </row>
    <row r="95" spans="1:27" s="1" customFormat="1" ht="18.75" customHeight="1">
      <c r="A95" s="925" t="s">
        <v>15</v>
      </c>
      <c r="B95" s="926" t="s">
        <v>21</v>
      </c>
      <c r="C95" s="904" t="s">
        <v>168</v>
      </c>
      <c r="D95" s="1018"/>
      <c r="E95" s="1309" t="s">
        <v>171</v>
      </c>
      <c r="F95" s="1338"/>
      <c r="G95" s="1243" t="s">
        <v>18</v>
      </c>
      <c r="H95" s="1329" t="s">
        <v>28</v>
      </c>
      <c r="I95" s="82" t="s">
        <v>29</v>
      </c>
      <c r="J95" s="25"/>
      <c r="K95" s="26"/>
      <c r="L95" s="26"/>
      <c r="M95" s="387"/>
      <c r="N95" s="25">
        <f t="shared" si="19"/>
        <v>15</v>
      </c>
      <c r="O95" s="26">
        <v>15</v>
      </c>
      <c r="P95" s="256"/>
      <c r="Q95" s="298"/>
      <c r="R95" s="258">
        <f>S95+U95</f>
        <v>15</v>
      </c>
      <c r="S95" s="259">
        <v>15</v>
      </c>
      <c r="T95" s="259"/>
      <c r="U95" s="260"/>
      <c r="V95" s="389"/>
      <c r="W95" s="299"/>
      <c r="X95" s="1344" t="s">
        <v>172</v>
      </c>
      <c r="Y95" s="1345">
        <v>1</v>
      </c>
      <c r="Z95" s="1347"/>
      <c r="AA95" s="1348"/>
    </row>
    <row r="96" spans="1:27" s="1" customFormat="1" ht="18.75" customHeight="1" thickBot="1">
      <c r="A96" s="897"/>
      <c r="B96" s="899"/>
      <c r="C96" s="906"/>
      <c r="D96" s="1020"/>
      <c r="E96" s="1310"/>
      <c r="F96" s="1339"/>
      <c r="G96" s="1244"/>
      <c r="H96" s="1331"/>
      <c r="I96" s="591" t="s">
        <v>20</v>
      </c>
      <c r="J96" s="448"/>
      <c r="K96" s="449"/>
      <c r="L96" s="449"/>
      <c r="M96" s="450"/>
      <c r="N96" s="448">
        <f t="shared" si="19"/>
        <v>15</v>
      </c>
      <c r="O96" s="449">
        <f>SUM(O95:O95)</f>
        <v>15</v>
      </c>
      <c r="P96" s="449"/>
      <c r="Q96" s="451">
        <f>SUM(Q95:Q95)</f>
        <v>0</v>
      </c>
      <c r="R96" s="448">
        <f>U96+S96</f>
        <v>15</v>
      </c>
      <c r="S96" s="449">
        <f>SUM(S95:S95)</f>
        <v>15</v>
      </c>
      <c r="T96" s="449"/>
      <c r="U96" s="451">
        <f>SUM(U95:U95)</f>
        <v>0</v>
      </c>
      <c r="V96" s="450">
        <f>SUM(V95:V95)</f>
        <v>0</v>
      </c>
      <c r="W96" s="452">
        <f>SUM(W95:W95)</f>
        <v>0</v>
      </c>
      <c r="X96" s="1300"/>
      <c r="Y96" s="1346"/>
      <c r="Z96" s="1322"/>
      <c r="AA96" s="1349"/>
    </row>
    <row r="97" spans="1:27" s="1" customFormat="1" ht="36" customHeight="1">
      <c r="A97" s="925" t="s">
        <v>15</v>
      </c>
      <c r="B97" s="926" t="s">
        <v>21</v>
      </c>
      <c r="C97" s="904" t="s">
        <v>18</v>
      </c>
      <c r="D97" s="1018"/>
      <c r="E97" s="1309" t="s">
        <v>195</v>
      </c>
      <c r="F97" s="1338"/>
      <c r="G97" s="1243" t="s">
        <v>18</v>
      </c>
      <c r="H97" s="1329" t="s">
        <v>28</v>
      </c>
      <c r="I97" s="82" t="s">
        <v>29</v>
      </c>
      <c r="J97" s="25"/>
      <c r="K97" s="26"/>
      <c r="L97" s="26"/>
      <c r="M97" s="387"/>
      <c r="N97" s="25"/>
      <c r="O97" s="26"/>
      <c r="P97" s="256"/>
      <c r="Q97" s="298"/>
      <c r="R97" s="258"/>
      <c r="S97" s="259"/>
      <c r="T97" s="259"/>
      <c r="U97" s="260"/>
      <c r="V97" s="389">
        <v>10</v>
      </c>
      <c r="W97" s="299"/>
      <c r="X97" s="1344" t="s">
        <v>172</v>
      </c>
      <c r="Y97" s="1345">
        <v>1</v>
      </c>
      <c r="Z97" s="1347"/>
      <c r="AA97" s="1348"/>
    </row>
    <row r="98" spans="1:27" s="1" customFormat="1" ht="18.75" customHeight="1" thickBot="1">
      <c r="A98" s="897"/>
      <c r="B98" s="899"/>
      <c r="C98" s="906"/>
      <c r="D98" s="1020"/>
      <c r="E98" s="1310"/>
      <c r="F98" s="1339"/>
      <c r="G98" s="1244"/>
      <c r="H98" s="1331"/>
      <c r="I98" s="591" t="s">
        <v>20</v>
      </c>
      <c r="J98" s="448"/>
      <c r="K98" s="449"/>
      <c r="L98" s="449"/>
      <c r="M98" s="450"/>
      <c r="N98" s="448">
        <f>O98+Q98</f>
        <v>0</v>
      </c>
      <c r="O98" s="449">
        <f>SUM(O97:O97)</f>
        <v>0</v>
      </c>
      <c r="P98" s="449"/>
      <c r="Q98" s="451">
        <f>SUM(Q97:Q97)</f>
        <v>0</v>
      </c>
      <c r="R98" s="448">
        <f>U98+S98</f>
        <v>0</v>
      </c>
      <c r="S98" s="449">
        <f>SUM(S97:S97)</f>
        <v>0</v>
      </c>
      <c r="T98" s="449"/>
      <c r="U98" s="451">
        <f>SUM(U97:U97)</f>
        <v>0</v>
      </c>
      <c r="V98" s="450">
        <f>SUM(V97:V97)</f>
        <v>10</v>
      </c>
      <c r="W98" s="452">
        <f>SUM(W97:W97)</f>
        <v>0</v>
      </c>
      <c r="X98" s="1300"/>
      <c r="Y98" s="1346"/>
      <c r="Z98" s="1322"/>
      <c r="AA98" s="1349"/>
    </row>
    <row r="99" spans="1:27" s="1" customFormat="1" ht="15" customHeight="1" thickBot="1">
      <c r="A99" s="6" t="s">
        <v>15</v>
      </c>
      <c r="B99" s="7" t="s">
        <v>21</v>
      </c>
      <c r="C99" s="1361" t="s">
        <v>32</v>
      </c>
      <c r="D99" s="1361"/>
      <c r="E99" s="1361"/>
      <c r="F99" s="1361"/>
      <c r="G99" s="1361"/>
      <c r="H99" s="1361"/>
      <c r="I99" s="1362"/>
      <c r="J99" s="32">
        <f>J96+J94+J91+J88+J85+J82+J80+J73+J71</f>
        <v>11834.500000000002</v>
      </c>
      <c r="K99" s="32">
        <f t="shared" ref="K99:W99" si="20">K96+K94+K91+K88+K85+K82+K80+K73+K71</f>
        <v>11804.500000000002</v>
      </c>
      <c r="L99" s="32">
        <f t="shared" si="20"/>
        <v>5591.6</v>
      </c>
      <c r="M99" s="32">
        <f t="shared" si="20"/>
        <v>30</v>
      </c>
      <c r="N99" s="32">
        <f t="shared" si="20"/>
        <v>16678.7</v>
      </c>
      <c r="O99" s="32">
        <f t="shared" si="20"/>
        <v>16263.400000000001</v>
      </c>
      <c r="P99" s="32">
        <f t="shared" si="20"/>
        <v>6791.4</v>
      </c>
      <c r="Q99" s="32">
        <f t="shared" si="20"/>
        <v>415.29999999999995</v>
      </c>
      <c r="R99" s="32">
        <f>R96+R94+R91+R88+R85+R82+R80+R73+R71</f>
        <v>13799.600000000002</v>
      </c>
      <c r="S99" s="32">
        <f>S96+S94+S91+S88+S85+S82+S80+S73+S71</f>
        <v>13766.600000000002</v>
      </c>
      <c r="T99" s="32">
        <f>T96+T94+T91+T88+T85+T82+T80+T73+T71</f>
        <v>6259.8</v>
      </c>
      <c r="U99" s="32">
        <f>U96+U94+U91+U88+U85+U82+U80+U73+U71</f>
        <v>33</v>
      </c>
      <c r="V99" s="32">
        <f>V96+V94+V91+V88+V85+V82+V80+V73+V71+V98</f>
        <v>19226.400000000001</v>
      </c>
      <c r="W99" s="32">
        <f t="shared" si="20"/>
        <v>18921.400000000001</v>
      </c>
      <c r="X99" s="1363"/>
      <c r="Y99" s="1364"/>
      <c r="Z99" s="1364"/>
      <c r="AA99" s="1365"/>
    </row>
    <row r="100" spans="1:27" s="1" customFormat="1" ht="15" customHeight="1" thickBot="1">
      <c r="A100" s="17" t="s">
        <v>15</v>
      </c>
      <c r="B100" s="7" t="s">
        <v>24</v>
      </c>
      <c r="C100" s="1341" t="s">
        <v>41</v>
      </c>
      <c r="D100" s="1341"/>
      <c r="E100" s="1341"/>
      <c r="F100" s="1342"/>
      <c r="G100" s="1342"/>
      <c r="H100" s="1342"/>
      <c r="I100" s="1342"/>
      <c r="J100" s="1342"/>
      <c r="K100" s="1342"/>
      <c r="L100" s="1342"/>
      <c r="M100" s="1342"/>
      <c r="N100" s="1342"/>
      <c r="O100" s="1342"/>
      <c r="P100" s="1342"/>
      <c r="Q100" s="1342"/>
      <c r="R100" s="1342"/>
      <c r="S100" s="1342"/>
      <c r="T100" s="1342"/>
      <c r="U100" s="1342"/>
      <c r="V100" s="1342"/>
      <c r="W100" s="1342"/>
      <c r="X100" s="1342"/>
      <c r="Y100" s="1342"/>
      <c r="Z100" s="1342"/>
      <c r="AA100" s="1343"/>
    </row>
    <row r="101" spans="1:27" s="2" customFormat="1" ht="42" customHeight="1">
      <c r="A101" s="925" t="s">
        <v>15</v>
      </c>
      <c r="B101" s="926" t="s">
        <v>24</v>
      </c>
      <c r="C101" s="565" t="s">
        <v>15</v>
      </c>
      <c r="D101" s="1011"/>
      <c r="E101" s="833" t="s">
        <v>42</v>
      </c>
      <c r="F101" s="33"/>
      <c r="G101" s="483" t="s">
        <v>18</v>
      </c>
      <c r="H101" s="514">
        <v>5</v>
      </c>
      <c r="I101" s="59"/>
      <c r="J101" s="157"/>
      <c r="K101" s="158"/>
      <c r="L101" s="158"/>
      <c r="M101" s="168"/>
      <c r="N101" s="157"/>
      <c r="O101" s="158"/>
      <c r="P101" s="158"/>
      <c r="Q101" s="168"/>
      <c r="R101" s="76"/>
      <c r="S101" s="77"/>
      <c r="T101" s="77"/>
      <c r="U101" s="106"/>
      <c r="V101" s="188"/>
      <c r="W101" s="184"/>
      <c r="X101" s="961"/>
      <c r="Y101" s="214"/>
      <c r="Z101" s="235"/>
      <c r="AA101" s="229"/>
    </row>
    <row r="102" spans="1:27" s="2" customFormat="1" ht="17.25" customHeight="1">
      <c r="A102" s="897"/>
      <c r="B102" s="899"/>
      <c r="C102" s="1366"/>
      <c r="D102" s="1005" t="s">
        <v>15</v>
      </c>
      <c r="E102" s="1356" t="s">
        <v>210</v>
      </c>
      <c r="F102" s="1525" t="s">
        <v>199</v>
      </c>
      <c r="G102" s="484"/>
      <c r="H102" s="486"/>
      <c r="I102" s="18" t="s">
        <v>62</v>
      </c>
      <c r="J102" s="160">
        <f t="shared" ref="J102:J121" si="21">K102+M102</f>
        <v>121.9</v>
      </c>
      <c r="K102" s="161"/>
      <c r="L102" s="161"/>
      <c r="M102" s="169">
        <v>121.9</v>
      </c>
      <c r="N102" s="160">
        <f t="shared" ref="N102:N111" si="22">O102+Q102</f>
        <v>310.39999999999998</v>
      </c>
      <c r="O102" s="161"/>
      <c r="P102" s="161"/>
      <c r="Q102" s="169">
        <v>310.39999999999998</v>
      </c>
      <c r="R102" s="92">
        <f t="shared" ref="R102:R113" si="23">S102+U102</f>
        <v>309</v>
      </c>
      <c r="S102" s="93"/>
      <c r="T102" s="93"/>
      <c r="U102" s="94">
        <v>309</v>
      </c>
      <c r="V102" s="189"/>
      <c r="W102" s="177"/>
      <c r="X102" s="1354" t="s">
        <v>202</v>
      </c>
      <c r="Y102" s="215">
        <v>100</v>
      </c>
      <c r="Z102" s="245"/>
      <c r="AA102" s="242"/>
    </row>
    <row r="103" spans="1:27" s="2" customFormat="1" ht="17.25" customHeight="1">
      <c r="A103" s="897"/>
      <c r="B103" s="899"/>
      <c r="C103" s="1366"/>
      <c r="D103" s="1021"/>
      <c r="E103" s="1291"/>
      <c r="F103" s="1520"/>
      <c r="G103" s="484"/>
      <c r="H103" s="486"/>
      <c r="I103" s="18" t="s">
        <v>29</v>
      </c>
      <c r="J103" s="160">
        <f t="shared" si="21"/>
        <v>2.8</v>
      </c>
      <c r="K103" s="169">
        <v>2.8</v>
      </c>
      <c r="L103" s="169">
        <v>2.1</v>
      </c>
      <c r="M103" s="169"/>
      <c r="N103" s="160">
        <f t="shared" si="22"/>
        <v>1.2</v>
      </c>
      <c r="O103" s="169">
        <v>1.2</v>
      </c>
      <c r="P103" s="169">
        <v>0.9</v>
      </c>
      <c r="Q103" s="169"/>
      <c r="R103" s="92">
        <f t="shared" si="23"/>
        <v>1.2</v>
      </c>
      <c r="S103" s="107">
        <v>1.2</v>
      </c>
      <c r="T103" s="107">
        <v>0.9</v>
      </c>
      <c r="U103" s="107"/>
      <c r="V103" s="191"/>
      <c r="W103" s="167"/>
      <c r="X103" s="1353"/>
      <c r="Y103" s="216"/>
      <c r="Z103" s="236"/>
      <c r="AA103" s="222"/>
    </row>
    <row r="104" spans="1:27" s="2" customFormat="1" ht="17.25" customHeight="1">
      <c r="A104" s="897"/>
      <c r="B104" s="899"/>
      <c r="C104" s="1366"/>
      <c r="D104" s="1021"/>
      <c r="E104" s="1291"/>
      <c r="F104" s="1520"/>
      <c r="G104" s="484"/>
      <c r="H104" s="486"/>
      <c r="I104" s="63" t="s">
        <v>43</v>
      </c>
      <c r="J104" s="170">
        <f t="shared" si="21"/>
        <v>706.2</v>
      </c>
      <c r="K104" s="164"/>
      <c r="L104" s="164"/>
      <c r="M104" s="164">
        <v>706.2</v>
      </c>
      <c r="N104" s="170">
        <f t="shared" si="22"/>
        <v>1780.4</v>
      </c>
      <c r="O104" s="164">
        <v>12.4</v>
      </c>
      <c r="P104" s="164">
        <v>10.199999999999999</v>
      </c>
      <c r="Q104" s="164">
        <v>1768</v>
      </c>
      <c r="R104" s="110">
        <f t="shared" si="23"/>
        <v>1780.4</v>
      </c>
      <c r="S104" s="97">
        <v>12.4</v>
      </c>
      <c r="T104" s="97">
        <v>10.199999999999999</v>
      </c>
      <c r="U104" s="97">
        <v>1768</v>
      </c>
      <c r="V104" s="189"/>
      <c r="W104" s="177"/>
      <c r="X104" s="1353"/>
      <c r="Y104" s="216"/>
      <c r="Z104" s="236"/>
      <c r="AA104" s="222"/>
    </row>
    <row r="105" spans="1:27" s="2" customFormat="1" ht="17.25" customHeight="1">
      <c r="A105" s="897"/>
      <c r="B105" s="899"/>
      <c r="C105" s="1366"/>
      <c r="D105" s="1022"/>
      <c r="E105" s="1291"/>
      <c r="F105" s="1520"/>
      <c r="G105" s="485"/>
      <c r="H105" s="487"/>
      <c r="I105" s="118" t="s">
        <v>20</v>
      </c>
      <c r="J105" s="623">
        <f t="shared" si="21"/>
        <v>830.9</v>
      </c>
      <c r="K105" s="624">
        <f>SUM(K102:K104)</f>
        <v>2.8</v>
      </c>
      <c r="L105" s="624">
        <f>SUM(L102:L104)</f>
        <v>2.1</v>
      </c>
      <c r="M105" s="624">
        <f>SUM(M102:M104)</f>
        <v>828.1</v>
      </c>
      <c r="N105" s="200">
        <f t="shared" si="22"/>
        <v>2092</v>
      </c>
      <c r="O105" s="201">
        <f>SUM(O102:O104)</f>
        <v>13.6</v>
      </c>
      <c r="P105" s="201">
        <f>SUM(P102:P104)</f>
        <v>11.1</v>
      </c>
      <c r="Q105" s="201">
        <f>SUM(Q102:Q104)</f>
        <v>2078.4</v>
      </c>
      <c r="R105" s="200">
        <f t="shared" si="23"/>
        <v>2090.6</v>
      </c>
      <c r="S105" s="201">
        <f>SUM(S102:S104)</f>
        <v>13.6</v>
      </c>
      <c r="T105" s="201">
        <f>SUM(T102:T104)</f>
        <v>11.1</v>
      </c>
      <c r="U105" s="201">
        <f>SUM(U102:U104)</f>
        <v>2077</v>
      </c>
      <c r="V105" s="472">
        <f>SUM(V102:V104)</f>
        <v>0</v>
      </c>
      <c r="W105" s="473">
        <f>SUM(W102:W104)</f>
        <v>0</v>
      </c>
      <c r="X105" s="1355"/>
      <c r="Y105" s="217"/>
      <c r="Z105" s="247"/>
      <c r="AA105" s="230"/>
    </row>
    <row r="106" spans="1:27" s="2" customFormat="1" ht="16.5" customHeight="1">
      <c r="A106" s="897"/>
      <c r="B106" s="899"/>
      <c r="C106" s="920"/>
      <c r="D106" s="1023" t="s">
        <v>21</v>
      </c>
      <c r="E106" s="1356" t="s">
        <v>211</v>
      </c>
      <c r="F106" s="1495" t="s">
        <v>199</v>
      </c>
      <c r="G106" s="476" t="s">
        <v>18</v>
      </c>
      <c r="H106" s="967">
        <v>5</v>
      </c>
      <c r="I106" s="19" t="s">
        <v>62</v>
      </c>
      <c r="J106" s="174">
        <f t="shared" si="21"/>
        <v>122.2</v>
      </c>
      <c r="K106" s="175"/>
      <c r="L106" s="175"/>
      <c r="M106" s="175">
        <v>122.2</v>
      </c>
      <c r="N106" s="174">
        <f t="shared" si="22"/>
        <v>268.5</v>
      </c>
      <c r="O106" s="848"/>
      <c r="P106" s="848"/>
      <c r="Q106" s="849">
        <v>268.5</v>
      </c>
      <c r="R106" s="791">
        <f>S106+U106</f>
        <v>267.3</v>
      </c>
      <c r="S106" s="117"/>
      <c r="T106" s="117"/>
      <c r="U106" s="792">
        <v>267.3</v>
      </c>
      <c r="V106" s="189"/>
      <c r="W106" s="177"/>
      <c r="X106" s="1354" t="s">
        <v>203</v>
      </c>
      <c r="Y106" s="215">
        <v>100</v>
      </c>
      <c r="Z106" s="245"/>
      <c r="AA106" s="242"/>
    </row>
    <row r="107" spans="1:27" s="2" customFormat="1" ht="16.5" customHeight="1">
      <c r="A107" s="897"/>
      <c r="B107" s="899"/>
      <c r="C107" s="920"/>
      <c r="D107" s="1024"/>
      <c r="E107" s="1291"/>
      <c r="F107" s="1496"/>
      <c r="G107" s="426"/>
      <c r="H107" s="968"/>
      <c r="I107" s="18" t="s">
        <v>29</v>
      </c>
      <c r="J107" s="171">
        <f t="shared" si="21"/>
        <v>2.8</v>
      </c>
      <c r="K107" s="169">
        <v>2.8</v>
      </c>
      <c r="L107" s="169">
        <v>2.1</v>
      </c>
      <c r="M107" s="169"/>
      <c r="N107" s="171">
        <f t="shared" si="22"/>
        <v>1.2</v>
      </c>
      <c r="O107" s="850">
        <v>1.2</v>
      </c>
      <c r="P107" s="850">
        <v>0.9</v>
      </c>
      <c r="Q107" s="851"/>
      <c r="R107" s="111">
        <f t="shared" si="23"/>
        <v>1.2</v>
      </c>
      <c r="S107" s="107">
        <v>1.2</v>
      </c>
      <c r="T107" s="107">
        <v>0.9</v>
      </c>
      <c r="U107" s="94"/>
      <c r="V107" s="191"/>
      <c r="W107" s="167"/>
      <c r="X107" s="1353"/>
      <c r="Y107" s="216"/>
      <c r="Z107" s="236"/>
      <c r="AA107" s="222"/>
    </row>
    <row r="108" spans="1:27" s="2" customFormat="1" ht="16.5" customHeight="1">
      <c r="A108" s="897"/>
      <c r="B108" s="899"/>
      <c r="C108" s="920"/>
      <c r="D108" s="1024"/>
      <c r="E108" s="1291"/>
      <c r="F108" s="1496"/>
      <c r="G108" s="426"/>
      <c r="H108" s="968"/>
      <c r="I108" s="112" t="s">
        <v>43</v>
      </c>
      <c r="J108" s="172">
        <f t="shared" si="21"/>
        <v>708</v>
      </c>
      <c r="K108" s="173"/>
      <c r="L108" s="173"/>
      <c r="M108" s="173">
        <v>708</v>
      </c>
      <c r="N108" s="172">
        <f t="shared" si="22"/>
        <v>1539.2</v>
      </c>
      <c r="O108" s="852">
        <v>12</v>
      </c>
      <c r="P108" s="852">
        <v>9.1</v>
      </c>
      <c r="Q108" s="853">
        <v>1527.2</v>
      </c>
      <c r="R108" s="113">
        <f t="shared" si="23"/>
        <v>1539.2</v>
      </c>
      <c r="S108" s="114">
        <v>12</v>
      </c>
      <c r="T108" s="114">
        <v>9.1</v>
      </c>
      <c r="U108" s="202">
        <v>1527.2</v>
      </c>
      <c r="V108" s="189"/>
      <c r="W108" s="177"/>
      <c r="X108" s="1353"/>
      <c r="Y108" s="216"/>
      <c r="Z108" s="236"/>
      <c r="AA108" s="222"/>
    </row>
    <row r="109" spans="1:27" s="2" customFormat="1" ht="16.5" customHeight="1" thickBot="1">
      <c r="A109" s="956"/>
      <c r="B109" s="957"/>
      <c r="C109" s="730"/>
      <c r="D109" s="1025"/>
      <c r="E109" s="1387"/>
      <c r="F109" s="1497"/>
      <c r="G109" s="731"/>
      <c r="H109" s="732"/>
      <c r="I109" s="733" t="s">
        <v>20</v>
      </c>
      <c r="J109" s="734">
        <f>K109+M109</f>
        <v>833</v>
      </c>
      <c r="K109" s="735">
        <f>SUM(K106:K108)</f>
        <v>2.8</v>
      </c>
      <c r="L109" s="735">
        <f>SUM(L106:L108)</f>
        <v>2.1</v>
      </c>
      <c r="M109" s="735">
        <f>SUM(M106:M108)</f>
        <v>830.2</v>
      </c>
      <c r="N109" s="736">
        <f>O109+Q109</f>
        <v>1808.9</v>
      </c>
      <c r="O109" s="737">
        <f>SUM(O106:O108)</f>
        <v>13.2</v>
      </c>
      <c r="P109" s="737">
        <f>SUM(P106:P108)</f>
        <v>10</v>
      </c>
      <c r="Q109" s="738">
        <f>SUM(Q106:Q108)</f>
        <v>1795.7</v>
      </c>
      <c r="R109" s="736">
        <f t="shared" si="23"/>
        <v>1807.7</v>
      </c>
      <c r="S109" s="737">
        <f>SUM(S106:S108)</f>
        <v>13.2</v>
      </c>
      <c r="T109" s="737">
        <f>SUM(T106:T108)</f>
        <v>10</v>
      </c>
      <c r="U109" s="739">
        <f>SUM(U106:U108)</f>
        <v>1794.5</v>
      </c>
      <c r="V109" s="740">
        <f>SUM(V106:V108)</f>
        <v>0</v>
      </c>
      <c r="W109" s="741">
        <f>SUM(W106:W108)</f>
        <v>0</v>
      </c>
      <c r="X109" s="1507"/>
      <c r="Y109" s="742"/>
      <c r="Z109" s="743"/>
      <c r="AA109" s="744"/>
    </row>
    <row r="110" spans="1:27" s="2" customFormat="1" ht="19.5" customHeight="1">
      <c r="A110" s="897"/>
      <c r="B110" s="899"/>
      <c r="C110" s="920"/>
      <c r="D110" s="1024" t="s">
        <v>24</v>
      </c>
      <c r="E110" s="1515" t="s">
        <v>212</v>
      </c>
      <c r="F110" s="1496" t="s">
        <v>199</v>
      </c>
      <c r="G110" s="426"/>
      <c r="H110" s="968"/>
      <c r="I110" s="63" t="s">
        <v>62</v>
      </c>
      <c r="J110" s="71">
        <f t="shared" si="21"/>
        <v>228.5</v>
      </c>
      <c r="K110" s="164"/>
      <c r="L110" s="164"/>
      <c r="M110" s="164">
        <v>228.5</v>
      </c>
      <c r="N110" s="71">
        <f t="shared" si="22"/>
        <v>278.39999999999998</v>
      </c>
      <c r="O110" s="164"/>
      <c r="P110" s="164"/>
      <c r="Q110" s="164">
        <v>278.39999999999998</v>
      </c>
      <c r="R110" s="96">
        <f t="shared" si="23"/>
        <v>278.39999999999998</v>
      </c>
      <c r="S110" s="97"/>
      <c r="T110" s="97"/>
      <c r="U110" s="98">
        <v>278.39999999999998</v>
      </c>
      <c r="V110" s="645"/>
      <c r="W110" s="729"/>
      <c r="X110" s="1602" t="s">
        <v>204</v>
      </c>
      <c r="Y110" s="216">
        <v>100</v>
      </c>
      <c r="Z110" s="236"/>
      <c r="AA110" s="222"/>
    </row>
    <row r="111" spans="1:27" s="2" customFormat="1" ht="19.5" customHeight="1">
      <c r="A111" s="897"/>
      <c r="B111" s="899"/>
      <c r="C111" s="920"/>
      <c r="D111" s="1024"/>
      <c r="E111" s="1291"/>
      <c r="F111" s="1496"/>
      <c r="G111" s="426"/>
      <c r="H111" s="968"/>
      <c r="I111" s="18" t="s">
        <v>29</v>
      </c>
      <c r="J111" s="171">
        <f t="shared" si="21"/>
        <v>1.9</v>
      </c>
      <c r="K111" s="169">
        <v>1.9</v>
      </c>
      <c r="L111" s="169">
        <v>1.4</v>
      </c>
      <c r="M111" s="169"/>
      <c r="N111" s="171">
        <f t="shared" si="22"/>
        <v>0.8</v>
      </c>
      <c r="O111" s="169">
        <v>0.8</v>
      </c>
      <c r="P111" s="169">
        <v>0.6</v>
      </c>
      <c r="Q111" s="169"/>
      <c r="R111" s="111">
        <f t="shared" si="23"/>
        <v>0.8</v>
      </c>
      <c r="S111" s="107">
        <v>0.8</v>
      </c>
      <c r="T111" s="107">
        <v>0.6</v>
      </c>
      <c r="U111" s="94"/>
      <c r="V111" s="191"/>
      <c r="W111" s="167"/>
      <c r="X111" s="1353"/>
      <c r="Y111" s="216"/>
      <c r="Z111" s="236"/>
      <c r="AA111" s="222"/>
    </row>
    <row r="112" spans="1:27" s="2" customFormat="1" ht="19.5" customHeight="1">
      <c r="A112" s="897"/>
      <c r="B112" s="899"/>
      <c r="C112" s="920"/>
      <c r="D112" s="1024"/>
      <c r="E112" s="1291"/>
      <c r="F112" s="1496"/>
      <c r="G112" s="426"/>
      <c r="H112" s="968"/>
      <c r="I112" s="18" t="s">
        <v>43</v>
      </c>
      <c r="J112" s="171">
        <f t="shared" si="21"/>
        <v>1302.5999999999999</v>
      </c>
      <c r="K112" s="169"/>
      <c r="L112" s="169"/>
      <c r="M112" s="169">
        <v>1302.5999999999999</v>
      </c>
      <c r="N112" s="171">
        <f t="shared" ref="N112:N117" si="24">O112+Q112</f>
        <v>1618.2</v>
      </c>
      <c r="O112" s="850">
        <v>7.9</v>
      </c>
      <c r="P112" s="850">
        <v>6</v>
      </c>
      <c r="Q112" s="851">
        <v>1610.3</v>
      </c>
      <c r="R112" s="111">
        <f t="shared" si="23"/>
        <v>1618.2</v>
      </c>
      <c r="S112" s="107">
        <v>7.9</v>
      </c>
      <c r="T112" s="107">
        <v>6</v>
      </c>
      <c r="U112" s="94">
        <v>1610.3</v>
      </c>
      <c r="V112" s="189"/>
      <c r="W112" s="177"/>
      <c r="X112" s="1353"/>
      <c r="Z112" s="236"/>
      <c r="AA112" s="222"/>
    </row>
    <row r="113" spans="1:27" s="2" customFormat="1" ht="19.5" customHeight="1" thickBot="1">
      <c r="A113" s="956"/>
      <c r="B113" s="957"/>
      <c r="C113" s="730"/>
      <c r="D113" s="1025"/>
      <c r="E113" s="1387"/>
      <c r="F113" s="1497"/>
      <c r="G113" s="731"/>
      <c r="H113" s="732"/>
      <c r="I113" s="733" t="s">
        <v>20</v>
      </c>
      <c r="J113" s="734">
        <f>K113+M113</f>
        <v>1533</v>
      </c>
      <c r="K113" s="735">
        <f>SUM(K110:K112)</f>
        <v>1.9</v>
      </c>
      <c r="L113" s="735">
        <f>SUM(L110:L112)</f>
        <v>1.4</v>
      </c>
      <c r="M113" s="735">
        <f>SUM(M110:M112)</f>
        <v>1531.1</v>
      </c>
      <c r="N113" s="736">
        <f t="shared" si="24"/>
        <v>1897.3999999999999</v>
      </c>
      <c r="O113" s="737">
        <f>SUM(O110:O112)</f>
        <v>8.7000000000000011</v>
      </c>
      <c r="P113" s="737">
        <f>SUM(P110:P112)</f>
        <v>6.6</v>
      </c>
      <c r="Q113" s="737">
        <f>SUM(Q110:Q112)</f>
        <v>1888.6999999999998</v>
      </c>
      <c r="R113" s="736">
        <f t="shared" si="23"/>
        <v>1897.3999999999999</v>
      </c>
      <c r="S113" s="737">
        <f>SUM(S110:S112)</f>
        <v>8.7000000000000011</v>
      </c>
      <c r="T113" s="737">
        <f>SUM(T110:T112)</f>
        <v>6.6</v>
      </c>
      <c r="U113" s="739">
        <f>SUM(U110:U112)</f>
        <v>1888.6999999999998</v>
      </c>
      <c r="V113" s="740">
        <f>SUM(V110:V112)</f>
        <v>0</v>
      </c>
      <c r="W113" s="741">
        <f>SUM(W110:W112)</f>
        <v>0</v>
      </c>
      <c r="X113" s="1507"/>
      <c r="Y113" s="742"/>
      <c r="Z113" s="743"/>
      <c r="AA113" s="744"/>
    </row>
    <row r="114" spans="1:27" s="2" customFormat="1" ht="13.5" customHeight="1">
      <c r="A114" s="925"/>
      <c r="B114" s="926"/>
      <c r="C114" s="1536"/>
      <c r="D114" s="1157" t="s">
        <v>26</v>
      </c>
      <c r="E114" s="1524" t="s">
        <v>80</v>
      </c>
      <c r="F114" s="1519" t="s">
        <v>199</v>
      </c>
      <c r="G114" s="483"/>
      <c r="H114" s="1158"/>
      <c r="I114" s="1159" t="s">
        <v>62</v>
      </c>
      <c r="J114" s="614">
        <f>K114+M114</f>
        <v>387.3</v>
      </c>
      <c r="K114" s="155"/>
      <c r="L114" s="155"/>
      <c r="M114" s="1160">
        <v>387.3</v>
      </c>
      <c r="N114" s="614">
        <f t="shared" si="24"/>
        <v>150.9</v>
      </c>
      <c r="O114" s="155"/>
      <c r="P114" s="155"/>
      <c r="Q114" s="1160">
        <v>150.9</v>
      </c>
      <c r="R114" s="1161">
        <f>S114+U114</f>
        <v>0</v>
      </c>
      <c r="S114" s="1162"/>
      <c r="T114" s="1162"/>
      <c r="U114" s="1163"/>
      <c r="V114" s="1164"/>
      <c r="W114" s="1165"/>
      <c r="X114" s="1602" t="s">
        <v>200</v>
      </c>
      <c r="Y114" s="1603">
        <v>100</v>
      </c>
      <c r="Z114" s="235"/>
      <c r="AA114" s="229"/>
    </row>
    <row r="115" spans="1:27" s="2" customFormat="1" ht="13.5" customHeight="1">
      <c r="A115" s="897"/>
      <c r="B115" s="899"/>
      <c r="C115" s="1366"/>
      <c r="D115" s="1024"/>
      <c r="E115" s="1351"/>
      <c r="F115" s="1520"/>
      <c r="G115" s="484"/>
      <c r="H115" s="486"/>
      <c r="I115" s="63" t="s">
        <v>43</v>
      </c>
      <c r="J115" s="162">
        <f>K115+M115</f>
        <v>1536.1</v>
      </c>
      <c r="K115" s="166"/>
      <c r="L115" s="166"/>
      <c r="M115" s="164">
        <v>1536.1</v>
      </c>
      <c r="N115" s="160">
        <f t="shared" si="24"/>
        <v>14.3</v>
      </c>
      <c r="O115" s="166">
        <v>7.7</v>
      </c>
      <c r="P115" s="166"/>
      <c r="Q115" s="164">
        <v>6.6</v>
      </c>
      <c r="R115" s="92">
        <f>S115+U115</f>
        <v>14.3</v>
      </c>
      <c r="S115" s="101">
        <v>7.7</v>
      </c>
      <c r="T115" s="101"/>
      <c r="U115" s="97">
        <v>6.6</v>
      </c>
      <c r="V115" s="191"/>
      <c r="W115" s="167"/>
      <c r="X115" s="1353"/>
      <c r="Y115" s="1604"/>
      <c r="Z115" s="246"/>
      <c r="AA115" s="243"/>
    </row>
    <row r="116" spans="1:27" s="2" customFormat="1" ht="13.5" customHeight="1">
      <c r="A116" s="897"/>
      <c r="B116" s="899"/>
      <c r="C116" s="1366"/>
      <c r="D116" s="1024"/>
      <c r="E116" s="1351"/>
      <c r="F116" s="1520"/>
      <c r="G116" s="484"/>
      <c r="H116" s="486"/>
      <c r="I116" s="18" t="s">
        <v>29</v>
      </c>
      <c r="J116" s="160"/>
      <c r="K116" s="161"/>
      <c r="L116" s="161"/>
      <c r="M116" s="169"/>
      <c r="N116" s="160">
        <f t="shared" si="24"/>
        <v>1.4</v>
      </c>
      <c r="O116" s="161">
        <v>1.4</v>
      </c>
      <c r="P116" s="161"/>
      <c r="Q116" s="169"/>
      <c r="R116" s="92">
        <f>S116+U116</f>
        <v>1.4</v>
      </c>
      <c r="S116" s="93">
        <v>1.4</v>
      </c>
      <c r="T116" s="93"/>
      <c r="U116" s="107"/>
      <c r="V116" s="189"/>
      <c r="W116" s="177"/>
      <c r="X116" s="1353"/>
      <c r="Y116" s="1604"/>
      <c r="Z116" s="246"/>
      <c r="AA116" s="243"/>
    </row>
    <row r="117" spans="1:27" s="2" customFormat="1" ht="13.5" customHeight="1">
      <c r="A117" s="897"/>
      <c r="B117" s="899"/>
      <c r="C117" s="1366"/>
      <c r="D117" s="1024"/>
      <c r="E117" s="1351"/>
      <c r="F117" s="1520"/>
      <c r="G117" s="484"/>
      <c r="H117" s="486"/>
      <c r="I117" s="18" t="s">
        <v>44</v>
      </c>
      <c r="J117" s="160">
        <f>K117+M117</f>
        <v>951.7</v>
      </c>
      <c r="K117" s="161"/>
      <c r="L117" s="161"/>
      <c r="M117" s="169">
        <v>951.7</v>
      </c>
      <c r="N117" s="160">
        <f t="shared" si="24"/>
        <v>0</v>
      </c>
      <c r="O117" s="161"/>
      <c r="P117" s="161"/>
      <c r="Q117" s="169"/>
      <c r="R117" s="92">
        <f>S117+U117</f>
        <v>0</v>
      </c>
      <c r="S117" s="93"/>
      <c r="T117" s="93"/>
      <c r="U117" s="107"/>
      <c r="V117" s="189"/>
      <c r="W117" s="177"/>
      <c r="X117" s="1353"/>
      <c r="Y117" s="1604"/>
      <c r="Z117" s="236"/>
      <c r="AA117" s="222"/>
    </row>
    <row r="118" spans="1:27" s="2" customFormat="1" ht="13.5" customHeight="1">
      <c r="A118" s="897"/>
      <c r="B118" s="899"/>
      <c r="C118" s="1366"/>
      <c r="D118" s="1026"/>
      <c r="E118" s="1352"/>
      <c r="F118" s="1521"/>
      <c r="G118" s="484"/>
      <c r="H118" s="486"/>
      <c r="I118" s="108" t="s">
        <v>20</v>
      </c>
      <c r="J118" s="625">
        <f>K118+M118</f>
        <v>2875.1</v>
      </c>
      <c r="K118" s="626"/>
      <c r="L118" s="626"/>
      <c r="M118" s="627">
        <f>SUM(M114:M117)</f>
        <v>2875.1</v>
      </c>
      <c r="N118" s="854">
        <f>SUM(N114:N117)</f>
        <v>166.60000000000002</v>
      </c>
      <c r="O118" s="857">
        <f t="shared" ref="O118:W118" si="25">SUM(O114:O117)</f>
        <v>9.1</v>
      </c>
      <c r="P118" s="858">
        <f t="shared" si="25"/>
        <v>0</v>
      </c>
      <c r="Q118" s="856">
        <f t="shared" si="25"/>
        <v>157.5</v>
      </c>
      <c r="R118" s="854">
        <f>S118+U118</f>
        <v>15.7</v>
      </c>
      <c r="S118" s="858">
        <f t="shared" si="25"/>
        <v>9.1</v>
      </c>
      <c r="T118" s="859">
        <f t="shared" si="25"/>
        <v>0</v>
      </c>
      <c r="U118" s="855">
        <f t="shared" si="25"/>
        <v>6.6</v>
      </c>
      <c r="V118" s="109">
        <f t="shared" si="25"/>
        <v>0</v>
      </c>
      <c r="W118" s="109">
        <f t="shared" si="25"/>
        <v>0</v>
      </c>
      <c r="X118" s="891"/>
      <c r="Y118" s="217"/>
      <c r="Z118" s="247"/>
      <c r="AA118" s="230"/>
    </row>
    <row r="119" spans="1:27" s="2" customFormat="1" ht="34.5" customHeight="1">
      <c r="A119" s="897"/>
      <c r="B119" s="899"/>
      <c r="C119" s="566"/>
      <c r="D119" s="1027" t="s">
        <v>30</v>
      </c>
      <c r="E119" s="1356" t="s">
        <v>163</v>
      </c>
      <c r="F119" s="1495" t="s">
        <v>199</v>
      </c>
      <c r="G119" s="426"/>
      <c r="H119" s="968"/>
      <c r="I119" s="63" t="s">
        <v>62</v>
      </c>
      <c r="J119" s="71">
        <f t="shared" si="21"/>
        <v>44.4</v>
      </c>
      <c r="K119" s="164"/>
      <c r="L119" s="163"/>
      <c r="M119" s="164">
        <v>44.4</v>
      </c>
      <c r="N119" s="71"/>
      <c r="O119" s="164"/>
      <c r="P119" s="163"/>
      <c r="Q119" s="164"/>
      <c r="R119" s="96"/>
      <c r="S119" s="97"/>
      <c r="T119" s="95"/>
      <c r="U119" s="98"/>
      <c r="V119" s="191"/>
      <c r="W119" s="167"/>
      <c r="X119" s="884"/>
      <c r="Y119" s="216"/>
      <c r="Z119" s="236"/>
      <c r="AA119" s="222"/>
    </row>
    <row r="120" spans="1:27" s="2" customFormat="1" ht="19.5" customHeight="1">
      <c r="A120" s="897"/>
      <c r="B120" s="899"/>
      <c r="C120" s="566"/>
      <c r="D120" s="1028"/>
      <c r="E120" s="1291"/>
      <c r="F120" s="1496"/>
      <c r="G120" s="426"/>
      <c r="H120" s="968"/>
      <c r="I120" s="18" t="s">
        <v>29</v>
      </c>
      <c r="J120" s="171">
        <f t="shared" si="21"/>
        <v>15.6</v>
      </c>
      <c r="K120" s="169">
        <v>15.6</v>
      </c>
      <c r="L120" s="161"/>
      <c r="M120" s="169"/>
      <c r="N120" s="171"/>
      <c r="O120" s="169"/>
      <c r="P120" s="161"/>
      <c r="Q120" s="169"/>
      <c r="R120" s="111"/>
      <c r="S120" s="107"/>
      <c r="T120" s="93"/>
      <c r="U120" s="94"/>
      <c r="V120" s="189"/>
      <c r="W120" s="177"/>
      <c r="X120" s="884"/>
      <c r="Y120" s="216"/>
      <c r="Z120" s="236"/>
      <c r="AA120" s="222"/>
    </row>
    <row r="121" spans="1:27" s="2" customFormat="1" ht="19.5" customHeight="1">
      <c r="A121" s="897"/>
      <c r="B121" s="899"/>
      <c r="C121" s="566"/>
      <c r="D121" s="1028"/>
      <c r="E121" s="1291"/>
      <c r="F121" s="1496"/>
      <c r="G121" s="426"/>
      <c r="H121" s="968"/>
      <c r="I121" s="18" t="s">
        <v>43</v>
      </c>
      <c r="J121" s="171">
        <f t="shared" si="21"/>
        <v>333.4</v>
      </c>
      <c r="K121" s="169"/>
      <c r="L121" s="161"/>
      <c r="M121" s="169">
        <v>333.4</v>
      </c>
      <c r="N121" s="171"/>
      <c r="O121" s="169"/>
      <c r="P121" s="161"/>
      <c r="Q121" s="169"/>
      <c r="R121" s="111"/>
      <c r="S121" s="107"/>
      <c r="T121" s="93"/>
      <c r="U121" s="94"/>
      <c r="V121" s="191"/>
      <c r="W121" s="167"/>
      <c r="X121" s="218"/>
      <c r="Y121" s="219"/>
      <c r="Z121" s="248"/>
      <c r="AA121" s="244"/>
    </row>
    <row r="122" spans="1:27" s="20" customFormat="1" ht="19.5" customHeight="1">
      <c r="A122" s="897"/>
      <c r="B122" s="899"/>
      <c r="C122" s="920"/>
      <c r="D122" s="1021"/>
      <c r="E122" s="1291"/>
      <c r="F122" s="1496"/>
      <c r="G122" s="426"/>
      <c r="H122" s="968"/>
      <c r="I122" s="108" t="s">
        <v>20</v>
      </c>
      <c r="J122" s="203">
        <f>K122+M122</f>
        <v>393.4</v>
      </c>
      <c r="K122" s="204">
        <f>SUM(K119:K121)</f>
        <v>15.6</v>
      </c>
      <c r="L122" s="205"/>
      <c r="M122" s="628">
        <f>SUM(M119:M121)</f>
        <v>377.79999999999995</v>
      </c>
      <c r="N122" s="119"/>
      <c r="O122" s="120"/>
      <c r="P122" s="121"/>
      <c r="Q122" s="122"/>
      <c r="R122" s="203"/>
      <c r="S122" s="204"/>
      <c r="T122" s="205"/>
      <c r="U122" s="206"/>
      <c r="V122" s="474"/>
      <c r="W122" s="475"/>
      <c r="X122" s="218"/>
      <c r="Y122" s="219"/>
      <c r="Z122" s="248"/>
      <c r="AA122" s="244"/>
    </row>
    <row r="123" spans="1:27" s="20" customFormat="1" ht="15.75" customHeight="1" thickBot="1">
      <c r="A123" s="1510"/>
      <c r="B123" s="1511"/>
      <c r="C123" s="1511"/>
      <c r="D123" s="1511"/>
      <c r="E123" s="1511"/>
      <c r="F123" s="1511"/>
      <c r="G123" s="1511"/>
      <c r="H123" s="1601"/>
      <c r="I123" s="100" t="s">
        <v>20</v>
      </c>
      <c r="J123" s="89">
        <f>K123+M123</f>
        <v>6465.4</v>
      </c>
      <c r="K123" s="86">
        <f>K122+K113+K109+K105+K118</f>
        <v>23.1</v>
      </c>
      <c r="L123" s="89">
        <f>L122+L113+L109+L105+L118</f>
        <v>5.6</v>
      </c>
      <c r="M123" s="123">
        <f>M122+M113+M109+M105+M118</f>
        <v>6442.2999999999993</v>
      </c>
      <c r="N123" s="88">
        <f>O123+Q123</f>
        <v>5964.9</v>
      </c>
      <c r="O123" s="86">
        <f>O122+O113+O109+O105+O118</f>
        <v>44.6</v>
      </c>
      <c r="P123" s="89">
        <f>P122+P113+P109+P105+P118</f>
        <v>27.700000000000003</v>
      </c>
      <c r="Q123" s="87">
        <f>Q122+Q113+Q109+Q105+Q118</f>
        <v>5920.2999999999993</v>
      </c>
      <c r="R123" s="89">
        <f>S123+U123</f>
        <v>5811.4000000000005</v>
      </c>
      <c r="S123" s="86">
        <f>S122+S113+S109+S105+S118</f>
        <v>44.6</v>
      </c>
      <c r="T123" s="89">
        <f>T122+T113+T109+T105+T118</f>
        <v>27.700000000000003</v>
      </c>
      <c r="U123" s="123">
        <f>U122+U113+U109+U105+U118</f>
        <v>5766.8</v>
      </c>
      <c r="V123" s="190">
        <f>V122+V113+V109+V105+V118</f>
        <v>0</v>
      </c>
      <c r="W123" s="153">
        <f>W122+W113+W109+W105+W118</f>
        <v>0</v>
      </c>
      <c r="X123" s="1593"/>
      <c r="Y123" s="1594"/>
      <c r="Z123" s="1594"/>
      <c r="AA123" s="1595"/>
    </row>
    <row r="124" spans="1:27" s="2" customFormat="1" ht="40.5" customHeight="1">
      <c r="A124" s="925" t="s">
        <v>15</v>
      </c>
      <c r="B124" s="926" t="s">
        <v>24</v>
      </c>
      <c r="C124" s="565" t="s">
        <v>21</v>
      </c>
      <c r="D124" s="1011"/>
      <c r="E124" s="833" t="s">
        <v>45</v>
      </c>
      <c r="F124" s="33"/>
      <c r="G124" s="425" t="s">
        <v>18</v>
      </c>
      <c r="H124" s="567"/>
      <c r="I124" s="59" t="s">
        <v>29</v>
      </c>
      <c r="J124" s="178"/>
      <c r="K124" s="158"/>
      <c r="L124" s="158"/>
      <c r="M124" s="168"/>
      <c r="N124" s="157">
        <f>O124+Q124</f>
        <v>482</v>
      </c>
      <c r="O124" s="158"/>
      <c r="P124" s="158"/>
      <c r="Q124" s="860">
        <v>482</v>
      </c>
      <c r="R124" s="76">
        <f>S124+U124</f>
        <v>482</v>
      </c>
      <c r="S124" s="77"/>
      <c r="T124" s="77"/>
      <c r="U124" s="797">
        <v>482</v>
      </c>
      <c r="V124" s="188"/>
      <c r="W124" s="184"/>
      <c r="X124" s="646"/>
      <c r="Y124" s="220"/>
      <c r="Z124" s="249"/>
      <c r="AA124" s="221"/>
    </row>
    <row r="125" spans="1:27" s="2" customFormat="1" ht="33" customHeight="1">
      <c r="A125" s="897"/>
      <c r="B125" s="899"/>
      <c r="C125" s="920"/>
      <c r="D125" s="1005" t="s">
        <v>15</v>
      </c>
      <c r="E125" s="1291" t="s">
        <v>164</v>
      </c>
      <c r="F125" s="1520" t="s">
        <v>81</v>
      </c>
      <c r="G125" s="426"/>
      <c r="H125" s="1596">
        <v>5</v>
      </c>
      <c r="I125" s="18" t="s">
        <v>62</v>
      </c>
      <c r="J125" s="179">
        <f>K125+M125</f>
        <v>500</v>
      </c>
      <c r="K125" s="161"/>
      <c r="L125" s="161"/>
      <c r="M125" s="169">
        <v>500</v>
      </c>
      <c r="N125" s="160"/>
      <c r="O125" s="161"/>
      <c r="P125" s="161"/>
      <c r="Q125" s="850"/>
      <c r="R125" s="92"/>
      <c r="S125" s="93"/>
      <c r="T125" s="93"/>
      <c r="U125" s="94"/>
      <c r="V125" s="189">
        <v>960.8</v>
      </c>
      <c r="W125" s="177"/>
      <c r="X125" s="1354" t="s">
        <v>205</v>
      </c>
      <c r="Y125" s="629">
        <v>60</v>
      </c>
      <c r="Z125" s="245">
        <v>100</v>
      </c>
      <c r="AA125" s="242"/>
    </row>
    <row r="126" spans="1:27" s="2" customFormat="1" ht="39.75" customHeight="1">
      <c r="A126" s="897"/>
      <c r="B126" s="899"/>
      <c r="C126" s="920"/>
      <c r="D126" s="1024"/>
      <c r="E126" s="1291"/>
      <c r="F126" s="1520"/>
      <c r="G126" s="426"/>
      <c r="H126" s="1596"/>
      <c r="I126" s="19" t="s">
        <v>43</v>
      </c>
      <c r="J126" s="495">
        <f>K126+M126</f>
        <v>545.20000000000005</v>
      </c>
      <c r="K126" s="175"/>
      <c r="L126" s="175"/>
      <c r="M126" s="175">
        <v>545.20000000000005</v>
      </c>
      <c r="N126" s="162">
        <f t="shared" ref="N126:N132" si="26">O126+Q126</f>
        <v>705.2</v>
      </c>
      <c r="O126" s="175"/>
      <c r="P126" s="175"/>
      <c r="Q126" s="848">
        <v>705.2</v>
      </c>
      <c r="R126" s="861">
        <f>S126+U126</f>
        <v>705.2</v>
      </c>
      <c r="S126" s="117"/>
      <c r="T126" s="117"/>
      <c r="U126" s="792">
        <v>705.2</v>
      </c>
      <c r="V126" s="189"/>
      <c r="W126" s="177"/>
      <c r="X126" s="1353"/>
      <c r="Y126" s="630"/>
      <c r="Z126" s="236"/>
      <c r="AA126" s="222"/>
    </row>
    <row r="127" spans="1:27" s="2" customFormat="1" ht="30.75" customHeight="1">
      <c r="A127" s="897"/>
      <c r="B127" s="899"/>
      <c r="C127" s="920"/>
      <c r="D127" s="1024"/>
      <c r="E127" s="1291"/>
      <c r="F127" s="1520"/>
      <c r="G127" s="426"/>
      <c r="H127" s="1596"/>
      <c r="I127" s="19" t="s">
        <v>23</v>
      </c>
      <c r="J127" s="495"/>
      <c r="K127" s="175"/>
      <c r="L127" s="175"/>
      <c r="M127" s="175"/>
      <c r="N127" s="162">
        <f t="shared" si="26"/>
        <v>124.5</v>
      </c>
      <c r="O127" s="175"/>
      <c r="P127" s="175"/>
      <c r="Q127" s="848">
        <v>124.5</v>
      </c>
      <c r="R127" s="861">
        <f>S127+U127</f>
        <v>124.5</v>
      </c>
      <c r="S127" s="117"/>
      <c r="T127" s="117"/>
      <c r="U127" s="792">
        <v>124.5</v>
      </c>
      <c r="V127" s="191"/>
      <c r="W127" s="167"/>
      <c r="X127" s="884"/>
      <c r="Y127" s="630"/>
      <c r="Z127" s="236"/>
      <c r="AA127" s="222"/>
    </row>
    <row r="128" spans="1:27" s="2" customFormat="1" ht="30.75" customHeight="1">
      <c r="A128" s="897"/>
      <c r="B128" s="899"/>
      <c r="C128" s="920"/>
      <c r="D128" s="1024"/>
      <c r="E128" s="1291"/>
      <c r="F128" s="1520"/>
      <c r="G128" s="426"/>
      <c r="H128" s="1596"/>
      <c r="I128" s="118" t="s">
        <v>20</v>
      </c>
      <c r="J128" s="516">
        <f>K128+M128</f>
        <v>1045.2</v>
      </c>
      <c r="K128" s="201"/>
      <c r="L128" s="201"/>
      <c r="M128" s="201">
        <f>SUM(M125:M126)</f>
        <v>1045.2</v>
      </c>
      <c r="N128" s="200">
        <f t="shared" si="26"/>
        <v>1311.7</v>
      </c>
      <c r="O128" s="201"/>
      <c r="P128" s="201"/>
      <c r="Q128" s="201">
        <f>SUM(Q124:Q127)</f>
        <v>1311.7</v>
      </c>
      <c r="R128" s="200">
        <f>S128+U128</f>
        <v>1311.7</v>
      </c>
      <c r="S128" s="201"/>
      <c r="T128" s="201"/>
      <c r="U128" s="517">
        <f>U127+U126+U125+U124</f>
        <v>1311.7</v>
      </c>
      <c r="V128" s="518">
        <f>SUM(V124:V126)</f>
        <v>960.8</v>
      </c>
      <c r="W128" s="519">
        <f>SUM(W124:W127)</f>
        <v>0</v>
      </c>
      <c r="X128" s="102"/>
      <c r="Y128" s="363"/>
      <c r="Z128" s="364"/>
      <c r="AA128" s="367"/>
    </row>
    <row r="129" spans="1:27" s="2" customFormat="1" ht="22.5" customHeight="1">
      <c r="A129" s="897"/>
      <c r="B129" s="899"/>
      <c r="C129" s="920"/>
      <c r="D129" s="1005" t="s">
        <v>21</v>
      </c>
      <c r="E129" s="1356" t="s">
        <v>169</v>
      </c>
      <c r="F129" s="1525" t="s">
        <v>81</v>
      </c>
      <c r="G129" s="476"/>
      <c r="H129" s="1597">
        <v>5</v>
      </c>
      <c r="I129" s="18" t="s">
        <v>29</v>
      </c>
      <c r="J129" s="179"/>
      <c r="K129" s="161"/>
      <c r="L129" s="161"/>
      <c r="M129" s="169"/>
      <c r="N129" s="160"/>
      <c r="O129" s="161"/>
      <c r="P129" s="161"/>
      <c r="Q129" s="169"/>
      <c r="R129" s="92"/>
      <c r="S129" s="93"/>
      <c r="T129" s="93"/>
      <c r="U129" s="94"/>
      <c r="V129" s="189">
        <v>70</v>
      </c>
      <c r="W129" s="177">
        <v>1201.7</v>
      </c>
      <c r="X129" s="1354" t="s">
        <v>209</v>
      </c>
      <c r="Y129" s="629"/>
      <c r="Z129" s="245">
        <v>1</v>
      </c>
      <c r="AA129" s="242"/>
    </row>
    <row r="130" spans="1:27" s="2" customFormat="1" ht="22.5" customHeight="1">
      <c r="A130" s="897"/>
      <c r="B130" s="899"/>
      <c r="C130" s="920"/>
      <c r="D130" s="1024"/>
      <c r="E130" s="1291"/>
      <c r="F130" s="1520"/>
      <c r="G130" s="426"/>
      <c r="H130" s="1598"/>
      <c r="I130" s="19" t="s">
        <v>43</v>
      </c>
      <c r="J130" s="495"/>
      <c r="K130" s="175"/>
      <c r="L130" s="175"/>
      <c r="M130" s="175"/>
      <c r="N130" s="162">
        <f t="shared" si="26"/>
        <v>0</v>
      </c>
      <c r="O130" s="175"/>
      <c r="P130" s="175"/>
      <c r="Q130" s="175"/>
      <c r="R130" s="861"/>
      <c r="S130" s="117"/>
      <c r="T130" s="117"/>
      <c r="U130" s="792"/>
      <c r="V130" s="189"/>
      <c r="W130" s="177">
        <v>1201.5999999999999</v>
      </c>
      <c r="X130" s="1353"/>
      <c r="Y130" s="630"/>
      <c r="Z130" s="236"/>
      <c r="AA130" s="222">
        <v>100</v>
      </c>
    </row>
    <row r="131" spans="1:27" s="2" customFormat="1" ht="22.5" customHeight="1">
      <c r="A131" s="897"/>
      <c r="B131" s="899"/>
      <c r="C131" s="920"/>
      <c r="D131" s="1024"/>
      <c r="E131" s="1293"/>
      <c r="F131" s="1521"/>
      <c r="G131" s="427"/>
      <c r="H131" s="1599"/>
      <c r="I131" s="118" t="s">
        <v>20</v>
      </c>
      <c r="J131" s="516">
        <f>K131+M131</f>
        <v>0</v>
      </c>
      <c r="K131" s="201"/>
      <c r="L131" s="201"/>
      <c r="M131" s="201">
        <f>SUM(M129:M130)</f>
        <v>0</v>
      </c>
      <c r="N131" s="200">
        <f t="shared" si="26"/>
        <v>0</v>
      </c>
      <c r="O131" s="201"/>
      <c r="P131" s="201"/>
      <c r="Q131" s="201">
        <f>SUM(Q129:Q130)</f>
        <v>0</v>
      </c>
      <c r="R131" s="200">
        <f>S131+U131</f>
        <v>0</v>
      </c>
      <c r="S131" s="201"/>
      <c r="T131" s="201"/>
      <c r="U131" s="517">
        <f>SUM(U129:U130)</f>
        <v>0</v>
      </c>
      <c r="V131" s="518">
        <f>SUM(V129:V130)</f>
        <v>70</v>
      </c>
      <c r="W131" s="519">
        <f>SUM(W129:W130)</f>
        <v>2403.3000000000002</v>
      </c>
      <c r="X131" s="1355"/>
      <c r="Y131" s="363"/>
      <c r="Z131" s="364"/>
      <c r="AA131" s="367"/>
    </row>
    <row r="132" spans="1:27" ht="27.75" customHeight="1">
      <c r="A132" s="1248"/>
      <c r="B132" s="1250"/>
      <c r="C132" s="1380"/>
      <c r="D132" s="1023" t="s">
        <v>24</v>
      </c>
      <c r="E132" s="1592" t="s">
        <v>167</v>
      </c>
      <c r="F132" s="1533"/>
      <c r="G132" s="1552" t="s">
        <v>18</v>
      </c>
      <c r="H132" s="1529" t="s">
        <v>37</v>
      </c>
      <c r="I132" s="520" t="s">
        <v>29</v>
      </c>
      <c r="J132" s="327"/>
      <c r="K132" s="317"/>
      <c r="L132" s="304"/>
      <c r="M132" s="305"/>
      <c r="N132" s="311">
        <f t="shared" si="26"/>
        <v>23</v>
      </c>
      <c r="O132" s="318">
        <v>23</v>
      </c>
      <c r="P132" s="306"/>
      <c r="Q132" s="599"/>
      <c r="R132" s="261">
        <f t="shared" ref="R132:R137" si="27">S132+U132</f>
        <v>23</v>
      </c>
      <c r="S132" s="262">
        <v>23</v>
      </c>
      <c r="T132" s="262"/>
      <c r="U132" s="263"/>
      <c r="V132" s="515"/>
      <c r="W132" s="308"/>
      <c r="X132" s="618" t="s">
        <v>151</v>
      </c>
      <c r="Y132" s="631">
        <v>2</v>
      </c>
      <c r="Z132" s="521"/>
      <c r="AA132" s="522"/>
    </row>
    <row r="133" spans="1:27" ht="40.5" customHeight="1">
      <c r="A133" s="1248"/>
      <c r="B133" s="1250"/>
      <c r="C133" s="1380"/>
      <c r="D133" s="1026"/>
      <c r="E133" s="1416"/>
      <c r="F133" s="1534"/>
      <c r="G133" s="1553"/>
      <c r="H133" s="1530"/>
      <c r="I133" s="525" t="s">
        <v>20</v>
      </c>
      <c r="J133" s="339"/>
      <c r="K133" s="339"/>
      <c r="L133" s="339"/>
      <c r="M133" s="342"/>
      <c r="N133" s="290">
        <f>SUM(N132:N132)</f>
        <v>23</v>
      </c>
      <c r="O133" s="339">
        <f>SUM(O132:O132)</f>
        <v>23</v>
      </c>
      <c r="P133" s="339"/>
      <c r="Q133" s="342"/>
      <c r="R133" s="290">
        <f t="shared" si="27"/>
        <v>23</v>
      </c>
      <c r="S133" s="339">
        <f>SUM(S132)</f>
        <v>23</v>
      </c>
      <c r="T133" s="339"/>
      <c r="U133" s="526"/>
      <c r="V133" s="527">
        <f>SUM(V132:V132)</f>
        <v>0</v>
      </c>
      <c r="W133" s="527">
        <f>SUM(W132:W132)</f>
        <v>0</v>
      </c>
      <c r="X133" s="632" t="s">
        <v>152</v>
      </c>
      <c r="Y133" s="633">
        <v>2</v>
      </c>
      <c r="Z133" s="552"/>
      <c r="AA133" s="553"/>
    </row>
    <row r="134" spans="1:27" ht="31.5" customHeight="1">
      <c r="A134" s="1248"/>
      <c r="B134" s="1540"/>
      <c r="C134" s="1380"/>
      <c r="D134" s="1024" t="s">
        <v>26</v>
      </c>
      <c r="E134" s="1321" t="s">
        <v>122</v>
      </c>
      <c r="F134" s="1534"/>
      <c r="G134" s="1553"/>
      <c r="H134" s="1530"/>
      <c r="I134" s="66" t="s">
        <v>29</v>
      </c>
      <c r="J134" s="327"/>
      <c r="K134" s="317"/>
      <c r="L134" s="304"/>
      <c r="M134" s="305"/>
      <c r="N134" s="311"/>
      <c r="O134" s="318"/>
      <c r="P134" s="306"/>
      <c r="Q134" s="599"/>
      <c r="R134" s="261">
        <f t="shared" si="27"/>
        <v>0</v>
      </c>
      <c r="S134" s="262"/>
      <c r="T134" s="262"/>
      <c r="U134" s="263"/>
      <c r="V134" s="308"/>
      <c r="W134" s="308">
        <v>26</v>
      </c>
      <c r="X134" s="618" t="s">
        <v>153</v>
      </c>
      <c r="Y134" s="634"/>
      <c r="Z134" s="634"/>
      <c r="AA134" s="684">
        <v>142</v>
      </c>
    </row>
    <row r="135" spans="1:27" ht="33" customHeight="1" thickBot="1">
      <c r="A135" s="1251"/>
      <c r="B135" s="1541"/>
      <c r="C135" s="1404"/>
      <c r="D135" s="1029"/>
      <c r="E135" s="1532"/>
      <c r="F135" s="1535"/>
      <c r="G135" s="1554"/>
      <c r="H135" s="1531"/>
      <c r="I135" s="591" t="s">
        <v>20</v>
      </c>
      <c r="J135" s="273"/>
      <c r="K135" s="273"/>
      <c r="L135" s="273"/>
      <c r="M135" s="271"/>
      <c r="N135" s="270">
        <f>SUM(N134:N134)</f>
        <v>0</v>
      </c>
      <c r="O135" s="273">
        <f>SUM(O134:O134)</f>
        <v>0</v>
      </c>
      <c r="P135" s="273"/>
      <c r="Q135" s="271"/>
      <c r="R135" s="270">
        <f t="shared" si="27"/>
        <v>0</v>
      </c>
      <c r="S135" s="273">
        <f>SUM(S134)</f>
        <v>0</v>
      </c>
      <c r="T135" s="273"/>
      <c r="U135" s="447"/>
      <c r="V135" s="274">
        <f>SUM(V134:V134)</f>
        <v>0</v>
      </c>
      <c r="W135" s="274">
        <f>SUM(W134:W134)</f>
        <v>26</v>
      </c>
      <c r="X135" s="929" t="s">
        <v>165</v>
      </c>
      <c r="Y135" s="749"/>
      <c r="Z135" s="749"/>
      <c r="AA135" s="750">
        <v>274.5</v>
      </c>
    </row>
    <row r="136" spans="1:27" ht="25.5" customHeight="1">
      <c r="A136" s="1248"/>
      <c r="B136" s="1250"/>
      <c r="C136" s="1380"/>
      <c r="D136" s="1024" t="s">
        <v>30</v>
      </c>
      <c r="E136" s="1321" t="s">
        <v>160</v>
      </c>
      <c r="F136" s="907"/>
      <c r="G136" s="963"/>
      <c r="H136" s="966"/>
      <c r="I136" s="681" t="s">
        <v>29</v>
      </c>
      <c r="J136" s="745"/>
      <c r="K136" s="355"/>
      <c r="L136" s="324"/>
      <c r="M136" s="325"/>
      <c r="N136" s="312"/>
      <c r="O136" s="357"/>
      <c r="P136" s="313"/>
      <c r="Q136" s="314"/>
      <c r="R136" s="264">
        <f t="shared" si="27"/>
        <v>0</v>
      </c>
      <c r="S136" s="265"/>
      <c r="T136" s="265"/>
      <c r="U136" s="266"/>
      <c r="V136" s="315"/>
      <c r="W136" s="315">
        <v>27.7</v>
      </c>
      <c r="X136" s="1321" t="s">
        <v>173</v>
      </c>
      <c r="Y136" s="746"/>
      <c r="Z136" s="747"/>
      <c r="AA136" s="748">
        <v>100</v>
      </c>
    </row>
    <row r="137" spans="1:27" ht="29.25" customHeight="1">
      <c r="A137" s="1248"/>
      <c r="B137" s="1250"/>
      <c r="C137" s="1380"/>
      <c r="D137" s="1030"/>
      <c r="E137" s="1543"/>
      <c r="F137" s="907"/>
      <c r="G137" s="963"/>
      <c r="H137" s="966"/>
      <c r="I137" s="546" t="s">
        <v>20</v>
      </c>
      <c r="J137" s="547"/>
      <c r="K137" s="547"/>
      <c r="L137" s="547"/>
      <c r="M137" s="548"/>
      <c r="N137" s="549">
        <f>SUM(N136:N136)</f>
        <v>0</v>
      </c>
      <c r="O137" s="547">
        <f>SUM(O136:O136)</f>
        <v>0</v>
      </c>
      <c r="P137" s="547"/>
      <c r="Q137" s="550"/>
      <c r="R137" s="549">
        <f t="shared" si="27"/>
        <v>0</v>
      </c>
      <c r="S137" s="547">
        <f>SUM(S136)</f>
        <v>0</v>
      </c>
      <c r="T137" s="547"/>
      <c r="U137" s="550"/>
      <c r="V137" s="551">
        <f>SUM(V136:V136)</f>
        <v>0</v>
      </c>
      <c r="W137" s="551">
        <f>SUM(W136:W136)</f>
        <v>27.7</v>
      </c>
      <c r="X137" s="1416"/>
      <c r="Y137" s="635"/>
      <c r="Z137" s="552"/>
      <c r="AA137" s="553"/>
    </row>
    <row r="138" spans="1:27" s="1" customFormat="1" ht="16.5" customHeight="1" thickBot="1">
      <c r="A138" s="1510"/>
      <c r="B138" s="1511"/>
      <c r="C138" s="1511"/>
      <c r="D138" s="1511"/>
      <c r="E138" s="1511"/>
      <c r="F138" s="1511"/>
      <c r="G138" s="1511"/>
      <c r="H138" s="1601"/>
      <c r="I138" s="100" t="s">
        <v>20</v>
      </c>
      <c r="J138" s="528">
        <f>K138+M138</f>
        <v>1045.2</v>
      </c>
      <c r="K138" s="529">
        <f>K135+K133+K128</f>
        <v>0</v>
      </c>
      <c r="L138" s="529">
        <f>L135+L133+L128</f>
        <v>0</v>
      </c>
      <c r="M138" s="530">
        <f>M135+M133+M128</f>
        <v>1045.2</v>
      </c>
      <c r="N138" s="528">
        <f>O138+Q138</f>
        <v>1334.7</v>
      </c>
      <c r="O138" s="529">
        <f>O135+O133+O128+O137</f>
        <v>23</v>
      </c>
      <c r="P138" s="529">
        <f>P128+P123</f>
        <v>27.700000000000003</v>
      </c>
      <c r="Q138" s="530">
        <f>Q135+Q133+Q128+Q131</f>
        <v>1311.7</v>
      </c>
      <c r="R138" s="528">
        <f>S138+U138</f>
        <v>1334.7</v>
      </c>
      <c r="S138" s="529">
        <f>S137+S135+S133+S131+S128</f>
        <v>23</v>
      </c>
      <c r="T138" s="529">
        <f>T137+T135+T133+T131+T128</f>
        <v>0</v>
      </c>
      <c r="U138" s="531">
        <f>U128+U131+U133+U135+U137</f>
        <v>1311.7</v>
      </c>
      <c r="V138" s="523">
        <f>V135+V133+V128+V131</f>
        <v>1030.8</v>
      </c>
      <c r="W138" s="524">
        <f>W135+W133+W128+W131+W137</f>
        <v>2457</v>
      </c>
      <c r="X138" s="1544"/>
      <c r="Y138" s="1545"/>
      <c r="Z138" s="1545"/>
      <c r="AA138" s="1546"/>
    </row>
    <row r="139" spans="1:27" s="1" customFormat="1" ht="16.5" customHeight="1" thickBot="1">
      <c r="A139" s="6" t="s">
        <v>15</v>
      </c>
      <c r="B139" s="7" t="s">
        <v>24</v>
      </c>
      <c r="C139" s="1551" t="s">
        <v>32</v>
      </c>
      <c r="D139" s="1551"/>
      <c r="E139" s="1551"/>
      <c r="F139" s="1551"/>
      <c r="G139" s="1551"/>
      <c r="H139" s="1551"/>
      <c r="I139" s="1551"/>
      <c r="J139" s="125">
        <f>K139+M139</f>
        <v>7510.5999999999995</v>
      </c>
      <c r="K139" s="126">
        <f>K138+K123</f>
        <v>23.1</v>
      </c>
      <c r="L139" s="126">
        <f>L138+L123</f>
        <v>5.6</v>
      </c>
      <c r="M139" s="127">
        <f>M138+M123</f>
        <v>7487.4999999999991</v>
      </c>
      <c r="N139" s="125">
        <f>O139+Q139</f>
        <v>7299.5999999999995</v>
      </c>
      <c r="O139" s="126">
        <f>O138+O123</f>
        <v>67.599999999999994</v>
      </c>
      <c r="P139" s="126">
        <f>P138+P123</f>
        <v>55.400000000000006</v>
      </c>
      <c r="Q139" s="127">
        <f>Q138+Q123</f>
        <v>7231.9999999999991</v>
      </c>
      <c r="R139" s="125">
        <f>U139+S139</f>
        <v>7146.1</v>
      </c>
      <c r="S139" s="126">
        <f>S138+S123</f>
        <v>67.599999999999994</v>
      </c>
      <c r="T139" s="126">
        <f>T138+T123</f>
        <v>27.700000000000003</v>
      </c>
      <c r="U139" s="192">
        <f>U138+U123</f>
        <v>7078.5</v>
      </c>
      <c r="V139" s="193">
        <f>V138+V123</f>
        <v>1030.8</v>
      </c>
      <c r="W139" s="180">
        <f>W138+W123</f>
        <v>2457</v>
      </c>
      <c r="X139" s="1419"/>
      <c r="Y139" s="1420"/>
      <c r="Z139" s="1420"/>
      <c r="AA139" s="1421"/>
    </row>
    <row r="140" spans="1:27" ht="13.5" customHeight="1" thickBot="1">
      <c r="A140" s="6" t="s">
        <v>15</v>
      </c>
      <c r="B140" s="128" t="s">
        <v>26</v>
      </c>
      <c r="C140" s="1413" t="s">
        <v>139</v>
      </c>
      <c r="D140" s="1414"/>
      <c r="E140" s="1414"/>
      <c r="F140" s="1414"/>
      <c r="G140" s="1414"/>
      <c r="H140" s="1414"/>
      <c r="I140" s="1414"/>
      <c r="J140" s="1414"/>
      <c r="K140" s="1414"/>
      <c r="L140" s="1414"/>
      <c r="M140" s="1414"/>
      <c r="N140" s="1414"/>
      <c r="O140" s="1414"/>
      <c r="P140" s="1414"/>
      <c r="Q140" s="1414"/>
      <c r="R140" s="1414"/>
      <c r="S140" s="1414"/>
      <c r="T140" s="1414"/>
      <c r="U140" s="1414"/>
      <c r="V140" s="1414"/>
      <c r="W140" s="1414"/>
      <c r="X140" s="1414"/>
      <c r="Y140" s="1414"/>
      <c r="Z140" s="1414"/>
      <c r="AA140" s="1415"/>
    </row>
    <row r="141" spans="1:27" ht="17.25" customHeight="1">
      <c r="A141" s="1400" t="s">
        <v>15</v>
      </c>
      <c r="B141" s="1402" t="s">
        <v>26</v>
      </c>
      <c r="C141" s="1275" t="s">
        <v>15</v>
      </c>
      <c r="D141" s="559"/>
      <c r="E141" s="1390" t="s">
        <v>46</v>
      </c>
      <c r="F141" s="1393"/>
      <c r="G141" s="1243" t="s">
        <v>38</v>
      </c>
      <c r="H141" s="1397"/>
      <c r="I141" s="129" t="s">
        <v>29</v>
      </c>
      <c r="J141" s="170">
        <f>K141+M141</f>
        <v>524.29999999999995</v>
      </c>
      <c r="K141" s="166"/>
      <c r="L141" s="166"/>
      <c r="M141" s="165">
        <f>250+274.3</f>
        <v>524.29999999999995</v>
      </c>
      <c r="N141" s="170">
        <f>O141+Q141</f>
        <v>300</v>
      </c>
      <c r="O141" s="166"/>
      <c r="P141" s="166"/>
      <c r="Q141" s="165">
        <v>300</v>
      </c>
      <c r="R141" s="110">
        <f>S141+U141</f>
        <v>280</v>
      </c>
      <c r="S141" s="101">
        <v>280</v>
      </c>
      <c r="T141" s="101"/>
      <c r="U141" s="97"/>
      <c r="V141" s="188">
        <v>150</v>
      </c>
      <c r="W141" s="186">
        <v>150</v>
      </c>
      <c r="X141" s="650" t="s">
        <v>197</v>
      </c>
      <c r="Y141" s="922">
        <v>3</v>
      </c>
      <c r="Z141" s="917">
        <v>2</v>
      </c>
      <c r="AA141" s="918">
        <v>2</v>
      </c>
    </row>
    <row r="142" spans="1:27" ht="17.25" customHeight="1">
      <c r="A142" s="1248"/>
      <c r="B142" s="1250"/>
      <c r="C142" s="1276"/>
      <c r="D142" s="560"/>
      <c r="E142" s="1391"/>
      <c r="F142" s="1394"/>
      <c r="G142" s="1328"/>
      <c r="H142" s="1398"/>
      <c r="I142" s="18" t="s">
        <v>23</v>
      </c>
      <c r="J142" s="160"/>
      <c r="K142" s="176"/>
      <c r="L142" s="161"/>
      <c r="M142" s="177"/>
      <c r="N142" s="160">
        <f>O142+Q142</f>
        <v>1300</v>
      </c>
      <c r="O142" s="176"/>
      <c r="P142" s="161"/>
      <c r="Q142" s="177">
        <v>1300</v>
      </c>
      <c r="R142" s="92"/>
      <c r="S142" s="130"/>
      <c r="T142" s="93"/>
      <c r="U142" s="130"/>
      <c r="V142" s="189">
        <v>2000</v>
      </c>
      <c r="W142" s="177">
        <v>2000</v>
      </c>
      <c r="X142" s="223"/>
      <c r="Y142" s="250"/>
      <c r="Z142" s="252"/>
      <c r="AA142" s="251"/>
    </row>
    <row r="143" spans="1:27" ht="15.75" customHeight="1" thickBot="1">
      <c r="A143" s="1401"/>
      <c r="B143" s="1403"/>
      <c r="C143" s="1386"/>
      <c r="D143" s="561"/>
      <c r="E143" s="1392"/>
      <c r="F143" s="1395"/>
      <c r="G143" s="1244"/>
      <c r="H143" s="1399"/>
      <c r="I143" s="507" t="s">
        <v>20</v>
      </c>
      <c r="J143" s="419">
        <f>SUM(J141:J142)</f>
        <v>524.29999999999995</v>
      </c>
      <c r="K143" s="420"/>
      <c r="L143" s="421"/>
      <c r="M143" s="422">
        <f>SUM(M141:M142)</f>
        <v>524.29999999999995</v>
      </c>
      <c r="N143" s="419">
        <f>Q143+O143</f>
        <v>1600</v>
      </c>
      <c r="O143" s="420"/>
      <c r="P143" s="421"/>
      <c r="Q143" s="422">
        <f>SUM(Q141:Q142)</f>
        <v>1600</v>
      </c>
      <c r="R143" s="419">
        <f>SUM(R141:R142)</f>
        <v>280</v>
      </c>
      <c r="S143" s="420">
        <f>S142+S141</f>
        <v>280</v>
      </c>
      <c r="T143" s="421"/>
      <c r="U143" s="420">
        <f>SUM(U141:U142)</f>
        <v>0</v>
      </c>
      <c r="V143" s="423">
        <f>SUM(V141:V142)</f>
        <v>2150</v>
      </c>
      <c r="W143" s="424">
        <f>SUM(W141:W142)</f>
        <v>2150</v>
      </c>
      <c r="X143" s="209"/>
      <c r="Y143" s="212"/>
      <c r="Z143" s="226"/>
      <c r="AA143" s="225"/>
    </row>
    <row r="144" spans="1:27" ht="54.75" customHeight="1">
      <c r="A144" s="408" t="s">
        <v>15</v>
      </c>
      <c r="B144" s="410" t="s">
        <v>26</v>
      </c>
      <c r="C144" s="671" t="s">
        <v>21</v>
      </c>
      <c r="D144" s="562"/>
      <c r="E144" s="636" t="s">
        <v>125</v>
      </c>
      <c r="F144" s="482"/>
      <c r="G144" s="40"/>
      <c r="H144" s="944" t="s">
        <v>28</v>
      </c>
      <c r="I144" s="344"/>
      <c r="J144" s="417"/>
      <c r="K144" s="403"/>
      <c r="L144" s="403"/>
      <c r="M144" s="404"/>
      <c r="N144" s="414"/>
      <c r="O144" s="415"/>
      <c r="P144" s="415"/>
      <c r="Q144" s="416"/>
      <c r="R144" s="462"/>
      <c r="S144" s="262"/>
      <c r="T144" s="262"/>
      <c r="U144" s="463"/>
      <c r="V144" s="299"/>
      <c r="W144" s="399"/>
      <c r="X144" s="400"/>
      <c r="Y144" s="392"/>
      <c r="Z144" s="393"/>
      <c r="AA144" s="394"/>
    </row>
    <row r="145" spans="1:49" ht="27" customHeight="1">
      <c r="A145" s="409"/>
      <c r="B145" s="411"/>
      <c r="C145" s="901"/>
      <c r="D145" s="563"/>
      <c r="E145" s="637" t="s">
        <v>126</v>
      </c>
      <c r="F145" s="418"/>
      <c r="G145" s="402" t="s">
        <v>15</v>
      </c>
      <c r="H145" s="903"/>
      <c r="I145" s="66" t="s">
        <v>34</v>
      </c>
      <c r="J145" s="417">
        <f t="shared" ref="J145:J150" si="28">K145+M145</f>
        <v>130</v>
      </c>
      <c r="K145" s="403">
        <v>130</v>
      </c>
      <c r="L145" s="403"/>
      <c r="M145" s="404"/>
      <c r="N145" s="405">
        <f t="shared" ref="N145:N151" si="29">O145+Q145</f>
        <v>160</v>
      </c>
      <c r="O145" s="403">
        <v>160</v>
      </c>
      <c r="P145" s="403"/>
      <c r="Q145" s="406"/>
      <c r="R145" s="462">
        <f t="shared" ref="R145:R151" si="30">S145+U145</f>
        <v>160</v>
      </c>
      <c r="S145" s="470">
        <v>160</v>
      </c>
      <c r="T145" s="262"/>
      <c r="U145" s="463"/>
      <c r="V145" s="308"/>
      <c r="W145" s="399"/>
      <c r="X145" s="400" t="s">
        <v>132</v>
      </c>
      <c r="Y145" s="395">
        <v>34</v>
      </c>
      <c r="Z145" s="382">
        <v>30</v>
      </c>
      <c r="AA145" s="396">
        <v>25</v>
      </c>
    </row>
    <row r="146" spans="1:49" ht="27" customHeight="1">
      <c r="A146" s="409"/>
      <c r="B146" s="411"/>
      <c r="C146" s="901"/>
      <c r="D146" s="563"/>
      <c r="E146" s="637" t="s">
        <v>127</v>
      </c>
      <c r="F146" s="418"/>
      <c r="G146" s="402" t="s">
        <v>38</v>
      </c>
      <c r="H146" s="903"/>
      <c r="I146" s="66" t="s">
        <v>34</v>
      </c>
      <c r="J146" s="417">
        <f t="shared" si="28"/>
        <v>510</v>
      </c>
      <c r="K146" s="403">
        <v>510</v>
      </c>
      <c r="L146" s="403"/>
      <c r="M146" s="404"/>
      <c r="N146" s="405">
        <f t="shared" si="29"/>
        <v>800</v>
      </c>
      <c r="O146" s="403">
        <v>800</v>
      </c>
      <c r="P146" s="403"/>
      <c r="Q146" s="406"/>
      <c r="R146" s="462">
        <f t="shared" si="30"/>
        <v>800</v>
      </c>
      <c r="S146" s="470">
        <v>800</v>
      </c>
      <c r="T146" s="470"/>
      <c r="U146" s="471"/>
      <c r="V146" s="308">
        <v>800</v>
      </c>
      <c r="W146" s="399">
        <v>800</v>
      </c>
      <c r="X146" s="400" t="s">
        <v>133</v>
      </c>
      <c r="Y146" s="395">
        <v>34</v>
      </c>
      <c r="Z146" s="382">
        <v>30</v>
      </c>
      <c r="AA146" s="396">
        <v>25</v>
      </c>
    </row>
    <row r="147" spans="1:49" ht="53.25" customHeight="1">
      <c r="A147" s="409"/>
      <c r="B147" s="411"/>
      <c r="C147" s="901"/>
      <c r="D147" s="563"/>
      <c r="E147" s="637" t="s">
        <v>128</v>
      </c>
      <c r="F147" s="418"/>
      <c r="G147" s="402" t="s">
        <v>38</v>
      </c>
      <c r="H147" s="903"/>
      <c r="I147" s="66" t="s">
        <v>34</v>
      </c>
      <c r="J147" s="417">
        <f t="shared" si="28"/>
        <v>100</v>
      </c>
      <c r="K147" s="403">
        <v>100</v>
      </c>
      <c r="L147" s="403"/>
      <c r="M147" s="404"/>
      <c r="N147" s="405">
        <f t="shared" si="29"/>
        <v>300</v>
      </c>
      <c r="O147" s="403">
        <v>300</v>
      </c>
      <c r="P147" s="403"/>
      <c r="Q147" s="406"/>
      <c r="R147" s="462">
        <f t="shared" si="30"/>
        <v>300</v>
      </c>
      <c r="S147" s="470">
        <v>300</v>
      </c>
      <c r="T147" s="470"/>
      <c r="U147" s="471"/>
      <c r="V147" s="308">
        <v>400</v>
      </c>
      <c r="W147" s="399">
        <v>400</v>
      </c>
      <c r="X147" s="400" t="s">
        <v>134</v>
      </c>
      <c r="Y147" s="395">
        <v>60</v>
      </c>
      <c r="Z147" s="382">
        <v>70</v>
      </c>
      <c r="AA147" s="396">
        <v>70</v>
      </c>
    </row>
    <row r="148" spans="1:49" ht="50.25" customHeight="1">
      <c r="A148" s="409"/>
      <c r="B148" s="411"/>
      <c r="C148" s="901"/>
      <c r="D148" s="563"/>
      <c r="E148" s="637" t="s">
        <v>129</v>
      </c>
      <c r="F148" s="418"/>
      <c r="G148" s="402" t="s">
        <v>38</v>
      </c>
      <c r="H148" s="903"/>
      <c r="I148" s="66" t="s">
        <v>34</v>
      </c>
      <c r="J148" s="417">
        <f t="shared" si="28"/>
        <v>120</v>
      </c>
      <c r="K148" s="403">
        <v>120</v>
      </c>
      <c r="L148" s="403"/>
      <c r="M148" s="404"/>
      <c r="N148" s="405">
        <f t="shared" si="29"/>
        <v>320</v>
      </c>
      <c r="O148" s="403">
        <v>320</v>
      </c>
      <c r="P148" s="403"/>
      <c r="Q148" s="406"/>
      <c r="R148" s="462">
        <f t="shared" si="30"/>
        <v>320</v>
      </c>
      <c r="S148" s="470">
        <v>320</v>
      </c>
      <c r="T148" s="470"/>
      <c r="U148" s="471"/>
      <c r="V148" s="308">
        <v>360</v>
      </c>
      <c r="W148" s="399">
        <v>370</v>
      </c>
      <c r="X148" s="400" t="s">
        <v>137</v>
      </c>
      <c r="Y148" s="395">
        <v>80</v>
      </c>
      <c r="Z148" s="382">
        <v>90</v>
      </c>
      <c r="AA148" s="396">
        <v>95</v>
      </c>
    </row>
    <row r="149" spans="1:49" ht="27" customHeight="1">
      <c r="A149" s="409"/>
      <c r="B149" s="411"/>
      <c r="C149" s="1380"/>
      <c r="D149" s="563"/>
      <c r="E149" s="637" t="s">
        <v>130</v>
      </c>
      <c r="F149" s="418"/>
      <c r="G149" s="402" t="s">
        <v>38</v>
      </c>
      <c r="H149" s="903"/>
      <c r="I149" s="66" t="s">
        <v>34</v>
      </c>
      <c r="J149" s="417">
        <f t="shared" si="28"/>
        <v>620</v>
      </c>
      <c r="K149" s="403">
        <v>620</v>
      </c>
      <c r="L149" s="403"/>
      <c r="M149" s="404"/>
      <c r="N149" s="405">
        <f t="shared" si="29"/>
        <v>700</v>
      </c>
      <c r="O149" s="403">
        <v>700</v>
      </c>
      <c r="P149" s="403"/>
      <c r="Q149" s="406"/>
      <c r="R149" s="462">
        <f t="shared" si="30"/>
        <v>700</v>
      </c>
      <c r="S149" s="470">
        <v>700</v>
      </c>
      <c r="T149" s="470"/>
      <c r="U149" s="471"/>
      <c r="V149" s="308">
        <v>700</v>
      </c>
      <c r="W149" s="399">
        <v>700</v>
      </c>
      <c r="X149" s="400" t="s">
        <v>135</v>
      </c>
      <c r="Y149" s="395">
        <v>76</v>
      </c>
      <c r="Z149" s="382">
        <v>78</v>
      </c>
      <c r="AA149" s="396">
        <v>80</v>
      </c>
    </row>
    <row r="150" spans="1:49" ht="21.75" customHeight="1">
      <c r="A150" s="409"/>
      <c r="B150" s="411"/>
      <c r="C150" s="1380"/>
      <c r="D150" s="563"/>
      <c r="E150" s="1477" t="s">
        <v>131</v>
      </c>
      <c r="F150" s="418"/>
      <c r="G150" s="1378" t="s">
        <v>38</v>
      </c>
      <c r="H150" s="1406"/>
      <c r="I150" s="682" t="s">
        <v>34</v>
      </c>
      <c r="J150" s="381">
        <f t="shared" si="28"/>
        <v>20</v>
      </c>
      <c r="K150" s="318">
        <v>20</v>
      </c>
      <c r="L150" s="318"/>
      <c r="M150" s="322"/>
      <c r="N150" s="378">
        <f t="shared" si="29"/>
        <v>20</v>
      </c>
      <c r="O150" s="318">
        <v>20</v>
      </c>
      <c r="P150" s="318"/>
      <c r="Q150" s="362"/>
      <c r="R150" s="462">
        <f t="shared" si="30"/>
        <v>20</v>
      </c>
      <c r="S150" s="454">
        <v>20</v>
      </c>
      <c r="T150" s="454"/>
      <c r="U150" s="457"/>
      <c r="V150" s="412">
        <v>20</v>
      </c>
      <c r="W150" s="413">
        <v>20</v>
      </c>
      <c r="X150" s="1384" t="s">
        <v>136</v>
      </c>
      <c r="Y150" s="1396">
        <v>12</v>
      </c>
      <c r="Z150" s="1382">
        <v>12</v>
      </c>
      <c r="AA150" s="1383">
        <v>12</v>
      </c>
    </row>
    <row r="151" spans="1:49" ht="19.5" customHeight="1" thickBot="1">
      <c r="A151" s="295"/>
      <c r="B151" s="899"/>
      <c r="C151" s="1404"/>
      <c r="D151" s="564"/>
      <c r="E151" s="1320"/>
      <c r="F151" s="407"/>
      <c r="G151" s="1405"/>
      <c r="H151" s="1290"/>
      <c r="I151" s="591" t="s">
        <v>20</v>
      </c>
      <c r="J151" s="273">
        <f>K151+M151</f>
        <v>1500</v>
      </c>
      <c r="K151" s="273">
        <f>SUM(K145:K150)</f>
        <v>1500</v>
      </c>
      <c r="L151" s="273"/>
      <c r="M151" s="271"/>
      <c r="N151" s="270">
        <f t="shared" si="29"/>
        <v>2300</v>
      </c>
      <c r="O151" s="273">
        <f>SUM(O145:O150)</f>
        <v>2300</v>
      </c>
      <c r="P151" s="273"/>
      <c r="Q151" s="447"/>
      <c r="R151" s="273">
        <f t="shared" si="30"/>
        <v>2300</v>
      </c>
      <c r="S151" s="273">
        <f>SUM(S145:S150)</f>
        <v>2300</v>
      </c>
      <c r="T151" s="273"/>
      <c r="U151" s="271"/>
      <c r="V151" s="274">
        <f>SUM(V145:V150)</f>
        <v>2280</v>
      </c>
      <c r="W151" s="447">
        <f>SUM(W145:W150)</f>
        <v>2290</v>
      </c>
      <c r="X151" s="1385"/>
      <c r="Y151" s="1346"/>
      <c r="Z151" s="1322"/>
      <c r="AA151" s="1349"/>
    </row>
    <row r="152" spans="1:49" ht="38.25" customHeight="1">
      <c r="A152" s="1400" t="s">
        <v>15</v>
      </c>
      <c r="B152" s="1402" t="s">
        <v>26</v>
      </c>
      <c r="C152" s="904" t="s">
        <v>24</v>
      </c>
      <c r="D152" s="559"/>
      <c r="E152" s="489" t="s">
        <v>140</v>
      </c>
      <c r="F152" s="346"/>
      <c r="G152" s="672" t="s">
        <v>38</v>
      </c>
      <c r="H152" s="896" t="s">
        <v>47</v>
      </c>
      <c r="I152" s="436"/>
      <c r="J152" s="157"/>
      <c r="K152" s="178"/>
      <c r="L152" s="158"/>
      <c r="M152" s="159"/>
      <c r="N152" s="178"/>
      <c r="O152" s="158"/>
      <c r="P152" s="158"/>
      <c r="Q152" s="159"/>
      <c r="R152" s="131"/>
      <c r="S152" s="77"/>
      <c r="T152" s="77"/>
      <c r="U152" s="106"/>
      <c r="V152" s="187"/>
      <c r="W152" s="188"/>
      <c r="X152" s="646"/>
      <c r="Y152" s="490"/>
      <c r="Z152" s="238"/>
      <c r="AA152" s="296"/>
    </row>
    <row r="153" spans="1:49" ht="90.75" customHeight="1">
      <c r="A153" s="1248"/>
      <c r="B153" s="1250"/>
      <c r="C153" s="670"/>
      <c r="D153" s="864" t="s">
        <v>15</v>
      </c>
      <c r="E153" s="870" t="s">
        <v>206</v>
      </c>
      <c r="F153" s="808"/>
      <c r="G153" s="809"/>
      <c r="H153" s="810" t="s">
        <v>207</v>
      </c>
      <c r="I153" s="815" t="s">
        <v>29</v>
      </c>
      <c r="J153" s="160"/>
      <c r="K153" s="179"/>
      <c r="L153" s="161"/>
      <c r="M153" s="851"/>
      <c r="N153" s="179"/>
      <c r="O153" s="179"/>
      <c r="P153" s="161"/>
      <c r="Q153" s="851"/>
      <c r="R153" s="488"/>
      <c r="S153" s="488"/>
      <c r="T153" s="93"/>
      <c r="U153" s="107"/>
      <c r="V153" s="171">
        <v>87.1</v>
      </c>
      <c r="W153" s="189"/>
      <c r="X153" s="647" t="s">
        <v>208</v>
      </c>
      <c r="Y153" s="496"/>
      <c r="Z153" s="497">
        <v>1</v>
      </c>
      <c r="AA153" s="498"/>
    </row>
    <row r="154" spans="1:49" ht="17.25" customHeight="1">
      <c r="A154" s="1248"/>
      <c r="B154" s="1250"/>
      <c r="C154" s="1276"/>
      <c r="D154" s="673" t="s">
        <v>21</v>
      </c>
      <c r="E154" s="1391" t="s">
        <v>141</v>
      </c>
      <c r="F154" s="1388"/>
      <c r="G154" s="1452"/>
      <c r="H154" s="1398"/>
      <c r="I154" s="638" t="s">
        <v>19</v>
      </c>
      <c r="J154" s="639">
        <f>K154+M154</f>
        <v>300</v>
      </c>
      <c r="K154" s="640"/>
      <c r="L154" s="641"/>
      <c r="M154" s="642">
        <v>300</v>
      </c>
      <c r="N154" s="640">
        <f>O154+Q154</f>
        <v>500</v>
      </c>
      <c r="O154" s="641"/>
      <c r="P154" s="641"/>
      <c r="Q154" s="642">
        <v>500</v>
      </c>
      <c r="R154" s="643"/>
      <c r="S154" s="644"/>
      <c r="T154" s="644"/>
      <c r="U154" s="114"/>
      <c r="V154" s="172">
        <v>600</v>
      </c>
      <c r="W154" s="645">
        <v>800</v>
      </c>
      <c r="X154" s="648" t="s">
        <v>123</v>
      </c>
      <c r="Y154" s="493">
        <v>5</v>
      </c>
      <c r="Z154" s="240">
        <v>7</v>
      </c>
      <c r="AA154" s="494">
        <v>7</v>
      </c>
    </row>
    <row r="155" spans="1:49" ht="15.75" customHeight="1" thickBot="1">
      <c r="A155" s="1401"/>
      <c r="B155" s="1403"/>
      <c r="C155" s="1386"/>
      <c r="D155" s="674"/>
      <c r="E155" s="1392"/>
      <c r="F155" s="1389"/>
      <c r="G155" s="1453"/>
      <c r="H155" s="1399"/>
      <c r="I155" s="499" t="s">
        <v>20</v>
      </c>
      <c r="J155" s="500">
        <f>K155+M155</f>
        <v>300</v>
      </c>
      <c r="K155" s="501"/>
      <c r="L155" s="502"/>
      <c r="M155" s="503">
        <f>SUM(M152:M154)</f>
        <v>300</v>
      </c>
      <c r="N155" s="500">
        <f>O155+Q155</f>
        <v>500</v>
      </c>
      <c r="O155" s="501"/>
      <c r="P155" s="502"/>
      <c r="Q155" s="503">
        <f>SUM(Q152:Q154)</f>
        <v>500</v>
      </c>
      <c r="R155" s="501">
        <f>S155+U155</f>
        <v>0</v>
      </c>
      <c r="S155" s="501"/>
      <c r="T155" s="502"/>
      <c r="U155" s="504">
        <f>SUM(U152:U154)</f>
        <v>0</v>
      </c>
      <c r="V155" s="437">
        <f>SUM(V152:V154)</f>
        <v>687.1</v>
      </c>
      <c r="W155" s="438">
        <f>SUM(W152:W154)</f>
        <v>800</v>
      </c>
      <c r="X155" s="649"/>
      <c r="Y155" s="491"/>
      <c r="Z155" s="239"/>
      <c r="AA155" s="492"/>
    </row>
    <row r="156" spans="1:49" s="1" customFormat="1" ht="16.5" customHeight="1" thickBot="1">
      <c r="A156" s="6" t="s">
        <v>15</v>
      </c>
      <c r="B156" s="7" t="s">
        <v>26</v>
      </c>
      <c r="C156" s="1361" t="s">
        <v>32</v>
      </c>
      <c r="D156" s="1361"/>
      <c r="E156" s="1361"/>
      <c r="F156" s="1361"/>
      <c r="G156" s="1361"/>
      <c r="H156" s="1361"/>
      <c r="I156" s="1361"/>
      <c r="J156" s="35">
        <f>K156+M156</f>
        <v>2324.3000000000002</v>
      </c>
      <c r="K156" s="36">
        <f>K151+K143+K155</f>
        <v>1500</v>
      </c>
      <c r="L156" s="36"/>
      <c r="M156" s="37">
        <f>M151+M143+M155</f>
        <v>824.3</v>
      </c>
      <c r="N156" s="35">
        <f>O156+Q156</f>
        <v>4400</v>
      </c>
      <c r="O156" s="36">
        <f>O151+O143+O155</f>
        <v>2300</v>
      </c>
      <c r="P156" s="36"/>
      <c r="Q156" s="37">
        <f>Q151+Q143+Q155</f>
        <v>2100</v>
      </c>
      <c r="R156" s="35">
        <f>S156+U156</f>
        <v>2580</v>
      </c>
      <c r="S156" s="36">
        <f>S151+S143</f>
        <v>2580</v>
      </c>
      <c r="T156" s="36">
        <f>T155+T151+T143</f>
        <v>0</v>
      </c>
      <c r="U156" s="37">
        <f>U151+U143</f>
        <v>0</v>
      </c>
      <c r="V156" s="38">
        <f>V151+V143+V155</f>
        <v>5117.1000000000004</v>
      </c>
      <c r="W156" s="75">
        <f>W151+W143+W155</f>
        <v>5240</v>
      </c>
      <c r="X156" s="1419"/>
      <c r="Y156" s="1420"/>
      <c r="Z156" s="1420"/>
      <c r="AA156" s="1421"/>
    </row>
    <row r="157" spans="1:49" ht="14.25" customHeight="1" thickBot="1">
      <c r="A157" s="956" t="s">
        <v>15</v>
      </c>
      <c r="B157" s="41"/>
      <c r="C157" s="1422" t="s">
        <v>48</v>
      </c>
      <c r="D157" s="1422"/>
      <c r="E157" s="1422"/>
      <c r="F157" s="1422"/>
      <c r="G157" s="1422"/>
      <c r="H157" s="1422"/>
      <c r="I157" s="1422"/>
      <c r="J157" s="42">
        <f>K157+M157</f>
        <v>94985.600000000006</v>
      </c>
      <c r="K157" s="43">
        <f>K156+K139+K99+K33</f>
        <v>86643.8</v>
      </c>
      <c r="L157" s="43">
        <f>L156+L139+L99+L33</f>
        <v>6662.1</v>
      </c>
      <c r="M157" s="44">
        <f>M156+M139+M99+M33</f>
        <v>8341.7999999999993</v>
      </c>
      <c r="N157" s="42">
        <f>O157+Q157</f>
        <v>112431.2</v>
      </c>
      <c r="O157" s="43">
        <f>O156+O139+O99+O33</f>
        <v>102683.9</v>
      </c>
      <c r="P157" s="43">
        <f>P156+P139+P99+P33</f>
        <v>8055.6999999999989</v>
      </c>
      <c r="Q157" s="44">
        <f>Q156+Q139+Q99+Q33</f>
        <v>9747.2999999999993</v>
      </c>
      <c r="R157" s="42">
        <f>S157+U157</f>
        <v>94749.95</v>
      </c>
      <c r="S157" s="43">
        <f>S156+S139+S99+S33</f>
        <v>87638.45</v>
      </c>
      <c r="T157" s="43">
        <f>T156+T139+T99+T33</f>
        <v>7534.8</v>
      </c>
      <c r="U157" s="44">
        <f>U156+U139+U99+U33</f>
        <v>7111.5</v>
      </c>
      <c r="V157" s="45">
        <f>V156+V139+V99+V33</f>
        <v>109436.4</v>
      </c>
      <c r="W157" s="46">
        <f>W156+W139+W99+W33</f>
        <v>110581.1</v>
      </c>
      <c r="X157" s="1423"/>
      <c r="Y157" s="1424"/>
      <c r="Z157" s="1424"/>
      <c r="AA157" s="1425"/>
    </row>
    <row r="158" spans="1:49" s="1" customFormat="1" ht="13.5" customHeight="1" thickBot="1">
      <c r="A158" s="47" t="s">
        <v>49</v>
      </c>
      <c r="B158" s="1454" t="s">
        <v>50</v>
      </c>
      <c r="C158" s="1455"/>
      <c r="D158" s="1455"/>
      <c r="E158" s="1455"/>
      <c r="F158" s="1455"/>
      <c r="G158" s="1455"/>
      <c r="H158" s="1455"/>
      <c r="I158" s="1455"/>
      <c r="J158" s="48">
        <f>K158+M158</f>
        <v>94985.600000000006</v>
      </c>
      <c r="K158" s="49">
        <f>K157</f>
        <v>86643.8</v>
      </c>
      <c r="L158" s="49">
        <f>L157</f>
        <v>6662.1</v>
      </c>
      <c r="M158" s="50">
        <f>M157</f>
        <v>8341.7999999999993</v>
      </c>
      <c r="N158" s="48">
        <f>O158+Q158</f>
        <v>112431.2</v>
      </c>
      <c r="O158" s="49">
        <f>O157</f>
        <v>102683.9</v>
      </c>
      <c r="P158" s="49">
        <f>P157</f>
        <v>8055.6999999999989</v>
      </c>
      <c r="Q158" s="50">
        <f>Q157</f>
        <v>9747.2999999999993</v>
      </c>
      <c r="R158" s="48">
        <f>S158+U158</f>
        <v>94749.95</v>
      </c>
      <c r="S158" s="49">
        <f>S157</f>
        <v>87638.45</v>
      </c>
      <c r="T158" s="49">
        <f>T157</f>
        <v>7534.8</v>
      </c>
      <c r="U158" s="50">
        <f>U157</f>
        <v>7111.5</v>
      </c>
      <c r="V158" s="51">
        <f>V157</f>
        <v>109436.4</v>
      </c>
      <c r="W158" s="52">
        <f>W157</f>
        <v>110581.1</v>
      </c>
      <c r="X158" s="1456"/>
      <c r="Y158" s="1457"/>
      <c r="Z158" s="1457"/>
      <c r="AA158" s="1458"/>
      <c r="AB158" s="363"/>
    </row>
    <row r="159" spans="1:49" s="555" customFormat="1" ht="31.5" customHeight="1">
      <c r="A159" s="1600" t="s">
        <v>198</v>
      </c>
      <c r="B159" s="1600"/>
      <c r="C159" s="1600"/>
      <c r="D159" s="1600"/>
      <c r="E159" s="1600"/>
      <c r="F159" s="1600"/>
      <c r="G159" s="1600"/>
      <c r="H159" s="1600"/>
      <c r="I159" s="1600"/>
      <c r="J159" s="1600"/>
      <c r="K159" s="1600"/>
      <c r="L159" s="1600"/>
      <c r="M159" s="1600"/>
      <c r="N159" s="1600"/>
      <c r="O159" s="1600"/>
      <c r="P159" s="1600"/>
      <c r="Q159" s="1600"/>
      <c r="R159" s="1600"/>
      <c r="S159" s="1600"/>
      <c r="T159" s="1600"/>
      <c r="U159" s="1600"/>
      <c r="V159" s="1600"/>
      <c r="W159" s="1600"/>
      <c r="X159" s="1600"/>
      <c r="Y159" s="1600"/>
      <c r="Z159" s="1600"/>
      <c r="AA159" s="1600"/>
      <c r="AB159" s="969"/>
      <c r="AC159" s="554"/>
      <c r="AD159" s="554"/>
      <c r="AE159" s="554"/>
      <c r="AF159" s="554"/>
      <c r="AG159" s="554"/>
      <c r="AH159" s="554"/>
      <c r="AI159" s="554"/>
      <c r="AJ159" s="554"/>
      <c r="AK159" s="554"/>
      <c r="AL159" s="554"/>
      <c r="AM159" s="554"/>
      <c r="AN159" s="554"/>
      <c r="AO159" s="554"/>
      <c r="AP159" s="554"/>
      <c r="AQ159" s="554"/>
      <c r="AR159" s="554"/>
      <c r="AS159" s="554"/>
      <c r="AT159" s="554"/>
      <c r="AU159" s="554"/>
      <c r="AV159" s="554"/>
      <c r="AW159" s="554"/>
    </row>
    <row r="160" spans="1:49" s="555" customFormat="1" ht="14.25" customHeight="1">
      <c r="A160" s="1505" t="s">
        <v>159</v>
      </c>
      <c r="B160" s="1505"/>
      <c r="C160" s="1505"/>
      <c r="D160" s="1505"/>
      <c r="E160" s="1505"/>
      <c r="F160" s="1505"/>
      <c r="G160" s="1505"/>
      <c r="H160" s="1505"/>
      <c r="I160" s="1505"/>
      <c r="J160" s="1505"/>
      <c r="K160" s="1505"/>
      <c r="L160" s="1505"/>
      <c r="M160" s="1505"/>
      <c r="N160" s="1505"/>
      <c r="O160" s="1505"/>
      <c r="P160" s="1505"/>
      <c r="Q160" s="1505"/>
      <c r="R160" s="1505"/>
      <c r="S160" s="1505"/>
      <c r="T160" s="1505"/>
      <c r="U160" s="1505"/>
      <c r="V160" s="1505"/>
      <c r="W160" s="1505"/>
      <c r="X160" s="1505"/>
      <c r="Y160" s="1505"/>
      <c r="Z160" s="1505"/>
      <c r="AA160" s="1505"/>
      <c r="AB160" s="1505"/>
      <c r="AC160" s="554"/>
      <c r="AD160" s="554"/>
      <c r="AE160" s="554"/>
      <c r="AF160" s="554"/>
      <c r="AG160" s="554"/>
      <c r="AH160" s="554"/>
      <c r="AI160" s="554"/>
      <c r="AJ160" s="554"/>
      <c r="AK160" s="554"/>
      <c r="AL160" s="554"/>
      <c r="AM160" s="554"/>
      <c r="AN160" s="554"/>
      <c r="AO160" s="554"/>
      <c r="AP160" s="554"/>
      <c r="AQ160" s="554"/>
      <c r="AR160" s="554"/>
      <c r="AS160" s="554"/>
      <c r="AT160" s="554"/>
      <c r="AU160" s="554"/>
      <c r="AV160" s="554"/>
      <c r="AW160" s="554"/>
    </row>
    <row r="161" spans="1:27" s="53" customFormat="1" ht="18" customHeight="1">
      <c r="B161" s="665"/>
      <c r="C161" s="665"/>
      <c r="D161" s="665"/>
      <c r="E161" s="1428" t="s">
        <v>51</v>
      </c>
      <c r="F161" s="1428"/>
      <c r="G161" s="1428"/>
      <c r="H161" s="1428"/>
      <c r="I161" s="1428"/>
      <c r="J161" s="1428"/>
      <c r="K161" s="1428"/>
      <c r="L161" s="1428"/>
      <c r="M161" s="1428"/>
      <c r="N161" s="1428"/>
      <c r="O161" s="1428"/>
      <c r="P161" s="1428"/>
      <c r="Q161" s="1428"/>
      <c r="R161" s="1428"/>
      <c r="S161" s="1428"/>
      <c r="T161" s="1428"/>
      <c r="U161" s="1428"/>
      <c r="V161" s="1428"/>
      <c r="W161" s="1428"/>
      <c r="X161" s="665"/>
      <c r="Y161" s="665"/>
      <c r="Z161" s="665"/>
      <c r="AA161" s="665"/>
    </row>
    <row r="162" spans="1:27" ht="14.25" customHeight="1" thickBot="1">
      <c r="A162" s="1429"/>
      <c r="B162" s="1429"/>
      <c r="C162" s="1429"/>
      <c r="D162" s="1429"/>
      <c r="E162" s="1430"/>
      <c r="F162" s="1430"/>
      <c r="G162" s="1430"/>
      <c r="H162" s="1430"/>
      <c r="I162" s="1430"/>
      <c r="J162" s="1430"/>
      <c r="K162" s="1430"/>
      <c r="L162" s="1430"/>
      <c r="M162" s="1430"/>
      <c r="N162" s="1430"/>
      <c r="O162" s="1430"/>
      <c r="P162" s="1430"/>
      <c r="Q162" s="1430"/>
      <c r="R162" s="1430"/>
      <c r="S162" s="1430"/>
      <c r="T162" s="1430"/>
      <c r="U162" s="1430"/>
      <c r="V162" s="892"/>
      <c r="W162" s="892"/>
      <c r="X162" s="133"/>
      <c r="Y162" s="1431"/>
      <c r="Z162" s="1431"/>
      <c r="AA162" s="1431"/>
    </row>
    <row r="163" spans="1:27" s="1" customFormat="1" ht="36.75" customHeight="1" thickBot="1">
      <c r="A163" s="478"/>
      <c r="B163" s="479"/>
      <c r="C163" s="479"/>
      <c r="D163" s="479"/>
      <c r="E163" s="1547" t="s">
        <v>52</v>
      </c>
      <c r="F163" s="1432"/>
      <c r="G163" s="1432"/>
      <c r="H163" s="1432"/>
      <c r="I163" s="1433"/>
      <c r="J163" s="1547" t="s">
        <v>8</v>
      </c>
      <c r="K163" s="1432"/>
      <c r="L163" s="1432"/>
      <c r="M163" s="1433"/>
      <c r="N163" s="1547" t="s">
        <v>138</v>
      </c>
      <c r="O163" s="1432"/>
      <c r="P163" s="1432"/>
      <c r="Q163" s="1433"/>
      <c r="R163" s="1547" t="s">
        <v>138</v>
      </c>
      <c r="S163" s="1432"/>
      <c r="T163" s="1432"/>
      <c r="U163" s="1433"/>
      <c r="V163" s="532" t="s">
        <v>84</v>
      </c>
      <c r="W163" s="532" t="s">
        <v>84</v>
      </c>
      <c r="X163" s="893"/>
      <c r="Y163" s="1434"/>
      <c r="Z163" s="1434"/>
      <c r="AA163" s="1434"/>
    </row>
    <row r="164" spans="1:27" s="1" customFormat="1" ht="13.5" customHeight="1" thickBot="1">
      <c r="A164" s="478"/>
      <c r="B164" s="480"/>
      <c r="C164" s="480"/>
      <c r="D164" s="480"/>
      <c r="E164" s="1482" t="s">
        <v>53</v>
      </c>
      <c r="F164" s="1483"/>
      <c r="G164" s="1483"/>
      <c r="H164" s="1483"/>
      <c r="I164" s="1484"/>
      <c r="J164" s="1501">
        <f>SUM(J165:M168)</f>
        <v>47605.600000000006</v>
      </c>
      <c r="K164" s="1435"/>
      <c r="L164" s="1435"/>
      <c r="M164" s="1436"/>
      <c r="N164" s="1501">
        <f>SUM(N165:Q168)</f>
        <v>58045.499999999985</v>
      </c>
      <c r="O164" s="1435"/>
      <c r="P164" s="1435"/>
      <c r="Q164" s="1436"/>
      <c r="R164" s="1501">
        <f>SUM(R165:U168)</f>
        <v>47167.299999999996</v>
      </c>
      <c r="S164" s="1435"/>
      <c r="T164" s="1435"/>
      <c r="U164" s="1436"/>
      <c r="V164" s="890">
        <f>SUM(V165:V168)</f>
        <v>60251.7</v>
      </c>
      <c r="W164" s="442">
        <f>SUM(W165:W168)</f>
        <v>60194.8</v>
      </c>
      <c r="X164" s="886"/>
      <c r="Y164" s="1437"/>
      <c r="Z164" s="1437"/>
      <c r="AA164" s="1437"/>
    </row>
    <row r="165" spans="1:27" s="1" customFormat="1" ht="12.75" customHeight="1">
      <c r="A165" s="478"/>
      <c r="B165" s="481"/>
      <c r="C165" s="481"/>
      <c r="D165" s="481"/>
      <c r="E165" s="1548" t="s">
        <v>54</v>
      </c>
      <c r="F165" s="1549"/>
      <c r="G165" s="1549"/>
      <c r="H165" s="1549"/>
      <c r="I165" s="1550"/>
      <c r="J165" s="1488">
        <f>SUMIF(I12:I154,I29,J12:J154)</f>
        <v>8584.5</v>
      </c>
      <c r="K165" s="1440"/>
      <c r="L165" s="1440"/>
      <c r="M165" s="1441"/>
      <c r="N165" s="1488">
        <f>SUMIF(I12:I154,I29,N12:N154)</f>
        <v>10205.1</v>
      </c>
      <c r="O165" s="1440"/>
      <c r="P165" s="1440"/>
      <c r="Q165" s="1441"/>
      <c r="R165" s="1488">
        <f>SUMIF(I12:I156,"SB",R12:R156)</f>
        <v>10637.9</v>
      </c>
      <c r="S165" s="1440"/>
      <c r="T165" s="1440"/>
      <c r="U165" s="1441"/>
      <c r="V165" s="887">
        <f>SUMIF(I12:I154,I29,V12:V154)</f>
        <v>11411.4</v>
      </c>
      <c r="W165" s="443">
        <f>SUMIF(I12:I154,"sb",W12:W154)</f>
        <v>12204.7</v>
      </c>
      <c r="X165" s="888"/>
      <c r="Y165" s="1426"/>
      <c r="Z165" s="1426"/>
      <c r="AA165" s="1426"/>
    </row>
    <row r="166" spans="1:27" s="1" customFormat="1" ht="15.75" customHeight="1">
      <c r="A166" s="478"/>
      <c r="B166" s="481"/>
      <c r="C166" s="481"/>
      <c r="D166" s="481"/>
      <c r="E166" s="1489" t="s">
        <v>55</v>
      </c>
      <c r="F166" s="1490"/>
      <c r="G166" s="1490"/>
      <c r="H166" s="1490"/>
      <c r="I166" s="1491"/>
      <c r="J166" s="1481">
        <f>SUMIF(I12:I154,I150,J12:J154)</f>
        <v>2962.3</v>
      </c>
      <c r="K166" s="1438"/>
      <c r="L166" s="1438"/>
      <c r="M166" s="1439"/>
      <c r="N166" s="1481">
        <f>SUMIF(I12:I154,I150,N12:N154)</f>
        <v>4179.1000000000004</v>
      </c>
      <c r="O166" s="1438"/>
      <c r="P166" s="1438"/>
      <c r="Q166" s="1439"/>
      <c r="R166" s="1481">
        <f>SUMIF(I12:I156,"SB(sP)",R12:R156)</f>
        <v>3876.4</v>
      </c>
      <c r="S166" s="1438"/>
      <c r="T166" s="1438"/>
      <c r="U166" s="1439"/>
      <c r="V166" s="181">
        <f>SUMIF(I12:I154,I150,V12:V154)</f>
        <v>4605</v>
      </c>
      <c r="W166" s="444">
        <f>SUMIF(I12:I154,I150,W12:W154)</f>
        <v>4615</v>
      </c>
      <c r="X166" s="888"/>
      <c r="Y166" s="1426"/>
      <c r="Z166" s="1426"/>
      <c r="AA166" s="1426"/>
    </row>
    <row r="167" spans="1:27" s="1" customFormat="1" ht="15.75" customHeight="1">
      <c r="A167" s="478"/>
      <c r="B167" s="481"/>
      <c r="C167" s="481"/>
      <c r="D167" s="481"/>
      <c r="E167" s="1489" t="s">
        <v>56</v>
      </c>
      <c r="F167" s="1490"/>
      <c r="G167" s="1490"/>
      <c r="H167" s="1490"/>
      <c r="I167" s="1491"/>
      <c r="J167" s="1481">
        <f>SUMIF(I12:I154,I12,J12:J154)</f>
        <v>34654.5</v>
      </c>
      <c r="K167" s="1438"/>
      <c r="L167" s="1438"/>
      <c r="M167" s="1439"/>
      <c r="N167" s="1481">
        <f>SUMIF(I12:I154,I12,N12:N154)</f>
        <v>42653.099999999991</v>
      </c>
      <c r="O167" s="1438"/>
      <c r="P167" s="1438"/>
      <c r="Q167" s="1439"/>
      <c r="R167" s="1481">
        <f>SUMIF(I12:I156,"sb(vb)",R12:R156)</f>
        <v>31798.3</v>
      </c>
      <c r="S167" s="1438"/>
      <c r="T167" s="1438"/>
      <c r="U167" s="1439"/>
      <c r="V167" s="889">
        <f>SUMIF(I12:I154,I12,V12:V154)</f>
        <v>43274.499999999993</v>
      </c>
      <c r="W167" s="445">
        <f>SUMIF(I12:I154,I12,W12:W154)</f>
        <v>43375.1</v>
      </c>
      <c r="X167" s="888"/>
      <c r="Y167" s="1426"/>
      <c r="Z167" s="1426"/>
      <c r="AA167" s="1426"/>
    </row>
    <row r="168" spans="1:27" s="1" customFormat="1" ht="13.5" customHeight="1" thickBot="1">
      <c r="A168" s="478"/>
      <c r="B168" s="481"/>
      <c r="C168" s="481"/>
      <c r="D168" s="481"/>
      <c r="E168" s="1502" t="s">
        <v>63</v>
      </c>
      <c r="F168" s="1503"/>
      <c r="G168" s="1503"/>
      <c r="H168" s="1503"/>
      <c r="I168" s="1504"/>
      <c r="J168" s="1506">
        <f>SUMIF(I12:I154,I114,J12:J154)</f>
        <v>1404.3000000000002</v>
      </c>
      <c r="K168" s="1450"/>
      <c r="L168" s="1450"/>
      <c r="M168" s="1451"/>
      <c r="N168" s="1506">
        <f>SUMIF(I12:I154,I114,N12:N154)</f>
        <v>1008.1999999999999</v>
      </c>
      <c r="O168" s="1450"/>
      <c r="P168" s="1450"/>
      <c r="Q168" s="1451"/>
      <c r="R168" s="1506">
        <f>SUMIF(I12:I156,"sb(p)",R12:R156)</f>
        <v>854.69999999999993</v>
      </c>
      <c r="S168" s="1450"/>
      <c r="T168" s="1450"/>
      <c r="U168" s="1451"/>
      <c r="V168" s="182">
        <f>SUMIF(I12:I154,I102,V12:V154)</f>
        <v>960.8</v>
      </c>
      <c r="W168" s="134">
        <f>SUMIF(I12:I154,I114,W12:W154)</f>
        <v>0</v>
      </c>
      <c r="X168" s="888"/>
      <c r="Y168" s="1426"/>
      <c r="Z168" s="1426"/>
      <c r="AA168" s="1426"/>
    </row>
    <row r="169" spans="1:27" s="1" customFormat="1" ht="12.75" customHeight="1" thickBot="1">
      <c r="A169" s="478"/>
      <c r="B169" s="480"/>
      <c r="C169" s="480"/>
      <c r="D169" s="480"/>
      <c r="E169" s="1482" t="s">
        <v>57</v>
      </c>
      <c r="F169" s="1483"/>
      <c r="G169" s="1483"/>
      <c r="H169" s="1483"/>
      <c r="I169" s="1484"/>
      <c r="J169" s="1501">
        <f>SUM(J170:M172)</f>
        <v>47380</v>
      </c>
      <c r="K169" s="1435"/>
      <c r="L169" s="1435"/>
      <c r="M169" s="1436"/>
      <c r="N169" s="1501">
        <f>SUM(N170:Q172)</f>
        <v>54385.7</v>
      </c>
      <c r="O169" s="1435"/>
      <c r="P169" s="1435"/>
      <c r="Q169" s="1436"/>
      <c r="R169" s="1501">
        <f>SUM(R170:U172)</f>
        <v>47582.65</v>
      </c>
      <c r="S169" s="1435"/>
      <c r="T169" s="1435"/>
      <c r="U169" s="1436"/>
      <c r="V169" s="890">
        <f>SUM(V170:V172)</f>
        <v>49184.7</v>
      </c>
      <c r="W169" s="442">
        <f>W170+W171+W172</f>
        <v>50386.299999999996</v>
      </c>
      <c r="X169" s="886"/>
      <c r="Y169" s="1437"/>
      <c r="Z169" s="1437"/>
      <c r="AA169" s="1437"/>
    </row>
    <row r="170" spans="1:27" s="1" customFormat="1" ht="12.75" customHeight="1">
      <c r="A170" s="478"/>
      <c r="B170" s="481"/>
      <c r="C170" s="481"/>
      <c r="D170" s="481"/>
      <c r="E170" s="1485" t="s">
        <v>58</v>
      </c>
      <c r="F170" s="1486"/>
      <c r="G170" s="1486"/>
      <c r="H170" s="1486"/>
      <c r="I170" s="1487"/>
      <c r="J170" s="1488">
        <f>SUMIF(I12:I154,I115,J12:J154)</f>
        <v>5131.4999999999991</v>
      </c>
      <c r="K170" s="1440"/>
      <c r="L170" s="1440"/>
      <c r="M170" s="1441"/>
      <c r="N170" s="1488">
        <f>SUMIF(I12:I154,I115,N12:N154)</f>
        <v>6152.0999999999995</v>
      </c>
      <c r="O170" s="1440"/>
      <c r="P170" s="1440"/>
      <c r="Q170" s="1441"/>
      <c r="R170" s="1488">
        <f>SUMIF(I34:I156,"es",R34:R156)</f>
        <v>5657.3</v>
      </c>
      <c r="S170" s="1440"/>
      <c r="T170" s="1440"/>
      <c r="U170" s="1441"/>
      <c r="V170" s="181">
        <f>SUMIF(I12:I154,"es",V12:V154)</f>
        <v>382.6</v>
      </c>
      <c r="W170" s="444">
        <f>SUMIF(I12:I154,"es",W12:W154)</f>
        <v>1584.1999999999998</v>
      </c>
      <c r="X170" s="439"/>
      <c r="Y170" s="1426"/>
      <c r="Z170" s="1426"/>
      <c r="AA170" s="1426"/>
    </row>
    <row r="171" spans="1:27" s="1" customFormat="1" ht="13.5" customHeight="1">
      <c r="A171" s="478"/>
      <c r="B171" s="481"/>
      <c r="C171" s="481"/>
      <c r="D171" s="481"/>
      <c r="E171" s="1489" t="s">
        <v>59</v>
      </c>
      <c r="F171" s="1490"/>
      <c r="G171" s="1490"/>
      <c r="H171" s="1490"/>
      <c r="I171" s="1491"/>
      <c r="J171" s="1481">
        <f>SUMIF(I12:I152,I25,J12:J154)</f>
        <v>41296.800000000003</v>
      </c>
      <c r="K171" s="1438"/>
      <c r="L171" s="1438"/>
      <c r="M171" s="1439"/>
      <c r="N171" s="1481">
        <f>SUMIF(I12:I154,I142,N12:N154)</f>
        <v>48233.599999999999</v>
      </c>
      <c r="O171" s="1438"/>
      <c r="P171" s="1438"/>
      <c r="Q171" s="1439"/>
      <c r="R171" s="1481">
        <f>SUMIF(I12:I156,"lrvb",R12:R156)</f>
        <v>41925.35</v>
      </c>
      <c r="S171" s="1438"/>
      <c r="T171" s="1438"/>
      <c r="U171" s="1439"/>
      <c r="V171" s="889">
        <f>SUMIF(I12:I154,"lrvb",V12:V154)</f>
        <v>48802.1</v>
      </c>
      <c r="W171" s="445">
        <f>SUMIF(I12:I154,I142,W12:W154)</f>
        <v>48802.1</v>
      </c>
      <c r="X171" s="440"/>
      <c r="Y171" s="1426"/>
      <c r="Z171" s="1426"/>
      <c r="AA171" s="1426"/>
    </row>
    <row r="172" spans="1:27" s="1" customFormat="1" ht="13.5" customHeight="1" thickBot="1">
      <c r="A172" s="478"/>
      <c r="B172" s="481"/>
      <c r="C172" s="481"/>
      <c r="D172" s="481"/>
      <c r="E172" s="1492" t="s">
        <v>60</v>
      </c>
      <c r="F172" s="1493"/>
      <c r="G172" s="1493"/>
      <c r="H172" s="1493"/>
      <c r="I172" s="1494"/>
      <c r="J172" s="1478">
        <f>SUMIF(I12:I154,I117,J12:J154)</f>
        <v>951.7</v>
      </c>
      <c r="K172" s="1479"/>
      <c r="L172" s="1479"/>
      <c r="M172" s="1480"/>
      <c r="N172" s="1478">
        <f>SUMIF(I12:I154,I117,N12:N154)</f>
        <v>0</v>
      </c>
      <c r="O172" s="1479"/>
      <c r="P172" s="1479"/>
      <c r="Q172" s="1480"/>
      <c r="R172" s="1478">
        <f>SUMIF(I34:I156,"kt",R34:R156)</f>
        <v>0</v>
      </c>
      <c r="S172" s="1479"/>
      <c r="T172" s="1479"/>
      <c r="U172" s="1480"/>
      <c r="V172" s="181">
        <f>SUMIF(I12:I154,"kt",V12:V154)</f>
        <v>0</v>
      </c>
      <c r="W172" s="444">
        <f>SUMIF(I12:I154,"kt",W12:W154)</f>
        <v>0</v>
      </c>
      <c r="X172" s="440"/>
      <c r="Y172" s="1426"/>
      <c r="Z172" s="1426"/>
      <c r="AA172" s="1426"/>
    </row>
    <row r="173" spans="1:27" s="1" customFormat="1" ht="13.5" customHeight="1" thickBot="1">
      <c r="A173" s="478"/>
      <c r="B173" s="480"/>
      <c r="C173" s="480"/>
      <c r="D173" s="480"/>
      <c r="E173" s="1498" t="s">
        <v>61</v>
      </c>
      <c r="F173" s="1499"/>
      <c r="G173" s="1499"/>
      <c r="H173" s="1499"/>
      <c r="I173" s="1500"/>
      <c r="J173" s="1542">
        <f>J169+J164</f>
        <v>94985.600000000006</v>
      </c>
      <c r="K173" s="1448"/>
      <c r="L173" s="1448"/>
      <c r="M173" s="1449"/>
      <c r="N173" s="1542">
        <f>N169+N164</f>
        <v>112431.19999999998</v>
      </c>
      <c r="O173" s="1448"/>
      <c r="P173" s="1448"/>
      <c r="Q173" s="1449"/>
      <c r="R173" s="1542">
        <f>R169+R164</f>
        <v>94749.95</v>
      </c>
      <c r="S173" s="1448"/>
      <c r="T173" s="1448"/>
      <c r="U173" s="1449"/>
      <c r="V173" s="885">
        <f>V164+V169</f>
        <v>109436.4</v>
      </c>
      <c r="W173" s="446">
        <f>W164+W169</f>
        <v>110581.1</v>
      </c>
      <c r="X173" s="441"/>
      <c r="Y173" s="1437"/>
      <c r="Z173" s="1437"/>
      <c r="AA173" s="1437"/>
    </row>
    <row r="174" spans="1:27">
      <c r="B174" s="477"/>
      <c r="C174" s="477"/>
      <c r="D174" s="477"/>
      <c r="E174" s="135"/>
      <c r="F174" s="135"/>
      <c r="G174" s="135"/>
      <c r="H174" s="136"/>
    </row>
    <row r="175" spans="1:27">
      <c r="N175" s="756"/>
    </row>
    <row r="179" spans="6:27">
      <c r="F179" s="39"/>
      <c r="G179" s="39"/>
      <c r="H179" s="39"/>
      <c r="P179" s="53"/>
      <c r="X179" s="39"/>
      <c r="Y179" s="39"/>
      <c r="Z179" s="39"/>
      <c r="AA179" s="39"/>
    </row>
  </sheetData>
  <mergeCells count="306">
    <mergeCell ref="G95:G96"/>
    <mergeCell ref="A159:AA159"/>
    <mergeCell ref="X89:X90"/>
    <mergeCell ref="A123:H123"/>
    <mergeCell ref="A138:H138"/>
    <mergeCell ref="X110:X113"/>
    <mergeCell ref="X114:X117"/>
    <mergeCell ref="Y114:Y117"/>
    <mergeCell ref="X139:AA139"/>
    <mergeCell ref="X125:X126"/>
    <mergeCell ref="Z97:Z98"/>
    <mergeCell ref="AA97:AA98"/>
    <mergeCell ref="X102:X105"/>
    <mergeCell ref="F97:F98"/>
    <mergeCell ref="X129:X131"/>
    <mergeCell ref="G97:G98"/>
    <mergeCell ref="H97:H98"/>
    <mergeCell ref="X97:X98"/>
    <mergeCell ref="E132:E133"/>
    <mergeCell ref="F129:F131"/>
    <mergeCell ref="E129:E131"/>
    <mergeCell ref="E125:E128"/>
    <mergeCell ref="F125:F128"/>
    <mergeCell ref="Y97:Y98"/>
    <mergeCell ref="X123:AA123"/>
    <mergeCell ref="H125:H128"/>
    <mergeCell ref="H129:H131"/>
    <mergeCell ref="X99:AA99"/>
    <mergeCell ref="A92:A93"/>
    <mergeCell ref="B92:B93"/>
    <mergeCell ref="E83:E85"/>
    <mergeCell ref="E86:E88"/>
    <mergeCell ref="E89:E91"/>
    <mergeCell ref="A89:A90"/>
    <mergeCell ref="A86:A87"/>
    <mergeCell ref="B86:B87"/>
    <mergeCell ref="A83:A84"/>
    <mergeCell ref="B83:B84"/>
    <mergeCell ref="X86:X87"/>
    <mergeCell ref="A1:AA1"/>
    <mergeCell ref="Y23:Y24"/>
    <mergeCell ref="AA21:AA22"/>
    <mergeCell ref="C29:C30"/>
    <mergeCell ref="B81:B82"/>
    <mergeCell ref="E79:E80"/>
    <mergeCell ref="E72:E73"/>
    <mergeCell ref="F72:F73"/>
    <mergeCell ref="H72:H73"/>
    <mergeCell ref="F74:F78"/>
    <mergeCell ref="X83:X84"/>
    <mergeCell ref="E31:E32"/>
    <mergeCell ref="X55:X58"/>
    <mergeCell ref="E55:E58"/>
    <mergeCell ref="AA63:AA66"/>
    <mergeCell ref="X33:AA33"/>
    <mergeCell ref="E59:E61"/>
    <mergeCell ref="E63:E65"/>
    <mergeCell ref="Z51:Z52"/>
    <mergeCell ref="AA51:AA52"/>
    <mergeCell ref="AA59:AA62"/>
    <mergeCell ref="Z19:Z20"/>
    <mergeCell ref="AA23:AA24"/>
    <mergeCell ref="Z29:Z30"/>
    <mergeCell ref="AA29:AA30"/>
    <mergeCell ref="X23:X24"/>
    <mergeCell ref="X27:X28"/>
    <mergeCell ref="G72:G73"/>
    <mergeCell ref="X63:X66"/>
    <mergeCell ref="Z67:Z70"/>
    <mergeCell ref="AA67:AA70"/>
    <mergeCell ref="Y63:Y66"/>
    <mergeCell ref="Y51:Y52"/>
    <mergeCell ref="X67:X70"/>
    <mergeCell ref="Z59:Z62"/>
    <mergeCell ref="Z63:Z66"/>
    <mergeCell ref="AA27:AA28"/>
    <mergeCell ref="X29:X30"/>
    <mergeCell ref="H25:H26"/>
    <mergeCell ref="X45:X48"/>
    <mergeCell ref="Y45:Y48"/>
    <mergeCell ref="X51:X52"/>
    <mergeCell ref="X59:X62"/>
    <mergeCell ref="Z27:Z28"/>
    <mergeCell ref="Z23:Z24"/>
    <mergeCell ref="AA19:AA20"/>
    <mergeCell ref="X19:X20"/>
    <mergeCell ref="Y14:Y15"/>
    <mergeCell ref="Z45:Z48"/>
    <mergeCell ref="AA45:AA48"/>
    <mergeCell ref="AA14:AA15"/>
    <mergeCell ref="Y19:Y20"/>
    <mergeCell ref="Y29:Y30"/>
    <mergeCell ref="E27:E28"/>
    <mergeCell ref="Y27:Y28"/>
    <mergeCell ref="X14:X15"/>
    <mergeCell ref="E16:E18"/>
    <mergeCell ref="X21:X22"/>
    <mergeCell ref="A8:AA8"/>
    <mergeCell ref="A9:AA9"/>
    <mergeCell ref="Y21:Y22"/>
    <mergeCell ref="C11:AA11"/>
    <mergeCell ref="Z21:Z22"/>
    <mergeCell ref="Z14:Z15"/>
    <mergeCell ref="B10:AA10"/>
    <mergeCell ref="E23:E24"/>
    <mergeCell ref="E25:E26"/>
    <mergeCell ref="F25:F26"/>
    <mergeCell ref="K6:L6"/>
    <mergeCell ref="M6:M7"/>
    <mergeCell ref="E21:E22"/>
    <mergeCell ref="G25:G26"/>
    <mergeCell ref="E12:E14"/>
    <mergeCell ref="A25:A26"/>
    <mergeCell ref="R173:U173"/>
    <mergeCell ref="G150:G151"/>
    <mergeCell ref="H150:H151"/>
    <mergeCell ref="C139:I139"/>
    <mergeCell ref="C134:C135"/>
    <mergeCell ref="G141:G143"/>
    <mergeCell ref="G132:G135"/>
    <mergeCell ref="R167:U167"/>
    <mergeCell ref="J164:M164"/>
    <mergeCell ref="R166:U166"/>
    <mergeCell ref="E167:I167"/>
    <mergeCell ref="E163:I163"/>
    <mergeCell ref="E164:I164"/>
    <mergeCell ref="E165:I165"/>
    <mergeCell ref="E166:I166"/>
    <mergeCell ref="N163:Q163"/>
    <mergeCell ref="N164:Q164"/>
    <mergeCell ref="R164:U164"/>
    <mergeCell ref="N173:Q173"/>
    <mergeCell ref="J173:M173"/>
    <mergeCell ref="C136:C137"/>
    <mergeCell ref="E136:E137"/>
    <mergeCell ref="C140:AA140"/>
    <mergeCell ref="X138:AA138"/>
    <mergeCell ref="X136:X137"/>
    <mergeCell ref="N166:Q166"/>
    <mergeCell ref="J163:M163"/>
    <mergeCell ref="R163:U163"/>
    <mergeCell ref="C102:C105"/>
    <mergeCell ref="A141:A143"/>
    <mergeCell ref="B141:B143"/>
    <mergeCell ref="A132:A133"/>
    <mergeCell ref="B132:B133"/>
    <mergeCell ref="A134:A135"/>
    <mergeCell ref="B134:B135"/>
    <mergeCell ref="C132:C133"/>
    <mergeCell ref="H132:H135"/>
    <mergeCell ref="E134:E135"/>
    <mergeCell ref="F132:F135"/>
    <mergeCell ref="A81:A82"/>
    <mergeCell ref="C81:C82"/>
    <mergeCell ref="E119:E122"/>
    <mergeCell ref="H81:H82"/>
    <mergeCell ref="C114:C118"/>
    <mergeCell ref="B89:B90"/>
    <mergeCell ref="F92:F94"/>
    <mergeCell ref="B25:B26"/>
    <mergeCell ref="C72:C73"/>
    <mergeCell ref="E67:E69"/>
    <mergeCell ref="C25:C26"/>
    <mergeCell ref="E49:E52"/>
    <mergeCell ref="F81:F82"/>
    <mergeCell ref="E44:E45"/>
    <mergeCell ref="E81:E82"/>
    <mergeCell ref="B29:B30"/>
    <mergeCell ref="C33:I33"/>
    <mergeCell ref="A136:A137"/>
    <mergeCell ref="B136:B137"/>
    <mergeCell ref="Y67:Y70"/>
    <mergeCell ref="Y59:Y62"/>
    <mergeCell ref="G92:G94"/>
    <mergeCell ref="E114:E118"/>
    <mergeCell ref="E102:E105"/>
    <mergeCell ref="F102:F105"/>
    <mergeCell ref="F119:F122"/>
    <mergeCell ref="F110:F113"/>
    <mergeCell ref="E106:E109"/>
    <mergeCell ref="E110:E113"/>
    <mergeCell ref="E92:E94"/>
    <mergeCell ref="F114:F118"/>
    <mergeCell ref="E97:E98"/>
    <mergeCell ref="C99:I99"/>
    <mergeCell ref="E95:E96"/>
    <mergeCell ref="C100:AA100"/>
    <mergeCell ref="H95:H96"/>
    <mergeCell ref="F95:F96"/>
    <mergeCell ref="X6:X7"/>
    <mergeCell ref="H5:H7"/>
    <mergeCell ref="V5:V7"/>
    <mergeCell ref="C5:C7"/>
    <mergeCell ref="X5:AA5"/>
    <mergeCell ref="R5:U5"/>
    <mergeCell ref="S6:T6"/>
    <mergeCell ref="U6:U7"/>
    <mergeCell ref="F5:F7"/>
    <mergeCell ref="J5:M5"/>
    <mergeCell ref="Y6:AA6"/>
    <mergeCell ref="A72:A73"/>
    <mergeCell ref="D59:D62"/>
    <mergeCell ref="B72:B73"/>
    <mergeCell ref="J6:J7"/>
    <mergeCell ref="R6:R7"/>
    <mergeCell ref="I5:I7"/>
    <mergeCell ref="O6:P6"/>
    <mergeCell ref="Q6:Q7"/>
    <mergeCell ref="A29:A30"/>
    <mergeCell ref="A2:AA2"/>
    <mergeCell ref="A3:AA3"/>
    <mergeCell ref="A4:AA4"/>
    <mergeCell ref="A5:A7"/>
    <mergeCell ref="B5:B7"/>
    <mergeCell ref="W5:W7"/>
    <mergeCell ref="E5:E7"/>
    <mergeCell ref="N5:Q5"/>
    <mergeCell ref="N6:N7"/>
    <mergeCell ref="G5:G7"/>
    <mergeCell ref="A31:A32"/>
    <mergeCell ref="X72:X73"/>
    <mergeCell ref="B31:B32"/>
    <mergeCell ref="E53:E54"/>
    <mergeCell ref="E41:H41"/>
    <mergeCell ref="A71:H71"/>
    <mergeCell ref="D44:D48"/>
    <mergeCell ref="D49:D52"/>
    <mergeCell ref="C34:AA34"/>
    <mergeCell ref="E46:E48"/>
    <mergeCell ref="AA81:AA82"/>
    <mergeCell ref="G81:G82"/>
    <mergeCell ref="AA95:AA96"/>
    <mergeCell ref="X95:X96"/>
    <mergeCell ref="H92:H94"/>
    <mergeCell ref="Z81:Z82"/>
    <mergeCell ref="X81:X82"/>
    <mergeCell ref="Z95:Z96"/>
    <mergeCell ref="Y95:Y96"/>
    <mergeCell ref="Y81:Y82"/>
    <mergeCell ref="Y167:AA167"/>
    <mergeCell ref="Y164:AA164"/>
    <mergeCell ref="R165:U165"/>
    <mergeCell ref="X106:X109"/>
    <mergeCell ref="X157:AA157"/>
    <mergeCell ref="Y163:AA163"/>
    <mergeCell ref="AA150:AA151"/>
    <mergeCell ref="Y165:AA165"/>
    <mergeCell ref="Y166:AA166"/>
    <mergeCell ref="X158:AA158"/>
    <mergeCell ref="R172:U172"/>
    <mergeCell ref="J168:M168"/>
    <mergeCell ref="J169:M169"/>
    <mergeCell ref="R171:U171"/>
    <mergeCell ref="N170:Q170"/>
    <mergeCell ref="R168:U168"/>
    <mergeCell ref="N168:Q168"/>
    <mergeCell ref="E168:I168"/>
    <mergeCell ref="A162:U162"/>
    <mergeCell ref="C149:C151"/>
    <mergeCell ref="H141:H143"/>
    <mergeCell ref="C157:I157"/>
    <mergeCell ref="B158:I158"/>
    <mergeCell ref="A160:AB160"/>
    <mergeCell ref="C154:C155"/>
    <mergeCell ref="Y162:AA162"/>
    <mergeCell ref="J166:M166"/>
    <mergeCell ref="G154:G155"/>
    <mergeCell ref="F106:F109"/>
    <mergeCell ref="E161:W161"/>
    <mergeCell ref="E173:I173"/>
    <mergeCell ref="N169:Q169"/>
    <mergeCell ref="R170:U170"/>
    <mergeCell ref="R169:U169"/>
    <mergeCell ref="J165:M165"/>
    <mergeCell ref="N165:Q165"/>
    <mergeCell ref="F154:F155"/>
    <mergeCell ref="Y170:AA170"/>
    <mergeCell ref="E169:I169"/>
    <mergeCell ref="E170:I170"/>
    <mergeCell ref="J170:M170"/>
    <mergeCell ref="Y172:AA172"/>
    <mergeCell ref="N172:Q172"/>
    <mergeCell ref="E171:I171"/>
    <mergeCell ref="E172:I172"/>
    <mergeCell ref="N171:Q171"/>
    <mergeCell ref="J171:M171"/>
    <mergeCell ref="E141:E143"/>
    <mergeCell ref="F141:F143"/>
    <mergeCell ref="C141:C143"/>
    <mergeCell ref="Y173:AA173"/>
    <mergeCell ref="J172:M172"/>
    <mergeCell ref="N167:Q167"/>
    <mergeCell ref="Y171:AA171"/>
    <mergeCell ref="Y168:AA168"/>
    <mergeCell ref="Y169:AA169"/>
    <mergeCell ref="J167:M167"/>
    <mergeCell ref="A152:A155"/>
    <mergeCell ref="E150:E151"/>
    <mergeCell ref="Z150:Z151"/>
    <mergeCell ref="C156:I156"/>
    <mergeCell ref="X156:AA156"/>
    <mergeCell ref="B152:B155"/>
    <mergeCell ref="E154:E155"/>
    <mergeCell ref="H154:H155"/>
    <mergeCell ref="Y150:Y151"/>
    <mergeCell ref="X150:X151"/>
  </mergeCells>
  <phoneticPr fontId="21" type="noConversion"/>
  <printOptions horizontalCentered="1"/>
  <pageMargins left="0" right="0" top="0.55118110236220474" bottom="0" header="0.31496062992125984" footer="0.31496062992125984"/>
  <pageSetup paperSize="9" scale="73" orientation="landscape" r:id="rId1"/>
  <rowBreaks count="6" manualBreakCount="6">
    <brk id="22" max="26" man="1"/>
    <brk id="43" max="26" man="1"/>
    <brk id="71" max="26" man="1"/>
    <brk id="88" max="26" man="1"/>
    <brk id="113" max="26" man="1"/>
    <brk id="135" max="26" man="1"/>
  </rowBreaks>
  <colBreaks count="1" manualBreakCount="1">
    <brk id="27" max="1048575" man="1"/>
  </colBreaks>
  <ignoredErrors>
    <ignoredError sqref="T15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5" sqref="B5"/>
    </sheetView>
  </sheetViews>
  <sheetFormatPr defaultRowHeight="15.75"/>
  <cols>
    <col min="1" max="1" width="22.7109375" style="834" customWidth="1"/>
    <col min="2" max="2" width="60.7109375" style="834" customWidth="1"/>
    <col min="3" max="16384" width="9.140625" style="834"/>
  </cols>
  <sheetData>
    <row r="1" spans="1:2">
      <c r="A1" s="1605" t="s">
        <v>180</v>
      </c>
      <c r="B1" s="1605"/>
    </row>
    <row r="2" spans="1:2" ht="31.5">
      <c r="A2" s="835" t="s">
        <v>6</v>
      </c>
      <c r="B2" s="836" t="s">
        <v>181</v>
      </c>
    </row>
    <row r="3" spans="1:2">
      <c r="A3" s="835" t="s">
        <v>182</v>
      </c>
      <c r="B3" s="836" t="s">
        <v>183</v>
      </c>
    </row>
    <row r="4" spans="1:2">
      <c r="A4" s="835" t="s">
        <v>184</v>
      </c>
      <c r="B4" s="836" t="s">
        <v>185</v>
      </c>
    </row>
    <row r="5" spans="1:2">
      <c r="A5" s="835" t="s">
        <v>186</v>
      </c>
      <c r="B5" s="836" t="s">
        <v>187</v>
      </c>
    </row>
    <row r="6" spans="1:2">
      <c r="A6" s="835" t="s">
        <v>188</v>
      </c>
      <c r="B6" s="836" t="s">
        <v>189</v>
      </c>
    </row>
    <row r="7" spans="1:2">
      <c r="A7" s="835" t="s">
        <v>190</v>
      </c>
      <c r="B7" s="836" t="s">
        <v>191</v>
      </c>
    </row>
    <row r="8" spans="1:2">
      <c r="A8" s="835" t="s">
        <v>192</v>
      </c>
      <c r="B8" s="836" t="s">
        <v>193</v>
      </c>
    </row>
    <row r="9" spans="1:2" ht="15.75" customHeight="1"/>
    <row r="10" spans="1:2" ht="15.75" customHeight="1">
      <c r="A10" s="1606" t="s">
        <v>194</v>
      </c>
      <c r="B10" s="1606"/>
    </row>
  </sheetData>
  <mergeCells count="2">
    <mergeCell ref="A1:B1"/>
    <mergeCell ref="A10:B10"/>
  </mergeCell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TARYBAI</vt:lpstr>
      <vt:lpstr>Aiškinamasis</vt:lpstr>
      <vt:lpstr>Asignavimų valdytojai</vt:lpstr>
      <vt:lpstr>Aiškinamasis!Spausdinimo_sritis</vt:lpstr>
      <vt:lpstr>TARYBAI!Spausdinimo_sritis</vt:lpstr>
      <vt:lpstr>Aiškinamasis!Spausdinti_pavadinimus</vt:lpstr>
      <vt:lpstr>TARYBAI!Spausdinti_pavadinimus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V.Palaimiene</cp:lastModifiedBy>
  <cp:lastPrinted>2013-01-23T15:36:42Z</cp:lastPrinted>
  <dcterms:created xsi:type="dcterms:W3CDTF">2011-12-01T09:04:40Z</dcterms:created>
  <dcterms:modified xsi:type="dcterms:W3CDTF">2013-01-24T07:35:12Z</dcterms:modified>
</cp:coreProperties>
</file>