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11640"/>
  </bookViews>
  <sheets>
    <sheet name="TARYBAI" sheetId="7" r:id="rId1"/>
    <sheet name="Aiškinamasis" sheetId="5" r:id="rId2"/>
    <sheet name="Asignavimų valdytojų kodai" sheetId="8" r:id="rId3"/>
  </sheets>
  <definedNames>
    <definedName name="_xlnm.Print_Titles" localSheetId="1">Aiškinamasis!$5:$7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I34" i="7"/>
  <c r="I33"/>
  <c r="I29"/>
  <c r="Q34" i="5"/>
  <c r="Q33"/>
  <c r="S32"/>
  <c r="R32"/>
  <c r="Q32"/>
  <c r="Q29"/>
  <c r="N68" i="7"/>
  <c r="M68"/>
  <c r="N67"/>
  <c r="M67"/>
  <c r="N66"/>
  <c r="M66"/>
  <c r="M65"/>
  <c r="N65"/>
  <c r="N64"/>
  <c r="M64"/>
  <c r="N63"/>
  <c r="M63"/>
  <c r="N62"/>
  <c r="M62"/>
  <c r="I62"/>
  <c r="N61"/>
  <c r="M61"/>
  <c r="N60"/>
  <c r="M60"/>
  <c r="K52"/>
  <c r="L51"/>
  <c r="I51"/>
  <c r="I50"/>
  <c r="I66"/>
  <c r="I49"/>
  <c r="I68"/>
  <c r="N48"/>
  <c r="M48"/>
  <c r="J48"/>
  <c r="I48"/>
  <c r="I47"/>
  <c r="N46"/>
  <c r="M46"/>
  <c r="J46"/>
  <c r="I46"/>
  <c r="I45"/>
  <c r="N42"/>
  <c r="M42"/>
  <c r="N39"/>
  <c r="M39"/>
  <c r="L39"/>
  <c r="L43"/>
  <c r="K39"/>
  <c r="J39"/>
  <c r="I39"/>
  <c r="I43"/>
  <c r="I35"/>
  <c r="I63"/>
  <c r="N32"/>
  <c r="M32"/>
  <c r="K32"/>
  <c r="J32"/>
  <c r="I32"/>
  <c r="I64"/>
  <c r="N26"/>
  <c r="M26"/>
  <c r="J26"/>
  <c r="N24"/>
  <c r="M24"/>
  <c r="L24"/>
  <c r="L27"/>
  <c r="K24"/>
  <c r="J24"/>
  <c r="I23"/>
  <c r="I20"/>
  <c r="I24"/>
  <c r="N19"/>
  <c r="M19"/>
  <c r="K19"/>
  <c r="J19"/>
  <c r="I19"/>
  <c r="I17"/>
  <c r="N16"/>
  <c r="M16"/>
  <c r="J16"/>
  <c r="I16"/>
  <c r="I15"/>
  <c r="I67"/>
  <c r="I13"/>
  <c r="I61"/>
  <c r="I12"/>
  <c r="M59"/>
  <c r="M69"/>
  <c r="N59"/>
  <c r="I60"/>
  <c r="I59"/>
  <c r="K27"/>
  <c r="J27"/>
  <c r="N27"/>
  <c r="N43"/>
  <c r="N53"/>
  <c r="N54"/>
  <c r="N52"/>
  <c r="I26"/>
  <c r="I27"/>
  <c r="M27"/>
  <c r="K43"/>
  <c r="K53"/>
  <c r="K54"/>
  <c r="M43"/>
  <c r="M52"/>
  <c r="M53"/>
  <c r="M54"/>
  <c r="I65"/>
  <c r="N69"/>
  <c r="I52"/>
  <c r="J43"/>
  <c r="J52"/>
  <c r="L52"/>
  <c r="L53"/>
  <c r="L54"/>
  <c r="R24" i="5"/>
  <c r="J23"/>
  <c r="J53" i="7"/>
  <c r="J54"/>
  <c r="I54"/>
  <c r="I69"/>
  <c r="I53"/>
  <c r="L42" i="5"/>
  <c r="N39"/>
  <c r="J51"/>
  <c r="K51"/>
  <c r="O51"/>
  <c r="S51"/>
  <c r="M25"/>
  <c r="V26"/>
  <c r="U26"/>
  <c r="R26"/>
  <c r="Q26"/>
  <c r="N26"/>
  <c r="M26"/>
  <c r="L24"/>
  <c r="L27"/>
  <c r="O24"/>
  <c r="P24"/>
  <c r="P27"/>
  <c r="S24"/>
  <c r="T24"/>
  <c r="T27"/>
  <c r="U24"/>
  <c r="V24"/>
  <c r="Q20"/>
  <c r="N24"/>
  <c r="Q17"/>
  <c r="Q23"/>
  <c r="Q24"/>
  <c r="V47"/>
  <c r="U47"/>
  <c r="R47"/>
  <c r="N47"/>
  <c r="Q46"/>
  <c r="O39"/>
  <c r="N32"/>
  <c r="O32"/>
  <c r="N19"/>
  <c r="O19"/>
  <c r="O27"/>
  <c r="N16"/>
  <c r="T50"/>
  <c r="T51"/>
  <c r="Q49"/>
  <c r="Q48"/>
  <c r="Q68"/>
  <c r="P50"/>
  <c r="P51"/>
  <c r="M49"/>
  <c r="V68"/>
  <c r="V67"/>
  <c r="V66"/>
  <c r="V64"/>
  <c r="V63"/>
  <c r="V62"/>
  <c r="V61"/>
  <c r="V60"/>
  <c r="U68"/>
  <c r="U67"/>
  <c r="U66"/>
  <c r="U64"/>
  <c r="U63"/>
  <c r="U62"/>
  <c r="U61"/>
  <c r="U60"/>
  <c r="V41"/>
  <c r="V39"/>
  <c r="V42"/>
  <c r="V32"/>
  <c r="V19"/>
  <c r="V27"/>
  <c r="V16"/>
  <c r="U45"/>
  <c r="U51"/>
  <c r="U41"/>
  <c r="U39"/>
  <c r="U42"/>
  <c r="U32"/>
  <c r="U19"/>
  <c r="U27"/>
  <c r="U16"/>
  <c r="R45"/>
  <c r="Q44"/>
  <c r="R39"/>
  <c r="S39"/>
  <c r="T39"/>
  <c r="T42"/>
  <c r="Q63"/>
  <c r="Q64"/>
  <c r="R19"/>
  <c r="S19"/>
  <c r="S27"/>
  <c r="R16"/>
  <c r="Q16"/>
  <c r="Q15"/>
  <c r="Q67"/>
  <c r="Q13"/>
  <c r="Q61"/>
  <c r="Q12"/>
  <c r="Q60"/>
  <c r="P39"/>
  <c r="M35"/>
  <c r="M34"/>
  <c r="M63"/>
  <c r="M33"/>
  <c r="M29"/>
  <c r="M22"/>
  <c r="M66"/>
  <c r="M23"/>
  <c r="M68"/>
  <c r="M62"/>
  <c r="M44"/>
  <c r="N45"/>
  <c r="M45"/>
  <c r="M19"/>
  <c r="M16"/>
  <c r="L50"/>
  <c r="L51"/>
  <c r="L52"/>
  <c r="I48"/>
  <c r="J39"/>
  <c r="K39"/>
  <c r="I35"/>
  <c r="I34"/>
  <c r="J32"/>
  <c r="I32"/>
  <c r="K32"/>
  <c r="I29"/>
  <c r="I64"/>
  <c r="I22"/>
  <c r="I66"/>
  <c r="I21"/>
  <c r="J19"/>
  <c r="I19"/>
  <c r="K19"/>
  <c r="I18"/>
  <c r="I17"/>
  <c r="J16"/>
  <c r="I16"/>
  <c r="I15"/>
  <c r="I14"/>
  <c r="I62"/>
  <c r="I13"/>
  <c r="I61"/>
  <c r="I12"/>
  <c r="M21"/>
  <c r="M20"/>
  <c r="M18"/>
  <c r="M17"/>
  <c r="M15"/>
  <c r="M13"/>
  <c r="M61"/>
  <c r="M12"/>
  <c r="I68"/>
  <c r="I63"/>
  <c r="V45"/>
  <c r="K23"/>
  <c r="K20"/>
  <c r="J20"/>
  <c r="J24"/>
  <c r="J27"/>
  <c r="Q62"/>
  <c r="Q66"/>
  <c r="Q45"/>
  <c r="M50"/>
  <c r="Q39"/>
  <c r="Q42"/>
  <c r="Q50"/>
  <c r="I39"/>
  <c r="I42"/>
  <c r="J42"/>
  <c r="R42"/>
  <c r="O42"/>
  <c r="N51"/>
  <c r="K24"/>
  <c r="M24"/>
  <c r="M27"/>
  <c r="K42"/>
  <c r="P42"/>
  <c r="M39"/>
  <c r="S42"/>
  <c r="P52"/>
  <c r="N27"/>
  <c r="M32"/>
  <c r="N42"/>
  <c r="R51"/>
  <c r="V51"/>
  <c r="R27"/>
  <c r="K27"/>
  <c r="I20"/>
  <c r="Q19"/>
  <c r="Q27"/>
  <c r="U65"/>
  <c r="V65"/>
  <c r="U59"/>
  <c r="U69"/>
  <c r="I23"/>
  <c r="I67"/>
  <c r="I50"/>
  <c r="I51"/>
  <c r="M60"/>
  <c r="I60"/>
  <c r="I59"/>
  <c r="M67"/>
  <c r="M64"/>
  <c r="U52"/>
  <c r="U53"/>
  <c r="V59"/>
  <c r="V69"/>
  <c r="T52"/>
  <c r="T53"/>
  <c r="O52"/>
  <c r="O53"/>
  <c r="P53"/>
  <c r="S52"/>
  <c r="S53"/>
  <c r="Q65"/>
  <c r="Q59"/>
  <c r="K52"/>
  <c r="K53"/>
  <c r="M47"/>
  <c r="M51"/>
  <c r="Q47"/>
  <c r="Q51"/>
  <c r="M42"/>
  <c r="I24"/>
  <c r="I27"/>
  <c r="L53"/>
  <c r="M65"/>
  <c r="M59"/>
  <c r="M69"/>
  <c r="I65"/>
  <c r="I69"/>
  <c r="Q69"/>
  <c r="V52"/>
  <c r="V53"/>
  <c r="R52"/>
  <c r="N52"/>
  <c r="M52"/>
  <c r="J52"/>
  <c r="I52"/>
  <c r="N53"/>
  <c r="R53"/>
  <c r="Q52"/>
  <c r="J53"/>
  <c r="M53"/>
  <c r="Q53"/>
  <c r="I53"/>
</calcChain>
</file>

<file path=xl/comments1.xml><?xml version="1.0" encoding="utf-8"?>
<comments xmlns="http://schemas.openxmlformats.org/spreadsheetml/2006/main">
  <authors>
    <author>Snieguole Kacerauskaite</author>
  </authors>
  <commentList>
    <comment ref="D47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O23" authorId="0">
      <text>
        <r>
          <rPr>
            <sz val="9"/>
            <color indexed="81"/>
            <rFont val="Tahoma"/>
            <family val="2"/>
            <charset val="186"/>
          </rPr>
          <t xml:space="preserve">papildomas SB planuojamas 1,5 patvirtinto etato išlaikyti + 5% DUF
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186"/>
          </rPr>
          <t>272,6 - kasinės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186"/>
          </rPr>
          <t>260,6 - kasinės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83,2 - kasinės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3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12,0 - kasinės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2012-10-17 SPG protokolą STR3-15</t>
        </r>
      </text>
    </comment>
  </commentList>
</comments>
</file>

<file path=xl/sharedStrings.xml><?xml version="1.0" encoding="utf-8"?>
<sst xmlns="http://schemas.openxmlformats.org/spreadsheetml/2006/main" count="443" uniqueCount="134">
  <si>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</si>
  <si>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</si>
  <si>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</si>
  <si>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</si>
  <si>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</si>
  <si>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</si>
  <si>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</si>
  <si>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</si>
  <si>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</si>
  <si>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</si>
  <si>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</si>
  <si>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</si>
  <si>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</si>
  <si>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</si>
  <si>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</si>
  <si>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</si>
  <si>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</si>
  <si>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</si>
  <si>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</si>
  <si>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</si>
  <si>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</si>
  <si>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</si>
  <si>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</si>
  <si>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</si>
  <si>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</si>
  <si>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</si>
  <si>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</si>
  <si>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</si>
  <si>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Sveikatos priežiūros stiprinimo, ugdymo ir profilaktinės veiklos įgyvendinimas  Klaipėdos miesto savivaldybės mokyklose-darželiuose, nevalstybinėse (privačiai įsteigtose) ir profesinėse mokyklose</t>
  </si>
  <si>
    <t>Klaipėdos miesto gyventojų sveikatos priežiūros paslaugų rėmimas</t>
  </si>
  <si>
    <t>03</t>
  </si>
  <si>
    <t>LRVB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</si>
  <si>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</si>
  <si>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</si>
  <si>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</si>
  <si>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</si>
  <si>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</si>
  <si>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</si>
  <si>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</si>
  <si>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</si>
  <si>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</si>
  <si>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</si>
  <si>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</si>
  <si>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</si>
  <si>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</si>
  <si>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</si>
  <si>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</si>
  <si>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</si>
  <si>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</si>
  <si>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</si>
  <si>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</si>
  <si>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</si>
  <si>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</si>
  <si>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</si>
  <si>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</si>
  <si>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2014-ųjų metų lėšų poreikis</t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</si>
  <si>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</si>
  <si>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</si>
  <si>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</si>
  <si>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</si>
  <si>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** pagal Klaipėdos miesto savivaldybės tarybos 2012-02-28 sprendimą Nr. T2-35</t>
  </si>
  <si>
    <t>Lėšos biudžetiniams 2012-iesiems metams</t>
  </si>
  <si>
    <t>Indėlio kriterijus</t>
  </si>
  <si>
    <t>Ugdymo įstaigų, kuriose vykdoma vaikų sveikatos priežiūra, skaičius</t>
  </si>
  <si>
    <t>1</t>
  </si>
  <si>
    <r>
      <t xml:space="preserve">
</t>
    </r>
    <r>
      <rPr>
        <b/>
        <sz val="10"/>
        <rFont val="Times New Roman"/>
        <family val="1"/>
        <charset val="186"/>
      </rPr>
      <t>SVEIKATOS APSAUGOS PROGRAMOS (NR. 13)</t>
    </r>
    <r>
      <rPr>
        <sz val="10"/>
        <rFont val="Times New Roman"/>
        <family val="1"/>
      </rPr>
      <t xml:space="preserve">
</t>
    </r>
  </si>
  <si>
    <t>Lėšų poreikis biudžetiniams 2013-iesiems metams</t>
  </si>
  <si>
    <t>2015-ųjų metų lėšų poreikis</t>
  </si>
  <si>
    <t>Visuomenės sveikatos rėmimo specialiosios programos įgyvendinimas, %</t>
  </si>
  <si>
    <t>Bendrojo ugdymo mokyklų, kuriose vykdoma mokinių sveikatos priežiūra, sk.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</si>
  <si>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</si>
  <si>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</si>
  <si>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</si>
  <si>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</si>
  <si>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64</t>
  </si>
  <si>
    <t>65</t>
  </si>
  <si>
    <t>66</t>
  </si>
  <si>
    <t xml:space="preserve">Paskiepyta vaikų (%)                           </t>
  </si>
  <si>
    <t>100</t>
  </si>
  <si>
    <t>Klientų apsilankymų ambulatorijoje skaičius</t>
  </si>
  <si>
    <t>22560</t>
  </si>
  <si>
    <t>Hospitalizuotų asmenų skaičius</t>
  </si>
  <si>
    <t>1200</t>
  </si>
  <si>
    <t>270</t>
  </si>
  <si>
    <t>Farmakoterapijos metadonu pacientų sk.</t>
  </si>
  <si>
    <t>Pacientų, gydytų „Dvylikos žingsnių programoje“ ir dėl abstinencijos sindromo vėlyvojo periodo simptomų ir potraukio slopinimo, sk.</t>
  </si>
  <si>
    <t>2013 m.</t>
  </si>
  <si>
    <t>2014 m.</t>
  </si>
  <si>
    <t>2015 m.</t>
  </si>
  <si>
    <t>Įsigyta kompiuterių, vnt.</t>
  </si>
  <si>
    <t>Įsigyta transporto priemonių, vnt.</t>
  </si>
  <si>
    <t>Asmenų, kuriems kompensuotas dantų protezavimas, skaičius</t>
  </si>
  <si>
    <t>173</t>
  </si>
  <si>
    <t>BĮ Klaipėdos priklausomybės ligų centro patalpų remontas (Taikos pr. 46, Klaipėda)</t>
  </si>
  <si>
    <t>Suremontuotas koridorius, kv. m</t>
  </si>
  <si>
    <t>Suremontuota palatų boksų, sk.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</si>
  <si>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</si>
  <si>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</si>
  <si>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Asignavimai 2012-iesiems metams**</t>
  </si>
  <si>
    <t>VšĮ Klaipėdos vaikų ligoninė lifto keitimas (K. Donelaičio g. 7)</t>
  </si>
  <si>
    <t xml:space="preserve"> 2012–2015 M. KLAIPĖDOS MIESTO SAVIVALDYBĖS</t>
  </si>
  <si>
    <t xml:space="preserve">Asmenų, dalyvavusių sveikatinimo priemonėse, skaičius tūkst. </t>
  </si>
  <si>
    <t>Lovadienių skaičius, tūkst.</t>
  </si>
  <si>
    <t>29,2</t>
  </si>
  <si>
    <t>20,1</t>
  </si>
  <si>
    <t>2013-ųjų metų  asignavimų planas</t>
  </si>
  <si>
    <t>BĮ Klaipėdos miesto visuomenės sveikatos biuro veiklos organizavimas (be šildymo)</t>
  </si>
  <si>
    <t>04</t>
  </si>
  <si>
    <t>Programos „Sveikas miestas“ priemonių įgyvendinimas</t>
  </si>
  <si>
    <t>2014 m. poreikis</t>
  </si>
  <si>
    <t>2015 m. poreikis</t>
  </si>
  <si>
    <t xml:space="preserve">Asmenų, dalyvavusių sveikatinimo priemonėse, sk. tūkst. </t>
  </si>
  <si>
    <t xml:space="preserve"> 2013–2015 M. KLAIPĖDOS MIESTO SAVIVALDYBĖS</t>
  </si>
  <si>
    <t>SVEIKATOS APSAUGOS PROGRAMOS (NR. 13)</t>
  </si>
  <si>
    <t>Produkto vertinimo kriterijus</t>
  </si>
  <si>
    <t>Pakeistas liftas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</si>
  <si>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</si>
  <si>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</si>
  <si>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</si>
  <si>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</si>
  <si>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</si>
  <si>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</si>
  <si>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</si>
  <si>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</si>
  <si>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</si>
  <si>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</si>
  <si>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</si>
  <si>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</si>
  <si>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</si>
  <si>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</si>
  <si>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</si>
  <si>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</si>
  <si>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</si>
  <si>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>Rekonstruotos operacinės, proc.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</si>
</sst>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164" fontId="5" fillId="3" borderId="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2" borderId="16" xfId="0" applyNumberFormat="1" applyFont="1" applyFill="1" applyBorder="1" applyAlignment="1">
      <alignment horizontal="center" vertical="top"/>
    </xf>
    <xf numFmtId="164" fontId="5" fillId="4" borderId="16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23" xfId="0" applyNumberFormat="1" applyFont="1" applyFill="1" applyBorder="1" applyAlignment="1">
      <alignment horizontal="center" vertical="top" wrapText="1"/>
    </xf>
    <xf numFmtId="0" fontId="9" fillId="0" borderId="24" xfId="0" applyFont="1" applyBorder="1" applyAlignment="1">
      <alignment vertical="top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5" xfId="0" applyNumberFormat="1" applyFont="1" applyFill="1" applyBorder="1" applyAlignment="1">
      <alignment horizontal="center" vertical="top" wrapText="1"/>
    </xf>
    <xf numFmtId="164" fontId="2" fillId="6" borderId="26" xfId="0" applyNumberFormat="1" applyFont="1" applyFill="1" applyBorder="1" applyAlignment="1">
      <alignment horizontal="center" vertical="top" wrapText="1"/>
    </xf>
    <xf numFmtId="164" fontId="2" fillId="6" borderId="27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/>
    </xf>
    <xf numFmtId="164" fontId="2" fillId="6" borderId="29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164" fontId="2" fillId="6" borderId="11" xfId="0" applyNumberFormat="1" applyFont="1" applyFill="1" applyBorder="1" applyAlignment="1">
      <alignment horizontal="center" vertical="top"/>
    </xf>
    <xf numFmtId="164" fontId="2" fillId="6" borderId="12" xfId="0" applyNumberFormat="1" applyFont="1" applyFill="1" applyBorder="1" applyAlignment="1">
      <alignment horizontal="center" vertical="top"/>
    </xf>
    <xf numFmtId="164" fontId="2" fillId="6" borderId="31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/>
    </xf>
    <xf numFmtId="164" fontId="2" fillId="6" borderId="33" xfId="0" applyNumberFormat="1" applyFont="1" applyFill="1" applyBorder="1" applyAlignment="1">
      <alignment horizontal="center" vertical="top"/>
    </xf>
    <xf numFmtId="164" fontId="2" fillId="6" borderId="9" xfId="0" applyNumberFormat="1" applyFont="1" applyFill="1" applyBorder="1" applyAlignment="1">
      <alignment horizontal="center" vertical="top"/>
    </xf>
    <xf numFmtId="164" fontId="2" fillId="6" borderId="10" xfId="0" applyNumberFormat="1" applyFont="1" applyFill="1" applyBorder="1" applyAlignment="1">
      <alignment horizontal="center" vertical="top"/>
    </xf>
    <xf numFmtId="0" fontId="2" fillId="6" borderId="23" xfId="0" applyNumberFormat="1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top"/>
    </xf>
    <xf numFmtId="164" fontId="2" fillId="6" borderId="26" xfId="0" applyNumberFormat="1" applyFont="1" applyFill="1" applyBorder="1" applyAlignment="1">
      <alignment horizontal="center" vertical="top"/>
    </xf>
    <xf numFmtId="0" fontId="2" fillId="6" borderId="27" xfId="0" applyNumberFormat="1" applyFont="1" applyFill="1" applyBorder="1" applyAlignment="1">
      <alignment horizontal="center" vertical="center"/>
    </xf>
    <xf numFmtId="164" fontId="2" fillId="6" borderId="34" xfId="0" applyNumberFormat="1" applyFont="1" applyFill="1" applyBorder="1" applyAlignment="1">
      <alignment horizontal="center" vertical="top"/>
    </xf>
    <xf numFmtId="164" fontId="2" fillId="6" borderId="35" xfId="0" applyNumberFormat="1" applyFont="1" applyFill="1" applyBorder="1" applyAlignment="1">
      <alignment horizontal="center" vertical="top"/>
    </xf>
    <xf numFmtId="164" fontId="2" fillId="6" borderId="36" xfId="0" applyNumberFormat="1" applyFont="1" applyFill="1" applyBorder="1" applyAlignment="1">
      <alignment horizontal="center" vertical="top"/>
    </xf>
    <xf numFmtId="164" fontId="3" fillId="6" borderId="37" xfId="0" applyNumberFormat="1" applyFont="1" applyFill="1" applyBorder="1" applyAlignment="1">
      <alignment horizontal="center" vertical="top"/>
    </xf>
    <xf numFmtId="164" fontId="2" fillId="6" borderId="31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top" wrapText="1"/>
    </xf>
    <xf numFmtId="164" fontId="2" fillId="6" borderId="24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0" fontId="2" fillId="6" borderId="31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top"/>
    </xf>
    <xf numFmtId="164" fontId="5" fillId="3" borderId="40" xfId="0" applyNumberFormat="1" applyFont="1" applyFill="1" applyBorder="1" applyAlignment="1">
      <alignment horizontal="center" vertical="top"/>
    </xf>
    <xf numFmtId="164" fontId="5" fillId="3" borderId="24" xfId="0" applyNumberFormat="1" applyFont="1" applyFill="1" applyBorder="1" applyAlignment="1">
      <alignment horizontal="center" vertical="top"/>
    </xf>
    <xf numFmtId="164" fontId="2" fillId="6" borderId="41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164" fontId="5" fillId="3" borderId="42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3" xfId="0" applyFont="1" applyFill="1" applyBorder="1" applyAlignment="1">
      <alignment horizontal="center" vertical="top" wrapText="1"/>
    </xf>
    <xf numFmtId="49" fontId="3" fillId="2" borderId="44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45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164" fontId="10" fillId="4" borderId="46" xfId="0" applyNumberFormat="1" applyFont="1" applyFill="1" applyBorder="1" applyAlignment="1">
      <alignment horizontal="right" vertical="top" wrapText="1"/>
    </xf>
    <xf numFmtId="164" fontId="9" fillId="0" borderId="46" xfId="0" applyNumberFormat="1" applyFont="1" applyBorder="1" applyAlignment="1">
      <alignment horizontal="right" vertical="top" wrapText="1"/>
    </xf>
    <xf numFmtId="164" fontId="10" fillId="5" borderId="47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right" vertical="center" wrapText="1"/>
    </xf>
    <xf numFmtId="164" fontId="10" fillId="4" borderId="19" xfId="0" applyNumberFormat="1" applyFont="1" applyFill="1" applyBorder="1" applyAlignment="1">
      <alignment horizontal="right" vertical="top" wrapText="1"/>
    </xf>
    <xf numFmtId="164" fontId="9" fillId="0" borderId="19" xfId="0" applyNumberFormat="1" applyFont="1" applyBorder="1" applyAlignment="1">
      <alignment horizontal="right" vertical="top" wrapText="1"/>
    </xf>
    <xf numFmtId="164" fontId="10" fillId="5" borderId="48" xfId="0" applyNumberFormat="1" applyFont="1" applyFill="1" applyBorder="1" applyAlignment="1">
      <alignment horizontal="right" vertical="top" wrapText="1"/>
    </xf>
    <xf numFmtId="164" fontId="2" fillId="6" borderId="37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5" borderId="34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6" fillId="0" borderId="28" xfId="0" applyNumberFormat="1" applyFont="1" applyFill="1" applyBorder="1" applyAlignment="1">
      <alignment horizontal="center" vertical="top"/>
    </xf>
    <xf numFmtId="164" fontId="6" fillId="0" borderId="29" xfId="0" applyNumberFormat="1" applyFont="1" applyFill="1" applyBorder="1" applyAlignment="1">
      <alignment horizontal="center" vertical="top"/>
    </xf>
    <xf numFmtId="164" fontId="6" fillId="0" borderId="30" xfId="0" applyNumberFormat="1" applyFont="1" applyFill="1" applyBorder="1" applyAlignment="1">
      <alignment horizontal="center" vertical="top"/>
    </xf>
    <xf numFmtId="164" fontId="6" fillId="5" borderId="28" xfId="0" applyNumberFormat="1" applyFont="1" applyFill="1" applyBorder="1" applyAlignment="1">
      <alignment horizontal="center" vertical="top"/>
    </xf>
    <xf numFmtId="164" fontId="6" fillId="5" borderId="29" xfId="0" applyNumberFormat="1" applyFont="1" applyFill="1" applyBorder="1" applyAlignment="1">
      <alignment horizontal="center" vertical="top"/>
    </xf>
    <xf numFmtId="164" fontId="6" fillId="5" borderId="30" xfId="0" applyNumberFormat="1" applyFont="1" applyFill="1" applyBorder="1" applyAlignment="1">
      <alignment horizontal="center" vertical="top"/>
    </xf>
    <xf numFmtId="164" fontId="6" fillId="6" borderId="4" xfId="0" applyNumberFormat="1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/>
    </xf>
    <xf numFmtId="0" fontId="13" fillId="6" borderId="23" xfId="0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164" fontId="6" fillId="0" borderId="31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31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 vertical="top"/>
    </xf>
    <xf numFmtId="0" fontId="13" fillId="6" borderId="31" xfId="0" applyFont="1" applyFill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164" fontId="6" fillId="0" borderId="36" xfId="0" applyNumberFormat="1" applyFont="1" applyFill="1" applyBorder="1" applyAlignment="1">
      <alignment horizontal="center" vertical="top"/>
    </xf>
    <xf numFmtId="164" fontId="6" fillId="5" borderId="34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6" fillId="6" borderId="19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6" fillId="0" borderId="37" xfId="0" applyNumberFormat="1" applyFont="1" applyFill="1" applyBorder="1" applyAlignment="1">
      <alignment horizontal="center" vertical="top"/>
    </xf>
    <xf numFmtId="164" fontId="6" fillId="5" borderId="32" xfId="0" applyNumberFormat="1" applyFont="1" applyFill="1" applyBorder="1" applyAlignment="1">
      <alignment horizontal="center" vertical="top"/>
    </xf>
    <xf numFmtId="164" fontId="6" fillId="5" borderId="33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13" fillId="0" borderId="31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13" fillId="0" borderId="49" xfId="0" applyFont="1" applyFill="1" applyBorder="1" applyAlignment="1">
      <alignment horizontal="center" vertical="top"/>
    </xf>
    <xf numFmtId="164" fontId="6" fillId="0" borderId="50" xfId="0" applyNumberFormat="1" applyFont="1" applyFill="1" applyBorder="1" applyAlignment="1">
      <alignment horizontal="center" vertical="top"/>
    </xf>
    <xf numFmtId="164" fontId="6" fillId="0" borderId="51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52" xfId="0" applyNumberFormat="1" applyFont="1" applyFill="1" applyBorder="1" applyAlignment="1">
      <alignment horizontal="center" vertical="top"/>
    </xf>
    <xf numFmtId="164" fontId="6" fillId="0" borderId="53" xfId="0" applyNumberFormat="1" applyFont="1" applyFill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 wrapText="1"/>
    </xf>
    <xf numFmtId="164" fontId="6" fillId="0" borderId="54" xfId="0" applyNumberFormat="1" applyFont="1" applyFill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5" fillId="0" borderId="36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5" borderId="28" xfId="0" applyNumberFormat="1" applyFont="1" applyFill="1" applyBorder="1" applyAlignment="1">
      <alignment horizontal="center" vertical="top"/>
    </xf>
    <xf numFmtId="164" fontId="5" fillId="5" borderId="29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top"/>
    </xf>
    <xf numFmtId="164" fontId="6" fillId="0" borderId="23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vertical="top"/>
    </xf>
    <xf numFmtId="164" fontId="6" fillId="0" borderId="21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" fontId="13" fillId="0" borderId="29" xfId="0" applyNumberFormat="1" applyFont="1" applyFill="1" applyBorder="1" applyAlignment="1">
      <alignment horizontal="center" vertical="top"/>
    </xf>
    <xf numFmtId="49" fontId="13" fillId="0" borderId="29" xfId="0" applyNumberFormat="1" applyFont="1" applyFill="1" applyBorder="1" applyAlignment="1">
      <alignment horizontal="center" vertical="top"/>
    </xf>
    <xf numFmtId="1" fontId="13" fillId="0" borderId="52" xfId="0" applyNumberFormat="1" applyFont="1" applyFill="1" applyBorder="1" applyAlignment="1">
      <alignment horizontal="center" vertical="top"/>
    </xf>
    <xf numFmtId="164" fontId="6" fillId="6" borderId="55" xfId="0" applyNumberFormat="1" applyFont="1" applyFill="1" applyBorder="1" applyAlignment="1">
      <alignment vertical="top"/>
    </xf>
    <xf numFmtId="164" fontId="6" fillId="0" borderId="38" xfId="0" applyNumberFormat="1" applyFont="1" applyFill="1" applyBorder="1" applyAlignment="1">
      <alignment vertical="top"/>
    </xf>
    <xf numFmtId="0" fontId="6" fillId="6" borderId="56" xfId="0" applyFont="1" applyFill="1" applyBorder="1" applyAlignment="1">
      <alignment vertical="top" wrapText="1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5" fillId="0" borderId="31" xfId="0" applyNumberFormat="1" applyFont="1" applyFill="1" applyBorder="1" applyAlignment="1">
      <alignment horizontal="center" vertical="top"/>
    </xf>
    <xf numFmtId="164" fontId="6" fillId="6" borderId="57" xfId="0" applyNumberFormat="1" applyFont="1" applyFill="1" applyBorder="1" applyAlignment="1">
      <alignment vertical="top"/>
    </xf>
    <xf numFmtId="164" fontId="6" fillId="0" borderId="22" xfId="0" applyNumberFormat="1" applyFont="1" applyFill="1" applyBorder="1" applyAlignment="1">
      <alignment vertical="top"/>
    </xf>
    <xf numFmtId="0" fontId="6" fillId="0" borderId="56" xfId="0" applyFont="1" applyFill="1" applyBorder="1" applyAlignment="1">
      <alignment vertical="top" wrapText="1"/>
    </xf>
    <xf numFmtId="49" fontId="13" fillId="0" borderId="46" xfId="0" applyNumberFormat="1" applyFont="1" applyFill="1" applyBorder="1" applyAlignment="1">
      <alignment horizontal="center" vertical="top"/>
    </xf>
    <xf numFmtId="0" fontId="6" fillId="0" borderId="44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/>
    </xf>
    <xf numFmtId="49" fontId="13" fillId="0" borderId="4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/>
    </xf>
    <xf numFmtId="164" fontId="5" fillId="0" borderId="58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0" fontId="6" fillId="0" borderId="60" xfId="0" applyFont="1" applyFill="1" applyBorder="1" applyAlignment="1">
      <alignment horizontal="left" vertical="top" wrapText="1"/>
    </xf>
    <xf numFmtId="49" fontId="13" fillId="0" borderId="33" xfId="0" applyNumberFormat="1" applyFont="1" applyFill="1" applyBorder="1" applyAlignment="1">
      <alignment horizontal="center" vertical="top"/>
    </xf>
    <xf numFmtId="49" fontId="13" fillId="0" borderId="37" xfId="0" applyNumberFormat="1" applyFont="1" applyFill="1" applyBorder="1" applyAlignment="1">
      <alignment horizontal="center" vertical="top"/>
    </xf>
    <xf numFmtId="164" fontId="6" fillId="0" borderId="61" xfId="0" applyNumberFormat="1" applyFont="1" applyFill="1" applyBorder="1" applyAlignment="1">
      <alignment horizontal="center" vertical="top"/>
    </xf>
    <xf numFmtId="164" fontId="6" fillId="0" borderId="56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left" vertical="top" wrapText="1"/>
    </xf>
    <xf numFmtId="49" fontId="13" fillId="0" borderId="43" xfId="0" applyNumberFormat="1" applyFont="1" applyFill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49" fontId="2" fillId="0" borderId="18" xfId="0" applyNumberFormat="1" applyFont="1" applyFill="1" applyBorder="1" applyAlignment="1">
      <alignment horizontal="center" vertical="top" wrapText="1"/>
    </xf>
    <xf numFmtId="1" fontId="2" fillId="0" borderId="41" xfId="0" applyNumberFormat="1" applyFont="1" applyFill="1" applyBorder="1" applyAlignment="1">
      <alignment horizontal="center" vertical="top" wrapText="1"/>
    </xf>
    <xf numFmtId="164" fontId="2" fillId="0" borderId="62" xfId="0" applyNumberFormat="1" applyFont="1" applyFill="1" applyBorder="1" applyAlignment="1">
      <alignment horizontal="center" vertical="top" wrapText="1"/>
    </xf>
    <xf numFmtId="164" fontId="2" fillId="6" borderId="63" xfId="0" applyNumberFormat="1" applyFont="1" applyFill="1" applyBorder="1" applyAlignment="1">
      <alignment horizontal="center" vertical="top" wrapText="1"/>
    </xf>
    <xf numFmtId="164" fontId="2" fillId="6" borderId="64" xfId="0" applyNumberFormat="1" applyFont="1" applyFill="1" applyBorder="1" applyAlignment="1">
      <alignment horizontal="center" vertical="top" wrapText="1"/>
    </xf>
    <xf numFmtId="0" fontId="3" fillId="5" borderId="47" xfId="0" applyFont="1" applyFill="1" applyBorder="1" applyAlignment="1">
      <alignment horizontal="right" vertical="top" wrapText="1"/>
    </xf>
    <xf numFmtId="164" fontId="3" fillId="5" borderId="65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164" fontId="3" fillId="5" borderId="43" xfId="0" applyNumberFormat="1" applyFont="1" applyFill="1" applyBorder="1" applyAlignment="1">
      <alignment horizontal="center" vertical="top" wrapText="1"/>
    </xf>
    <xf numFmtId="164" fontId="5" fillId="5" borderId="65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66" xfId="0" applyNumberFormat="1" applyFont="1" applyFill="1" applyBorder="1" applyAlignment="1">
      <alignment horizontal="center" vertical="top"/>
    </xf>
    <xf numFmtId="164" fontId="5" fillId="5" borderId="67" xfId="0" applyNumberFormat="1" applyFont="1" applyFill="1" applyBorder="1" applyAlignment="1">
      <alignment horizontal="center" vertical="top"/>
    </xf>
    <xf numFmtId="0" fontId="3" fillId="5" borderId="60" xfId="0" applyFont="1" applyFill="1" applyBorder="1" applyAlignment="1">
      <alignment horizontal="right" vertical="top" wrapText="1"/>
    </xf>
    <xf numFmtId="164" fontId="3" fillId="5" borderId="32" xfId="0" applyNumberFormat="1" applyFont="1" applyFill="1" applyBorder="1" applyAlignment="1">
      <alignment horizontal="center" vertical="top" wrapText="1"/>
    </xf>
    <xf numFmtId="164" fontId="3" fillId="5" borderId="33" xfId="0" applyNumberFormat="1" applyFont="1" applyFill="1" applyBorder="1" applyAlignment="1">
      <alignment horizontal="center" vertical="top" wrapText="1"/>
    </xf>
    <xf numFmtId="164" fontId="3" fillId="5" borderId="37" xfId="0" applyNumberFormat="1" applyFont="1" applyFill="1" applyBorder="1" applyAlignment="1">
      <alignment horizontal="center" vertical="top" wrapText="1"/>
    </xf>
    <xf numFmtId="164" fontId="3" fillId="5" borderId="8" xfId="0" applyNumberFormat="1" applyFont="1" applyFill="1" applyBorder="1" applyAlignment="1">
      <alignment horizontal="center" vertical="top" wrapText="1"/>
    </xf>
    <xf numFmtId="164" fontId="3" fillId="5" borderId="6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1" xfId="0" applyNumberFormat="1" applyFont="1" applyFill="1" applyBorder="1" applyAlignment="1">
      <alignment horizontal="center" vertical="top" wrapText="1"/>
    </xf>
    <xf numFmtId="49" fontId="13" fillId="6" borderId="35" xfId="0" applyNumberFormat="1" applyFont="1" applyFill="1" applyBorder="1" applyAlignment="1">
      <alignment horizontal="center" vertical="center"/>
    </xf>
    <xf numFmtId="49" fontId="13" fillId="6" borderId="68" xfId="0" applyNumberFormat="1" applyFont="1" applyFill="1" applyBorder="1" applyAlignment="1">
      <alignment horizontal="center" vertical="center"/>
    </xf>
    <xf numFmtId="49" fontId="13" fillId="6" borderId="4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top" wrapText="1"/>
    </xf>
    <xf numFmtId="164" fontId="5" fillId="0" borderId="37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vertical="top"/>
    </xf>
    <xf numFmtId="49" fontId="3" fillId="3" borderId="33" xfId="0" applyNumberFormat="1" applyFont="1" applyFill="1" applyBorder="1" applyAlignment="1">
      <alignment vertical="top"/>
    </xf>
    <xf numFmtId="164" fontId="2" fillId="6" borderId="6" xfId="0" applyNumberFormat="1" applyFont="1" applyFill="1" applyBorder="1" applyAlignment="1">
      <alignment horizontal="center" vertical="top"/>
    </xf>
    <xf numFmtId="164" fontId="2" fillId="6" borderId="60" xfId="0" applyNumberFormat="1" applyFont="1" applyFill="1" applyBorder="1" applyAlignment="1">
      <alignment horizontal="center" vertical="top"/>
    </xf>
    <xf numFmtId="164" fontId="6" fillId="6" borderId="6" xfId="0" applyNumberFormat="1" applyFont="1" applyFill="1" applyBorder="1" applyAlignment="1">
      <alignment horizontal="center" vertical="top"/>
    </xf>
    <xf numFmtId="164" fontId="6" fillId="6" borderId="60" xfId="0" applyNumberFormat="1" applyFont="1" applyFill="1" applyBorder="1" applyAlignment="1">
      <alignment horizontal="center" vertical="top"/>
    </xf>
    <xf numFmtId="164" fontId="5" fillId="6" borderId="60" xfId="0" applyNumberFormat="1" applyFont="1" applyFill="1" applyBorder="1" applyAlignment="1">
      <alignment horizontal="center" vertical="top"/>
    </xf>
    <xf numFmtId="164" fontId="6" fillId="6" borderId="8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2" fillId="6" borderId="58" xfId="0" applyNumberFormat="1" applyFont="1" applyFill="1" applyBorder="1" applyAlignment="1">
      <alignment horizontal="center" vertical="top"/>
    </xf>
    <xf numFmtId="164" fontId="6" fillId="6" borderId="35" xfId="0" applyNumberFormat="1" applyFont="1" applyFill="1" applyBorder="1" applyAlignment="1">
      <alignment horizontal="center" vertical="top"/>
    </xf>
    <xf numFmtId="49" fontId="3" fillId="2" borderId="55" xfId="0" applyNumberFormat="1" applyFont="1" applyFill="1" applyBorder="1" applyAlignment="1">
      <alignment vertical="top"/>
    </xf>
    <xf numFmtId="0" fontId="2" fillId="6" borderId="21" xfId="0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right" vertical="top" wrapText="1"/>
    </xf>
    <xf numFmtId="49" fontId="10" fillId="0" borderId="63" xfId="0" applyNumberFormat="1" applyFont="1" applyBorder="1" applyAlignment="1">
      <alignment vertical="top"/>
    </xf>
    <xf numFmtId="49" fontId="10" fillId="0" borderId="69" xfId="0" applyNumberFormat="1" applyFont="1" applyBorder="1" applyAlignment="1">
      <alignment vertical="top"/>
    </xf>
    <xf numFmtId="164" fontId="7" fillId="5" borderId="6" xfId="0" applyNumberFormat="1" applyFont="1" applyFill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/>
    </xf>
    <xf numFmtId="164" fontId="7" fillId="5" borderId="60" xfId="0" applyNumberFormat="1" applyFont="1" applyFill="1" applyBorder="1" applyAlignment="1">
      <alignment horizontal="center" vertical="top"/>
    </xf>
    <xf numFmtId="164" fontId="7" fillId="5" borderId="36" xfId="0" applyNumberFormat="1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center" vertical="top"/>
    </xf>
    <xf numFmtId="164" fontId="3" fillId="5" borderId="65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5" fillId="5" borderId="70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164" fontId="3" fillId="5" borderId="71" xfId="0" applyNumberFormat="1" applyFont="1" applyFill="1" applyBorder="1" applyAlignment="1">
      <alignment horizontal="center" vertical="top"/>
    </xf>
    <xf numFmtId="164" fontId="3" fillId="5" borderId="67" xfId="0" applyNumberFormat="1" applyFont="1" applyFill="1" applyBorder="1" applyAlignment="1">
      <alignment horizontal="center" vertical="top" wrapText="1"/>
    </xf>
    <xf numFmtId="164" fontId="3" fillId="5" borderId="48" xfId="0" applyNumberFormat="1" applyFont="1" applyFill="1" applyBorder="1" applyAlignment="1">
      <alignment horizontal="center" vertical="top" wrapText="1"/>
    </xf>
    <xf numFmtId="49" fontId="3" fillId="6" borderId="41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3" fillId="6" borderId="59" xfId="0" applyNumberFormat="1" applyFont="1" applyFill="1" applyBorder="1" applyAlignment="1">
      <alignment vertical="top"/>
    </xf>
    <xf numFmtId="0" fontId="2" fillId="0" borderId="5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49" fontId="2" fillId="0" borderId="40" xfId="0" applyNumberFormat="1" applyFont="1" applyBorder="1" applyAlignment="1">
      <alignment vertical="top" wrapText="1"/>
    </xf>
    <xf numFmtId="49" fontId="2" fillId="0" borderId="72" xfId="0" applyNumberFormat="1" applyFont="1" applyBorder="1" applyAlignment="1">
      <alignment vertical="top" wrapText="1"/>
    </xf>
    <xf numFmtId="0" fontId="3" fillId="5" borderId="67" xfId="0" applyFont="1" applyFill="1" applyBorder="1" applyAlignment="1">
      <alignment horizontal="center" vertical="top"/>
    </xf>
    <xf numFmtId="164" fontId="3" fillId="5" borderId="67" xfId="0" applyNumberFormat="1" applyFont="1" applyFill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center" vertical="top"/>
    </xf>
    <xf numFmtId="164" fontId="5" fillId="5" borderId="43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5" borderId="73" xfId="0" applyFont="1" applyFill="1" applyBorder="1" applyAlignment="1">
      <alignment horizontal="right" vertical="top" wrapText="1"/>
    </xf>
    <xf numFmtId="164" fontId="5" fillId="5" borderId="72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164" fontId="5" fillId="5" borderId="30" xfId="0" applyNumberFormat="1" applyFont="1" applyFill="1" applyBorder="1" applyAlignment="1">
      <alignment horizontal="center" vertical="top"/>
    </xf>
    <xf numFmtId="164" fontId="5" fillId="5" borderId="32" xfId="0" applyNumberFormat="1" applyFont="1" applyFill="1" applyBorder="1" applyAlignment="1">
      <alignment horizontal="center" vertical="top"/>
    </xf>
    <xf numFmtId="164" fontId="5" fillId="5" borderId="33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164" fontId="6" fillId="5" borderId="9" xfId="0" applyNumberFormat="1" applyFont="1" applyFill="1" applyBorder="1" applyAlignment="1">
      <alignment horizontal="center" vertical="top"/>
    </xf>
    <xf numFmtId="164" fontId="6" fillId="5" borderId="10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164" fontId="6" fillId="5" borderId="41" xfId="0" applyNumberFormat="1" applyFont="1" applyFill="1" applyBorder="1" applyAlignment="1">
      <alignment horizontal="center" vertical="top"/>
    </xf>
    <xf numFmtId="164" fontId="7" fillId="6" borderId="0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left" vertical="top" wrapText="1"/>
    </xf>
    <xf numFmtId="49" fontId="13" fillId="0" borderId="35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0" fontId="6" fillId="0" borderId="64" xfId="0" applyFont="1" applyFill="1" applyBorder="1" applyAlignment="1">
      <alignment horizontal="left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164" fontId="7" fillId="5" borderId="28" xfId="0" applyNumberFormat="1" applyFont="1" applyFill="1" applyBorder="1" applyAlignment="1">
      <alignment horizontal="center" vertical="top"/>
    </xf>
    <xf numFmtId="164" fontId="7" fillId="5" borderId="29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35" xfId="0" applyFont="1" applyBorder="1"/>
    <xf numFmtId="0" fontId="6" fillId="0" borderId="42" xfId="0" applyFont="1" applyBorder="1" applyAlignment="1">
      <alignment horizontal="left" vertical="top"/>
    </xf>
    <xf numFmtId="0" fontId="6" fillId="0" borderId="29" xfId="0" applyFont="1" applyFill="1" applyBorder="1" applyAlignment="1">
      <alignment horizontal="center" vertical="top" wrapText="1"/>
    </xf>
    <xf numFmtId="0" fontId="6" fillId="0" borderId="65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0" fontId="1" fillId="0" borderId="23" xfId="0" applyFont="1" applyBorder="1"/>
    <xf numFmtId="164" fontId="2" fillId="0" borderId="11" xfId="0" applyNumberFormat="1" applyFont="1" applyFill="1" applyBorder="1" applyAlignment="1">
      <alignment horizontal="left" vertical="top" wrapText="1"/>
    </xf>
    <xf numFmtId="0" fontId="1" fillId="0" borderId="31" xfId="0" applyFont="1" applyBorder="1"/>
    <xf numFmtId="0" fontId="13" fillId="0" borderId="31" xfId="0" applyFont="1" applyFill="1" applyBorder="1" applyAlignment="1">
      <alignment horizontal="center" vertical="top" wrapText="1"/>
    </xf>
    <xf numFmtId="49" fontId="3" fillId="3" borderId="41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left" vertical="top" wrapText="1"/>
    </xf>
    <xf numFmtId="49" fontId="13" fillId="6" borderId="35" xfId="0" applyNumberFormat="1" applyFont="1" applyFill="1" applyBorder="1" applyAlignment="1">
      <alignment horizontal="center" vertical="top" wrapText="1"/>
    </xf>
    <xf numFmtId="49" fontId="13" fillId="6" borderId="68" xfId="0" applyNumberFormat="1" applyFont="1" applyFill="1" applyBorder="1" applyAlignment="1">
      <alignment horizontal="center" vertical="top" wrapText="1"/>
    </xf>
    <xf numFmtId="49" fontId="13" fillId="6" borderId="46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17" xfId="0" applyNumberFormat="1" applyFont="1" applyFill="1" applyBorder="1" applyAlignment="1">
      <alignment horizontal="center" vertical="top" wrapText="1"/>
    </xf>
    <xf numFmtId="164" fontId="2" fillId="0" borderId="52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/>
    <xf numFmtId="1" fontId="2" fillId="0" borderId="12" xfId="0" applyNumberFormat="1" applyFont="1" applyFill="1" applyBorder="1" applyAlignment="1">
      <alignment horizontal="center" vertical="top" wrapText="1"/>
    </xf>
    <xf numFmtId="1" fontId="1" fillId="0" borderId="31" xfId="0" applyNumberFormat="1" applyFont="1" applyBorder="1"/>
    <xf numFmtId="0" fontId="16" fillId="0" borderId="0" xfId="0" applyFont="1"/>
    <xf numFmtId="0" fontId="16" fillId="0" borderId="35" xfId="0" applyFont="1" applyBorder="1" applyAlignment="1">
      <alignment horizontal="center" vertical="top" wrapText="1"/>
    </xf>
    <xf numFmtId="0" fontId="16" fillId="0" borderId="35" xfId="0" applyFont="1" applyBorder="1" applyAlignment="1">
      <alignment vertical="top" wrapText="1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/>
    </xf>
    <xf numFmtId="164" fontId="2" fillId="7" borderId="32" xfId="0" applyNumberFormat="1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164" fontId="2" fillId="7" borderId="37" xfId="0" applyNumberFormat="1" applyFont="1" applyFill="1" applyBorder="1" applyAlignment="1">
      <alignment horizontal="center" vertical="top"/>
    </xf>
    <xf numFmtId="164" fontId="6" fillId="7" borderId="32" xfId="0" applyNumberFormat="1" applyFont="1" applyFill="1" applyBorder="1" applyAlignment="1">
      <alignment horizontal="center" vertical="top"/>
    </xf>
    <xf numFmtId="164" fontId="6" fillId="7" borderId="33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7" fillId="7" borderId="32" xfId="0" applyNumberFormat="1" applyFont="1" applyFill="1" applyBorder="1" applyAlignment="1">
      <alignment horizontal="center" vertical="top"/>
    </xf>
    <xf numFmtId="164" fontId="7" fillId="7" borderId="33" xfId="0" applyNumberFormat="1" applyFont="1" applyFill="1" applyBorder="1" applyAlignment="1">
      <alignment horizontal="center" vertical="top"/>
    </xf>
    <xf numFmtId="164" fontId="7" fillId="7" borderId="37" xfId="0" applyNumberFormat="1" applyFont="1" applyFill="1" applyBorder="1" applyAlignment="1">
      <alignment horizontal="center" vertical="top"/>
    </xf>
    <xf numFmtId="164" fontId="6" fillId="7" borderId="8" xfId="0" applyNumberFormat="1" applyFont="1" applyFill="1" applyBorder="1" applyAlignment="1">
      <alignment horizontal="center" vertical="top"/>
    </xf>
    <xf numFmtId="164" fontId="7" fillId="5" borderId="42" xfId="0" applyNumberFormat="1" applyFont="1" applyFill="1" applyBorder="1" applyAlignment="1">
      <alignment horizontal="center" vertical="top"/>
    </xf>
    <xf numFmtId="164" fontId="7" fillId="5" borderId="24" xfId="0" applyNumberFormat="1" applyFont="1" applyFill="1" applyBorder="1" applyAlignment="1">
      <alignment horizontal="center" vertical="top"/>
    </xf>
    <xf numFmtId="164" fontId="7" fillId="5" borderId="30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horizontal="center" vertical="top"/>
    </xf>
    <xf numFmtId="164" fontId="6" fillId="6" borderId="2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36" xfId="0" applyNumberFormat="1" applyFont="1" applyBorder="1" applyAlignment="1">
      <alignment horizontal="center" vertical="center" textRotation="90"/>
    </xf>
    <xf numFmtId="0" fontId="9" fillId="0" borderId="43" xfId="0" applyNumberFormat="1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top" wrapText="1"/>
    </xf>
    <xf numFmtId="0" fontId="10" fillId="0" borderId="75" xfId="0" applyFont="1" applyBorder="1" applyAlignment="1">
      <alignment horizontal="right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49" fontId="3" fillId="8" borderId="7" xfId="0" applyNumberFormat="1" applyFont="1" applyFill="1" applyBorder="1" applyAlignment="1">
      <alignment horizontal="left" vertical="top" wrapText="1"/>
    </xf>
    <xf numFmtId="49" fontId="3" fillId="8" borderId="15" xfId="0" applyNumberFormat="1" applyFont="1" applyFill="1" applyBorder="1" applyAlignment="1">
      <alignment horizontal="left" vertical="top" wrapText="1"/>
    </xf>
    <xf numFmtId="49" fontId="3" fillId="8" borderId="74" xfId="0" applyNumberFormat="1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74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3" xfId="0" applyNumberFormat="1" applyFont="1" applyBorder="1" applyAlignment="1">
      <alignment horizontal="center" vertical="center" textRotation="90" wrapText="1"/>
    </xf>
    <xf numFmtId="0" fontId="2" fillId="0" borderId="31" xfId="0" applyNumberFormat="1" applyFont="1" applyBorder="1" applyAlignment="1">
      <alignment horizontal="center" vertical="center" textRotation="90" wrapText="1"/>
    </xf>
    <xf numFmtId="0" fontId="2" fillId="0" borderId="49" xfId="0" applyNumberFormat="1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9" fontId="3" fillId="2" borderId="65" xfId="0" applyNumberFormat="1" applyFont="1" applyFill="1" applyBorder="1" applyAlignment="1">
      <alignment horizontal="center" vertical="top"/>
    </xf>
    <xf numFmtId="49" fontId="3" fillId="3" borderId="51" xfId="0" applyNumberFormat="1" applyFont="1" applyFill="1" applyBorder="1" applyAlignment="1">
      <alignment horizontal="center" vertical="top"/>
    </xf>
    <xf numFmtId="49" fontId="3" fillId="3" borderId="41" xfId="0" applyNumberFormat="1" applyFont="1" applyFill="1" applyBorder="1" applyAlignment="1">
      <alignment horizontal="center" vertical="top"/>
    </xf>
    <xf numFmtId="49" fontId="3" fillId="3" borderId="59" xfId="0" applyNumberFormat="1" applyFont="1" applyFill="1" applyBorder="1" applyAlignment="1">
      <alignment horizontal="center" vertical="top"/>
    </xf>
    <xf numFmtId="49" fontId="3" fillId="3" borderId="66" xfId="0" applyNumberFormat="1" applyFont="1" applyFill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49" fontId="3" fillId="6" borderId="41" xfId="0" applyNumberFormat="1" applyFont="1" applyFill="1" applyBorder="1" applyAlignment="1">
      <alignment horizontal="center" vertical="top"/>
    </xf>
    <xf numFmtId="49" fontId="3" fillId="6" borderId="59" xfId="0" applyNumberFormat="1" applyFont="1" applyFill="1" applyBorder="1" applyAlignment="1">
      <alignment horizontal="center" vertical="top"/>
    </xf>
    <xf numFmtId="49" fontId="3" fillId="6" borderId="66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9" fontId="10" fillId="0" borderId="23" xfId="0" applyNumberFormat="1" applyFont="1" applyBorder="1" applyAlignment="1">
      <alignment horizontal="center" vertical="top"/>
    </xf>
    <xf numFmtId="49" fontId="10" fillId="0" borderId="31" xfId="0" applyNumberFormat="1" applyFont="1" applyBorder="1" applyAlignment="1">
      <alignment horizontal="center" vertical="top"/>
    </xf>
    <xf numFmtId="49" fontId="10" fillId="0" borderId="49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74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74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49" fontId="2" fillId="0" borderId="24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5" xfId="0" applyNumberFormat="1" applyFont="1" applyBorder="1" applyAlignment="1">
      <alignment horizontal="center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3" fillId="3" borderId="50" xfId="0" applyNumberFormat="1" applyFont="1" applyFill="1" applyBorder="1" applyAlignment="1">
      <alignment horizontal="center" vertical="top"/>
    </xf>
    <xf numFmtId="49" fontId="3" fillId="3" borderId="53" xfId="0" applyNumberFormat="1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49" fontId="13" fillId="0" borderId="10" xfId="0" applyNumberFormat="1" applyFont="1" applyFill="1" applyBorder="1" applyAlignment="1">
      <alignment horizontal="center" vertical="top"/>
    </xf>
    <xf numFmtId="49" fontId="13" fillId="0" borderId="12" xfId="0" applyNumberFormat="1" applyFont="1" applyFill="1" applyBorder="1" applyAlignment="1">
      <alignment horizontal="center" vertical="top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23" xfId="0" applyNumberFormat="1" applyFont="1" applyFill="1" applyBorder="1" applyAlignment="1">
      <alignment horizontal="center" vertical="top"/>
    </xf>
    <xf numFmtId="49" fontId="13" fillId="0" borderId="31" xfId="0" applyNumberFormat="1" applyFont="1" applyFill="1" applyBorder="1" applyAlignment="1">
      <alignment horizontal="center" vertical="top"/>
    </xf>
    <xf numFmtId="49" fontId="13" fillId="0" borderId="49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74" xfId="0" applyNumberFormat="1" applyFont="1" applyFill="1" applyBorder="1" applyAlignment="1">
      <alignment horizontal="right" vertical="top"/>
    </xf>
    <xf numFmtId="164" fontId="5" fillId="3" borderId="7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74" xfId="0" applyNumberFormat="1" applyFont="1" applyFill="1" applyBorder="1" applyAlignment="1">
      <alignment horizontal="left" vertical="top"/>
    </xf>
    <xf numFmtId="0" fontId="2" fillId="6" borderId="18" xfId="0" applyFont="1" applyFill="1" applyBorder="1" applyAlignment="1">
      <alignment horizontal="left" vertical="top" wrapText="1"/>
    </xf>
    <xf numFmtId="0" fontId="2" fillId="6" borderId="41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6" fillId="0" borderId="78" xfId="0" applyFont="1" applyFill="1" applyBorder="1" applyAlignment="1">
      <alignment horizontal="left" vertical="top" wrapText="1"/>
    </xf>
    <xf numFmtId="0" fontId="6" fillId="0" borderId="64" xfId="0" applyFont="1" applyFill="1" applyBorder="1" applyAlignment="1">
      <alignment horizontal="left" vertical="top" wrapText="1"/>
    </xf>
    <xf numFmtId="49" fontId="13" fillId="0" borderId="26" xfId="0" applyNumberFormat="1" applyFont="1" applyFill="1" applyBorder="1" applyAlignment="1">
      <alignment horizontal="center" vertical="top"/>
    </xf>
    <xf numFmtId="49" fontId="13" fillId="0" borderId="35" xfId="0" applyNumberFormat="1" applyFont="1" applyFill="1" applyBorder="1" applyAlignment="1">
      <alignment horizontal="center" vertical="top"/>
    </xf>
    <xf numFmtId="49" fontId="13" fillId="0" borderId="27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0" fontId="9" fillId="0" borderId="18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44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41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65" xfId="0" applyNumberFormat="1" applyFont="1" applyFill="1" applyBorder="1" applyAlignment="1">
      <alignment horizontal="center" vertical="top" wrapText="1"/>
    </xf>
    <xf numFmtId="49" fontId="3" fillId="3" borderId="70" xfId="0" applyNumberFormat="1" applyFont="1" applyFill="1" applyBorder="1" applyAlignment="1">
      <alignment horizontal="center" vertical="top"/>
    </xf>
    <xf numFmtId="164" fontId="9" fillId="6" borderId="51" xfId="0" applyNumberFormat="1" applyFont="1" applyFill="1" applyBorder="1" applyAlignment="1">
      <alignment horizontal="left" vertical="top" wrapText="1"/>
    </xf>
    <xf numFmtId="164" fontId="9" fillId="6" borderId="66" xfId="0" applyNumberFormat="1" applyFont="1" applyFill="1" applyBorder="1" applyAlignment="1">
      <alignment horizontal="left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wrapText="1"/>
    </xf>
    <xf numFmtId="49" fontId="3" fillId="0" borderId="3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49" fontId="3" fillId="0" borderId="37" xfId="0" applyNumberFormat="1" applyFont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right" vertical="top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63" xfId="0" applyNumberFormat="1" applyFont="1" applyFill="1" applyBorder="1" applyAlignment="1">
      <alignment horizontal="right" vertical="top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74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74" xfId="0" applyNumberFormat="1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6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43" xfId="0" applyNumberFormat="1" applyFont="1" applyBorder="1" applyAlignment="1">
      <alignment horizontal="center" vertical="top"/>
    </xf>
    <xf numFmtId="49" fontId="3" fillId="3" borderId="77" xfId="0" applyNumberFormat="1" applyFont="1" applyFill="1" applyBorder="1" applyAlignment="1">
      <alignment horizontal="center" vertical="top"/>
    </xf>
    <xf numFmtId="49" fontId="3" fillId="6" borderId="29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33" xfId="0" applyNumberFormat="1" applyFont="1" applyFill="1" applyBorder="1" applyAlignment="1">
      <alignment horizontal="center" vertical="top"/>
    </xf>
    <xf numFmtId="164" fontId="10" fillId="0" borderId="51" xfId="0" applyNumberFormat="1" applyFont="1" applyBorder="1" applyAlignment="1">
      <alignment horizontal="left" vertical="top" wrapText="1"/>
    </xf>
    <xf numFmtId="164" fontId="10" fillId="0" borderId="58" xfId="0" applyNumberFormat="1" applyFont="1" applyBorder="1" applyAlignment="1">
      <alignment horizontal="left" vertical="top" wrapText="1"/>
    </xf>
    <xf numFmtId="164" fontId="10" fillId="0" borderId="59" xfId="0" applyNumberFormat="1" applyFont="1" applyBorder="1" applyAlignment="1">
      <alignment horizontal="left" vertical="top" wrapText="1"/>
    </xf>
    <xf numFmtId="164" fontId="3" fillId="0" borderId="28" xfId="0" applyNumberFormat="1" applyFont="1" applyBorder="1" applyAlignment="1">
      <alignment horizontal="center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 wrapText="1"/>
    </xf>
    <xf numFmtId="49" fontId="3" fillId="4" borderId="39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74" xfId="0" applyNumberFormat="1" applyFont="1" applyFill="1" applyBorder="1" applyAlignment="1">
      <alignment horizontal="right" vertical="top"/>
    </xf>
    <xf numFmtId="164" fontId="5" fillId="4" borderId="44" xfId="0" applyNumberFormat="1" applyFont="1" applyFill="1" applyBorder="1" applyAlignment="1">
      <alignment horizontal="center" vertical="top"/>
    </xf>
    <xf numFmtId="164" fontId="5" fillId="4" borderId="75" xfId="0" applyNumberFormat="1" applyFont="1" applyFill="1" applyBorder="1" applyAlignment="1">
      <alignment horizontal="center" vertical="top"/>
    </xf>
    <xf numFmtId="164" fontId="5" fillId="4" borderId="69" xfId="0" applyNumberFormat="1" applyFont="1" applyFill="1" applyBorder="1" applyAlignment="1">
      <alignment horizontal="center" vertical="top"/>
    </xf>
    <xf numFmtId="164" fontId="3" fillId="0" borderId="28" xfId="0" applyNumberFormat="1" applyFont="1" applyFill="1" applyBorder="1" applyAlignment="1">
      <alignment horizontal="center" vertical="top" wrapText="1"/>
    </xf>
    <xf numFmtId="164" fontId="3" fillId="0" borderId="65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2" xfId="0" applyNumberFormat="1" applyFont="1" applyFill="1" applyBorder="1" applyAlignment="1">
      <alignment horizontal="center" vertical="top" wrapText="1"/>
    </xf>
    <xf numFmtId="49" fontId="3" fillId="3" borderId="39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74" xfId="0" applyNumberFormat="1" applyFont="1" applyFill="1" applyBorder="1" applyAlignment="1">
      <alignment horizontal="right" vertical="top" wrapText="1"/>
    </xf>
    <xf numFmtId="164" fontId="5" fillId="3" borderId="42" xfId="0" applyNumberFormat="1" applyFont="1" applyFill="1" applyBorder="1" applyAlignment="1">
      <alignment horizontal="center" vertical="center" wrapText="1"/>
    </xf>
    <xf numFmtId="164" fontId="5" fillId="3" borderId="24" xfId="0" applyNumberFormat="1" applyFont="1" applyFill="1" applyBorder="1" applyAlignment="1">
      <alignment horizontal="center" vertical="center" wrapText="1"/>
    </xf>
    <xf numFmtId="164" fontId="5" fillId="3" borderId="63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74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164" fontId="5" fillId="2" borderId="74" xfId="0" applyNumberFormat="1" applyFont="1" applyFill="1" applyBorder="1" applyAlignment="1">
      <alignment horizontal="center" vertical="top"/>
    </xf>
    <xf numFmtId="0" fontId="2" fillId="0" borderId="56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164" fontId="9" fillId="0" borderId="56" xfId="0" applyNumberFormat="1" applyFont="1" applyBorder="1" applyAlignment="1">
      <alignment horizontal="center" vertical="top" wrapText="1"/>
    </xf>
    <xf numFmtId="164" fontId="9" fillId="0" borderId="64" xfId="0" applyNumberFormat="1" applyFont="1" applyBorder="1" applyAlignment="1">
      <alignment horizontal="center" vertical="top" wrapText="1"/>
    </xf>
    <xf numFmtId="164" fontId="9" fillId="0" borderId="46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0" fontId="15" fillId="0" borderId="24" xfId="0" applyNumberFormat="1" applyFont="1" applyBorder="1" applyAlignment="1">
      <alignment vertical="top" wrapText="1"/>
    </xf>
    <xf numFmtId="164" fontId="17" fillId="0" borderId="75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right" vertical="top" wrapText="1"/>
    </xf>
    <xf numFmtId="0" fontId="3" fillId="4" borderId="64" xfId="0" applyFont="1" applyFill="1" applyBorder="1" applyAlignment="1">
      <alignment horizontal="right" vertical="top" wrapText="1"/>
    </xf>
    <xf numFmtId="0" fontId="3" fillId="4" borderId="46" xfId="0" applyFont="1" applyFill="1" applyBorder="1" applyAlignment="1">
      <alignment horizontal="right" vertical="top" wrapText="1"/>
    </xf>
    <xf numFmtId="164" fontId="10" fillId="4" borderId="56" xfId="0" applyNumberFormat="1" applyFont="1" applyFill="1" applyBorder="1" applyAlignment="1">
      <alignment horizontal="center" vertical="top" wrapText="1"/>
    </xf>
    <xf numFmtId="164" fontId="10" fillId="4" borderId="64" xfId="0" applyNumberFormat="1" applyFont="1" applyFill="1" applyBorder="1" applyAlignment="1">
      <alignment horizontal="center" vertical="top" wrapText="1"/>
    </xf>
    <xf numFmtId="164" fontId="10" fillId="4" borderId="46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0" fontId="2" fillId="6" borderId="23" xfId="0" applyFont="1" applyFill="1" applyBorder="1" applyAlignment="1">
      <alignment horizontal="left" vertical="top" wrapText="1"/>
    </xf>
    <xf numFmtId="0" fontId="2" fillId="6" borderId="49" xfId="0" applyFont="1" applyFill="1" applyBorder="1" applyAlignment="1">
      <alignment horizontal="left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0" fontId="3" fillId="5" borderId="67" xfId="0" applyFont="1" applyFill="1" applyBorder="1" applyAlignment="1">
      <alignment horizontal="right" vertical="top" wrapText="1"/>
    </xf>
    <xf numFmtId="0" fontId="3" fillId="5" borderId="71" xfId="0" applyFont="1" applyFill="1" applyBorder="1" applyAlignment="1">
      <alignment horizontal="right" vertical="top" wrapText="1"/>
    </xf>
    <xf numFmtId="0" fontId="3" fillId="5" borderId="47" xfId="0" applyFont="1" applyFill="1" applyBorder="1" applyAlignment="1">
      <alignment horizontal="right" vertical="top" wrapText="1"/>
    </xf>
    <xf numFmtId="164" fontId="10" fillId="5" borderId="67" xfId="0" applyNumberFormat="1" applyFont="1" applyFill="1" applyBorder="1" applyAlignment="1">
      <alignment horizontal="center" vertical="top" wrapText="1"/>
    </xf>
    <xf numFmtId="164" fontId="10" fillId="5" borderId="71" xfId="0" applyNumberFormat="1" applyFont="1" applyFill="1" applyBorder="1" applyAlignment="1">
      <alignment horizontal="center" vertical="top" wrapText="1"/>
    </xf>
    <xf numFmtId="164" fontId="10" fillId="5" borderId="47" xfId="0" applyNumberFormat="1" applyFont="1" applyFill="1" applyBorder="1" applyAlignment="1">
      <alignment horizontal="center" vertical="top" wrapText="1"/>
    </xf>
    <xf numFmtId="164" fontId="9" fillId="0" borderId="56" xfId="0" applyNumberFormat="1" applyFont="1" applyBorder="1" applyAlignment="1">
      <alignment horizontal="right" vertical="top" wrapText="1" indent="6"/>
    </xf>
    <xf numFmtId="164" fontId="9" fillId="0" borderId="64" xfId="0" applyNumberFormat="1" applyFont="1" applyBorder="1" applyAlignment="1">
      <alignment horizontal="right" vertical="top" wrapText="1" indent="6"/>
    </xf>
    <xf numFmtId="164" fontId="9" fillId="0" borderId="46" xfId="0" applyNumberFormat="1" applyFont="1" applyBorder="1" applyAlignment="1">
      <alignment horizontal="right" vertical="top" wrapText="1" indent="6"/>
    </xf>
    <xf numFmtId="164" fontId="10" fillId="5" borderId="67" xfId="0" applyNumberFormat="1" applyFont="1" applyFill="1" applyBorder="1" applyAlignment="1">
      <alignment horizontal="right" vertical="top" wrapText="1" indent="6"/>
    </xf>
    <xf numFmtId="164" fontId="10" fillId="5" borderId="71" xfId="0" applyNumberFormat="1" applyFont="1" applyFill="1" applyBorder="1" applyAlignment="1">
      <alignment horizontal="right" vertical="top" wrapText="1" indent="6"/>
    </xf>
    <xf numFmtId="164" fontId="10" fillId="5" borderId="47" xfId="0" applyNumberFormat="1" applyFont="1" applyFill="1" applyBorder="1" applyAlignment="1">
      <alignment horizontal="right" vertical="top" wrapText="1" indent="6"/>
    </xf>
    <xf numFmtId="0" fontId="2" fillId="0" borderId="0" xfId="0" applyFont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textRotation="90" wrapText="1"/>
    </xf>
    <xf numFmtId="0" fontId="6" fillId="0" borderId="49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49" fontId="3" fillId="2" borderId="25" xfId="0" applyNumberFormat="1" applyFont="1" applyFill="1" applyBorder="1" applyAlignment="1">
      <alignment horizontal="center" vertical="top" wrapText="1"/>
    </xf>
    <xf numFmtId="49" fontId="3" fillId="3" borderId="80" xfId="0" applyNumberFormat="1" applyFont="1" applyFill="1" applyBorder="1" applyAlignment="1">
      <alignment horizontal="center" vertical="top"/>
    </xf>
    <xf numFmtId="49" fontId="3" fillId="6" borderId="79" xfId="0" applyNumberFormat="1" applyFont="1" applyFill="1" applyBorder="1" applyAlignment="1">
      <alignment horizontal="center" vertical="top"/>
    </xf>
    <xf numFmtId="164" fontId="10" fillId="4" borderId="56" xfId="0" applyNumberFormat="1" applyFont="1" applyFill="1" applyBorder="1" applyAlignment="1">
      <alignment horizontal="right" vertical="top" wrapText="1" indent="6"/>
    </xf>
    <xf numFmtId="164" fontId="10" fillId="4" borderId="64" xfId="0" applyNumberFormat="1" applyFont="1" applyFill="1" applyBorder="1" applyAlignment="1">
      <alignment horizontal="right" vertical="top" wrapText="1" indent="6"/>
    </xf>
    <xf numFmtId="164" fontId="10" fillId="4" borderId="46" xfId="0" applyNumberFormat="1" applyFont="1" applyFill="1" applyBorder="1" applyAlignment="1">
      <alignment horizontal="right" vertical="top" wrapText="1" indent="6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63" xfId="0" applyNumberFormat="1" applyFont="1" applyFill="1" applyBorder="1" applyAlignment="1">
      <alignment horizontal="right" vertical="top"/>
    </xf>
    <xf numFmtId="164" fontId="9" fillId="6" borderId="79" xfId="0" applyNumberFormat="1" applyFont="1" applyFill="1" applyBorder="1" applyAlignment="1">
      <alignment horizontal="left" vertical="top" wrapText="1"/>
    </xf>
    <xf numFmtId="164" fontId="9" fillId="6" borderId="59" xfId="0" applyNumberFormat="1" applyFont="1" applyFill="1" applyBorder="1" applyAlignment="1">
      <alignment horizontal="left" vertical="top" wrapText="1"/>
    </xf>
    <xf numFmtId="164" fontId="3" fillId="0" borderId="25" xfId="0" applyNumberFormat="1" applyFont="1" applyFill="1" applyBorder="1" applyAlignment="1">
      <alignment horizontal="center" vertical="top" wrapText="1"/>
    </xf>
    <xf numFmtId="164" fontId="3" fillId="0" borderId="32" xfId="0" applyNumberFormat="1" applyFont="1" applyFill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/>
    </xf>
    <xf numFmtId="0" fontId="16" fillId="0" borderId="3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tabSelected="1" showWhiteSpace="0" zoomScaleNormal="100" zoomScaleSheetLayoutView="80" workbookViewId="0">
      <selection sqref="A1:R1"/>
    </sheetView>
  </sheetViews>
  <sheetFormatPr defaultRowHeight="12.75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6.85546875" style="308" customWidth="1"/>
    <col min="9" max="9" width="6.42578125" style="1" customWidth="1"/>
    <col min="10" max="11" width="5.42578125" style="1" customWidth="1"/>
    <col min="12" max="12" width="6.42578125" style="1" customWidth="1"/>
    <col min="13" max="14" width="7.5703125" style="1" customWidth="1"/>
    <col min="15" max="15" width="24.140625" style="1" customWidth="1"/>
    <col min="16" max="17" width="5.5703125" style="308" customWidth="1"/>
    <col min="18" max="18" width="5.5703125" style="310" customWidth="1"/>
    <col min="19" max="16384" width="9.140625" style="310"/>
  </cols>
  <sheetData>
    <row r="1" spans="1:18" ht="18.75" customHeight="1">
      <c r="A1" s="372" t="s">
        <v>112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</row>
    <row r="2" spans="1:18" ht="18.75" customHeight="1">
      <c r="A2" s="384" t="s">
        <v>113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18" ht="15.75" customHeight="1">
      <c r="A3" s="363" t="s">
        <v>58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</row>
    <row r="4" spans="1:18" ht="13.5" thickBot="1">
      <c r="A4" s="373" t="s">
        <v>0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</row>
    <row r="5" spans="1:18" ht="12.75" customHeight="1">
      <c r="A5" s="374" t="s">
        <v>1</v>
      </c>
      <c r="B5" s="377" t="s">
        <v>2</v>
      </c>
      <c r="C5" s="377" t="s">
        <v>3</v>
      </c>
      <c r="D5" s="378" t="s">
        <v>16</v>
      </c>
      <c r="E5" s="381" t="s">
        <v>4</v>
      </c>
      <c r="F5" s="377" t="s">
        <v>97</v>
      </c>
      <c r="G5" s="403" t="s">
        <v>5</v>
      </c>
      <c r="H5" s="392" t="s">
        <v>6</v>
      </c>
      <c r="I5" s="406" t="s">
        <v>105</v>
      </c>
      <c r="J5" s="407"/>
      <c r="K5" s="407"/>
      <c r="L5" s="408"/>
      <c r="M5" s="392" t="s">
        <v>55</v>
      </c>
      <c r="N5" s="395" t="s">
        <v>67</v>
      </c>
      <c r="O5" s="398" t="s">
        <v>114</v>
      </c>
      <c r="P5" s="399"/>
      <c r="Q5" s="399"/>
      <c r="R5" s="400"/>
    </row>
    <row r="6" spans="1:18" ht="12.75" customHeight="1">
      <c r="A6" s="375"/>
      <c r="B6" s="364"/>
      <c r="C6" s="364"/>
      <c r="D6" s="379"/>
      <c r="E6" s="382"/>
      <c r="F6" s="364"/>
      <c r="G6" s="404"/>
      <c r="H6" s="393"/>
      <c r="I6" s="401" t="s">
        <v>7</v>
      </c>
      <c r="J6" s="409" t="s">
        <v>8</v>
      </c>
      <c r="K6" s="409"/>
      <c r="L6" s="370" t="s">
        <v>22</v>
      </c>
      <c r="M6" s="393"/>
      <c r="N6" s="396"/>
      <c r="O6" s="368" t="s">
        <v>16</v>
      </c>
      <c r="P6" s="364" t="s">
        <v>86</v>
      </c>
      <c r="Q6" s="364" t="s">
        <v>87</v>
      </c>
      <c r="R6" s="366" t="s">
        <v>88</v>
      </c>
    </row>
    <row r="7" spans="1:18" ht="117.75" customHeight="1" thickBot="1">
      <c r="A7" s="376"/>
      <c r="B7" s="365"/>
      <c r="C7" s="365"/>
      <c r="D7" s="380"/>
      <c r="E7" s="383"/>
      <c r="F7" s="365"/>
      <c r="G7" s="405"/>
      <c r="H7" s="394"/>
      <c r="I7" s="402"/>
      <c r="J7" s="309" t="s">
        <v>7</v>
      </c>
      <c r="K7" s="4" t="s">
        <v>17</v>
      </c>
      <c r="L7" s="371"/>
      <c r="M7" s="394"/>
      <c r="N7" s="397"/>
      <c r="O7" s="369"/>
      <c r="P7" s="365"/>
      <c r="Q7" s="365"/>
      <c r="R7" s="367"/>
    </row>
    <row r="8" spans="1:18" ht="13.5" thickBot="1">
      <c r="A8" s="386" t="s">
        <v>35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8"/>
    </row>
    <row r="9" spans="1:18" ht="13.5" thickBot="1">
      <c r="A9" s="389" t="s">
        <v>59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1"/>
    </row>
    <row r="10" spans="1:18" ht="16.5" customHeight="1" thickBot="1">
      <c r="A10" s="80" t="s">
        <v>9</v>
      </c>
      <c r="B10" s="430" t="s">
        <v>50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2"/>
    </row>
    <row r="11" spans="1:18" ht="13.5" thickBot="1">
      <c r="A11" s="5" t="s">
        <v>9</v>
      </c>
      <c r="B11" s="70" t="s">
        <v>9</v>
      </c>
      <c r="C11" s="433" t="s">
        <v>37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5"/>
    </row>
    <row r="12" spans="1:18" ht="12.75" customHeight="1">
      <c r="A12" s="410" t="s">
        <v>9</v>
      </c>
      <c r="B12" s="414" t="s">
        <v>9</v>
      </c>
      <c r="C12" s="418" t="s">
        <v>9</v>
      </c>
      <c r="D12" s="422" t="s">
        <v>23</v>
      </c>
      <c r="E12" s="436"/>
      <c r="F12" s="439" t="s">
        <v>24</v>
      </c>
      <c r="G12" s="425" t="s">
        <v>46</v>
      </c>
      <c r="H12" s="225" t="s">
        <v>25</v>
      </c>
      <c r="I12" s="108">
        <f>J12+L12</f>
        <v>36.799999999999997</v>
      </c>
      <c r="J12" s="109">
        <v>36.799999999999997</v>
      </c>
      <c r="K12" s="109"/>
      <c r="L12" s="110"/>
      <c r="M12" s="111">
        <v>36.799999999999997</v>
      </c>
      <c r="N12" s="111">
        <v>36.799999999999997</v>
      </c>
      <c r="O12" s="442" t="s">
        <v>68</v>
      </c>
      <c r="P12" s="112">
        <v>100</v>
      </c>
      <c r="Q12" s="112">
        <v>100</v>
      </c>
      <c r="R12" s="113">
        <v>100</v>
      </c>
    </row>
    <row r="13" spans="1:18">
      <c r="A13" s="411"/>
      <c r="B13" s="415"/>
      <c r="C13" s="419"/>
      <c r="D13" s="423"/>
      <c r="E13" s="437"/>
      <c r="F13" s="440"/>
      <c r="G13" s="426"/>
      <c r="H13" s="226" t="s">
        <v>26</v>
      </c>
      <c r="I13" s="117">
        <f>J13+L13</f>
        <v>298</v>
      </c>
      <c r="J13" s="118">
        <v>298</v>
      </c>
      <c r="K13" s="118"/>
      <c r="L13" s="119"/>
      <c r="M13" s="120">
        <v>298</v>
      </c>
      <c r="N13" s="120">
        <v>298</v>
      </c>
      <c r="O13" s="443"/>
      <c r="P13" s="121"/>
      <c r="Q13" s="121"/>
      <c r="R13" s="122"/>
    </row>
    <row r="14" spans="1:18" ht="12.75" customHeight="1">
      <c r="A14" s="412"/>
      <c r="B14" s="416"/>
      <c r="C14" s="420"/>
      <c r="D14" s="423"/>
      <c r="E14" s="437"/>
      <c r="F14" s="440"/>
      <c r="G14" s="426"/>
      <c r="H14" s="227" t="s">
        <v>53</v>
      </c>
      <c r="I14" s="126"/>
      <c r="J14" s="127"/>
      <c r="K14" s="127"/>
      <c r="L14" s="128"/>
      <c r="M14" s="129"/>
      <c r="N14" s="129"/>
      <c r="O14" s="443"/>
      <c r="P14" s="121"/>
      <c r="Q14" s="121"/>
      <c r="R14" s="122"/>
    </row>
    <row r="15" spans="1:18">
      <c r="A15" s="412"/>
      <c r="B15" s="416"/>
      <c r="C15" s="420"/>
      <c r="D15" s="423"/>
      <c r="E15" s="437"/>
      <c r="F15" s="440"/>
      <c r="G15" s="426"/>
      <c r="H15" s="228" t="s">
        <v>27</v>
      </c>
      <c r="I15" s="133">
        <f>J15+L15</f>
        <v>0</v>
      </c>
      <c r="J15" s="134"/>
      <c r="K15" s="134"/>
      <c r="L15" s="135"/>
      <c r="M15" s="136">
        <v>108</v>
      </c>
      <c r="N15" s="136">
        <v>108</v>
      </c>
      <c r="O15" s="443"/>
      <c r="P15" s="137"/>
      <c r="Q15" s="137"/>
      <c r="R15" s="138"/>
    </row>
    <row r="16" spans="1:18" ht="13.5" thickBot="1">
      <c r="A16" s="413"/>
      <c r="B16" s="417"/>
      <c r="C16" s="421"/>
      <c r="D16" s="424"/>
      <c r="E16" s="438"/>
      <c r="F16" s="441"/>
      <c r="G16" s="427"/>
      <c r="H16" s="254" t="s">
        <v>10</v>
      </c>
      <c r="I16" s="206">
        <f>J16+L16</f>
        <v>334.8</v>
      </c>
      <c r="J16" s="257">
        <f>SUM(J12:J15)</f>
        <v>334.8</v>
      </c>
      <c r="K16" s="257"/>
      <c r="L16" s="258"/>
      <c r="M16" s="259">
        <f>SUM(M12:M15)</f>
        <v>442.8</v>
      </c>
      <c r="N16" s="259">
        <f>SUM(N12:N15)</f>
        <v>442.8</v>
      </c>
      <c r="O16" s="444"/>
      <c r="P16" s="139"/>
      <c r="Q16" s="139"/>
      <c r="R16" s="140"/>
    </row>
    <row r="17" spans="1:21" ht="26.25" customHeight="1">
      <c r="A17" s="29" t="s">
        <v>9</v>
      </c>
      <c r="B17" s="30" t="s">
        <v>9</v>
      </c>
      <c r="C17" s="445" t="s">
        <v>11</v>
      </c>
      <c r="D17" s="422" t="s">
        <v>28</v>
      </c>
      <c r="E17" s="447"/>
      <c r="F17" s="450" t="s">
        <v>24</v>
      </c>
      <c r="G17" s="425" t="s">
        <v>46</v>
      </c>
      <c r="H17" s="7" t="s">
        <v>25</v>
      </c>
      <c r="I17" s="108">
        <f>J17+L17</f>
        <v>7.4</v>
      </c>
      <c r="J17" s="109">
        <v>7.4</v>
      </c>
      <c r="K17" s="109">
        <v>5.6</v>
      </c>
      <c r="L17" s="110"/>
      <c r="M17" s="143">
        <v>7.4</v>
      </c>
      <c r="N17" s="144">
        <v>7.4</v>
      </c>
      <c r="O17" s="428" t="s">
        <v>63</v>
      </c>
      <c r="P17" s="326">
        <v>20</v>
      </c>
      <c r="Q17" s="326">
        <v>20</v>
      </c>
      <c r="R17" s="324">
        <v>20</v>
      </c>
    </row>
    <row r="18" spans="1:21" ht="26.25" customHeight="1">
      <c r="A18" s="307"/>
      <c r="B18" s="325"/>
      <c r="C18" s="419"/>
      <c r="D18" s="423"/>
      <c r="E18" s="448"/>
      <c r="F18" s="451"/>
      <c r="G18" s="426"/>
      <c r="H18" s="31" t="s">
        <v>27</v>
      </c>
      <c r="I18" s="117"/>
      <c r="J18" s="118"/>
      <c r="K18" s="118"/>
      <c r="L18" s="119"/>
      <c r="M18" s="147">
        <v>51.4</v>
      </c>
      <c r="N18" s="148">
        <v>51.4</v>
      </c>
      <c r="O18" s="429"/>
      <c r="P18" s="326"/>
      <c r="Q18" s="326"/>
      <c r="R18" s="324"/>
    </row>
    <row r="19" spans="1:21" ht="14.25" customHeight="1" thickBot="1">
      <c r="A19" s="32"/>
      <c r="B19" s="33"/>
      <c r="C19" s="446"/>
      <c r="D19" s="424"/>
      <c r="E19" s="449"/>
      <c r="F19" s="452"/>
      <c r="G19" s="427"/>
      <c r="H19" s="254" t="s">
        <v>10</v>
      </c>
      <c r="I19" s="255">
        <f>J19+L19</f>
        <v>7.4</v>
      </c>
      <c r="J19" s="256">
        <f>SUM(J17:J18)</f>
        <v>7.4</v>
      </c>
      <c r="K19" s="256">
        <f>SUM(K17:K18)</f>
        <v>5.6</v>
      </c>
      <c r="L19" s="256"/>
      <c r="M19" s="261">
        <f>SUM(M17:M18)</f>
        <v>58.8</v>
      </c>
      <c r="N19" s="262">
        <f>SUM(N17:N18)</f>
        <v>58.8</v>
      </c>
      <c r="O19" s="429"/>
      <c r="P19" s="326"/>
      <c r="Q19" s="326"/>
      <c r="R19" s="324"/>
    </row>
    <row r="20" spans="1:21" ht="21.75" customHeight="1">
      <c r="A20" s="410" t="s">
        <v>9</v>
      </c>
      <c r="B20" s="457" t="s">
        <v>9</v>
      </c>
      <c r="C20" s="418" t="s">
        <v>30</v>
      </c>
      <c r="D20" s="422" t="s">
        <v>132</v>
      </c>
      <c r="E20" s="436"/>
      <c r="F20" s="439" t="s">
        <v>24</v>
      </c>
      <c r="G20" s="425" t="s">
        <v>46</v>
      </c>
      <c r="H20" s="8" t="s">
        <v>25</v>
      </c>
      <c r="I20" s="311">
        <f>J20+L20</f>
        <v>153.9</v>
      </c>
      <c r="J20" s="312">
        <v>153.9</v>
      </c>
      <c r="K20" s="312">
        <v>117.5</v>
      </c>
      <c r="L20" s="288"/>
      <c r="M20" s="150">
        <v>161</v>
      </c>
      <c r="N20" s="150">
        <v>161</v>
      </c>
      <c r="O20" s="428" t="s">
        <v>69</v>
      </c>
      <c r="P20" s="459">
        <v>31</v>
      </c>
      <c r="Q20" s="459">
        <v>31</v>
      </c>
      <c r="R20" s="453">
        <v>31</v>
      </c>
    </row>
    <row r="21" spans="1:21" ht="21.75" customHeight="1">
      <c r="A21" s="411"/>
      <c r="B21" s="458"/>
      <c r="C21" s="419"/>
      <c r="D21" s="423"/>
      <c r="E21" s="437"/>
      <c r="F21" s="440"/>
      <c r="G21" s="426"/>
      <c r="H21" s="9" t="s">
        <v>27</v>
      </c>
      <c r="I21" s="289"/>
      <c r="J21" s="290"/>
      <c r="K21" s="290"/>
      <c r="L21" s="291"/>
      <c r="M21" s="136">
        <v>329.6</v>
      </c>
      <c r="N21" s="136">
        <v>329.6</v>
      </c>
      <c r="O21" s="429"/>
      <c r="P21" s="460"/>
      <c r="Q21" s="460"/>
      <c r="R21" s="454"/>
    </row>
    <row r="22" spans="1:21" ht="25.5" customHeight="1">
      <c r="A22" s="17"/>
      <c r="B22" s="18"/>
      <c r="C22" s="263"/>
      <c r="D22" s="423"/>
      <c r="E22" s="437"/>
      <c r="F22" s="440"/>
      <c r="G22" s="426"/>
      <c r="H22" s="74" t="s">
        <v>31</v>
      </c>
      <c r="I22" s="155"/>
      <c r="J22" s="156"/>
      <c r="K22" s="156"/>
      <c r="L22" s="157"/>
      <c r="M22" s="152">
        <v>224.8</v>
      </c>
      <c r="N22" s="152">
        <v>224.8</v>
      </c>
      <c r="O22" s="327" t="s">
        <v>70</v>
      </c>
      <c r="P22" s="229">
        <v>260</v>
      </c>
      <c r="Q22" s="229">
        <v>300</v>
      </c>
      <c r="R22" s="230">
        <v>340</v>
      </c>
    </row>
    <row r="23" spans="1:21" ht="21" customHeight="1">
      <c r="A23" s="17"/>
      <c r="B23" s="18"/>
      <c r="C23" s="263"/>
      <c r="D23" s="423"/>
      <c r="E23" s="437"/>
      <c r="F23" s="440"/>
      <c r="G23" s="426"/>
      <c r="H23" s="347" t="s">
        <v>25</v>
      </c>
      <c r="I23" s="354">
        <f>J23+L23</f>
        <v>310.39999999999998</v>
      </c>
      <c r="J23" s="355">
        <v>310.39999999999998</v>
      </c>
      <c r="K23" s="355">
        <v>178.5</v>
      </c>
      <c r="L23" s="356"/>
      <c r="M23" s="357">
        <v>350.6</v>
      </c>
      <c r="N23" s="357">
        <v>350.6</v>
      </c>
      <c r="O23" s="455" t="s">
        <v>111</v>
      </c>
      <c r="P23" s="231">
        <v>85</v>
      </c>
      <c r="Q23" s="231">
        <v>92</v>
      </c>
      <c r="R23" s="232">
        <v>102</v>
      </c>
      <c r="T23" s="313"/>
      <c r="U23" s="313"/>
    </row>
    <row r="24" spans="1:21" ht="15.75" customHeight="1" thickBot="1">
      <c r="A24" s="19"/>
      <c r="B24" s="20"/>
      <c r="C24" s="264"/>
      <c r="D24" s="424"/>
      <c r="E24" s="438"/>
      <c r="F24" s="441"/>
      <c r="G24" s="427"/>
      <c r="H24" s="270" t="s">
        <v>10</v>
      </c>
      <c r="I24" s="271">
        <f t="shared" ref="I24:N24" si="0">SUM(I20:I23)</f>
        <v>464.29999999999995</v>
      </c>
      <c r="J24" s="256">
        <f>SUM(J20:J23)</f>
        <v>464.29999999999995</v>
      </c>
      <c r="K24" s="260">
        <f t="shared" si="0"/>
        <v>296</v>
      </c>
      <c r="L24" s="271">
        <f t="shared" si="0"/>
        <v>0</v>
      </c>
      <c r="M24" s="271">
        <f t="shared" si="0"/>
        <v>1066</v>
      </c>
      <c r="N24" s="272">
        <f t="shared" si="0"/>
        <v>1066</v>
      </c>
      <c r="O24" s="456"/>
      <c r="P24" s="326"/>
      <c r="Q24" s="326"/>
      <c r="R24" s="324"/>
    </row>
    <row r="25" spans="1:21" ht="18" customHeight="1">
      <c r="A25" s="15" t="s">
        <v>9</v>
      </c>
      <c r="B25" s="16" t="s">
        <v>9</v>
      </c>
      <c r="C25" s="274" t="s">
        <v>107</v>
      </c>
      <c r="D25" s="577" t="s">
        <v>108</v>
      </c>
      <c r="E25" s="467"/>
      <c r="F25" s="268"/>
      <c r="G25" s="247"/>
      <c r="H25" s="245" t="s">
        <v>25</v>
      </c>
      <c r="I25" s="358"/>
      <c r="J25" s="312"/>
      <c r="K25" s="359"/>
      <c r="L25" s="360"/>
      <c r="M25" s="361">
        <v>50</v>
      </c>
      <c r="N25" s="362"/>
      <c r="O25" s="279"/>
      <c r="P25" s="280"/>
      <c r="Q25" s="280"/>
      <c r="R25" s="281"/>
      <c r="U25" s="313"/>
    </row>
    <row r="26" spans="1:21" ht="13.5" customHeight="1" thickBot="1">
      <c r="A26" s="244"/>
      <c r="B26" s="18"/>
      <c r="C26" s="263"/>
      <c r="D26" s="578"/>
      <c r="E26" s="468"/>
      <c r="F26" s="269"/>
      <c r="G26" s="248"/>
      <c r="H26" s="246" t="s">
        <v>10</v>
      </c>
      <c r="I26" s="206">
        <f>J26+L26</f>
        <v>0</v>
      </c>
      <c r="J26" s="207">
        <f>SUM(J25)</f>
        <v>0</v>
      </c>
      <c r="K26" s="207"/>
      <c r="L26" s="208"/>
      <c r="M26" s="209">
        <f>+M25</f>
        <v>50</v>
      </c>
      <c r="N26" s="209">
        <f>+N25</f>
        <v>0</v>
      </c>
      <c r="O26" s="282"/>
      <c r="P26" s="283"/>
      <c r="Q26" s="284"/>
      <c r="R26" s="285"/>
    </row>
    <row r="27" spans="1:21" ht="14.25" customHeight="1" thickBot="1">
      <c r="A27" s="10" t="s">
        <v>9</v>
      </c>
      <c r="B27" s="6" t="s">
        <v>9</v>
      </c>
      <c r="C27" s="469" t="s">
        <v>12</v>
      </c>
      <c r="D27" s="470"/>
      <c r="E27" s="470"/>
      <c r="F27" s="470"/>
      <c r="G27" s="470"/>
      <c r="H27" s="471"/>
      <c r="I27" s="82">
        <f t="shared" ref="I27:N27" si="1">I26+I24+I19+I16</f>
        <v>806.5</v>
      </c>
      <c r="J27" s="82">
        <f t="shared" si="1"/>
        <v>806.5</v>
      </c>
      <c r="K27" s="82">
        <f t="shared" si="1"/>
        <v>301.60000000000002</v>
      </c>
      <c r="L27" s="345">
        <f t="shared" si="1"/>
        <v>0</v>
      </c>
      <c r="M27" s="253">
        <f t="shared" si="1"/>
        <v>1617.6</v>
      </c>
      <c r="N27" s="82">
        <f t="shared" si="1"/>
        <v>1567.6</v>
      </c>
      <c r="O27" s="472"/>
      <c r="P27" s="473"/>
      <c r="Q27" s="473"/>
      <c r="R27" s="474"/>
    </row>
    <row r="28" spans="1:21" ht="14.25" customHeight="1" thickBot="1">
      <c r="A28" s="5" t="s">
        <v>9</v>
      </c>
      <c r="B28" s="70" t="s">
        <v>11</v>
      </c>
      <c r="C28" s="475" t="s">
        <v>56</v>
      </c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7"/>
    </row>
    <row r="29" spans="1:21" ht="18.75" customHeight="1">
      <c r="A29" s="15" t="s">
        <v>9</v>
      </c>
      <c r="B29" s="16" t="s">
        <v>11</v>
      </c>
      <c r="C29" s="274" t="s">
        <v>9</v>
      </c>
      <c r="D29" s="478" t="s">
        <v>39</v>
      </c>
      <c r="E29" s="481"/>
      <c r="F29" s="450" t="s">
        <v>24</v>
      </c>
      <c r="G29" s="425" t="s">
        <v>46</v>
      </c>
      <c r="H29" s="34" t="s">
        <v>41</v>
      </c>
      <c r="I29" s="292">
        <f>J29+L29</f>
        <v>2922.7</v>
      </c>
      <c r="J29" s="293">
        <v>2922.7</v>
      </c>
      <c r="K29" s="293">
        <v>1877.2</v>
      </c>
      <c r="L29" s="294"/>
      <c r="M29" s="162">
        <v>2887</v>
      </c>
      <c r="N29" s="163">
        <v>2887</v>
      </c>
      <c r="O29" s="164" t="s">
        <v>71</v>
      </c>
      <c r="P29" s="165">
        <v>80</v>
      </c>
      <c r="Q29" s="166" t="s">
        <v>72</v>
      </c>
      <c r="R29" s="167">
        <v>55</v>
      </c>
    </row>
    <row r="30" spans="1:21" ht="18" customHeight="1">
      <c r="A30" s="17"/>
      <c r="B30" s="18"/>
      <c r="C30" s="263"/>
      <c r="D30" s="479"/>
      <c r="E30" s="482"/>
      <c r="F30" s="451"/>
      <c r="G30" s="426"/>
      <c r="H30" s="66"/>
      <c r="I30" s="117"/>
      <c r="J30" s="118"/>
      <c r="K30" s="118"/>
      <c r="L30" s="295"/>
      <c r="M30" s="168"/>
      <c r="N30" s="169"/>
      <c r="O30" s="170" t="s">
        <v>102</v>
      </c>
      <c r="P30" s="328" t="s">
        <v>103</v>
      </c>
      <c r="Q30" s="329" t="s">
        <v>104</v>
      </c>
      <c r="R30" s="330" t="s">
        <v>104</v>
      </c>
    </row>
    <row r="31" spans="1:21" ht="51.75" customHeight="1">
      <c r="A31" s="17"/>
      <c r="B31" s="18"/>
      <c r="C31" s="263"/>
      <c r="D31" s="479"/>
      <c r="E31" s="482"/>
      <c r="F31" s="451"/>
      <c r="G31" s="426"/>
      <c r="H31" s="35"/>
      <c r="I31" s="117"/>
      <c r="J31" s="118"/>
      <c r="K31" s="118"/>
      <c r="L31" s="295"/>
      <c r="M31" s="174"/>
      <c r="N31" s="175"/>
      <c r="O31" s="176" t="s">
        <v>73</v>
      </c>
      <c r="P31" s="300" t="s">
        <v>74</v>
      </c>
      <c r="Q31" s="300" t="s">
        <v>75</v>
      </c>
      <c r="R31" s="177" t="s">
        <v>76</v>
      </c>
    </row>
    <row r="32" spans="1:21" ht="16.5" customHeight="1" thickBot="1">
      <c r="A32" s="19"/>
      <c r="B32" s="20"/>
      <c r="C32" s="264"/>
      <c r="D32" s="480"/>
      <c r="E32" s="483"/>
      <c r="F32" s="452"/>
      <c r="G32" s="427"/>
      <c r="H32" s="246" t="s">
        <v>10</v>
      </c>
      <c r="I32" s="206">
        <f>J32+L32</f>
        <v>2922.7</v>
      </c>
      <c r="J32" s="207">
        <f>SUM(J29:J31)</f>
        <v>2922.7</v>
      </c>
      <c r="K32" s="207">
        <f>SUM(K29:K31)</f>
        <v>1877.2</v>
      </c>
      <c r="L32" s="208"/>
      <c r="M32" s="209">
        <f>SUM(M29:M31)</f>
        <v>2887</v>
      </c>
      <c r="N32" s="259">
        <f>SUM(N29:N31)</f>
        <v>2887</v>
      </c>
      <c r="O32" s="178" t="s">
        <v>77</v>
      </c>
      <c r="P32" s="179" t="s">
        <v>78</v>
      </c>
      <c r="Q32" s="179" t="s">
        <v>78</v>
      </c>
      <c r="R32" s="180" t="s">
        <v>78</v>
      </c>
    </row>
    <row r="33" spans="1:20" ht="12.75" customHeight="1">
      <c r="A33" s="15" t="s">
        <v>9</v>
      </c>
      <c r="B33" s="16" t="s">
        <v>11</v>
      </c>
      <c r="C33" s="274" t="s">
        <v>11</v>
      </c>
      <c r="D33" s="495" t="s">
        <v>40</v>
      </c>
      <c r="E33" s="481"/>
      <c r="F33" s="450" t="s">
        <v>24</v>
      </c>
      <c r="G33" s="425" t="s">
        <v>46</v>
      </c>
      <c r="H33" s="36" t="s">
        <v>27</v>
      </c>
      <c r="I33" s="108">
        <f>J33+L33</f>
        <v>2002.8</v>
      </c>
      <c r="J33" s="109">
        <v>2002.8</v>
      </c>
      <c r="K33" s="109">
        <v>1405.4</v>
      </c>
      <c r="L33" s="110"/>
      <c r="M33" s="144">
        <v>272.60000000000002</v>
      </c>
      <c r="N33" s="150">
        <v>272.60000000000002</v>
      </c>
      <c r="O33" s="484" t="s">
        <v>79</v>
      </c>
      <c r="P33" s="486" t="s">
        <v>80</v>
      </c>
      <c r="Q33" s="486" t="s">
        <v>80</v>
      </c>
      <c r="R33" s="488" t="s">
        <v>80</v>
      </c>
    </row>
    <row r="34" spans="1:20">
      <c r="A34" s="17"/>
      <c r="B34" s="18"/>
      <c r="C34" s="263"/>
      <c r="D34" s="496"/>
      <c r="E34" s="482"/>
      <c r="F34" s="451"/>
      <c r="G34" s="426"/>
      <c r="H34" s="11" t="s">
        <v>38</v>
      </c>
      <c r="I34" s="126">
        <f>J34+L34</f>
        <v>150</v>
      </c>
      <c r="J34" s="127">
        <v>150</v>
      </c>
      <c r="K34" s="127">
        <v>29.3</v>
      </c>
      <c r="L34" s="128"/>
      <c r="M34" s="182">
        <v>150</v>
      </c>
      <c r="N34" s="152">
        <v>150</v>
      </c>
      <c r="O34" s="485"/>
      <c r="P34" s="487"/>
      <c r="Q34" s="487"/>
      <c r="R34" s="489"/>
    </row>
    <row r="35" spans="1:20" ht="18.75" customHeight="1">
      <c r="A35" s="17"/>
      <c r="B35" s="18"/>
      <c r="C35" s="263"/>
      <c r="D35" s="496"/>
      <c r="E35" s="482"/>
      <c r="F35" s="451"/>
      <c r="G35" s="426"/>
      <c r="H35" s="11" t="s">
        <v>41</v>
      </c>
      <c r="I35" s="126">
        <f>J35+L35</f>
        <v>0</v>
      </c>
      <c r="J35" s="127"/>
      <c r="K35" s="127"/>
      <c r="L35" s="128"/>
      <c r="M35" s="182">
        <v>1934</v>
      </c>
      <c r="N35" s="152">
        <v>1934</v>
      </c>
      <c r="O35" s="302" t="s">
        <v>81</v>
      </c>
      <c r="P35" s="300" t="s">
        <v>82</v>
      </c>
      <c r="Q35" s="300" t="s">
        <v>82</v>
      </c>
      <c r="R35" s="301" t="s">
        <v>82</v>
      </c>
    </row>
    <row r="36" spans="1:20" ht="63.75" customHeight="1">
      <c r="A36" s="17"/>
      <c r="B36" s="18"/>
      <c r="C36" s="263"/>
      <c r="D36" s="496"/>
      <c r="E36" s="482"/>
      <c r="F36" s="451"/>
      <c r="G36" s="426"/>
      <c r="H36" s="11"/>
      <c r="I36" s="133"/>
      <c r="J36" s="134"/>
      <c r="K36" s="134"/>
      <c r="L36" s="135"/>
      <c r="M36" s="182"/>
      <c r="N36" s="152"/>
      <c r="O36" s="185" t="s">
        <v>85</v>
      </c>
      <c r="P36" s="186" t="s">
        <v>83</v>
      </c>
      <c r="Q36" s="186" t="s">
        <v>83</v>
      </c>
      <c r="R36" s="187" t="s">
        <v>83</v>
      </c>
    </row>
    <row r="37" spans="1:20" ht="29.25" customHeight="1">
      <c r="A37" s="17"/>
      <c r="B37" s="18"/>
      <c r="C37" s="263"/>
      <c r="D37" s="496"/>
      <c r="E37" s="482"/>
      <c r="F37" s="451"/>
      <c r="G37" s="426"/>
      <c r="H37" s="74"/>
      <c r="I37" s="133"/>
      <c r="J37" s="134"/>
      <c r="K37" s="134"/>
      <c r="L37" s="135"/>
      <c r="M37" s="188"/>
      <c r="N37" s="136"/>
      <c r="O37" s="185" t="s">
        <v>84</v>
      </c>
      <c r="P37" s="186" t="s">
        <v>78</v>
      </c>
      <c r="Q37" s="186" t="s">
        <v>78</v>
      </c>
      <c r="R37" s="187" t="s">
        <v>78</v>
      </c>
    </row>
    <row r="38" spans="1:20" ht="19.5" customHeight="1">
      <c r="A38" s="17"/>
      <c r="B38" s="18"/>
      <c r="C38" s="263"/>
      <c r="D38" s="496"/>
      <c r="E38" s="482"/>
      <c r="F38" s="451"/>
      <c r="G38" s="426"/>
      <c r="H38" s="35"/>
      <c r="I38" s="133"/>
      <c r="J38" s="134"/>
      <c r="K38" s="134"/>
      <c r="L38" s="135"/>
      <c r="M38" s="189"/>
      <c r="N38" s="152"/>
      <c r="O38" s="190" t="s">
        <v>89</v>
      </c>
      <c r="P38" s="186" t="s">
        <v>46</v>
      </c>
      <c r="Q38" s="186" t="s">
        <v>46</v>
      </c>
      <c r="R38" s="187" t="s">
        <v>46</v>
      </c>
    </row>
    <row r="39" spans="1:20" ht="20.25" customHeight="1" thickBot="1">
      <c r="A39" s="19"/>
      <c r="B39" s="20"/>
      <c r="C39" s="264"/>
      <c r="D39" s="497"/>
      <c r="E39" s="483"/>
      <c r="F39" s="452"/>
      <c r="G39" s="427"/>
      <c r="H39" s="276" t="s">
        <v>10</v>
      </c>
      <c r="I39" s="206">
        <f>J39+L39</f>
        <v>2152.8000000000002</v>
      </c>
      <c r="J39" s="207">
        <f>SUM(J33:J38)</f>
        <v>2152.8000000000002</v>
      </c>
      <c r="K39" s="207">
        <f>SUM(K33:K38)</f>
        <v>1434.7</v>
      </c>
      <c r="L39" s="273">
        <f>SUM(L33:L38)</f>
        <v>0</v>
      </c>
      <c r="M39" s="277">
        <f>SUM(M33:M38)</f>
        <v>2356.6</v>
      </c>
      <c r="N39" s="278">
        <f>SUM(N33:N38)</f>
        <v>2356.6</v>
      </c>
      <c r="O39" s="299" t="s">
        <v>90</v>
      </c>
      <c r="P39" s="179"/>
      <c r="Q39" s="179" t="s">
        <v>64</v>
      </c>
      <c r="R39" s="191"/>
    </row>
    <row r="40" spans="1:20" ht="13.5" customHeight="1">
      <c r="A40" s="15" t="s">
        <v>9</v>
      </c>
      <c r="B40" s="16" t="s">
        <v>11</v>
      </c>
      <c r="C40" s="274" t="s">
        <v>30</v>
      </c>
      <c r="D40" s="490" t="s">
        <v>29</v>
      </c>
      <c r="E40" s="481"/>
      <c r="F40" s="450" t="s">
        <v>24</v>
      </c>
      <c r="G40" s="425" t="s">
        <v>46</v>
      </c>
      <c r="H40" s="36" t="s">
        <v>25</v>
      </c>
      <c r="I40" s="108"/>
      <c r="J40" s="109"/>
      <c r="K40" s="109"/>
      <c r="L40" s="110"/>
      <c r="M40" s="144">
        <v>200</v>
      </c>
      <c r="N40" s="150">
        <v>200</v>
      </c>
      <c r="O40" s="493" t="s">
        <v>91</v>
      </c>
      <c r="P40" s="461"/>
      <c r="Q40" s="461" t="s">
        <v>92</v>
      </c>
      <c r="R40" s="464" t="s">
        <v>92</v>
      </c>
    </row>
    <row r="41" spans="1:20" ht="13.5" customHeight="1">
      <c r="A41" s="17"/>
      <c r="B41" s="18"/>
      <c r="C41" s="263"/>
      <c r="D41" s="491"/>
      <c r="E41" s="482"/>
      <c r="F41" s="451"/>
      <c r="G41" s="426"/>
      <c r="H41" s="11"/>
      <c r="I41" s="126"/>
      <c r="J41" s="127"/>
      <c r="K41" s="127"/>
      <c r="L41" s="128"/>
      <c r="M41" s="148"/>
      <c r="N41" s="192"/>
      <c r="O41" s="493"/>
      <c r="P41" s="462"/>
      <c r="Q41" s="462"/>
      <c r="R41" s="465"/>
    </row>
    <row r="42" spans="1:20" ht="13.5" thickBot="1">
      <c r="A42" s="19"/>
      <c r="B42" s="20"/>
      <c r="C42" s="264"/>
      <c r="D42" s="492"/>
      <c r="E42" s="483"/>
      <c r="F42" s="452"/>
      <c r="G42" s="427"/>
      <c r="H42" s="246" t="s">
        <v>10</v>
      </c>
      <c r="I42" s="206"/>
      <c r="J42" s="207"/>
      <c r="K42" s="207"/>
      <c r="L42" s="273"/>
      <c r="M42" s="258">
        <f>SUM(M40:M41)</f>
        <v>200</v>
      </c>
      <c r="N42" s="259">
        <f>SUM(N40:N41)</f>
        <v>200</v>
      </c>
      <c r="O42" s="494"/>
      <c r="P42" s="463"/>
      <c r="Q42" s="463"/>
      <c r="R42" s="466"/>
    </row>
    <row r="43" spans="1:20" ht="13.5" thickBot="1">
      <c r="A43" s="5" t="s">
        <v>9</v>
      </c>
      <c r="B43" s="6" t="s">
        <v>11</v>
      </c>
      <c r="C43" s="509" t="s">
        <v>12</v>
      </c>
      <c r="D43" s="510"/>
      <c r="E43" s="510"/>
      <c r="F43" s="510"/>
      <c r="G43" s="510"/>
      <c r="H43" s="511"/>
      <c r="I43" s="75">
        <f t="shared" ref="I43:N43" si="2">I39+I32+I42</f>
        <v>5075.5</v>
      </c>
      <c r="J43" s="75">
        <f t="shared" si="2"/>
        <v>5075.5</v>
      </c>
      <c r="K43" s="75">
        <f t="shared" si="2"/>
        <v>3311.9</v>
      </c>
      <c r="L43" s="75">
        <f t="shared" si="2"/>
        <v>0</v>
      </c>
      <c r="M43" s="75">
        <f t="shared" si="2"/>
        <v>5443.6</v>
      </c>
      <c r="N43" s="75">
        <f t="shared" si="2"/>
        <v>5443.6</v>
      </c>
      <c r="O43" s="512"/>
      <c r="P43" s="513"/>
      <c r="Q43" s="513"/>
      <c r="R43" s="514"/>
      <c r="S43" s="313"/>
    </row>
    <row r="44" spans="1:20" ht="13.5" thickBot="1">
      <c r="A44" s="29" t="s">
        <v>9</v>
      </c>
      <c r="B44" s="30" t="s">
        <v>30</v>
      </c>
      <c r="C44" s="515" t="s">
        <v>36</v>
      </c>
      <c r="D44" s="516"/>
      <c r="E44" s="516"/>
      <c r="F44" s="516"/>
      <c r="G44" s="516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8"/>
      <c r="S44" s="313"/>
    </row>
    <row r="45" spans="1:20" ht="26.25" customHeight="1">
      <c r="A45" s="498" t="s">
        <v>9</v>
      </c>
      <c r="B45" s="457" t="s">
        <v>30</v>
      </c>
      <c r="C45" s="418" t="s">
        <v>9</v>
      </c>
      <c r="D45" s="501" t="s">
        <v>93</v>
      </c>
      <c r="E45" s="519"/>
      <c r="F45" s="503" t="s">
        <v>24</v>
      </c>
      <c r="G45" s="506" t="s">
        <v>57</v>
      </c>
      <c r="H45" s="199" t="s">
        <v>25</v>
      </c>
      <c r="I45" s="153">
        <f t="shared" ref="I45:I54" si="3">J45+L45</f>
        <v>0</v>
      </c>
      <c r="J45" s="154"/>
      <c r="K45" s="154"/>
      <c r="L45" s="195"/>
      <c r="M45" s="336">
        <v>50</v>
      </c>
      <c r="N45" s="196"/>
      <c r="O45" s="315" t="s">
        <v>95</v>
      </c>
      <c r="P45" s="316"/>
      <c r="Q45" s="76">
        <v>6</v>
      </c>
      <c r="R45" s="77"/>
      <c r="T45" s="313"/>
    </row>
    <row r="46" spans="1:20" ht="16.5" customHeight="1" thickBot="1">
      <c r="A46" s="499"/>
      <c r="B46" s="500"/>
      <c r="C46" s="421"/>
      <c r="D46" s="502"/>
      <c r="E46" s="520"/>
      <c r="F46" s="521"/>
      <c r="G46" s="522"/>
      <c r="H46" s="202" t="s">
        <v>10</v>
      </c>
      <c r="I46" s="206">
        <f t="shared" si="3"/>
        <v>0</v>
      </c>
      <c r="J46" s="207">
        <f>SUM(J45)</f>
        <v>0</v>
      </c>
      <c r="K46" s="207"/>
      <c r="L46" s="208"/>
      <c r="M46" s="209">
        <f>+M45</f>
        <v>50</v>
      </c>
      <c r="N46" s="209">
        <f>+N45</f>
        <v>0</v>
      </c>
      <c r="O46" s="317" t="s">
        <v>94</v>
      </c>
      <c r="P46" s="318"/>
      <c r="Q46" s="78">
        <v>127</v>
      </c>
      <c r="R46" s="79"/>
    </row>
    <row r="47" spans="1:20" ht="29.25" customHeight="1">
      <c r="A47" s="498" t="s">
        <v>9</v>
      </c>
      <c r="B47" s="457" t="s">
        <v>30</v>
      </c>
      <c r="C47" s="418" t="s">
        <v>11</v>
      </c>
      <c r="D47" s="501" t="s">
        <v>99</v>
      </c>
      <c r="E47" s="539" t="s">
        <v>34</v>
      </c>
      <c r="F47" s="503" t="s">
        <v>24</v>
      </c>
      <c r="G47" s="506" t="s">
        <v>47</v>
      </c>
      <c r="H47" s="335" t="s">
        <v>25</v>
      </c>
      <c r="I47" s="153">
        <f>J47+L47</f>
        <v>0</v>
      </c>
      <c r="J47" s="154"/>
      <c r="K47" s="154"/>
      <c r="L47" s="195"/>
      <c r="M47" s="336">
        <v>200</v>
      </c>
      <c r="N47" s="196"/>
      <c r="O47" s="315" t="s">
        <v>115</v>
      </c>
      <c r="P47" s="319"/>
      <c r="Q47" s="286">
        <v>1</v>
      </c>
      <c r="R47" s="287"/>
    </row>
    <row r="48" spans="1:20" ht="13.5" thickBot="1">
      <c r="A48" s="499"/>
      <c r="B48" s="500"/>
      <c r="C48" s="421"/>
      <c r="D48" s="502"/>
      <c r="E48" s="540"/>
      <c r="F48" s="521"/>
      <c r="G48" s="522"/>
      <c r="H48" s="202" t="s">
        <v>10</v>
      </c>
      <c r="I48" s="206">
        <f>J48+L48</f>
        <v>0</v>
      </c>
      <c r="J48" s="207">
        <f>SUM(J47)</f>
        <v>0</v>
      </c>
      <c r="K48" s="207"/>
      <c r="L48" s="208"/>
      <c r="M48" s="209">
        <f>+M47</f>
        <v>200</v>
      </c>
      <c r="N48" s="209">
        <f>+N47</f>
        <v>0</v>
      </c>
      <c r="O48" s="282"/>
      <c r="P48" s="283"/>
      <c r="Q48" s="284"/>
      <c r="R48" s="285"/>
    </row>
    <row r="49" spans="1:20" ht="14.25" customHeight="1">
      <c r="A49" s="498" t="s">
        <v>9</v>
      </c>
      <c r="B49" s="457" t="s">
        <v>30</v>
      </c>
      <c r="C49" s="524" t="s">
        <v>30</v>
      </c>
      <c r="D49" s="527" t="s">
        <v>49</v>
      </c>
      <c r="E49" s="530" t="s">
        <v>34</v>
      </c>
      <c r="F49" s="503" t="s">
        <v>24</v>
      </c>
      <c r="G49" s="506" t="s">
        <v>47</v>
      </c>
      <c r="H49" s="200" t="s">
        <v>33</v>
      </c>
      <c r="I49" s="37">
        <f t="shared" si="3"/>
        <v>0</v>
      </c>
      <c r="J49" s="38"/>
      <c r="K49" s="38"/>
      <c r="L49" s="39"/>
      <c r="M49" s="68"/>
      <c r="N49" s="67"/>
      <c r="O49" s="580" t="s">
        <v>133</v>
      </c>
      <c r="P49" s="337">
        <v>100</v>
      </c>
      <c r="Q49" s="197"/>
      <c r="R49" s="321"/>
    </row>
    <row r="50" spans="1:20" ht="17.25" customHeight="1">
      <c r="A50" s="541"/>
      <c r="B50" s="458"/>
      <c r="C50" s="525"/>
      <c r="D50" s="528"/>
      <c r="E50" s="531"/>
      <c r="F50" s="504"/>
      <c r="G50" s="507"/>
      <c r="H50" s="201" t="s">
        <v>41</v>
      </c>
      <c r="I50" s="102">
        <f t="shared" si="3"/>
        <v>600</v>
      </c>
      <c r="J50" s="103"/>
      <c r="K50" s="103"/>
      <c r="L50" s="104">
        <v>600</v>
      </c>
      <c r="M50" s="83"/>
      <c r="N50" s="84"/>
      <c r="O50" s="581"/>
      <c r="P50" s="340"/>
      <c r="Q50" s="198"/>
      <c r="R50" s="323"/>
    </row>
    <row r="51" spans="1:20" ht="13.5" thickBot="1">
      <c r="A51" s="542"/>
      <c r="B51" s="523"/>
      <c r="C51" s="526"/>
      <c r="D51" s="529"/>
      <c r="E51" s="532"/>
      <c r="F51" s="505"/>
      <c r="G51" s="508"/>
      <c r="H51" s="210" t="s">
        <v>10</v>
      </c>
      <c r="I51" s="211">
        <f t="shared" si="3"/>
        <v>600</v>
      </c>
      <c r="J51" s="212"/>
      <c r="K51" s="212"/>
      <c r="L51" s="213">
        <f>SUM(L49:L50)</f>
        <v>600</v>
      </c>
      <c r="M51" s="214"/>
      <c r="N51" s="215"/>
      <c r="O51" s="216"/>
      <c r="P51" s="217"/>
      <c r="Q51" s="218"/>
      <c r="R51" s="323"/>
      <c r="T51" s="313"/>
    </row>
    <row r="52" spans="1:20" ht="15.75" customHeight="1" thickBot="1">
      <c r="A52" s="275" t="s">
        <v>9</v>
      </c>
      <c r="B52" s="6" t="s">
        <v>30</v>
      </c>
      <c r="C52" s="543" t="s">
        <v>12</v>
      </c>
      <c r="D52" s="544"/>
      <c r="E52" s="544"/>
      <c r="F52" s="544"/>
      <c r="G52" s="544"/>
      <c r="H52" s="545"/>
      <c r="I52" s="331">
        <f t="shared" ref="I52:N52" si="4">I51+I48+I46</f>
        <v>600</v>
      </c>
      <c r="J52" s="332">
        <f t="shared" si="4"/>
        <v>0</v>
      </c>
      <c r="K52" s="333">
        <f t="shared" si="4"/>
        <v>0</v>
      </c>
      <c r="L52" s="334">
        <f t="shared" si="4"/>
        <v>600</v>
      </c>
      <c r="M52" s="331">
        <f t="shared" si="4"/>
        <v>250</v>
      </c>
      <c r="N52" s="331">
        <f t="shared" si="4"/>
        <v>0</v>
      </c>
      <c r="O52" s="546"/>
      <c r="P52" s="547"/>
      <c r="Q52" s="547"/>
      <c r="R52" s="548"/>
    </row>
    <row r="53" spans="1:20" ht="13.5" thickBot="1">
      <c r="A53" s="307" t="s">
        <v>9</v>
      </c>
      <c r="B53" s="549" t="s">
        <v>13</v>
      </c>
      <c r="C53" s="550"/>
      <c r="D53" s="550"/>
      <c r="E53" s="550"/>
      <c r="F53" s="550"/>
      <c r="G53" s="550"/>
      <c r="H53" s="551"/>
      <c r="I53" s="305">
        <f t="shared" si="3"/>
        <v>6482</v>
      </c>
      <c r="J53" s="22">
        <f>SUM(J52,J43,J27)</f>
        <v>5882</v>
      </c>
      <c r="K53" s="306">
        <f>SUM(K52,K43,K27)</f>
        <v>3613.5</v>
      </c>
      <c r="L53" s="27">
        <f>SUM(L52,L43,L27)</f>
        <v>600</v>
      </c>
      <c r="M53" s="25">
        <f>M52+M43+M27</f>
        <v>7311.2000000000007</v>
      </c>
      <c r="N53" s="306">
        <f>N52+N43+N27</f>
        <v>7011.2000000000007</v>
      </c>
      <c r="O53" s="552"/>
      <c r="P53" s="553"/>
      <c r="Q53" s="553"/>
      <c r="R53" s="554"/>
    </row>
    <row r="54" spans="1:20" ht="13.5" thickBot="1">
      <c r="A54" s="12" t="s">
        <v>32</v>
      </c>
      <c r="B54" s="533" t="s">
        <v>14</v>
      </c>
      <c r="C54" s="534"/>
      <c r="D54" s="534"/>
      <c r="E54" s="534"/>
      <c r="F54" s="534"/>
      <c r="G54" s="534"/>
      <c r="H54" s="535"/>
      <c r="I54" s="21">
        <f t="shared" si="3"/>
        <v>6482</v>
      </c>
      <c r="J54" s="23">
        <f>J53</f>
        <v>5882</v>
      </c>
      <c r="K54" s="24">
        <f>K53</f>
        <v>3613.5</v>
      </c>
      <c r="L54" s="28">
        <f>L53</f>
        <v>600</v>
      </c>
      <c r="M54" s="26">
        <f>M53</f>
        <v>7311.2000000000007</v>
      </c>
      <c r="N54" s="24">
        <f>N53</f>
        <v>7011.2000000000007</v>
      </c>
      <c r="O54" s="536"/>
      <c r="P54" s="537"/>
      <c r="Q54" s="537"/>
      <c r="R54" s="538"/>
    </row>
    <row r="55" spans="1:20" ht="27" customHeight="1">
      <c r="A55" s="562" t="s">
        <v>116</v>
      </c>
      <c r="B55" s="562"/>
      <c r="C55" s="562"/>
      <c r="D55" s="562"/>
      <c r="E55" s="562"/>
      <c r="F55" s="562"/>
      <c r="G55" s="562"/>
      <c r="H55" s="562"/>
      <c r="I55" s="562"/>
      <c r="J55" s="562"/>
      <c r="K55" s="562"/>
      <c r="L55" s="562"/>
      <c r="M55" s="562"/>
      <c r="N55" s="562"/>
      <c r="O55" s="562"/>
      <c r="P55" s="562"/>
      <c r="Q55" s="562"/>
      <c r="R55" s="562"/>
      <c r="S55" s="313"/>
    </row>
    <row r="56" spans="1:20" ht="14.25"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</row>
    <row r="57" spans="1:20" ht="16.5" thickBot="1">
      <c r="A57" s="13"/>
      <c r="B57" s="310"/>
      <c r="C57" s="224"/>
      <c r="D57" s="563" t="s">
        <v>18</v>
      </c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224"/>
      <c r="P57" s="224"/>
      <c r="Q57" s="224"/>
    </row>
    <row r="58" spans="1:20" ht="25.5" customHeight="1">
      <c r="B58" s="94"/>
      <c r="C58" s="94"/>
      <c r="D58" s="564" t="s">
        <v>15</v>
      </c>
      <c r="E58" s="565"/>
      <c r="F58" s="565"/>
      <c r="G58" s="565"/>
      <c r="H58" s="566"/>
      <c r="I58" s="567" t="s">
        <v>96</v>
      </c>
      <c r="J58" s="407"/>
      <c r="K58" s="407"/>
      <c r="L58" s="568"/>
      <c r="M58" s="298" t="s">
        <v>109</v>
      </c>
      <c r="N58" s="88" t="s">
        <v>110</v>
      </c>
      <c r="O58" s="297"/>
      <c r="P58" s="569"/>
      <c r="Q58" s="569"/>
    </row>
    <row r="59" spans="1:20">
      <c r="B59" s="95"/>
      <c r="C59" s="95"/>
      <c r="D59" s="570" t="s">
        <v>19</v>
      </c>
      <c r="E59" s="571"/>
      <c r="F59" s="571"/>
      <c r="G59" s="571"/>
      <c r="H59" s="572"/>
      <c r="I59" s="573">
        <f>SUM(I60:L64)</f>
        <v>4479.2</v>
      </c>
      <c r="J59" s="574"/>
      <c r="K59" s="574"/>
      <c r="L59" s="575"/>
      <c r="M59" s="85">
        <f>SUM(M60:M64)</f>
        <v>6324.8</v>
      </c>
      <c r="N59" s="89">
        <f>SUM(N60:N64)</f>
        <v>6024.8</v>
      </c>
      <c r="O59" s="303"/>
      <c r="P59" s="576"/>
      <c r="Q59" s="576"/>
    </row>
    <row r="60" spans="1:20">
      <c r="B60" s="96"/>
      <c r="C60" s="96"/>
      <c r="D60" s="555" t="s">
        <v>42</v>
      </c>
      <c r="E60" s="556"/>
      <c r="F60" s="556"/>
      <c r="G60" s="556"/>
      <c r="H60" s="557"/>
      <c r="I60" s="558">
        <f>SUMIF(H12:H51,"SB",I12:I51)</f>
        <v>508.5</v>
      </c>
      <c r="J60" s="559"/>
      <c r="K60" s="559"/>
      <c r="L60" s="560"/>
      <c r="M60" s="86">
        <f>SUMIF(H12:H51,H20,M12:M51)</f>
        <v>1055.8</v>
      </c>
      <c r="N60" s="90">
        <f>SUMIF(H12:H51,H12,N12:N51)</f>
        <v>755.8</v>
      </c>
      <c r="O60" s="296"/>
      <c r="P60" s="561"/>
      <c r="Q60" s="561"/>
    </row>
    <row r="61" spans="1:20">
      <c r="B61" s="96"/>
      <c r="C61" s="96"/>
      <c r="D61" s="555" t="s">
        <v>43</v>
      </c>
      <c r="E61" s="556"/>
      <c r="F61" s="556"/>
      <c r="G61" s="556"/>
      <c r="H61" s="557"/>
      <c r="I61" s="558">
        <f>SUMIF(H12:H52,"SB(AA)",I12:I52)</f>
        <v>298</v>
      </c>
      <c r="J61" s="559"/>
      <c r="K61" s="559"/>
      <c r="L61" s="560"/>
      <c r="M61" s="86">
        <f>SUMIF(H12:H51,H13,M12:M51)</f>
        <v>298</v>
      </c>
      <c r="N61" s="90">
        <f>SUMIF(H12:H51,H13,N12:N51)</f>
        <v>298</v>
      </c>
      <c r="O61" s="296"/>
      <c r="P61" s="561"/>
      <c r="Q61" s="561"/>
    </row>
    <row r="62" spans="1:20" ht="28.5" customHeight="1">
      <c r="B62" s="96"/>
      <c r="C62" s="96"/>
      <c r="D62" s="555" t="s">
        <v>54</v>
      </c>
      <c r="E62" s="556"/>
      <c r="F62" s="556"/>
      <c r="G62" s="556"/>
      <c r="H62" s="557"/>
      <c r="I62" s="558">
        <f>SUMIF(H12:H51,"SB(AAL)",I12:I51)</f>
        <v>0</v>
      </c>
      <c r="J62" s="559"/>
      <c r="K62" s="559"/>
      <c r="L62" s="560"/>
      <c r="M62" s="86">
        <f>SUMIF(H12:H51,H14,M12:M51)</f>
        <v>0</v>
      </c>
      <c r="N62" s="90">
        <f>SUMIF(H12:H51,H14,N2:N51)</f>
        <v>0</v>
      </c>
      <c r="O62" s="296"/>
      <c r="P62" s="561"/>
      <c r="Q62" s="561"/>
    </row>
    <row r="63" spans="1:20">
      <c r="B63" s="96"/>
      <c r="C63" s="96"/>
      <c r="D63" s="555" t="s">
        <v>52</v>
      </c>
      <c r="E63" s="556"/>
      <c r="F63" s="556"/>
      <c r="G63" s="556"/>
      <c r="H63" s="557"/>
      <c r="I63" s="558">
        <f>SUMIF(H12:H51,"SB(SP)",I12:I51)</f>
        <v>150</v>
      </c>
      <c r="J63" s="559"/>
      <c r="K63" s="559"/>
      <c r="L63" s="560"/>
      <c r="M63" s="86">
        <f>SUMIF(H12:H51,H34,M12:M51)</f>
        <v>150</v>
      </c>
      <c r="N63" s="90">
        <f>SUMIF(H12:H51,H34,N12:N51)</f>
        <v>150</v>
      </c>
      <c r="O63" s="296"/>
      <c r="P63" s="561"/>
      <c r="Q63" s="561"/>
    </row>
    <row r="64" spans="1:20" ht="27" customHeight="1">
      <c r="B64" s="96"/>
      <c r="C64" s="96"/>
      <c r="D64" s="555" t="s">
        <v>51</v>
      </c>
      <c r="E64" s="556"/>
      <c r="F64" s="556"/>
      <c r="G64" s="556"/>
      <c r="H64" s="557"/>
      <c r="I64" s="558">
        <f>SUMIF(H12:H51,"SB(VB)",I12:I51)</f>
        <v>3522.7</v>
      </c>
      <c r="J64" s="559"/>
      <c r="K64" s="559"/>
      <c r="L64" s="560"/>
      <c r="M64" s="86">
        <f>SUMIF(H12:H51,H29,M12:M51)</f>
        <v>4821</v>
      </c>
      <c r="N64" s="90">
        <f>SUMIF(H12:H51,H29,N12:N51)</f>
        <v>4821</v>
      </c>
      <c r="O64" s="304"/>
      <c r="P64" s="561"/>
      <c r="Q64" s="561"/>
    </row>
    <row r="65" spans="1:17">
      <c r="B65" s="95"/>
      <c r="C65" s="95"/>
      <c r="D65" s="570" t="s">
        <v>20</v>
      </c>
      <c r="E65" s="571"/>
      <c r="F65" s="571"/>
      <c r="G65" s="571"/>
      <c r="H65" s="572"/>
      <c r="I65" s="573">
        <f>SUM(I66:I68)</f>
        <v>2002.8</v>
      </c>
      <c r="J65" s="574"/>
      <c r="K65" s="574"/>
      <c r="L65" s="575"/>
      <c r="M65" s="85">
        <f>SUM(M66:M68)</f>
        <v>986.40000000000009</v>
      </c>
      <c r="N65" s="89">
        <f>SUM(N66:N68)</f>
        <v>986.40000000000009</v>
      </c>
      <c r="O65" s="303"/>
      <c r="P65" s="576"/>
      <c r="Q65" s="576"/>
    </row>
    <row r="66" spans="1:17">
      <c r="B66" s="96"/>
      <c r="C66" s="96"/>
      <c r="D66" s="555" t="s">
        <v>44</v>
      </c>
      <c r="E66" s="556"/>
      <c r="F66" s="556"/>
      <c r="G66" s="556"/>
      <c r="H66" s="557"/>
      <c r="I66" s="558">
        <f>SUMIF(H12:H51,"LRVB",I12:I51)</f>
        <v>0</v>
      </c>
      <c r="J66" s="559"/>
      <c r="K66" s="559"/>
      <c r="L66" s="560"/>
      <c r="M66" s="86">
        <f>SUMIF(H12:H51,H22,M12:M51)</f>
        <v>224.8</v>
      </c>
      <c r="N66" s="90">
        <f>SUMIF(H12:H51,H22,N12:N51)</f>
        <v>224.8</v>
      </c>
      <c r="O66" s="304"/>
      <c r="P66" s="579"/>
      <c r="Q66" s="579"/>
    </row>
    <row r="67" spans="1:17">
      <c r="B67" s="96"/>
      <c r="C67" s="96"/>
      <c r="D67" s="555" t="s">
        <v>48</v>
      </c>
      <c r="E67" s="556"/>
      <c r="F67" s="556"/>
      <c r="G67" s="556"/>
      <c r="H67" s="557"/>
      <c r="I67" s="558">
        <f>SUMIF(H12:H52,"PSDF",I12:I52)</f>
        <v>2002.8</v>
      </c>
      <c r="J67" s="559"/>
      <c r="K67" s="559"/>
      <c r="L67" s="560"/>
      <c r="M67" s="86">
        <f>SUMIF(H12:H51,H33,M12:M51)</f>
        <v>761.6</v>
      </c>
      <c r="N67" s="90">
        <f>SUMIF(H12:H51,H15,N12:N51)</f>
        <v>761.6</v>
      </c>
      <c r="O67" s="304"/>
      <c r="P67" s="579"/>
      <c r="Q67" s="579"/>
    </row>
    <row r="68" spans="1:17">
      <c r="B68" s="96"/>
      <c r="C68" s="96"/>
      <c r="D68" s="555" t="s">
        <v>45</v>
      </c>
      <c r="E68" s="556"/>
      <c r="F68" s="556"/>
      <c r="G68" s="556"/>
      <c r="H68" s="557"/>
      <c r="I68" s="558">
        <f>SUMIF(H12:H52,"KT",I12:I52)</f>
        <v>0</v>
      </c>
      <c r="J68" s="559"/>
      <c r="K68" s="559"/>
      <c r="L68" s="560"/>
      <c r="M68" s="86">
        <f>SUMIF(H12:H51,H49,M12:M51)</f>
        <v>0</v>
      </c>
      <c r="N68" s="90">
        <f>SUMIF(H12:H51,H49,N12:N51)</f>
        <v>0</v>
      </c>
      <c r="O68" s="304"/>
      <c r="P68" s="579"/>
      <c r="Q68" s="579"/>
    </row>
    <row r="69" spans="1:17" ht="13.5" thickBot="1">
      <c r="A69" s="97"/>
      <c r="B69" s="95"/>
      <c r="C69" s="95"/>
      <c r="D69" s="582" t="s">
        <v>21</v>
      </c>
      <c r="E69" s="583"/>
      <c r="F69" s="583"/>
      <c r="G69" s="583"/>
      <c r="H69" s="584"/>
      <c r="I69" s="585">
        <f>SUM(I59,I65)</f>
        <v>6482</v>
      </c>
      <c r="J69" s="586"/>
      <c r="K69" s="586"/>
      <c r="L69" s="587"/>
      <c r="M69" s="87">
        <f>M59+M65</f>
        <v>7311.2000000000007</v>
      </c>
      <c r="N69" s="91">
        <f>N65+N59</f>
        <v>7011.2000000000007</v>
      </c>
      <c r="O69" s="303"/>
      <c r="P69" s="576"/>
      <c r="Q69" s="576"/>
    </row>
    <row r="70" spans="1:17">
      <c r="A70" s="98"/>
      <c r="B70" s="93"/>
      <c r="C70" s="93"/>
      <c r="D70" s="40"/>
      <c r="E70" s="40"/>
      <c r="F70" s="40"/>
    </row>
  </sheetData>
  <mergeCells count="147">
    <mergeCell ref="O49:O50"/>
    <mergeCell ref="D69:H69"/>
    <mergeCell ref="I69:L69"/>
    <mergeCell ref="P69:Q69"/>
    <mergeCell ref="D68:H68"/>
    <mergeCell ref="I68:L68"/>
    <mergeCell ref="P68:Q68"/>
    <mergeCell ref="P62:Q62"/>
    <mergeCell ref="I66:L66"/>
    <mergeCell ref="P66:Q66"/>
    <mergeCell ref="D25:D26"/>
    <mergeCell ref="D67:H67"/>
    <mergeCell ref="I67:L67"/>
    <mergeCell ref="P67:Q67"/>
    <mergeCell ref="D65:H65"/>
    <mergeCell ref="I65:L65"/>
    <mergeCell ref="P65:Q65"/>
    <mergeCell ref="D66:H66"/>
    <mergeCell ref="D62:H62"/>
    <mergeCell ref="I62:L62"/>
    <mergeCell ref="D63:H63"/>
    <mergeCell ref="I63:L63"/>
    <mergeCell ref="P63:Q63"/>
    <mergeCell ref="D64:H64"/>
    <mergeCell ref="I64:L64"/>
    <mergeCell ref="P64:Q64"/>
    <mergeCell ref="I58:L58"/>
    <mergeCell ref="P58:Q58"/>
    <mergeCell ref="D59:H59"/>
    <mergeCell ref="I59:L59"/>
    <mergeCell ref="P59:Q59"/>
    <mergeCell ref="D60:H60"/>
    <mergeCell ref="I60:L60"/>
    <mergeCell ref="P60:Q60"/>
    <mergeCell ref="C52:H52"/>
    <mergeCell ref="O52:R52"/>
    <mergeCell ref="B53:H53"/>
    <mergeCell ref="O53:R53"/>
    <mergeCell ref="D61:H61"/>
    <mergeCell ref="I61:L61"/>
    <mergeCell ref="P61:Q61"/>
    <mergeCell ref="A55:R55"/>
    <mergeCell ref="D57:N57"/>
    <mergeCell ref="D58:H58"/>
    <mergeCell ref="B54:H54"/>
    <mergeCell ref="O54:R54"/>
    <mergeCell ref="A47:A48"/>
    <mergeCell ref="B47:B48"/>
    <mergeCell ref="C47:C48"/>
    <mergeCell ref="D47:D48"/>
    <mergeCell ref="E47:E48"/>
    <mergeCell ref="F47:F48"/>
    <mergeCell ref="G47:G48"/>
    <mergeCell ref="A49:A51"/>
    <mergeCell ref="C43:H43"/>
    <mergeCell ref="O43:R43"/>
    <mergeCell ref="C44:R44"/>
    <mergeCell ref="E45:E46"/>
    <mergeCell ref="F45:F46"/>
    <mergeCell ref="G45:G46"/>
    <mergeCell ref="A45:A46"/>
    <mergeCell ref="B45:B46"/>
    <mergeCell ref="C45:C46"/>
    <mergeCell ref="D45:D46"/>
    <mergeCell ref="F49:F51"/>
    <mergeCell ref="G49:G51"/>
    <mergeCell ref="B49:B51"/>
    <mergeCell ref="C49:C51"/>
    <mergeCell ref="D49:D51"/>
    <mergeCell ref="E49:E51"/>
    <mergeCell ref="P33:P34"/>
    <mergeCell ref="Q33:Q34"/>
    <mergeCell ref="R33:R34"/>
    <mergeCell ref="D40:D42"/>
    <mergeCell ref="E40:E42"/>
    <mergeCell ref="F40:F42"/>
    <mergeCell ref="G40:G42"/>
    <mergeCell ref="O40:O42"/>
    <mergeCell ref="P40:P42"/>
    <mergeCell ref="D33:D39"/>
    <mergeCell ref="F29:F32"/>
    <mergeCell ref="G29:G32"/>
    <mergeCell ref="E33:E39"/>
    <mergeCell ref="F33:F39"/>
    <mergeCell ref="G33:G39"/>
    <mergeCell ref="O33:O34"/>
    <mergeCell ref="P20:P21"/>
    <mergeCell ref="Q20:Q21"/>
    <mergeCell ref="Q40:Q42"/>
    <mergeCell ref="R40:R42"/>
    <mergeCell ref="E25:E26"/>
    <mergeCell ref="C27:H27"/>
    <mergeCell ref="O27:R27"/>
    <mergeCell ref="C28:R28"/>
    <mergeCell ref="D29:D32"/>
    <mergeCell ref="E29:E32"/>
    <mergeCell ref="R20:R21"/>
    <mergeCell ref="O23:O24"/>
    <mergeCell ref="A20:A21"/>
    <mergeCell ref="B20:B21"/>
    <mergeCell ref="C20:C21"/>
    <mergeCell ref="D20:D24"/>
    <mergeCell ref="E20:E24"/>
    <mergeCell ref="F20:F24"/>
    <mergeCell ref="G20:G24"/>
    <mergeCell ref="O20:O21"/>
    <mergeCell ref="B10:R10"/>
    <mergeCell ref="C11:R11"/>
    <mergeCell ref="E12:E16"/>
    <mergeCell ref="F12:F16"/>
    <mergeCell ref="G12:G16"/>
    <mergeCell ref="O12:O16"/>
    <mergeCell ref="A12:A16"/>
    <mergeCell ref="B12:B16"/>
    <mergeCell ref="C12:C16"/>
    <mergeCell ref="D12:D16"/>
    <mergeCell ref="G17:G19"/>
    <mergeCell ref="O17:O19"/>
    <mergeCell ref="C17:C19"/>
    <mergeCell ref="D17:D19"/>
    <mergeCell ref="E17:E19"/>
    <mergeCell ref="F17:F19"/>
    <mergeCell ref="A8:R8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A1:R1"/>
    <mergeCell ref="A4:R4"/>
    <mergeCell ref="A5:A7"/>
    <mergeCell ref="B5:B7"/>
    <mergeCell ref="C5:C7"/>
    <mergeCell ref="D5:D7"/>
    <mergeCell ref="E5:E7"/>
    <mergeCell ref="F5:F7"/>
    <mergeCell ref="A2:R2"/>
    <mergeCell ref="A3:R3"/>
    <mergeCell ref="P6:P7"/>
    <mergeCell ref="Q6:Q7"/>
    <mergeCell ref="R6:R7"/>
    <mergeCell ref="O6:O7"/>
    <mergeCell ref="L6:L7"/>
  </mergeCells>
  <phoneticPr fontId="0" type="noConversion"/>
  <printOptions horizontalCentered="1"/>
  <pageMargins left="0" right="0" top="0" bottom="0" header="0.31496062992125984" footer="0.31496062992125984"/>
  <pageSetup paperSize="9" orientation="landscape" r:id="rId1"/>
  <rowBreaks count="2" manualBreakCount="2">
    <brk id="27" max="16383" man="1"/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0"/>
  <sheetViews>
    <sheetView zoomScaleNormal="100" workbookViewId="0">
      <selection sqref="A1:Z1"/>
    </sheetView>
  </sheetViews>
  <sheetFormatPr defaultRowHeight="12.75"/>
  <cols>
    <col min="1" max="3" width="2.7109375" style="1" customWidth="1"/>
    <col min="4" max="4" width="48.5703125" style="1" customWidth="1"/>
    <col min="5" max="6" width="3" style="1" customWidth="1"/>
    <col min="7" max="7" width="3" style="2" customWidth="1"/>
    <col min="8" max="8" width="6.85546875" style="308" customWidth="1"/>
    <col min="9" max="9" width="6.5703125" style="1" customWidth="1"/>
    <col min="10" max="10" width="6.140625" style="1" customWidth="1"/>
    <col min="11" max="11" width="5.85546875" style="1" customWidth="1"/>
    <col min="12" max="12" width="6.42578125" style="1" customWidth="1"/>
    <col min="13" max="14" width="6.140625" style="1" customWidth="1"/>
    <col min="15" max="15" width="5.5703125" style="1" customWidth="1"/>
    <col min="16" max="16" width="6.28515625" style="1" customWidth="1"/>
    <col min="17" max="17" width="6.7109375" style="1" customWidth="1"/>
    <col min="18" max="19" width="5.42578125" style="1" customWidth="1"/>
    <col min="20" max="20" width="6.140625" style="1" customWidth="1"/>
    <col min="21" max="22" width="7.5703125" style="1" customWidth="1"/>
    <col min="23" max="23" width="33.28515625" style="1" customWidth="1"/>
    <col min="24" max="25" width="5.5703125" style="308" customWidth="1"/>
    <col min="26" max="26" width="5.5703125" style="310" customWidth="1"/>
    <col min="27" max="16384" width="9.140625" style="310"/>
  </cols>
  <sheetData>
    <row r="1" spans="1:26" ht="15.75">
      <c r="A1" s="372" t="s">
        <v>100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</row>
    <row r="2" spans="1:26" ht="22.5" customHeight="1">
      <c r="A2" s="594" t="s">
        <v>65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</row>
    <row r="3" spans="1:26" ht="16.5" customHeight="1">
      <c r="A3" s="363" t="s">
        <v>58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</row>
    <row r="4" spans="1:26" ht="13.5" customHeight="1" thickBot="1">
      <c r="A4" s="373" t="s">
        <v>0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</row>
    <row r="5" spans="1:26" ht="36.75" customHeight="1">
      <c r="A5" s="374" t="s">
        <v>1</v>
      </c>
      <c r="B5" s="377" t="s">
        <v>2</v>
      </c>
      <c r="C5" s="377" t="s">
        <v>3</v>
      </c>
      <c r="D5" s="378" t="s">
        <v>16</v>
      </c>
      <c r="E5" s="381" t="s">
        <v>4</v>
      </c>
      <c r="F5" s="377" t="s">
        <v>97</v>
      </c>
      <c r="G5" s="403" t="s">
        <v>5</v>
      </c>
      <c r="H5" s="392" t="s">
        <v>6</v>
      </c>
      <c r="I5" s="567" t="s">
        <v>98</v>
      </c>
      <c r="J5" s="407"/>
      <c r="K5" s="407"/>
      <c r="L5" s="408"/>
      <c r="M5" s="567" t="s">
        <v>66</v>
      </c>
      <c r="N5" s="407"/>
      <c r="O5" s="407"/>
      <c r="P5" s="568"/>
      <c r="Q5" s="406" t="s">
        <v>105</v>
      </c>
      <c r="R5" s="407"/>
      <c r="S5" s="407"/>
      <c r="T5" s="408"/>
      <c r="U5" s="392" t="s">
        <v>55</v>
      </c>
      <c r="V5" s="395" t="s">
        <v>67</v>
      </c>
      <c r="W5" s="398" t="s">
        <v>62</v>
      </c>
      <c r="X5" s="399"/>
      <c r="Y5" s="399"/>
      <c r="Z5" s="400"/>
    </row>
    <row r="6" spans="1:26" ht="15" customHeight="1">
      <c r="A6" s="375"/>
      <c r="B6" s="364"/>
      <c r="C6" s="364"/>
      <c r="D6" s="379"/>
      <c r="E6" s="382"/>
      <c r="F6" s="364"/>
      <c r="G6" s="404"/>
      <c r="H6" s="393"/>
      <c r="I6" s="606" t="s">
        <v>7</v>
      </c>
      <c r="J6" s="409" t="s">
        <v>8</v>
      </c>
      <c r="K6" s="409"/>
      <c r="L6" s="370" t="s">
        <v>22</v>
      </c>
      <c r="M6" s="606" t="s">
        <v>7</v>
      </c>
      <c r="N6" s="409" t="s">
        <v>8</v>
      </c>
      <c r="O6" s="409"/>
      <c r="P6" s="595" t="s">
        <v>22</v>
      </c>
      <c r="Q6" s="401" t="s">
        <v>7</v>
      </c>
      <c r="R6" s="409" t="s">
        <v>8</v>
      </c>
      <c r="S6" s="409"/>
      <c r="T6" s="370" t="s">
        <v>22</v>
      </c>
      <c r="U6" s="393"/>
      <c r="V6" s="396"/>
      <c r="W6" s="368" t="s">
        <v>16</v>
      </c>
      <c r="X6" s="364" t="s">
        <v>86</v>
      </c>
      <c r="Y6" s="364" t="s">
        <v>87</v>
      </c>
      <c r="Z6" s="366" t="s">
        <v>88</v>
      </c>
    </row>
    <row r="7" spans="1:26" ht="94.5" customHeight="1" thickBot="1">
      <c r="A7" s="376"/>
      <c r="B7" s="365"/>
      <c r="C7" s="365"/>
      <c r="D7" s="380"/>
      <c r="E7" s="383"/>
      <c r="F7" s="365"/>
      <c r="G7" s="405"/>
      <c r="H7" s="394"/>
      <c r="I7" s="607"/>
      <c r="J7" s="3" t="s">
        <v>7</v>
      </c>
      <c r="K7" s="4" t="s">
        <v>17</v>
      </c>
      <c r="L7" s="371"/>
      <c r="M7" s="607"/>
      <c r="N7" s="309" t="s">
        <v>7</v>
      </c>
      <c r="O7" s="4" t="s">
        <v>17</v>
      </c>
      <c r="P7" s="596"/>
      <c r="Q7" s="402"/>
      <c r="R7" s="309" t="s">
        <v>7</v>
      </c>
      <c r="S7" s="4" t="s">
        <v>17</v>
      </c>
      <c r="T7" s="371"/>
      <c r="U7" s="394"/>
      <c r="V7" s="397"/>
      <c r="W7" s="369"/>
      <c r="X7" s="365"/>
      <c r="Y7" s="365"/>
      <c r="Z7" s="367"/>
    </row>
    <row r="8" spans="1:26" ht="14.25" customHeight="1" thickBot="1">
      <c r="A8" s="386" t="s">
        <v>35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8"/>
    </row>
    <row r="9" spans="1:26" ht="14.25" customHeight="1" thickBot="1">
      <c r="A9" s="389" t="s">
        <v>59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1"/>
    </row>
    <row r="10" spans="1:26" ht="14.25" customHeight="1" thickBot="1">
      <c r="A10" s="80" t="s">
        <v>9</v>
      </c>
      <c r="B10" s="430" t="s">
        <v>50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2"/>
    </row>
    <row r="11" spans="1:26" ht="14.25" customHeight="1" thickBot="1">
      <c r="A11" s="5" t="s">
        <v>9</v>
      </c>
      <c r="B11" s="33" t="s">
        <v>9</v>
      </c>
      <c r="C11" s="433" t="s">
        <v>37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5"/>
    </row>
    <row r="12" spans="1:26" ht="16.5" customHeight="1">
      <c r="A12" s="410" t="s">
        <v>9</v>
      </c>
      <c r="B12" s="414" t="s">
        <v>9</v>
      </c>
      <c r="C12" s="418" t="s">
        <v>9</v>
      </c>
      <c r="D12" s="422" t="s">
        <v>23</v>
      </c>
      <c r="E12" s="436"/>
      <c r="F12" s="439" t="s">
        <v>24</v>
      </c>
      <c r="G12" s="425" t="s">
        <v>46</v>
      </c>
      <c r="H12" s="225" t="s">
        <v>25</v>
      </c>
      <c r="I12" s="47">
        <f t="shared" ref="I12:I22" si="0">J12+L12</f>
        <v>36.799999999999997</v>
      </c>
      <c r="J12" s="48">
        <v>36.799999999999997</v>
      </c>
      <c r="K12" s="48"/>
      <c r="L12" s="49"/>
      <c r="M12" s="105">
        <f>N12+P12</f>
        <v>36.799999999999997</v>
      </c>
      <c r="N12" s="106">
        <v>36.799999999999997</v>
      </c>
      <c r="O12" s="106"/>
      <c r="P12" s="107"/>
      <c r="Q12" s="108">
        <f>R12+T12</f>
        <v>36.799999999999997</v>
      </c>
      <c r="R12" s="109">
        <v>36.799999999999997</v>
      </c>
      <c r="S12" s="109"/>
      <c r="T12" s="110"/>
      <c r="U12" s="111">
        <v>36.799999999999997</v>
      </c>
      <c r="V12" s="111">
        <v>36.799999999999997</v>
      </c>
      <c r="W12" s="442" t="s">
        <v>68</v>
      </c>
      <c r="X12" s="112">
        <v>100</v>
      </c>
      <c r="Y12" s="112">
        <v>100</v>
      </c>
      <c r="Z12" s="113">
        <v>100</v>
      </c>
    </row>
    <row r="13" spans="1:26" ht="16.5" customHeight="1">
      <c r="A13" s="411"/>
      <c r="B13" s="415"/>
      <c r="C13" s="419"/>
      <c r="D13" s="423"/>
      <c r="E13" s="437"/>
      <c r="F13" s="440"/>
      <c r="G13" s="426"/>
      <c r="H13" s="226" t="s">
        <v>26</v>
      </c>
      <c r="I13" s="50">
        <f t="shared" si="0"/>
        <v>298</v>
      </c>
      <c r="J13" s="51">
        <v>298</v>
      </c>
      <c r="K13" s="51"/>
      <c r="L13" s="52"/>
      <c r="M13" s="114">
        <f>N13+P13</f>
        <v>298</v>
      </c>
      <c r="N13" s="115">
        <v>298</v>
      </c>
      <c r="O13" s="115"/>
      <c r="P13" s="116"/>
      <c r="Q13" s="117">
        <f>R13+T13</f>
        <v>298</v>
      </c>
      <c r="R13" s="118">
        <v>298</v>
      </c>
      <c r="S13" s="118"/>
      <c r="T13" s="119"/>
      <c r="U13" s="120">
        <v>298</v>
      </c>
      <c r="V13" s="120">
        <v>298</v>
      </c>
      <c r="W13" s="443"/>
      <c r="X13" s="121"/>
      <c r="Y13" s="121"/>
      <c r="Z13" s="122"/>
    </row>
    <row r="14" spans="1:26" ht="16.5" customHeight="1">
      <c r="A14" s="412"/>
      <c r="B14" s="416"/>
      <c r="C14" s="420"/>
      <c r="D14" s="423"/>
      <c r="E14" s="437"/>
      <c r="F14" s="440"/>
      <c r="G14" s="426"/>
      <c r="H14" s="227" t="s">
        <v>53</v>
      </c>
      <c r="I14" s="53">
        <f t="shared" si="0"/>
        <v>70</v>
      </c>
      <c r="J14" s="54">
        <v>70</v>
      </c>
      <c r="K14" s="54"/>
      <c r="L14" s="92"/>
      <c r="M14" s="123"/>
      <c r="N14" s="124"/>
      <c r="O14" s="124"/>
      <c r="P14" s="125"/>
      <c r="Q14" s="126"/>
      <c r="R14" s="127"/>
      <c r="S14" s="127"/>
      <c r="T14" s="128"/>
      <c r="U14" s="129"/>
      <c r="V14" s="129"/>
      <c r="W14" s="443"/>
      <c r="X14" s="121"/>
      <c r="Y14" s="121"/>
      <c r="Z14" s="122"/>
    </row>
    <row r="15" spans="1:26" ht="16.5" customHeight="1">
      <c r="A15" s="412"/>
      <c r="B15" s="416"/>
      <c r="C15" s="420"/>
      <c r="D15" s="423"/>
      <c r="E15" s="437"/>
      <c r="F15" s="440"/>
      <c r="G15" s="426"/>
      <c r="H15" s="228" t="s">
        <v>27</v>
      </c>
      <c r="I15" s="53">
        <f t="shared" si="0"/>
        <v>107.977</v>
      </c>
      <c r="J15" s="54">
        <v>107.977</v>
      </c>
      <c r="K15" s="54"/>
      <c r="L15" s="92"/>
      <c r="M15" s="130">
        <f t="shared" ref="M15:M22" si="1">N15+P15</f>
        <v>108</v>
      </c>
      <c r="N15" s="131">
        <v>108</v>
      </c>
      <c r="O15" s="131"/>
      <c r="P15" s="132"/>
      <c r="Q15" s="133">
        <f>R15+T15</f>
        <v>0</v>
      </c>
      <c r="R15" s="134"/>
      <c r="S15" s="134"/>
      <c r="T15" s="135"/>
      <c r="U15" s="136">
        <v>108</v>
      </c>
      <c r="V15" s="136">
        <v>108</v>
      </c>
      <c r="W15" s="443"/>
      <c r="X15" s="137"/>
      <c r="Y15" s="137"/>
      <c r="Z15" s="138"/>
    </row>
    <row r="16" spans="1:26" ht="16.5" customHeight="1" thickBot="1">
      <c r="A16" s="413"/>
      <c r="B16" s="417"/>
      <c r="C16" s="421"/>
      <c r="D16" s="424"/>
      <c r="E16" s="438"/>
      <c r="F16" s="441"/>
      <c r="G16" s="427"/>
      <c r="H16" s="254" t="s">
        <v>10</v>
      </c>
      <c r="I16" s="255">
        <f t="shared" si="0"/>
        <v>512.77700000000004</v>
      </c>
      <c r="J16" s="256">
        <f>SUM(J12:J15)</f>
        <v>512.77700000000004</v>
      </c>
      <c r="K16" s="256"/>
      <c r="L16" s="256"/>
      <c r="M16" s="206">
        <f t="shared" si="1"/>
        <v>442.8</v>
      </c>
      <c r="N16" s="257">
        <f>SUM(N12:N15)</f>
        <v>442.8</v>
      </c>
      <c r="O16" s="257"/>
      <c r="P16" s="258"/>
      <c r="Q16" s="206">
        <f>R16+T16</f>
        <v>334.8</v>
      </c>
      <c r="R16" s="257">
        <f>SUM(R12:R15)</f>
        <v>334.8</v>
      </c>
      <c r="S16" s="257"/>
      <c r="T16" s="258"/>
      <c r="U16" s="259">
        <f>SUM(U12:U15)</f>
        <v>442.8</v>
      </c>
      <c r="V16" s="259">
        <f>SUM(V12:V15)</f>
        <v>442.8</v>
      </c>
      <c r="W16" s="444"/>
      <c r="X16" s="139"/>
      <c r="Y16" s="139"/>
      <c r="Z16" s="140"/>
    </row>
    <row r="17" spans="1:29" ht="21.75" customHeight="1">
      <c r="A17" s="29" t="s">
        <v>9</v>
      </c>
      <c r="B17" s="30" t="s">
        <v>9</v>
      </c>
      <c r="C17" s="445" t="s">
        <v>11</v>
      </c>
      <c r="D17" s="422" t="s">
        <v>28</v>
      </c>
      <c r="E17" s="447"/>
      <c r="F17" s="450" t="s">
        <v>24</v>
      </c>
      <c r="G17" s="425" t="s">
        <v>46</v>
      </c>
      <c r="H17" s="7" t="s">
        <v>25</v>
      </c>
      <c r="I17" s="47">
        <f t="shared" si="0"/>
        <v>5.5</v>
      </c>
      <c r="J17" s="48">
        <v>5.5</v>
      </c>
      <c r="K17" s="48">
        <v>4.2</v>
      </c>
      <c r="L17" s="49"/>
      <c r="M17" s="141">
        <f t="shared" si="1"/>
        <v>7.4</v>
      </c>
      <c r="N17" s="106">
        <v>7.4</v>
      </c>
      <c r="O17" s="106">
        <v>5.6</v>
      </c>
      <c r="P17" s="142"/>
      <c r="Q17" s="108">
        <f>R17+T17</f>
        <v>7.4</v>
      </c>
      <c r="R17" s="109">
        <v>7.4</v>
      </c>
      <c r="S17" s="109">
        <v>5.6</v>
      </c>
      <c r="T17" s="110"/>
      <c r="U17" s="143">
        <v>7.4</v>
      </c>
      <c r="V17" s="144">
        <v>7.4</v>
      </c>
      <c r="W17" s="428" t="s">
        <v>63</v>
      </c>
      <c r="X17" s="326">
        <v>20</v>
      </c>
      <c r="Y17" s="326">
        <v>20</v>
      </c>
      <c r="Z17" s="324">
        <v>20</v>
      </c>
    </row>
    <row r="18" spans="1:29" ht="21.75" customHeight="1">
      <c r="A18" s="307"/>
      <c r="B18" s="325"/>
      <c r="C18" s="419"/>
      <c r="D18" s="423"/>
      <c r="E18" s="448"/>
      <c r="F18" s="451"/>
      <c r="G18" s="426"/>
      <c r="H18" s="31" t="s">
        <v>27</v>
      </c>
      <c r="I18" s="61">
        <f t="shared" si="0"/>
        <v>51.4</v>
      </c>
      <c r="J18" s="62">
        <v>51.4</v>
      </c>
      <c r="K18" s="62">
        <v>39.200000000000003</v>
      </c>
      <c r="L18" s="63"/>
      <c r="M18" s="145">
        <f t="shared" si="1"/>
        <v>51.4</v>
      </c>
      <c r="N18" s="115">
        <v>51.4</v>
      </c>
      <c r="O18" s="115">
        <v>39.200000000000003</v>
      </c>
      <c r="P18" s="146"/>
      <c r="Q18" s="117"/>
      <c r="R18" s="118"/>
      <c r="S18" s="118"/>
      <c r="T18" s="119"/>
      <c r="U18" s="147">
        <v>51.4</v>
      </c>
      <c r="V18" s="148">
        <v>51.4</v>
      </c>
      <c r="W18" s="429"/>
      <c r="X18" s="326"/>
      <c r="Y18" s="326"/>
      <c r="Z18" s="324"/>
    </row>
    <row r="19" spans="1:29" ht="14.25" customHeight="1" thickBot="1">
      <c r="A19" s="32"/>
      <c r="B19" s="33"/>
      <c r="C19" s="446"/>
      <c r="D19" s="424"/>
      <c r="E19" s="449"/>
      <c r="F19" s="452"/>
      <c r="G19" s="427"/>
      <c r="H19" s="254" t="s">
        <v>10</v>
      </c>
      <c r="I19" s="255">
        <f t="shared" si="0"/>
        <v>56.9</v>
      </c>
      <c r="J19" s="256">
        <f>SUM(J17:J18)</f>
        <v>56.9</v>
      </c>
      <c r="K19" s="256">
        <f>SUM(K17:K18)</f>
        <v>43.400000000000006</v>
      </c>
      <c r="L19" s="256"/>
      <c r="M19" s="255">
        <f t="shared" si="1"/>
        <v>58.8</v>
      </c>
      <c r="N19" s="256">
        <f>SUM(N17:N18)</f>
        <v>58.8</v>
      </c>
      <c r="O19" s="256">
        <f>SUM(O17:O18)</f>
        <v>44.800000000000004</v>
      </c>
      <c r="P19" s="260"/>
      <c r="Q19" s="255">
        <f>R19+T19</f>
        <v>7.4</v>
      </c>
      <c r="R19" s="256">
        <f>SUM(R17:R18)</f>
        <v>7.4</v>
      </c>
      <c r="S19" s="256">
        <f>SUM(S17:S18)</f>
        <v>5.6</v>
      </c>
      <c r="T19" s="256"/>
      <c r="U19" s="261">
        <f>SUM(U17:U18)</f>
        <v>58.8</v>
      </c>
      <c r="V19" s="262">
        <f>SUM(V17:V18)</f>
        <v>58.8</v>
      </c>
      <c r="W19" s="429"/>
      <c r="X19" s="326"/>
      <c r="Y19" s="326"/>
      <c r="Z19" s="324"/>
    </row>
    <row r="20" spans="1:29" ht="15" customHeight="1">
      <c r="A20" s="410" t="s">
        <v>9</v>
      </c>
      <c r="B20" s="457" t="s">
        <v>9</v>
      </c>
      <c r="C20" s="418" t="s">
        <v>30</v>
      </c>
      <c r="D20" s="422" t="s">
        <v>106</v>
      </c>
      <c r="E20" s="436"/>
      <c r="F20" s="439" t="s">
        <v>24</v>
      </c>
      <c r="G20" s="425" t="s">
        <v>46</v>
      </c>
      <c r="H20" s="8" t="s">
        <v>25</v>
      </c>
      <c r="I20" s="47">
        <f t="shared" si="0"/>
        <v>172.1</v>
      </c>
      <c r="J20" s="48">
        <f>124+48.1</f>
        <v>172.1</v>
      </c>
      <c r="K20" s="48">
        <f>94.7+36.7</f>
        <v>131.4</v>
      </c>
      <c r="L20" s="49"/>
      <c r="M20" s="105">
        <f t="shared" si="1"/>
        <v>161</v>
      </c>
      <c r="N20" s="106">
        <v>161</v>
      </c>
      <c r="O20" s="106">
        <v>122.9</v>
      </c>
      <c r="P20" s="149"/>
      <c r="Q20" s="311">
        <f>R20+T20</f>
        <v>153.9</v>
      </c>
      <c r="R20" s="312">
        <v>153.9</v>
      </c>
      <c r="S20" s="312">
        <v>117.5</v>
      </c>
      <c r="T20" s="288"/>
      <c r="U20" s="150">
        <v>161</v>
      </c>
      <c r="V20" s="150">
        <v>161</v>
      </c>
      <c r="W20" s="428" t="s">
        <v>69</v>
      </c>
      <c r="X20" s="459">
        <v>31</v>
      </c>
      <c r="Y20" s="459">
        <v>31</v>
      </c>
      <c r="Z20" s="453">
        <v>31</v>
      </c>
    </row>
    <row r="21" spans="1:29" ht="15" customHeight="1">
      <c r="A21" s="411"/>
      <c r="B21" s="458"/>
      <c r="C21" s="419"/>
      <c r="D21" s="423"/>
      <c r="E21" s="437"/>
      <c r="F21" s="440"/>
      <c r="G21" s="426"/>
      <c r="H21" s="9" t="s">
        <v>27</v>
      </c>
      <c r="I21" s="53">
        <f t="shared" si="0"/>
        <v>344.2</v>
      </c>
      <c r="J21" s="54">
        <v>344.2</v>
      </c>
      <c r="K21" s="54">
        <v>262.8</v>
      </c>
      <c r="L21" s="64"/>
      <c r="M21" s="130">
        <f t="shared" si="1"/>
        <v>329.6</v>
      </c>
      <c r="N21" s="131">
        <v>329.6</v>
      </c>
      <c r="O21" s="131">
        <v>251.6</v>
      </c>
      <c r="P21" s="223"/>
      <c r="Q21" s="289"/>
      <c r="R21" s="290"/>
      <c r="S21" s="290"/>
      <c r="T21" s="291"/>
      <c r="U21" s="136">
        <v>329.6</v>
      </c>
      <c r="V21" s="136">
        <v>329.6</v>
      </c>
      <c r="W21" s="429"/>
      <c r="X21" s="460"/>
      <c r="Y21" s="460"/>
      <c r="Z21" s="454"/>
    </row>
    <row r="22" spans="1:29" ht="25.5" customHeight="1">
      <c r="A22" s="17"/>
      <c r="B22" s="18"/>
      <c r="C22" s="263"/>
      <c r="D22" s="423"/>
      <c r="E22" s="437"/>
      <c r="F22" s="440"/>
      <c r="G22" s="426"/>
      <c r="H22" s="74" t="s">
        <v>31</v>
      </c>
      <c r="I22" s="61">
        <f t="shared" si="0"/>
        <v>214.4</v>
      </c>
      <c r="J22" s="62">
        <v>214.4</v>
      </c>
      <c r="K22" s="62">
        <v>36.700000000000003</v>
      </c>
      <c r="L22" s="63"/>
      <c r="M22" s="123">
        <f t="shared" si="1"/>
        <v>224.8</v>
      </c>
      <c r="N22" s="124">
        <v>224.8</v>
      </c>
      <c r="O22" s="124">
        <v>25</v>
      </c>
      <c r="P22" s="151"/>
      <c r="Q22" s="155"/>
      <c r="R22" s="156"/>
      <c r="S22" s="156"/>
      <c r="T22" s="157"/>
      <c r="U22" s="152">
        <v>224.8</v>
      </c>
      <c r="V22" s="152">
        <v>224.8</v>
      </c>
      <c r="W22" s="327" t="s">
        <v>70</v>
      </c>
      <c r="X22" s="229">
        <v>260</v>
      </c>
      <c r="Y22" s="229">
        <v>300</v>
      </c>
      <c r="Z22" s="230">
        <v>340</v>
      </c>
    </row>
    <row r="23" spans="1:29" ht="17.25" customHeight="1">
      <c r="A23" s="17"/>
      <c r="B23" s="18"/>
      <c r="C23" s="263"/>
      <c r="D23" s="423"/>
      <c r="E23" s="437"/>
      <c r="F23" s="440"/>
      <c r="G23" s="426"/>
      <c r="H23" s="347" t="s">
        <v>25</v>
      </c>
      <c r="I23" s="348">
        <f>J23+L23</f>
        <v>281.10000000000002</v>
      </c>
      <c r="J23" s="349">
        <f>281.1</f>
        <v>281.10000000000002</v>
      </c>
      <c r="K23" s="349">
        <f>177.2-36.7</f>
        <v>140.5</v>
      </c>
      <c r="L23" s="350"/>
      <c r="M23" s="351">
        <f>N23+P23</f>
        <v>350.6</v>
      </c>
      <c r="N23" s="352">
        <v>350.6</v>
      </c>
      <c r="O23" s="352">
        <v>187.9</v>
      </c>
      <c r="P23" s="353"/>
      <c r="Q23" s="354">
        <f>R23+T23</f>
        <v>310.39999999999998</v>
      </c>
      <c r="R23" s="355">
        <v>310.39999999999998</v>
      </c>
      <c r="S23" s="355">
        <v>178.5</v>
      </c>
      <c r="T23" s="356"/>
      <c r="U23" s="357">
        <v>350.6</v>
      </c>
      <c r="V23" s="357">
        <v>350.6</v>
      </c>
      <c r="W23" s="455" t="s">
        <v>101</v>
      </c>
      <c r="X23" s="231">
        <v>85</v>
      </c>
      <c r="Y23" s="231">
        <v>92</v>
      </c>
      <c r="Z23" s="232">
        <v>102</v>
      </c>
      <c r="AB23" s="313"/>
      <c r="AC23" s="313"/>
    </row>
    <row r="24" spans="1:29" ht="15.75" customHeight="1" thickBot="1">
      <c r="A24" s="19"/>
      <c r="B24" s="20"/>
      <c r="C24" s="264"/>
      <c r="D24" s="424"/>
      <c r="E24" s="438"/>
      <c r="F24" s="441"/>
      <c r="G24" s="427"/>
      <c r="H24" s="270" t="s">
        <v>10</v>
      </c>
      <c r="I24" s="271">
        <f t="shared" ref="I24:V24" si="2">SUM(I20:I23)</f>
        <v>1011.8</v>
      </c>
      <c r="J24" s="256">
        <f t="shared" si="2"/>
        <v>1011.8</v>
      </c>
      <c r="K24" s="260">
        <f>SUM(K20:K23)</f>
        <v>571.40000000000009</v>
      </c>
      <c r="L24" s="271">
        <f t="shared" si="2"/>
        <v>0</v>
      </c>
      <c r="M24" s="271">
        <f t="shared" si="2"/>
        <v>1066</v>
      </c>
      <c r="N24" s="271">
        <f t="shared" si="2"/>
        <v>1066</v>
      </c>
      <c r="O24" s="271">
        <f t="shared" si="2"/>
        <v>587.4</v>
      </c>
      <c r="P24" s="271">
        <f t="shared" si="2"/>
        <v>0</v>
      </c>
      <c r="Q24" s="271">
        <f t="shared" si="2"/>
        <v>464.29999999999995</v>
      </c>
      <c r="R24" s="256">
        <f>SUM(R20:R23)</f>
        <v>464.29999999999995</v>
      </c>
      <c r="S24" s="260">
        <f t="shared" si="2"/>
        <v>296</v>
      </c>
      <c r="T24" s="271">
        <f t="shared" si="2"/>
        <v>0</v>
      </c>
      <c r="U24" s="271">
        <f t="shared" si="2"/>
        <v>1066</v>
      </c>
      <c r="V24" s="272">
        <f t="shared" si="2"/>
        <v>1066</v>
      </c>
      <c r="W24" s="456"/>
      <c r="X24" s="326"/>
      <c r="Y24" s="326"/>
      <c r="Z24" s="324"/>
    </row>
    <row r="25" spans="1:29" ht="18" customHeight="1">
      <c r="A25" s="233" t="s">
        <v>9</v>
      </c>
      <c r="B25" s="234" t="s">
        <v>9</v>
      </c>
      <c r="C25" s="265" t="s">
        <v>107</v>
      </c>
      <c r="D25" s="266" t="s">
        <v>108</v>
      </c>
      <c r="E25" s="467"/>
      <c r="F25" s="268"/>
      <c r="G25" s="247"/>
      <c r="H25" s="245" t="s">
        <v>25</v>
      </c>
      <c r="I25" s="235"/>
      <c r="J25" s="54"/>
      <c r="K25" s="236"/>
      <c r="L25" s="242"/>
      <c r="M25" s="241">
        <f>N25+P25</f>
        <v>50</v>
      </c>
      <c r="N25" s="238">
        <v>50</v>
      </c>
      <c r="O25" s="243"/>
      <c r="P25" s="239"/>
      <c r="Q25" s="249"/>
      <c r="R25" s="250"/>
      <c r="S25" s="251"/>
      <c r="T25" s="252"/>
      <c r="U25" s="237">
        <v>50</v>
      </c>
      <c r="V25" s="240"/>
      <c r="W25" s="279"/>
      <c r="X25" s="280"/>
      <c r="Y25" s="280"/>
      <c r="Z25" s="281"/>
      <c r="AC25" s="313"/>
    </row>
    <row r="26" spans="1:29" ht="13.5" customHeight="1" thickBot="1">
      <c r="A26" s="244"/>
      <c r="B26" s="18"/>
      <c r="C26" s="263"/>
      <c r="D26" s="267"/>
      <c r="E26" s="468"/>
      <c r="F26" s="269"/>
      <c r="G26" s="248"/>
      <c r="H26" s="246" t="s">
        <v>10</v>
      </c>
      <c r="I26" s="203"/>
      <c r="J26" s="204"/>
      <c r="K26" s="204"/>
      <c r="L26" s="205"/>
      <c r="M26" s="206">
        <f>N26+P26</f>
        <v>50</v>
      </c>
      <c r="N26" s="207">
        <f>+N25</f>
        <v>50</v>
      </c>
      <c r="O26" s="207"/>
      <c r="P26" s="208"/>
      <c r="Q26" s="206">
        <f>R26+T26</f>
        <v>0</v>
      </c>
      <c r="R26" s="207">
        <f>SUM(R25)</f>
        <v>0</v>
      </c>
      <c r="S26" s="207"/>
      <c r="T26" s="208"/>
      <c r="U26" s="209">
        <f>+U25</f>
        <v>50</v>
      </c>
      <c r="V26" s="209">
        <f>+V25</f>
        <v>0</v>
      </c>
      <c r="W26" s="282"/>
      <c r="X26" s="283"/>
      <c r="Y26" s="284"/>
      <c r="Z26" s="285"/>
    </row>
    <row r="27" spans="1:29" ht="14.25" customHeight="1" thickBot="1">
      <c r="A27" s="10" t="s">
        <v>9</v>
      </c>
      <c r="B27" s="6" t="s">
        <v>9</v>
      </c>
      <c r="C27" s="609" t="s">
        <v>12</v>
      </c>
      <c r="D27" s="610"/>
      <c r="E27" s="610"/>
      <c r="F27" s="610"/>
      <c r="G27" s="610"/>
      <c r="H27" s="611"/>
      <c r="I27" s="71">
        <f>I26+I24+I19+I16</f>
        <v>1581.4770000000001</v>
      </c>
      <c r="J27" s="71">
        <f t="shared" ref="J27:V27" si="3">J26+J24+J19+J16</f>
        <v>1581.4770000000001</v>
      </c>
      <c r="K27" s="71">
        <f t="shared" si="3"/>
        <v>614.80000000000007</v>
      </c>
      <c r="L27" s="72">
        <f t="shared" si="3"/>
        <v>0</v>
      </c>
      <c r="M27" s="81">
        <f>M26+M24+M19+M16</f>
        <v>1617.6</v>
      </c>
      <c r="N27" s="82">
        <f>N26+N24+N19+N16</f>
        <v>1617.6</v>
      </c>
      <c r="O27" s="82">
        <f t="shared" si="3"/>
        <v>632.19999999999993</v>
      </c>
      <c r="P27" s="346">
        <f t="shared" si="3"/>
        <v>0</v>
      </c>
      <c r="Q27" s="71">
        <f t="shared" si="3"/>
        <v>806.5</v>
      </c>
      <c r="R27" s="71">
        <f t="shared" si="3"/>
        <v>806.5</v>
      </c>
      <c r="S27" s="71">
        <f t="shared" si="3"/>
        <v>301.60000000000002</v>
      </c>
      <c r="T27" s="72">
        <f t="shared" si="3"/>
        <v>0</v>
      </c>
      <c r="U27" s="253">
        <f t="shared" si="3"/>
        <v>1617.6</v>
      </c>
      <c r="V27" s="71">
        <f t="shared" si="3"/>
        <v>1567.6</v>
      </c>
      <c r="W27" s="472"/>
      <c r="X27" s="473"/>
      <c r="Y27" s="473"/>
      <c r="Z27" s="474"/>
    </row>
    <row r="28" spans="1:29" ht="14.25" customHeight="1" thickBot="1">
      <c r="A28" s="5" t="s">
        <v>9</v>
      </c>
      <c r="B28" s="70" t="s">
        <v>11</v>
      </c>
      <c r="C28" s="475" t="s">
        <v>56</v>
      </c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7"/>
    </row>
    <row r="29" spans="1:29" ht="18.75" customHeight="1">
      <c r="A29" s="15" t="s">
        <v>9</v>
      </c>
      <c r="B29" s="16" t="s">
        <v>11</v>
      </c>
      <c r="C29" s="274" t="s">
        <v>9</v>
      </c>
      <c r="D29" s="597" t="s">
        <v>39</v>
      </c>
      <c r="E29" s="481"/>
      <c r="F29" s="450" t="s">
        <v>24</v>
      </c>
      <c r="G29" s="425" t="s">
        <v>46</v>
      </c>
      <c r="H29" s="34" t="s">
        <v>41</v>
      </c>
      <c r="I29" s="55">
        <f>J29+L29</f>
        <v>2887</v>
      </c>
      <c r="J29" s="56">
        <v>2887</v>
      </c>
      <c r="K29" s="56">
        <v>1847.8</v>
      </c>
      <c r="L29" s="57"/>
      <c r="M29" s="158">
        <f>N29+P29</f>
        <v>2887</v>
      </c>
      <c r="N29" s="159">
        <v>2887</v>
      </c>
      <c r="O29" s="160">
        <v>1806.5</v>
      </c>
      <c r="P29" s="161"/>
      <c r="Q29" s="292">
        <f>R29+T29</f>
        <v>2922.7</v>
      </c>
      <c r="R29" s="293">
        <v>2922.7</v>
      </c>
      <c r="S29" s="293">
        <v>1877.2</v>
      </c>
      <c r="T29" s="294"/>
      <c r="U29" s="162">
        <v>2887</v>
      </c>
      <c r="V29" s="163">
        <v>2887</v>
      </c>
      <c r="W29" s="164" t="s">
        <v>71</v>
      </c>
      <c r="X29" s="165">
        <v>80</v>
      </c>
      <c r="Y29" s="166" t="s">
        <v>72</v>
      </c>
      <c r="Z29" s="167">
        <v>55</v>
      </c>
    </row>
    <row r="30" spans="1:29" ht="19.5" customHeight="1">
      <c r="A30" s="17"/>
      <c r="B30" s="18"/>
      <c r="C30" s="263"/>
      <c r="D30" s="598"/>
      <c r="E30" s="482"/>
      <c r="F30" s="451"/>
      <c r="G30" s="426"/>
      <c r="H30" s="66"/>
      <c r="I30" s="50"/>
      <c r="J30" s="73"/>
      <c r="K30" s="51"/>
      <c r="L30" s="69"/>
      <c r="M30" s="114"/>
      <c r="N30" s="115"/>
      <c r="O30" s="145"/>
      <c r="P30" s="116"/>
      <c r="Q30" s="117"/>
      <c r="R30" s="118"/>
      <c r="S30" s="118"/>
      <c r="T30" s="295"/>
      <c r="U30" s="168"/>
      <c r="V30" s="169"/>
      <c r="W30" s="170" t="s">
        <v>102</v>
      </c>
      <c r="X30" s="219" t="s">
        <v>103</v>
      </c>
      <c r="Y30" s="220" t="s">
        <v>104</v>
      </c>
      <c r="Z30" s="221" t="s">
        <v>104</v>
      </c>
    </row>
    <row r="31" spans="1:29" ht="39" customHeight="1">
      <c r="A31" s="17"/>
      <c r="B31" s="18"/>
      <c r="C31" s="263"/>
      <c r="D31" s="598"/>
      <c r="E31" s="482"/>
      <c r="F31" s="451"/>
      <c r="G31" s="426"/>
      <c r="H31" s="35"/>
      <c r="I31" s="58"/>
      <c r="J31" s="59"/>
      <c r="K31" s="59"/>
      <c r="L31" s="60"/>
      <c r="M31" s="114"/>
      <c r="N31" s="171"/>
      <c r="O31" s="172"/>
      <c r="P31" s="173"/>
      <c r="Q31" s="117"/>
      <c r="R31" s="118"/>
      <c r="S31" s="118"/>
      <c r="T31" s="295"/>
      <c r="U31" s="174"/>
      <c r="V31" s="175"/>
      <c r="W31" s="176" t="s">
        <v>73</v>
      </c>
      <c r="X31" s="300" t="s">
        <v>74</v>
      </c>
      <c r="Y31" s="300" t="s">
        <v>75</v>
      </c>
      <c r="Z31" s="177" t="s">
        <v>76</v>
      </c>
    </row>
    <row r="32" spans="1:29" ht="16.5" customHeight="1" thickBot="1">
      <c r="A32" s="19"/>
      <c r="B32" s="20"/>
      <c r="C32" s="264"/>
      <c r="D32" s="599"/>
      <c r="E32" s="483"/>
      <c r="F32" s="452"/>
      <c r="G32" s="427"/>
      <c r="H32" s="246" t="s">
        <v>10</v>
      </c>
      <c r="I32" s="206">
        <f>J32+L32</f>
        <v>2887</v>
      </c>
      <c r="J32" s="207">
        <f>SUM(J29:J31)</f>
        <v>2887</v>
      </c>
      <c r="K32" s="207">
        <f>SUM(K29:K31)</f>
        <v>1847.8</v>
      </c>
      <c r="L32" s="273"/>
      <c r="M32" s="206">
        <f>N32+P32</f>
        <v>2887</v>
      </c>
      <c r="N32" s="207">
        <f>SUM(N29:N31)</f>
        <v>2887</v>
      </c>
      <c r="O32" s="207">
        <f>SUM(O29:O31)</f>
        <v>1806.5</v>
      </c>
      <c r="P32" s="273"/>
      <c r="Q32" s="206">
        <f>R32+T32</f>
        <v>2922.7</v>
      </c>
      <c r="R32" s="207">
        <f>SUM(R29:R31)</f>
        <v>2922.7</v>
      </c>
      <c r="S32" s="207">
        <f>SUM(S29:S31)</f>
        <v>1877.2</v>
      </c>
      <c r="T32" s="208"/>
      <c r="U32" s="209">
        <f>SUM(U29:U31)</f>
        <v>2887</v>
      </c>
      <c r="V32" s="259">
        <f>SUM(V29:V31)</f>
        <v>2887</v>
      </c>
      <c r="W32" s="178" t="s">
        <v>77</v>
      </c>
      <c r="X32" s="179" t="s">
        <v>78</v>
      </c>
      <c r="Y32" s="179" t="s">
        <v>78</v>
      </c>
      <c r="Z32" s="180" t="s">
        <v>78</v>
      </c>
    </row>
    <row r="33" spans="1:28" ht="15" customHeight="1">
      <c r="A33" s="15" t="s">
        <v>9</v>
      </c>
      <c r="B33" s="16" t="s">
        <v>11</v>
      </c>
      <c r="C33" s="274" t="s">
        <v>11</v>
      </c>
      <c r="D33" s="490" t="s">
        <v>40</v>
      </c>
      <c r="E33" s="481"/>
      <c r="F33" s="450" t="s">
        <v>24</v>
      </c>
      <c r="G33" s="425" t="s">
        <v>46</v>
      </c>
      <c r="H33" s="36" t="s">
        <v>27</v>
      </c>
      <c r="I33" s="47"/>
      <c r="J33" s="48"/>
      <c r="K33" s="48"/>
      <c r="L33" s="49"/>
      <c r="M33" s="105">
        <f>N33+P33</f>
        <v>272.60000000000002</v>
      </c>
      <c r="N33" s="106">
        <v>260.60000000000002</v>
      </c>
      <c r="O33" s="106">
        <v>83.2</v>
      </c>
      <c r="P33" s="142">
        <v>12</v>
      </c>
      <c r="Q33" s="108">
        <f>R33+T33</f>
        <v>2002.8</v>
      </c>
      <c r="R33" s="109">
        <v>2002.8</v>
      </c>
      <c r="S33" s="109">
        <v>1405.4</v>
      </c>
      <c r="T33" s="110"/>
      <c r="U33" s="144">
        <v>272.60000000000002</v>
      </c>
      <c r="V33" s="150">
        <v>272.60000000000002</v>
      </c>
      <c r="W33" s="484" t="s">
        <v>79</v>
      </c>
      <c r="X33" s="486" t="s">
        <v>80</v>
      </c>
      <c r="Y33" s="486" t="s">
        <v>80</v>
      </c>
      <c r="Z33" s="488" t="s">
        <v>80</v>
      </c>
    </row>
    <row r="34" spans="1:28" ht="15" customHeight="1">
      <c r="A34" s="17"/>
      <c r="B34" s="18"/>
      <c r="C34" s="263"/>
      <c r="D34" s="491"/>
      <c r="E34" s="482"/>
      <c r="F34" s="451"/>
      <c r="G34" s="426"/>
      <c r="H34" s="11" t="s">
        <v>38</v>
      </c>
      <c r="I34" s="50">
        <f>J34+L34</f>
        <v>115</v>
      </c>
      <c r="J34" s="51">
        <v>115</v>
      </c>
      <c r="K34" s="51">
        <v>28.7</v>
      </c>
      <c r="L34" s="52"/>
      <c r="M34" s="123">
        <f>N34+P34</f>
        <v>150</v>
      </c>
      <c r="N34" s="124">
        <v>150</v>
      </c>
      <c r="O34" s="124">
        <v>29.3</v>
      </c>
      <c r="P34" s="181"/>
      <c r="Q34" s="126">
        <f>R34+T34</f>
        <v>150</v>
      </c>
      <c r="R34" s="127">
        <v>150</v>
      </c>
      <c r="S34" s="127">
        <v>29.3</v>
      </c>
      <c r="T34" s="128"/>
      <c r="U34" s="182">
        <v>150</v>
      </c>
      <c r="V34" s="152">
        <v>150</v>
      </c>
      <c r="W34" s="485"/>
      <c r="X34" s="487"/>
      <c r="Y34" s="487"/>
      <c r="Z34" s="489"/>
    </row>
    <row r="35" spans="1:28" ht="15" customHeight="1">
      <c r="A35" s="17"/>
      <c r="B35" s="18"/>
      <c r="C35" s="263"/>
      <c r="D35" s="491"/>
      <c r="E35" s="482"/>
      <c r="F35" s="451"/>
      <c r="G35" s="426"/>
      <c r="H35" s="11" t="s">
        <v>41</v>
      </c>
      <c r="I35" s="61">
        <f>J35+L38</f>
        <v>1934</v>
      </c>
      <c r="J35" s="62">
        <v>1934</v>
      </c>
      <c r="K35" s="62">
        <v>1272.4000000000001</v>
      </c>
      <c r="L35" s="63"/>
      <c r="M35" s="123">
        <f>N35+P35</f>
        <v>1934</v>
      </c>
      <c r="N35" s="124">
        <v>1934</v>
      </c>
      <c r="O35" s="124">
        <v>1373.1</v>
      </c>
      <c r="P35" s="183"/>
      <c r="Q35" s="126"/>
      <c r="R35" s="127"/>
      <c r="S35" s="127"/>
      <c r="T35" s="128"/>
      <c r="U35" s="182">
        <v>1934</v>
      </c>
      <c r="V35" s="152">
        <v>1934</v>
      </c>
      <c r="W35" s="302" t="s">
        <v>81</v>
      </c>
      <c r="X35" s="300" t="s">
        <v>82</v>
      </c>
      <c r="Y35" s="300" t="s">
        <v>82</v>
      </c>
      <c r="Z35" s="301" t="s">
        <v>82</v>
      </c>
    </row>
    <row r="36" spans="1:28" ht="51.75" customHeight="1">
      <c r="A36" s="17"/>
      <c r="B36" s="18"/>
      <c r="C36" s="263"/>
      <c r="D36" s="491"/>
      <c r="E36" s="482"/>
      <c r="F36" s="451"/>
      <c r="G36" s="426"/>
      <c r="H36" s="11"/>
      <c r="I36" s="50"/>
      <c r="J36" s="51"/>
      <c r="K36" s="51"/>
      <c r="L36" s="52"/>
      <c r="M36" s="130"/>
      <c r="N36" s="131"/>
      <c r="O36" s="131"/>
      <c r="P36" s="184"/>
      <c r="Q36" s="133"/>
      <c r="R36" s="134"/>
      <c r="S36" s="134"/>
      <c r="T36" s="135"/>
      <c r="U36" s="182"/>
      <c r="V36" s="152"/>
      <c r="W36" s="185" t="s">
        <v>85</v>
      </c>
      <c r="X36" s="186" t="s">
        <v>83</v>
      </c>
      <c r="Y36" s="186" t="s">
        <v>83</v>
      </c>
      <c r="Z36" s="187" t="s">
        <v>83</v>
      </c>
    </row>
    <row r="37" spans="1:28" ht="17.25" customHeight="1">
      <c r="A37" s="17"/>
      <c r="B37" s="18"/>
      <c r="C37" s="263"/>
      <c r="D37" s="491"/>
      <c r="E37" s="482"/>
      <c r="F37" s="451"/>
      <c r="G37" s="426"/>
      <c r="H37" s="74"/>
      <c r="I37" s="61"/>
      <c r="J37" s="62"/>
      <c r="K37" s="62"/>
      <c r="L37" s="63"/>
      <c r="M37" s="130"/>
      <c r="N37" s="131"/>
      <c r="O37" s="131"/>
      <c r="P37" s="184"/>
      <c r="Q37" s="133"/>
      <c r="R37" s="134"/>
      <c r="S37" s="134"/>
      <c r="T37" s="135"/>
      <c r="U37" s="188"/>
      <c r="V37" s="136"/>
      <c r="W37" s="185" t="s">
        <v>84</v>
      </c>
      <c r="X37" s="186" t="s">
        <v>78</v>
      </c>
      <c r="Y37" s="186" t="s">
        <v>78</v>
      </c>
      <c r="Z37" s="187" t="s">
        <v>78</v>
      </c>
    </row>
    <row r="38" spans="1:28" ht="17.25" customHeight="1">
      <c r="A38" s="17"/>
      <c r="B38" s="18"/>
      <c r="C38" s="263"/>
      <c r="D38" s="491"/>
      <c r="E38" s="482"/>
      <c r="F38" s="451"/>
      <c r="G38" s="426"/>
      <c r="H38" s="35"/>
      <c r="I38" s="310"/>
      <c r="J38" s="314"/>
      <c r="K38" s="314"/>
      <c r="L38" s="65"/>
      <c r="M38" s="130"/>
      <c r="N38" s="131"/>
      <c r="O38" s="131"/>
      <c r="P38" s="184"/>
      <c r="Q38" s="133"/>
      <c r="R38" s="134"/>
      <c r="S38" s="134"/>
      <c r="T38" s="135"/>
      <c r="U38" s="189"/>
      <c r="V38" s="152"/>
      <c r="W38" s="190" t="s">
        <v>89</v>
      </c>
      <c r="X38" s="186" t="s">
        <v>46</v>
      </c>
      <c r="Y38" s="186" t="s">
        <v>46</v>
      </c>
      <c r="Z38" s="187" t="s">
        <v>46</v>
      </c>
    </row>
    <row r="39" spans="1:28" ht="17.25" customHeight="1" thickBot="1">
      <c r="A39" s="19"/>
      <c r="B39" s="20"/>
      <c r="C39" s="264"/>
      <c r="D39" s="492"/>
      <c r="E39" s="483"/>
      <c r="F39" s="452"/>
      <c r="G39" s="427"/>
      <c r="H39" s="276" t="s">
        <v>10</v>
      </c>
      <c r="I39" s="206">
        <f>J39+L39</f>
        <v>2049</v>
      </c>
      <c r="J39" s="207">
        <f>SUM(J33:J38)</f>
        <v>2049</v>
      </c>
      <c r="K39" s="207">
        <f>SUM(K33:K38)</f>
        <v>1301.1000000000001</v>
      </c>
      <c r="L39" s="273"/>
      <c r="M39" s="206">
        <f>N39+P39</f>
        <v>2356.6</v>
      </c>
      <c r="N39" s="207">
        <f>SUM(N33:N38)</f>
        <v>2344.6</v>
      </c>
      <c r="O39" s="207">
        <f>SUM(O33:O38)</f>
        <v>1485.6</v>
      </c>
      <c r="P39" s="208">
        <f>SUM(P33:P38)</f>
        <v>12</v>
      </c>
      <c r="Q39" s="206">
        <f>R39+T39</f>
        <v>2152.8000000000002</v>
      </c>
      <c r="R39" s="207">
        <f>SUM(R33:R38)</f>
        <v>2152.8000000000002</v>
      </c>
      <c r="S39" s="207">
        <f>SUM(S33:S38)</f>
        <v>1434.7</v>
      </c>
      <c r="T39" s="273">
        <f>SUM(T33:T38)</f>
        <v>0</v>
      </c>
      <c r="U39" s="277">
        <f>SUM(U33:U38)</f>
        <v>2356.6</v>
      </c>
      <c r="V39" s="278">
        <f>SUM(V33:V38)</f>
        <v>2356.6</v>
      </c>
      <c r="W39" s="299" t="s">
        <v>90</v>
      </c>
      <c r="X39" s="179"/>
      <c r="Y39" s="179" t="s">
        <v>64</v>
      </c>
      <c r="Z39" s="191"/>
    </row>
    <row r="40" spans="1:28" ht="15" customHeight="1">
      <c r="A40" s="15" t="s">
        <v>9</v>
      </c>
      <c r="B40" s="16" t="s">
        <v>11</v>
      </c>
      <c r="C40" s="274" t="s">
        <v>30</v>
      </c>
      <c r="D40" s="490" t="s">
        <v>29</v>
      </c>
      <c r="E40" s="481"/>
      <c r="F40" s="450" t="s">
        <v>24</v>
      </c>
      <c r="G40" s="425" t="s">
        <v>46</v>
      </c>
      <c r="H40" s="36" t="s">
        <v>25</v>
      </c>
      <c r="I40" s="47"/>
      <c r="J40" s="48"/>
      <c r="K40" s="48"/>
      <c r="L40" s="49"/>
      <c r="M40" s="105"/>
      <c r="N40" s="106"/>
      <c r="O40" s="106"/>
      <c r="P40" s="142"/>
      <c r="Q40" s="108"/>
      <c r="R40" s="109"/>
      <c r="S40" s="109"/>
      <c r="T40" s="110"/>
      <c r="U40" s="144">
        <v>200</v>
      </c>
      <c r="V40" s="150">
        <v>200</v>
      </c>
      <c r="W40" s="493" t="s">
        <v>91</v>
      </c>
      <c r="X40" s="461"/>
      <c r="Y40" s="461" t="s">
        <v>92</v>
      </c>
      <c r="Z40" s="464" t="s">
        <v>92</v>
      </c>
    </row>
    <row r="41" spans="1:28" ht="17.25" customHeight="1" thickBot="1">
      <c r="A41" s="19"/>
      <c r="B41" s="20"/>
      <c r="C41" s="264"/>
      <c r="D41" s="492"/>
      <c r="E41" s="483"/>
      <c r="F41" s="452"/>
      <c r="G41" s="427"/>
      <c r="H41" s="246" t="s">
        <v>10</v>
      </c>
      <c r="I41" s="206"/>
      <c r="J41" s="207"/>
      <c r="K41" s="207"/>
      <c r="L41" s="273"/>
      <c r="M41" s="206"/>
      <c r="N41" s="207"/>
      <c r="O41" s="207"/>
      <c r="P41" s="208"/>
      <c r="Q41" s="206"/>
      <c r="R41" s="207"/>
      <c r="S41" s="207"/>
      <c r="T41" s="273"/>
      <c r="U41" s="258">
        <f>SUM(U40:U40)</f>
        <v>200</v>
      </c>
      <c r="V41" s="259">
        <f>SUM(V40:V40)</f>
        <v>200</v>
      </c>
      <c r="W41" s="494"/>
      <c r="X41" s="463"/>
      <c r="Y41" s="463"/>
      <c r="Z41" s="466"/>
    </row>
    <row r="42" spans="1:28" ht="14.25" customHeight="1" thickBot="1">
      <c r="A42" s="5" t="s">
        <v>9</v>
      </c>
      <c r="B42" s="6" t="s">
        <v>11</v>
      </c>
      <c r="C42" s="509" t="s">
        <v>12</v>
      </c>
      <c r="D42" s="510"/>
      <c r="E42" s="510"/>
      <c r="F42" s="510"/>
      <c r="G42" s="510"/>
      <c r="H42" s="511"/>
      <c r="I42" s="75">
        <f t="shared" ref="I42:V42" si="4">I39+I32+I41</f>
        <v>4936</v>
      </c>
      <c r="J42" s="75">
        <f t="shared" si="4"/>
        <v>4936</v>
      </c>
      <c r="K42" s="75">
        <f t="shared" si="4"/>
        <v>3148.9</v>
      </c>
      <c r="L42" s="75">
        <f t="shared" si="4"/>
        <v>0</v>
      </c>
      <c r="M42" s="75">
        <f t="shared" si="4"/>
        <v>5243.6</v>
      </c>
      <c r="N42" s="75">
        <f t="shared" si="4"/>
        <v>5231.6000000000004</v>
      </c>
      <c r="O42" s="75">
        <f t="shared" si="4"/>
        <v>3292.1</v>
      </c>
      <c r="P42" s="75">
        <f t="shared" si="4"/>
        <v>12</v>
      </c>
      <c r="Q42" s="75">
        <f t="shared" si="4"/>
        <v>5075.5</v>
      </c>
      <c r="R42" s="75">
        <f t="shared" si="4"/>
        <v>5075.5</v>
      </c>
      <c r="S42" s="75">
        <f t="shared" si="4"/>
        <v>3311.9</v>
      </c>
      <c r="T42" s="75">
        <f t="shared" si="4"/>
        <v>0</v>
      </c>
      <c r="U42" s="75">
        <f t="shared" si="4"/>
        <v>5443.6</v>
      </c>
      <c r="V42" s="75">
        <f t="shared" si="4"/>
        <v>5443.6</v>
      </c>
      <c r="W42" s="512"/>
      <c r="X42" s="513"/>
      <c r="Y42" s="513"/>
      <c r="Z42" s="514"/>
      <c r="AA42" s="313"/>
    </row>
    <row r="43" spans="1:28" ht="14.25" customHeight="1" thickBot="1">
      <c r="A43" s="29" t="s">
        <v>9</v>
      </c>
      <c r="B43" s="30" t="s">
        <v>30</v>
      </c>
      <c r="C43" s="515" t="s">
        <v>36</v>
      </c>
      <c r="D43" s="516"/>
      <c r="E43" s="516"/>
      <c r="F43" s="516"/>
      <c r="G43" s="516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7"/>
      <c r="X43" s="517"/>
      <c r="Y43" s="517"/>
      <c r="Z43" s="518"/>
      <c r="AA43" s="313"/>
    </row>
    <row r="44" spans="1:28" ht="18" customHeight="1">
      <c r="A44" s="498" t="s">
        <v>9</v>
      </c>
      <c r="B44" s="457" t="s">
        <v>30</v>
      </c>
      <c r="C44" s="418" t="s">
        <v>9</v>
      </c>
      <c r="D44" s="501" t="s">
        <v>93</v>
      </c>
      <c r="E44" s="519"/>
      <c r="F44" s="503" t="s">
        <v>24</v>
      </c>
      <c r="G44" s="506" t="s">
        <v>57</v>
      </c>
      <c r="H44" s="199" t="s">
        <v>25</v>
      </c>
      <c r="I44" s="44"/>
      <c r="J44" s="45"/>
      <c r="K44" s="45"/>
      <c r="L44" s="46"/>
      <c r="M44" s="105">
        <f>N44+P44</f>
        <v>50</v>
      </c>
      <c r="N44" s="106">
        <v>50</v>
      </c>
      <c r="O44" s="193"/>
      <c r="P44" s="194"/>
      <c r="Q44" s="153">
        <f t="shared" ref="Q44:Q53" si="5">R44+T44</f>
        <v>0</v>
      </c>
      <c r="R44" s="154"/>
      <c r="S44" s="154"/>
      <c r="T44" s="195"/>
      <c r="U44" s="336">
        <v>50</v>
      </c>
      <c r="V44" s="196"/>
      <c r="W44" s="315" t="s">
        <v>95</v>
      </c>
      <c r="X44" s="316"/>
      <c r="Y44" s="76">
        <v>6</v>
      </c>
      <c r="Z44" s="77"/>
      <c r="AB44" s="313"/>
    </row>
    <row r="45" spans="1:28" ht="13.5" customHeight="1" thickBot="1">
      <c r="A45" s="499"/>
      <c r="B45" s="500"/>
      <c r="C45" s="421"/>
      <c r="D45" s="502"/>
      <c r="E45" s="520"/>
      <c r="F45" s="521"/>
      <c r="G45" s="522"/>
      <c r="H45" s="202" t="s">
        <v>10</v>
      </c>
      <c r="I45" s="203"/>
      <c r="J45" s="204"/>
      <c r="K45" s="204"/>
      <c r="L45" s="205"/>
      <c r="M45" s="206">
        <f>N45+P45</f>
        <v>50</v>
      </c>
      <c r="N45" s="207">
        <f>+N44</f>
        <v>50</v>
      </c>
      <c r="O45" s="207"/>
      <c r="P45" s="208"/>
      <c r="Q45" s="206">
        <f t="shared" si="5"/>
        <v>0</v>
      </c>
      <c r="R45" s="207">
        <f>SUM(R44)</f>
        <v>0</v>
      </c>
      <c r="S45" s="207"/>
      <c r="T45" s="208"/>
      <c r="U45" s="209">
        <f>+U44</f>
        <v>50</v>
      </c>
      <c r="V45" s="209">
        <f>+V44</f>
        <v>0</v>
      </c>
      <c r="W45" s="317" t="s">
        <v>94</v>
      </c>
      <c r="X45" s="318"/>
      <c r="Y45" s="78">
        <v>127</v>
      </c>
      <c r="Z45" s="79"/>
    </row>
    <row r="46" spans="1:28" ht="16.5" customHeight="1">
      <c r="A46" s="600" t="s">
        <v>9</v>
      </c>
      <c r="B46" s="601" t="s">
        <v>30</v>
      </c>
      <c r="C46" s="602" t="s">
        <v>11</v>
      </c>
      <c r="D46" s="612" t="s">
        <v>99</v>
      </c>
      <c r="E46" s="614" t="s">
        <v>34</v>
      </c>
      <c r="F46" s="616" t="s">
        <v>24</v>
      </c>
      <c r="G46" s="617" t="s">
        <v>47</v>
      </c>
      <c r="H46" s="199" t="s">
        <v>25</v>
      </c>
      <c r="I46" s="44"/>
      <c r="J46" s="45"/>
      <c r="K46" s="45"/>
      <c r="L46" s="46"/>
      <c r="M46" s="105"/>
      <c r="N46" s="106"/>
      <c r="O46" s="193"/>
      <c r="P46" s="194"/>
      <c r="Q46" s="153">
        <f>R46+T46</f>
        <v>0</v>
      </c>
      <c r="R46" s="154"/>
      <c r="S46" s="154"/>
      <c r="T46" s="195"/>
      <c r="U46" s="336">
        <v>200</v>
      </c>
      <c r="V46" s="196"/>
      <c r="W46" s="315" t="s">
        <v>115</v>
      </c>
      <c r="X46" s="319"/>
      <c r="Y46" s="286">
        <v>1</v>
      </c>
      <c r="Z46" s="287"/>
    </row>
    <row r="47" spans="1:28" ht="13.5" customHeight="1" thickBot="1">
      <c r="A47" s="542"/>
      <c r="B47" s="523"/>
      <c r="C47" s="420"/>
      <c r="D47" s="613"/>
      <c r="E47" s="615"/>
      <c r="F47" s="505"/>
      <c r="G47" s="508"/>
      <c r="H47" s="202" t="s">
        <v>10</v>
      </c>
      <c r="I47" s="203"/>
      <c r="J47" s="204"/>
      <c r="K47" s="204"/>
      <c r="L47" s="205"/>
      <c r="M47" s="206">
        <f>N47+P47</f>
        <v>0</v>
      </c>
      <c r="N47" s="207">
        <f>+N46</f>
        <v>0</v>
      </c>
      <c r="O47" s="207"/>
      <c r="P47" s="208"/>
      <c r="Q47" s="206">
        <f>R47+T47</f>
        <v>0</v>
      </c>
      <c r="R47" s="207">
        <f>SUM(R46)</f>
        <v>0</v>
      </c>
      <c r="S47" s="207"/>
      <c r="T47" s="208"/>
      <c r="U47" s="209">
        <f>+U46</f>
        <v>200</v>
      </c>
      <c r="V47" s="209">
        <f>+V46</f>
        <v>0</v>
      </c>
      <c r="W47" s="282"/>
      <c r="X47" s="283"/>
      <c r="Y47" s="284"/>
      <c r="Z47" s="285"/>
    </row>
    <row r="48" spans="1:28" ht="18.75" customHeight="1">
      <c r="A48" s="498" t="s">
        <v>9</v>
      </c>
      <c r="B48" s="457" t="s">
        <v>30</v>
      </c>
      <c r="C48" s="524" t="s">
        <v>30</v>
      </c>
      <c r="D48" s="527" t="s">
        <v>49</v>
      </c>
      <c r="E48" s="530" t="s">
        <v>34</v>
      </c>
      <c r="F48" s="503" t="s">
        <v>24</v>
      </c>
      <c r="G48" s="506" t="s">
        <v>47</v>
      </c>
      <c r="H48" s="200" t="s">
        <v>33</v>
      </c>
      <c r="I48" s="41">
        <f>J48+L48</f>
        <v>1881.8</v>
      </c>
      <c r="J48" s="42"/>
      <c r="K48" s="42"/>
      <c r="L48" s="43">
        <v>1881.8</v>
      </c>
      <c r="M48" s="41"/>
      <c r="N48" s="42"/>
      <c r="O48" s="42"/>
      <c r="P48" s="43"/>
      <c r="Q48" s="37">
        <f t="shared" si="5"/>
        <v>0</v>
      </c>
      <c r="R48" s="38"/>
      <c r="S48" s="38"/>
      <c r="T48" s="39"/>
      <c r="U48" s="68"/>
      <c r="V48" s="67"/>
      <c r="W48" s="320" t="s">
        <v>133</v>
      </c>
      <c r="X48" s="337">
        <v>100</v>
      </c>
      <c r="Y48" s="338"/>
      <c r="Z48" s="339"/>
    </row>
    <row r="49" spans="1:28" ht="15.75" customHeight="1">
      <c r="A49" s="541"/>
      <c r="B49" s="458"/>
      <c r="C49" s="525"/>
      <c r="D49" s="528"/>
      <c r="E49" s="531"/>
      <c r="F49" s="504"/>
      <c r="G49" s="507"/>
      <c r="H49" s="201" t="s">
        <v>41</v>
      </c>
      <c r="I49" s="99"/>
      <c r="J49" s="100"/>
      <c r="K49" s="100"/>
      <c r="L49" s="101"/>
      <c r="M49" s="99">
        <f>N49+P49</f>
        <v>1885.5</v>
      </c>
      <c r="N49" s="100"/>
      <c r="O49" s="100"/>
      <c r="P49" s="101">
        <v>1885.5</v>
      </c>
      <c r="Q49" s="102">
        <f t="shared" si="5"/>
        <v>600</v>
      </c>
      <c r="R49" s="103"/>
      <c r="S49" s="103"/>
      <c r="T49" s="104">
        <v>600</v>
      </c>
      <c r="U49" s="83"/>
      <c r="V49" s="84"/>
      <c r="W49" s="322"/>
      <c r="X49" s="340"/>
      <c r="Y49" s="198"/>
      <c r="Z49" s="341"/>
    </row>
    <row r="50" spans="1:28" ht="15" customHeight="1" thickBot="1">
      <c r="A50" s="542"/>
      <c r="B50" s="523"/>
      <c r="C50" s="526"/>
      <c r="D50" s="529"/>
      <c r="E50" s="532"/>
      <c r="F50" s="505"/>
      <c r="G50" s="508"/>
      <c r="H50" s="210" t="s">
        <v>10</v>
      </c>
      <c r="I50" s="211">
        <f>J50+L50</f>
        <v>1881.8</v>
      </c>
      <c r="J50" s="212"/>
      <c r="K50" s="212"/>
      <c r="L50" s="213">
        <f>SUM(L48:L49)</f>
        <v>1881.8</v>
      </c>
      <c r="M50" s="211">
        <f>N50+P50</f>
        <v>1885.5</v>
      </c>
      <c r="N50" s="212"/>
      <c r="O50" s="212"/>
      <c r="P50" s="213">
        <f>SUM(P48:P49)</f>
        <v>1885.5</v>
      </c>
      <c r="Q50" s="211">
        <f t="shared" si="5"/>
        <v>600</v>
      </c>
      <c r="R50" s="212"/>
      <c r="S50" s="212"/>
      <c r="T50" s="213">
        <f>SUM(T48:T49)</f>
        <v>600</v>
      </c>
      <c r="U50" s="214"/>
      <c r="V50" s="215"/>
      <c r="W50" s="216"/>
      <c r="X50" s="217"/>
      <c r="Y50" s="218"/>
      <c r="Z50" s="323"/>
      <c r="AB50" s="313"/>
    </row>
    <row r="51" spans="1:28" ht="14.25" customHeight="1" thickBot="1">
      <c r="A51" s="275" t="s">
        <v>9</v>
      </c>
      <c r="B51" s="6" t="s">
        <v>30</v>
      </c>
      <c r="C51" s="543" t="s">
        <v>12</v>
      </c>
      <c r="D51" s="544"/>
      <c r="E51" s="544"/>
      <c r="F51" s="544"/>
      <c r="G51" s="544"/>
      <c r="H51" s="545"/>
      <c r="I51" s="14">
        <f>I50+I47+I45</f>
        <v>1881.8</v>
      </c>
      <c r="J51" s="14">
        <f t="shared" ref="J51:V51" si="6">J50+J47+J45</f>
        <v>0</v>
      </c>
      <c r="K51" s="14">
        <f t="shared" si="6"/>
        <v>0</v>
      </c>
      <c r="L51" s="14">
        <f t="shared" si="6"/>
        <v>1881.8</v>
      </c>
      <c r="M51" s="14">
        <f>M50+M47+M45</f>
        <v>1935.5</v>
      </c>
      <c r="N51" s="14">
        <f>N50+N47+N45</f>
        <v>50</v>
      </c>
      <c r="O51" s="14">
        <f t="shared" si="6"/>
        <v>0</v>
      </c>
      <c r="P51" s="14">
        <f t="shared" si="6"/>
        <v>1885.5</v>
      </c>
      <c r="Q51" s="14">
        <f t="shared" si="6"/>
        <v>600</v>
      </c>
      <c r="R51" s="14">
        <f t="shared" si="6"/>
        <v>0</v>
      </c>
      <c r="S51" s="14">
        <f t="shared" si="6"/>
        <v>0</v>
      </c>
      <c r="T51" s="14">
        <f t="shared" si="6"/>
        <v>600</v>
      </c>
      <c r="U51" s="14">
        <f t="shared" si="6"/>
        <v>250</v>
      </c>
      <c r="V51" s="14">
        <f t="shared" si="6"/>
        <v>0</v>
      </c>
      <c r="W51" s="546"/>
      <c r="X51" s="547"/>
      <c r="Y51" s="547"/>
      <c r="Z51" s="548"/>
    </row>
    <row r="52" spans="1:28" ht="15.75" customHeight="1" thickBot="1">
      <c r="A52" s="307" t="s">
        <v>9</v>
      </c>
      <c r="B52" s="549" t="s">
        <v>13</v>
      </c>
      <c r="C52" s="550"/>
      <c r="D52" s="550"/>
      <c r="E52" s="550"/>
      <c r="F52" s="550"/>
      <c r="G52" s="550"/>
      <c r="H52" s="551"/>
      <c r="I52" s="305">
        <f>J52+L52</f>
        <v>8399.277</v>
      </c>
      <c r="J52" s="22">
        <f>SUM(J51,J42,J27)</f>
        <v>6517.4769999999999</v>
      </c>
      <c r="K52" s="306">
        <f>SUM(K51,K42,K27)</f>
        <v>3763.7000000000003</v>
      </c>
      <c r="L52" s="27">
        <f>SUM(L51,L42,L27)</f>
        <v>1881.8</v>
      </c>
      <c r="M52" s="305">
        <f>N52+P52</f>
        <v>8796.7000000000007</v>
      </c>
      <c r="N52" s="22">
        <f>SUM(N51,N42,N27)</f>
        <v>6899.2000000000007</v>
      </c>
      <c r="O52" s="306">
        <f>SUM(O51,O42,O27)</f>
        <v>3924.2999999999997</v>
      </c>
      <c r="P52" s="27">
        <f>SUM(P51,P42,P27)</f>
        <v>1897.5</v>
      </c>
      <c r="Q52" s="305">
        <f t="shared" si="5"/>
        <v>6482</v>
      </c>
      <c r="R52" s="22">
        <f>SUM(R51,R42,R27)</f>
        <v>5882</v>
      </c>
      <c r="S52" s="306">
        <f>SUM(S51,S42,S27)</f>
        <v>3613.5</v>
      </c>
      <c r="T52" s="27">
        <f>SUM(T51,T42,T27)</f>
        <v>600</v>
      </c>
      <c r="U52" s="25">
        <f>U51+U42+U27</f>
        <v>7311.2000000000007</v>
      </c>
      <c r="V52" s="306">
        <f>V51+V42+V27</f>
        <v>7011.2000000000007</v>
      </c>
      <c r="W52" s="552"/>
      <c r="X52" s="553"/>
      <c r="Y52" s="553"/>
      <c r="Z52" s="554"/>
    </row>
    <row r="53" spans="1:28" ht="14.1" customHeight="1" thickBot="1">
      <c r="A53" s="12" t="s">
        <v>32</v>
      </c>
      <c r="B53" s="533" t="s">
        <v>14</v>
      </c>
      <c r="C53" s="534"/>
      <c r="D53" s="534"/>
      <c r="E53" s="534"/>
      <c r="F53" s="534"/>
      <c r="G53" s="534"/>
      <c r="H53" s="535"/>
      <c r="I53" s="21">
        <f>J53+L53</f>
        <v>8399.277</v>
      </c>
      <c r="J53" s="23">
        <f>J52</f>
        <v>6517.4769999999999</v>
      </c>
      <c r="K53" s="24">
        <f>K52</f>
        <v>3763.7000000000003</v>
      </c>
      <c r="L53" s="28">
        <f>L52</f>
        <v>1881.8</v>
      </c>
      <c r="M53" s="21">
        <f>N53+P53</f>
        <v>8796.7000000000007</v>
      </c>
      <c r="N53" s="23">
        <f>N52</f>
        <v>6899.2000000000007</v>
      </c>
      <c r="O53" s="24">
        <f>O52</f>
        <v>3924.2999999999997</v>
      </c>
      <c r="P53" s="28">
        <f>P52</f>
        <v>1897.5</v>
      </c>
      <c r="Q53" s="21">
        <f t="shared" si="5"/>
        <v>6482</v>
      </c>
      <c r="R53" s="23">
        <f>R52</f>
        <v>5882</v>
      </c>
      <c r="S53" s="24">
        <f>S52</f>
        <v>3613.5</v>
      </c>
      <c r="T53" s="28">
        <f>T52</f>
        <v>600</v>
      </c>
      <c r="U53" s="26">
        <f>U52</f>
        <v>7311.2000000000007</v>
      </c>
      <c r="V53" s="24">
        <f>V52</f>
        <v>7011.2000000000007</v>
      </c>
      <c r="W53" s="536"/>
      <c r="X53" s="537"/>
      <c r="Y53" s="537"/>
      <c r="Z53" s="538"/>
    </row>
    <row r="54" spans="1:28" ht="14.25" customHeight="1">
      <c r="A54" s="562" t="s">
        <v>116</v>
      </c>
      <c r="B54" s="562"/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562"/>
      <c r="U54" s="562"/>
      <c r="V54" s="562"/>
      <c r="W54" s="562"/>
      <c r="X54" s="562"/>
      <c r="Y54" s="562"/>
      <c r="Z54" s="562"/>
      <c r="AA54" s="313"/>
    </row>
    <row r="55" spans="1:28" ht="14.25" customHeight="1">
      <c r="A55" s="608" t="s">
        <v>60</v>
      </c>
      <c r="B55" s="608"/>
      <c r="C55" s="608"/>
      <c r="D55" s="608"/>
      <c r="E55" s="608"/>
      <c r="F55" s="608"/>
      <c r="G55" s="608"/>
      <c r="H55" s="608"/>
      <c r="I55" s="608"/>
      <c r="J55" s="608"/>
      <c r="K55" s="608"/>
      <c r="L55" s="608"/>
      <c r="M55" s="608"/>
      <c r="N55" s="608"/>
      <c r="O55" s="608"/>
      <c r="P55" s="608"/>
      <c r="Q55" s="608"/>
      <c r="R55" s="608"/>
      <c r="S55" s="608"/>
      <c r="T55" s="608"/>
      <c r="U55" s="608"/>
      <c r="V55" s="608"/>
      <c r="W55" s="608"/>
      <c r="X55" s="608"/>
      <c r="Y55" s="608"/>
      <c r="Z55" s="608"/>
      <c r="AA55" s="313"/>
    </row>
    <row r="56" spans="1:28" ht="14.25" customHeight="1"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</row>
    <row r="57" spans="1:28" ht="21" customHeight="1" thickBot="1">
      <c r="A57" s="13"/>
      <c r="B57" s="310"/>
      <c r="C57" s="224"/>
      <c r="D57" s="563" t="s">
        <v>18</v>
      </c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63"/>
      <c r="W57" s="224"/>
      <c r="X57" s="224"/>
      <c r="Y57" s="224"/>
    </row>
    <row r="58" spans="1:28" ht="25.5" customHeight="1">
      <c r="B58" s="94"/>
      <c r="C58" s="94"/>
      <c r="D58" s="564" t="s">
        <v>15</v>
      </c>
      <c r="E58" s="565"/>
      <c r="F58" s="565"/>
      <c r="G58" s="565"/>
      <c r="H58" s="566"/>
      <c r="I58" s="567" t="s">
        <v>61</v>
      </c>
      <c r="J58" s="407"/>
      <c r="K58" s="407"/>
      <c r="L58" s="568"/>
      <c r="M58" s="567" t="s">
        <v>96</v>
      </c>
      <c r="N58" s="407"/>
      <c r="O58" s="407"/>
      <c r="P58" s="568"/>
      <c r="Q58" s="567" t="s">
        <v>96</v>
      </c>
      <c r="R58" s="407"/>
      <c r="S58" s="407"/>
      <c r="T58" s="568"/>
      <c r="U58" s="298" t="s">
        <v>109</v>
      </c>
      <c r="V58" s="88" t="s">
        <v>110</v>
      </c>
      <c r="W58" s="297"/>
      <c r="X58" s="569"/>
      <c r="Y58" s="569"/>
    </row>
    <row r="59" spans="1:28" ht="13.5" customHeight="1">
      <c r="B59" s="95"/>
      <c r="C59" s="95"/>
      <c r="D59" s="570" t="s">
        <v>19</v>
      </c>
      <c r="E59" s="571"/>
      <c r="F59" s="571"/>
      <c r="G59" s="571"/>
      <c r="H59" s="572"/>
      <c r="I59" s="603">
        <f>SUM(I60:L64)</f>
        <v>5799.5</v>
      </c>
      <c r="J59" s="604"/>
      <c r="K59" s="604"/>
      <c r="L59" s="605"/>
      <c r="M59" s="603">
        <f>SUM(M60:P64)</f>
        <v>7810.3</v>
      </c>
      <c r="N59" s="604"/>
      <c r="O59" s="604"/>
      <c r="P59" s="605"/>
      <c r="Q59" s="573">
        <f>SUM(Q60:T64)</f>
        <v>4479.2</v>
      </c>
      <c r="R59" s="574"/>
      <c r="S59" s="574"/>
      <c r="T59" s="575"/>
      <c r="U59" s="85">
        <f>SUM(U60:U64)</f>
        <v>6324.8</v>
      </c>
      <c r="V59" s="89">
        <f>SUM(V60:V64)</f>
        <v>6024.8</v>
      </c>
      <c r="W59" s="303"/>
      <c r="X59" s="576"/>
      <c r="Y59" s="576"/>
    </row>
    <row r="60" spans="1:28" ht="13.5" customHeight="1">
      <c r="B60" s="96"/>
      <c r="C60" s="96"/>
      <c r="D60" s="555" t="s">
        <v>42</v>
      </c>
      <c r="E60" s="556"/>
      <c r="F60" s="556"/>
      <c r="G60" s="556"/>
      <c r="H60" s="557"/>
      <c r="I60" s="588">
        <f>SUMIF(H12:H50,H12,I12:I50)</f>
        <v>495.5</v>
      </c>
      <c r="J60" s="589"/>
      <c r="K60" s="589"/>
      <c r="L60" s="590"/>
      <c r="M60" s="588">
        <f>SUMIF(H12:H50,H12,M12:M50)</f>
        <v>655.8</v>
      </c>
      <c r="N60" s="589"/>
      <c r="O60" s="589"/>
      <c r="P60" s="590"/>
      <c r="Q60" s="558">
        <f>SUMIF(H12:H50,"SB",Q12:Q50)</f>
        <v>508.5</v>
      </c>
      <c r="R60" s="559"/>
      <c r="S60" s="559"/>
      <c r="T60" s="560"/>
      <c r="U60" s="86">
        <f>SUMIF(H12:H50,H20,U12:U50)</f>
        <v>1055.8</v>
      </c>
      <c r="V60" s="90">
        <f>SUMIF(H12:H50,H12,V12:V50)</f>
        <v>755.8</v>
      </c>
      <c r="W60" s="296"/>
      <c r="X60" s="561"/>
      <c r="Y60" s="561"/>
    </row>
    <row r="61" spans="1:28" ht="13.5" customHeight="1">
      <c r="B61" s="96"/>
      <c r="C61" s="96"/>
      <c r="D61" s="555" t="s">
        <v>43</v>
      </c>
      <c r="E61" s="556"/>
      <c r="F61" s="556"/>
      <c r="G61" s="556"/>
      <c r="H61" s="557"/>
      <c r="I61" s="588">
        <f>SUMIF(H12:H50,H13,I12:I50)</f>
        <v>298</v>
      </c>
      <c r="J61" s="589"/>
      <c r="K61" s="589"/>
      <c r="L61" s="590"/>
      <c r="M61" s="588">
        <f>SUMIF(H12:H50,H13,M12:M50)</f>
        <v>298</v>
      </c>
      <c r="N61" s="589"/>
      <c r="O61" s="589"/>
      <c r="P61" s="590"/>
      <c r="Q61" s="558">
        <f>SUMIF(H12:H51,"SB(AA)",Q12:Q51)</f>
        <v>298</v>
      </c>
      <c r="R61" s="559"/>
      <c r="S61" s="559"/>
      <c r="T61" s="560"/>
      <c r="U61" s="86">
        <f>SUMIF(H12:H50,H13,U12:U50)</f>
        <v>298</v>
      </c>
      <c r="V61" s="90">
        <f>SUMIF(H12:H50,H13,V12:V50)</f>
        <v>298</v>
      </c>
      <c r="W61" s="296"/>
      <c r="X61" s="561"/>
      <c r="Y61" s="561"/>
    </row>
    <row r="62" spans="1:28" ht="13.5" customHeight="1">
      <c r="B62" s="96"/>
      <c r="C62" s="96"/>
      <c r="D62" s="555" t="s">
        <v>54</v>
      </c>
      <c r="E62" s="556"/>
      <c r="F62" s="556"/>
      <c r="G62" s="556"/>
      <c r="H62" s="557"/>
      <c r="I62" s="588">
        <f>SUMIF(H12:H50,H14,I12:I50)</f>
        <v>70</v>
      </c>
      <c r="J62" s="589"/>
      <c r="K62" s="589"/>
      <c r="L62" s="590"/>
      <c r="M62" s="588">
        <f>SUMIF(H12:H50,H14,M12:M50)</f>
        <v>0</v>
      </c>
      <c r="N62" s="589"/>
      <c r="O62" s="589"/>
      <c r="P62" s="590"/>
      <c r="Q62" s="558">
        <f>SUMIF(H12:H50,"SB(AAL)",Q12:Q50)</f>
        <v>0</v>
      </c>
      <c r="R62" s="559"/>
      <c r="S62" s="559"/>
      <c r="T62" s="560"/>
      <c r="U62" s="86">
        <f>SUMIF(H12:H50,H14,U12:U50)</f>
        <v>0</v>
      </c>
      <c r="V62" s="90">
        <f>SUMIF(H12:H50,H14,V2:V50)</f>
        <v>0</v>
      </c>
      <c r="W62" s="296"/>
      <c r="X62" s="561"/>
      <c r="Y62" s="561"/>
    </row>
    <row r="63" spans="1:28" ht="13.5" customHeight="1">
      <c r="B63" s="96"/>
      <c r="C63" s="96"/>
      <c r="D63" s="555" t="s">
        <v>52</v>
      </c>
      <c r="E63" s="556"/>
      <c r="F63" s="556"/>
      <c r="G63" s="556"/>
      <c r="H63" s="557"/>
      <c r="I63" s="588">
        <f>SUMIF(H12:H50,H34,I12:I50)</f>
        <v>115</v>
      </c>
      <c r="J63" s="589"/>
      <c r="K63" s="589"/>
      <c r="L63" s="590"/>
      <c r="M63" s="588">
        <f>SUMIF(H12:H50,H34,M12:M50)</f>
        <v>150</v>
      </c>
      <c r="N63" s="589"/>
      <c r="O63" s="589"/>
      <c r="P63" s="590"/>
      <c r="Q63" s="558">
        <f>SUMIF(H12:H50,"SB(SP)",Q12:Q50)</f>
        <v>150</v>
      </c>
      <c r="R63" s="559"/>
      <c r="S63" s="559"/>
      <c r="T63" s="560"/>
      <c r="U63" s="86">
        <f>SUMIF(H12:H50,H34,U12:U50)</f>
        <v>150</v>
      </c>
      <c r="V63" s="90">
        <f>SUMIF(H12:H50,H34,V12:V50)</f>
        <v>150</v>
      </c>
      <c r="W63" s="296"/>
      <c r="X63" s="561"/>
      <c r="Y63" s="561"/>
    </row>
    <row r="64" spans="1:28" ht="13.5" customHeight="1">
      <c r="B64" s="96"/>
      <c r="C64" s="96"/>
      <c r="D64" s="555" t="s">
        <v>51</v>
      </c>
      <c r="E64" s="556"/>
      <c r="F64" s="556"/>
      <c r="G64" s="556"/>
      <c r="H64" s="557"/>
      <c r="I64" s="588">
        <f>SUMIF(H12:H50,H35,I12:I50)</f>
        <v>4821</v>
      </c>
      <c r="J64" s="589"/>
      <c r="K64" s="589"/>
      <c r="L64" s="590"/>
      <c r="M64" s="588">
        <f>SUMIF(H12:H50,H35,M12:M50)</f>
        <v>6706.5</v>
      </c>
      <c r="N64" s="589"/>
      <c r="O64" s="589"/>
      <c r="P64" s="590"/>
      <c r="Q64" s="558">
        <f>SUMIF(H12:H50,"SB(VB)",Q12:Q50)</f>
        <v>3522.7</v>
      </c>
      <c r="R64" s="559"/>
      <c r="S64" s="559"/>
      <c r="T64" s="560"/>
      <c r="U64" s="86">
        <f>SUMIF(H12:H50,H29,U12:U50)</f>
        <v>4821</v>
      </c>
      <c r="V64" s="90">
        <f>SUMIF(H12:H50,H29,V12:V50)</f>
        <v>4821</v>
      </c>
      <c r="W64" s="304"/>
      <c r="X64" s="561"/>
      <c r="Y64" s="561"/>
    </row>
    <row r="65" spans="1:25" ht="13.5" customHeight="1">
      <c r="B65" s="95"/>
      <c r="C65" s="95"/>
      <c r="D65" s="570" t="s">
        <v>20</v>
      </c>
      <c r="E65" s="571"/>
      <c r="F65" s="571"/>
      <c r="G65" s="571"/>
      <c r="H65" s="572"/>
      <c r="I65" s="603">
        <f>SUM(I66:I68)</f>
        <v>2599.777</v>
      </c>
      <c r="J65" s="604"/>
      <c r="K65" s="604"/>
      <c r="L65" s="605"/>
      <c r="M65" s="603">
        <f>SUM(M66:P68)</f>
        <v>986.40000000000009</v>
      </c>
      <c r="N65" s="604"/>
      <c r="O65" s="604"/>
      <c r="P65" s="605"/>
      <c r="Q65" s="573">
        <f>SUM(Q66:Q68)</f>
        <v>2002.8</v>
      </c>
      <c r="R65" s="574"/>
      <c r="S65" s="574"/>
      <c r="T65" s="575"/>
      <c r="U65" s="85">
        <f>SUM(U66:U68)</f>
        <v>986.40000000000009</v>
      </c>
      <c r="V65" s="89">
        <f>SUM(V66:V68)</f>
        <v>986.40000000000009</v>
      </c>
      <c r="W65" s="303"/>
      <c r="X65" s="576"/>
      <c r="Y65" s="576"/>
    </row>
    <row r="66" spans="1:25" ht="13.5" customHeight="1">
      <c r="B66" s="96"/>
      <c r="C66" s="96"/>
      <c r="D66" s="555" t="s">
        <v>44</v>
      </c>
      <c r="E66" s="556"/>
      <c r="F66" s="556"/>
      <c r="G66" s="556"/>
      <c r="H66" s="557"/>
      <c r="I66" s="588">
        <f>SUMIF(H12:H50,H22,I12:I50)</f>
        <v>214.4</v>
      </c>
      <c r="J66" s="589"/>
      <c r="K66" s="589"/>
      <c r="L66" s="590"/>
      <c r="M66" s="588">
        <f>SUMIF(H12:H50,H22,M12:M50)</f>
        <v>224.8</v>
      </c>
      <c r="N66" s="589"/>
      <c r="O66" s="589"/>
      <c r="P66" s="590"/>
      <c r="Q66" s="558">
        <f>SUMIF(H12:H50,"LRVB",Q12:Q50)</f>
        <v>0</v>
      </c>
      <c r="R66" s="559"/>
      <c r="S66" s="559"/>
      <c r="T66" s="560"/>
      <c r="U66" s="86">
        <f>SUMIF(H12:H50,H22,U12:U50)</f>
        <v>224.8</v>
      </c>
      <c r="V66" s="90">
        <f>SUMIF(H12:H50,H22,V12:V50)</f>
        <v>224.8</v>
      </c>
      <c r="W66" s="304"/>
      <c r="X66" s="579"/>
      <c r="Y66" s="579"/>
    </row>
    <row r="67" spans="1:25" ht="13.5" customHeight="1">
      <c r="B67" s="96"/>
      <c r="C67" s="96"/>
      <c r="D67" s="555" t="s">
        <v>48</v>
      </c>
      <c r="E67" s="556"/>
      <c r="F67" s="556"/>
      <c r="G67" s="556"/>
      <c r="H67" s="557"/>
      <c r="I67" s="588">
        <f>SUMIF(H12:H50,H18,I12:I50)</f>
        <v>503.577</v>
      </c>
      <c r="J67" s="589"/>
      <c r="K67" s="589"/>
      <c r="L67" s="590"/>
      <c r="M67" s="588">
        <f>SUMIF(H12:H50,H15,M12:M50)</f>
        <v>761.6</v>
      </c>
      <c r="N67" s="589"/>
      <c r="O67" s="589"/>
      <c r="P67" s="590"/>
      <c r="Q67" s="558">
        <f>SUMIF(H12:H51,"PSDF",Q12:Q51)</f>
        <v>2002.8</v>
      </c>
      <c r="R67" s="559"/>
      <c r="S67" s="559"/>
      <c r="T67" s="560"/>
      <c r="U67" s="86">
        <f>SUMIF(H12:H50,H33,U12:U50)</f>
        <v>761.6</v>
      </c>
      <c r="V67" s="90">
        <f>SUMIF(H12:H50,H15,V12:V50)</f>
        <v>761.6</v>
      </c>
      <c r="W67" s="304"/>
      <c r="X67" s="579"/>
      <c r="Y67" s="579"/>
    </row>
    <row r="68" spans="1:25" ht="13.5" customHeight="1">
      <c r="B68" s="96"/>
      <c r="C68" s="96"/>
      <c r="D68" s="555" t="s">
        <v>45</v>
      </c>
      <c r="E68" s="556"/>
      <c r="F68" s="556"/>
      <c r="G68" s="556"/>
      <c r="H68" s="557"/>
      <c r="I68" s="588">
        <f>SUMIF(H12:H50,H48,I12:I50)</f>
        <v>1881.8</v>
      </c>
      <c r="J68" s="589"/>
      <c r="K68" s="589"/>
      <c r="L68" s="590"/>
      <c r="M68" s="588">
        <f>SUMIF(H12:H50,H48,M12:M50)</f>
        <v>0</v>
      </c>
      <c r="N68" s="589"/>
      <c r="O68" s="589"/>
      <c r="P68" s="590"/>
      <c r="Q68" s="558">
        <f>SUMIF(H12:H51,"KT",Q12:Q51)</f>
        <v>0</v>
      </c>
      <c r="R68" s="559"/>
      <c r="S68" s="559"/>
      <c r="T68" s="560"/>
      <c r="U68" s="86">
        <f>SUMIF(H12:H50,H48,U12:U50)</f>
        <v>0</v>
      </c>
      <c r="V68" s="90">
        <f>SUMIF(H12:H50,H48,V12:V50)</f>
        <v>0</v>
      </c>
      <c r="W68" s="304"/>
      <c r="X68" s="579"/>
      <c r="Y68" s="579"/>
    </row>
    <row r="69" spans="1:25" ht="13.5" customHeight="1" thickBot="1">
      <c r="A69" s="97"/>
      <c r="B69" s="95"/>
      <c r="C69" s="95"/>
      <c r="D69" s="582" t="s">
        <v>21</v>
      </c>
      <c r="E69" s="583"/>
      <c r="F69" s="583"/>
      <c r="G69" s="583"/>
      <c r="H69" s="584"/>
      <c r="I69" s="591">
        <f>SUM(I59,I65)</f>
        <v>8399.277</v>
      </c>
      <c r="J69" s="592"/>
      <c r="K69" s="592"/>
      <c r="L69" s="593"/>
      <c r="M69" s="591">
        <f>SUM(M59,M65)</f>
        <v>8796.7000000000007</v>
      </c>
      <c r="N69" s="592"/>
      <c r="O69" s="592"/>
      <c r="P69" s="593"/>
      <c r="Q69" s="585">
        <f>SUM(Q59,Q65)</f>
        <v>6482</v>
      </c>
      <c r="R69" s="586"/>
      <c r="S69" s="586"/>
      <c r="T69" s="587"/>
      <c r="U69" s="87">
        <f>U59+U65</f>
        <v>7311.2000000000007</v>
      </c>
      <c r="V69" s="91">
        <f>V65+V59</f>
        <v>7011.2000000000007</v>
      </c>
      <c r="W69" s="303"/>
      <c r="X69" s="576"/>
      <c r="Y69" s="576"/>
    </row>
    <row r="70" spans="1:25">
      <c r="A70" s="98"/>
      <c r="B70" s="93"/>
      <c r="C70" s="93"/>
      <c r="D70" s="40"/>
      <c r="E70" s="40"/>
      <c r="F70" s="40"/>
    </row>
  </sheetData>
  <mergeCells count="178">
    <mergeCell ref="G46:G47"/>
    <mergeCell ref="D46:D47"/>
    <mergeCell ref="E46:E47"/>
    <mergeCell ref="F46:F47"/>
    <mergeCell ref="B48:B50"/>
    <mergeCell ref="E48:E50"/>
    <mergeCell ref="F48:F50"/>
    <mergeCell ref="Q58:T58"/>
    <mergeCell ref="D40:D41"/>
    <mergeCell ref="E40:E41"/>
    <mergeCell ref="F40:F41"/>
    <mergeCell ref="G40:G41"/>
    <mergeCell ref="C42:H42"/>
    <mergeCell ref="C48:C50"/>
    <mergeCell ref="D48:D50"/>
    <mergeCell ref="B52:H52"/>
    <mergeCell ref="G48:G50"/>
    <mergeCell ref="W53:Z53"/>
    <mergeCell ref="Q61:T61"/>
    <mergeCell ref="X61:Y61"/>
    <mergeCell ref="Q60:T60"/>
    <mergeCell ref="X60:Y60"/>
    <mergeCell ref="X58:Y58"/>
    <mergeCell ref="A54:Z54"/>
    <mergeCell ref="A55:Z55"/>
    <mergeCell ref="B53:H53"/>
    <mergeCell ref="I58:L58"/>
    <mergeCell ref="D62:H62"/>
    <mergeCell ref="D58:H58"/>
    <mergeCell ref="D57:V57"/>
    <mergeCell ref="M60:P60"/>
    <mergeCell ref="D59:H59"/>
    <mergeCell ref="M62:P62"/>
    <mergeCell ref="I61:L61"/>
    <mergeCell ref="I62:L62"/>
    <mergeCell ref="I60:L60"/>
    <mergeCell ref="M58:P58"/>
    <mergeCell ref="C43:Z43"/>
    <mergeCell ref="A44:A45"/>
    <mergeCell ref="B44:B45"/>
    <mergeCell ref="C44:C45"/>
    <mergeCell ref="W40:W41"/>
    <mergeCell ref="X40:X41"/>
    <mergeCell ref="Y40:Y41"/>
    <mergeCell ref="Z40:Z41"/>
    <mergeCell ref="G44:G45"/>
    <mergeCell ref="X33:X34"/>
    <mergeCell ref="Y33:Y34"/>
    <mergeCell ref="Z33:Z34"/>
    <mergeCell ref="W33:W34"/>
    <mergeCell ref="A1:Z1"/>
    <mergeCell ref="W42:Z42"/>
    <mergeCell ref="E25:E26"/>
    <mergeCell ref="C27:H27"/>
    <mergeCell ref="W17:W19"/>
    <mergeCell ref="I5:L5"/>
    <mergeCell ref="I6:I7"/>
    <mergeCell ref="J6:K6"/>
    <mergeCell ref="L6:L7"/>
    <mergeCell ref="M6:M7"/>
    <mergeCell ref="Q5:T5"/>
    <mergeCell ref="Q6:Q7"/>
    <mergeCell ref="R6:S6"/>
    <mergeCell ref="I65:L65"/>
    <mergeCell ref="Q69:T69"/>
    <mergeCell ref="Q67:T67"/>
    <mergeCell ref="I63:L63"/>
    <mergeCell ref="I64:L64"/>
    <mergeCell ref="I66:L66"/>
    <mergeCell ref="I67:L67"/>
    <mergeCell ref="Q65:T65"/>
    <mergeCell ref="M65:P65"/>
    <mergeCell ref="W12:W16"/>
    <mergeCell ref="X67:Y67"/>
    <mergeCell ref="Q63:T63"/>
    <mergeCell ref="X63:Y63"/>
    <mergeCell ref="Q64:T64"/>
    <mergeCell ref="X64:Y64"/>
    <mergeCell ref="M63:P63"/>
    <mergeCell ref="M64:P64"/>
    <mergeCell ref="W20:W21"/>
    <mergeCell ref="D12:D16"/>
    <mergeCell ref="E20:E24"/>
    <mergeCell ref="Q62:T62"/>
    <mergeCell ref="X62:Y62"/>
    <mergeCell ref="M61:P61"/>
    <mergeCell ref="W52:Z52"/>
    <mergeCell ref="M59:P59"/>
    <mergeCell ref="I59:L59"/>
    <mergeCell ref="Q59:T59"/>
    <mergeCell ref="X59:Y59"/>
    <mergeCell ref="A12:A16"/>
    <mergeCell ref="B12:B16"/>
    <mergeCell ref="C12:C16"/>
    <mergeCell ref="A20:A21"/>
    <mergeCell ref="B20:B21"/>
    <mergeCell ref="C20:C21"/>
    <mergeCell ref="C17:C19"/>
    <mergeCell ref="A46:A47"/>
    <mergeCell ref="B46:B47"/>
    <mergeCell ref="C46:C47"/>
    <mergeCell ref="D20:D24"/>
    <mergeCell ref="D44:D45"/>
    <mergeCell ref="Z20:Z21"/>
    <mergeCell ref="X20:X21"/>
    <mergeCell ref="Y20:Y21"/>
    <mergeCell ref="W27:Z27"/>
    <mergeCell ref="C28:Z28"/>
    <mergeCell ref="F20:F24"/>
    <mergeCell ref="G20:G24"/>
    <mergeCell ref="D29:D32"/>
    <mergeCell ref="W51:Z51"/>
    <mergeCell ref="E29:E32"/>
    <mergeCell ref="F29:F32"/>
    <mergeCell ref="G29:G32"/>
    <mergeCell ref="G33:G39"/>
    <mergeCell ref="C51:H51"/>
    <mergeCell ref="W23:W24"/>
    <mergeCell ref="E44:E45"/>
    <mergeCell ref="F44:F45"/>
    <mergeCell ref="A48:A50"/>
    <mergeCell ref="N6:O6"/>
    <mergeCell ref="A8:Z8"/>
    <mergeCell ref="A9:Z9"/>
    <mergeCell ref="B10:Z10"/>
    <mergeCell ref="C11:Z11"/>
    <mergeCell ref="G5:G7"/>
    <mergeCell ref="H5:H7"/>
    <mergeCell ref="D33:D39"/>
    <mergeCell ref="E33:E39"/>
    <mergeCell ref="F33:F39"/>
    <mergeCell ref="F12:F16"/>
    <mergeCell ref="G12:G16"/>
    <mergeCell ref="P6:P7"/>
    <mergeCell ref="G17:G19"/>
    <mergeCell ref="F17:F19"/>
    <mergeCell ref="E17:E19"/>
    <mergeCell ref="D17:D19"/>
    <mergeCell ref="A2:Y2"/>
    <mergeCell ref="A3:Y3"/>
    <mergeCell ref="A5:A7"/>
    <mergeCell ref="B5:B7"/>
    <mergeCell ref="C5:C7"/>
    <mergeCell ref="A4:Z4"/>
    <mergeCell ref="W5:Z5"/>
    <mergeCell ref="Z6:Z7"/>
    <mergeCell ref="X6:X7"/>
    <mergeCell ref="W6:W7"/>
    <mergeCell ref="D69:H69"/>
    <mergeCell ref="Y6:Y7"/>
    <mergeCell ref="U5:U7"/>
    <mergeCell ref="V5:V7"/>
    <mergeCell ref="D5:D7"/>
    <mergeCell ref="E5:E7"/>
    <mergeCell ref="F5:F7"/>
    <mergeCell ref="T6:T7"/>
    <mergeCell ref="M5:P5"/>
    <mergeCell ref="E12:E16"/>
    <mergeCell ref="D60:H60"/>
    <mergeCell ref="D61:H61"/>
    <mergeCell ref="D63:H63"/>
    <mergeCell ref="X69:Y69"/>
    <mergeCell ref="M68:P68"/>
    <mergeCell ref="M69:P69"/>
    <mergeCell ref="I68:L68"/>
    <mergeCell ref="I69:L69"/>
    <mergeCell ref="Q68:T68"/>
    <mergeCell ref="D64:H64"/>
    <mergeCell ref="X68:Y68"/>
    <mergeCell ref="Q66:T66"/>
    <mergeCell ref="X66:Y66"/>
    <mergeCell ref="M66:P66"/>
    <mergeCell ref="M67:P67"/>
    <mergeCell ref="D65:H65"/>
    <mergeCell ref="D66:H66"/>
    <mergeCell ref="D67:H67"/>
    <mergeCell ref="D68:H68"/>
    <mergeCell ref="X65:Y65"/>
  </mergeCells>
  <phoneticPr fontId="0" type="noConversion"/>
  <printOptions horizontalCentered="1"/>
  <pageMargins left="0" right="0" top="0.35433070866141736" bottom="0" header="0.31496062992125984" footer="0.31496062992125984"/>
  <pageSetup paperSize="9" scale="70" orientation="landscape" r:id="rId1"/>
  <rowBreaks count="1" manualBreakCount="1">
    <brk id="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31" sqref="B31"/>
    </sheetView>
  </sheetViews>
  <sheetFormatPr defaultRowHeight="15.75"/>
  <cols>
    <col min="1" max="1" width="22.7109375" style="342" customWidth="1"/>
    <col min="2" max="2" width="60.7109375" style="342" customWidth="1"/>
    <col min="3" max="16384" width="9.140625" style="342"/>
  </cols>
  <sheetData>
    <row r="1" spans="1:2">
      <c r="A1" s="618" t="s">
        <v>117</v>
      </c>
      <c r="B1" s="618"/>
    </row>
    <row r="2" spans="1:2" ht="31.5">
      <c r="A2" s="343" t="s">
        <v>5</v>
      </c>
      <c r="B2" s="344" t="s">
        <v>118</v>
      </c>
    </row>
    <row r="3" spans="1:2">
      <c r="A3" s="343" t="s">
        <v>119</v>
      </c>
      <c r="B3" s="344" t="s">
        <v>120</v>
      </c>
    </row>
    <row r="4" spans="1:2">
      <c r="A4" s="343" t="s">
        <v>121</v>
      </c>
      <c r="B4" s="344" t="s">
        <v>122</v>
      </c>
    </row>
    <row r="5" spans="1:2">
      <c r="A5" s="343" t="s">
        <v>123</v>
      </c>
      <c r="B5" s="344" t="s">
        <v>124</v>
      </c>
    </row>
    <row r="6" spans="1:2">
      <c r="A6" s="343" t="s">
        <v>125</v>
      </c>
      <c r="B6" s="344" t="s">
        <v>126</v>
      </c>
    </row>
    <row r="7" spans="1:2">
      <c r="A7" s="343" t="s">
        <v>127</v>
      </c>
      <c r="B7" s="344" t="s">
        <v>128</v>
      </c>
    </row>
    <row r="8" spans="1:2">
      <c r="A8" s="343" t="s">
        <v>129</v>
      </c>
      <c r="B8" s="344" t="s">
        <v>130</v>
      </c>
    </row>
    <row r="9" spans="1:2" ht="15.75" customHeight="1"/>
    <row r="10" spans="1:2" ht="15.75" customHeight="1">
      <c r="A10" s="619" t="s">
        <v>131</v>
      </c>
      <c r="B10" s="619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TARYBAI</vt:lpstr>
      <vt:lpstr>Aiškinamasis</vt:lpstr>
      <vt:lpstr>Asignavimų valdytojų kodai</vt:lpstr>
      <vt:lpstr>Aiškinamasis!Spausdinti_pavadinimus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2013-01-23T15:51:44Z</cp:lastPrinted>
  <dcterms:created xsi:type="dcterms:W3CDTF">2007-07-27T10:32:34Z</dcterms:created>
  <dcterms:modified xsi:type="dcterms:W3CDTF">2013-01-24T07:35:33Z</dcterms:modified>
</cp:coreProperties>
</file>